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Fagan\Default &amp; Correlation Research\Moodys\"/>
    </mc:Choice>
  </mc:AlternateContent>
  <bookViews>
    <workbookView xWindow="0" yWindow="0" windowWidth="20460" windowHeight="7620" activeTab="3"/>
  </bookViews>
  <sheets>
    <sheet name="ltm_par_dr_contr_chart" sheetId="17" r:id="rId1"/>
    <sheet name="ltm_par_dr_chart" sheetId="11" r:id="rId2"/>
    <sheet name="ltm_par_defaults_pct_chart" sheetId="14" r:id="rId3"/>
    <sheet name="default_data" sheetId="1" r:id="rId4"/>
    <sheet name="Sheet11" sheetId="13" r:id="rId5"/>
    <sheet name="industry_chart_data (2)" sheetId="16" r:id="rId6"/>
    <sheet name="industry_chart_data" sheetId="9" r:id="rId7"/>
    <sheet name="moodys_data" sheetId="15" r:id="rId8"/>
    <sheet name="Sheet10" sheetId="12" r:id="rId9"/>
    <sheet name="index_pivot_table" sheetId="5" r:id="rId10"/>
    <sheet name="default_data_pivot_table" sheetId="2" r:id="rId11"/>
    <sheet name="default_region_breakout_data" sheetId="3" r:id="rId12"/>
    <sheet name="em_dm_chart" sheetId="8" r:id="rId13"/>
    <sheet name="region_chart_data" sheetId="7" r:id="rId14"/>
    <sheet name="index_region_breakout_data" sheetId="6" r:id="rId15"/>
    <sheet name="index_data" sheetId="4" r:id="rId16"/>
  </sheets>
  <definedNames>
    <definedName name="_xlnm._FilterDatabase" localSheetId="3" hidden="1">default_data!$A$1:$AN$383</definedName>
    <definedName name="_xlnm._FilterDatabase" localSheetId="15" hidden="1">index_data!$A$1:$H$6884</definedName>
    <definedName name="_xlnm._FilterDatabase" localSheetId="6" hidden="1">industry_chart_data!$A$1:$DF$62</definedName>
    <definedName name="_xlnm._FilterDatabase" localSheetId="5" hidden="1">'industry_chart_data (2)'!$A$1:$AQ$62</definedName>
    <definedName name="_xlnm._FilterDatabase" localSheetId="13" hidden="1">region_chart_data!$A$1:$BH$26</definedName>
    <definedName name="_xlnm._FilterDatabase" localSheetId="4" hidden="1">Sheet11!$A$1:$S$18</definedName>
  </definedNames>
  <calcPr calcId="162913"/>
  <pivotCaches>
    <pivotCache cacheId="176" r:id="rId17"/>
    <pivotCache cacheId="179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2" i="1"/>
  <c r="DG62" i="9"/>
  <c r="DG61" i="9"/>
  <c r="DG60" i="9"/>
  <c r="DG59" i="9"/>
  <c r="DG58" i="9"/>
  <c r="DG57" i="9"/>
  <c r="DG56" i="9"/>
  <c r="DG55" i="9"/>
  <c r="DG54" i="9"/>
  <c r="DG53" i="9"/>
  <c r="DG52" i="9"/>
  <c r="DG51" i="9"/>
  <c r="DG50" i="9"/>
  <c r="DG49" i="9"/>
  <c r="DG48" i="9"/>
  <c r="DG47" i="9"/>
  <c r="DG46" i="9"/>
  <c r="DG45" i="9"/>
  <c r="DG44" i="9"/>
  <c r="DG43" i="9"/>
  <c r="DG42" i="9"/>
  <c r="DG41" i="9"/>
  <c r="DG40" i="9"/>
  <c r="DG39" i="9"/>
  <c r="DG38" i="9"/>
  <c r="DG37" i="9"/>
  <c r="DG36" i="9"/>
  <c r="DG35" i="9"/>
  <c r="DG34" i="9"/>
  <c r="DG33" i="9"/>
  <c r="DG32" i="9"/>
  <c r="DG31" i="9"/>
  <c r="DG30" i="9"/>
  <c r="DG29" i="9"/>
  <c r="DG28" i="9"/>
  <c r="DG27" i="9"/>
  <c r="DG26" i="9"/>
  <c r="DG25" i="9"/>
  <c r="DG24" i="9"/>
  <c r="DG23" i="9"/>
  <c r="DG22" i="9"/>
  <c r="DG21" i="9"/>
  <c r="DG20" i="9"/>
  <c r="DG19" i="9"/>
  <c r="DG18" i="9"/>
  <c r="DG17" i="9"/>
  <c r="DG16" i="9"/>
  <c r="DG15" i="9"/>
  <c r="DG14" i="9"/>
  <c r="AA383" i="1" l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CW14" i="9"/>
  <c r="CV62" i="9"/>
  <c r="CU62" i="9"/>
  <c r="CV61" i="9"/>
  <c r="CU61" i="9"/>
  <c r="CV60" i="9"/>
  <c r="CU60" i="9"/>
  <c r="CV59" i="9"/>
  <c r="CU59" i="9"/>
  <c r="CV58" i="9"/>
  <c r="CU58" i="9"/>
  <c r="CV57" i="9"/>
  <c r="CU57" i="9"/>
  <c r="CV56" i="9"/>
  <c r="CU56" i="9"/>
  <c r="CV55" i="9"/>
  <c r="CU55" i="9"/>
  <c r="CV54" i="9"/>
  <c r="CU54" i="9"/>
  <c r="CV53" i="9"/>
  <c r="CU53" i="9"/>
  <c r="CV52" i="9"/>
  <c r="CU52" i="9"/>
  <c r="CV51" i="9"/>
  <c r="CU51" i="9"/>
  <c r="CV50" i="9"/>
  <c r="CU50" i="9"/>
  <c r="CV49" i="9"/>
  <c r="CU49" i="9"/>
  <c r="CV48" i="9"/>
  <c r="CU48" i="9"/>
  <c r="CV47" i="9"/>
  <c r="CU47" i="9"/>
  <c r="CV46" i="9"/>
  <c r="CU46" i="9"/>
  <c r="CV45" i="9"/>
  <c r="CU45" i="9"/>
  <c r="CV44" i="9"/>
  <c r="CU44" i="9"/>
  <c r="CV43" i="9"/>
  <c r="CU43" i="9"/>
  <c r="CV42" i="9"/>
  <c r="CU42" i="9"/>
  <c r="CV41" i="9"/>
  <c r="CU41" i="9"/>
  <c r="CV40" i="9"/>
  <c r="CU40" i="9"/>
  <c r="CV39" i="9"/>
  <c r="CU39" i="9"/>
  <c r="CV38" i="9"/>
  <c r="CU38" i="9"/>
  <c r="CV37" i="9"/>
  <c r="CU37" i="9"/>
  <c r="CV36" i="9"/>
  <c r="CU36" i="9"/>
  <c r="CV35" i="9"/>
  <c r="CU35" i="9"/>
  <c r="CV34" i="9"/>
  <c r="CU34" i="9"/>
  <c r="CV33" i="9"/>
  <c r="CU33" i="9"/>
  <c r="CV32" i="9"/>
  <c r="CU32" i="9"/>
  <c r="CV31" i="9"/>
  <c r="CU31" i="9"/>
  <c r="CV30" i="9"/>
  <c r="CU30" i="9"/>
  <c r="CV29" i="9"/>
  <c r="CU29" i="9"/>
  <c r="CV28" i="9"/>
  <c r="CU28" i="9"/>
  <c r="CV27" i="9"/>
  <c r="CU27" i="9"/>
  <c r="CV26" i="9"/>
  <c r="CU26" i="9"/>
  <c r="CV25" i="9"/>
  <c r="CU25" i="9"/>
  <c r="CV24" i="9"/>
  <c r="CU24" i="9"/>
  <c r="CV23" i="9"/>
  <c r="CU23" i="9"/>
  <c r="CV22" i="9"/>
  <c r="CU22" i="9"/>
  <c r="CV21" i="9"/>
  <c r="CU21" i="9"/>
  <c r="CV20" i="9"/>
  <c r="CU20" i="9"/>
  <c r="CV19" i="9"/>
  <c r="CU19" i="9"/>
  <c r="CV18" i="9"/>
  <c r="CU18" i="9"/>
  <c r="CV17" i="9"/>
  <c r="CU17" i="9"/>
  <c r="CV16" i="9"/>
  <c r="CU16" i="9"/>
  <c r="CV15" i="9"/>
  <c r="CU15" i="9"/>
  <c r="CV14" i="9"/>
  <c r="CU14" i="9"/>
  <c r="CV13" i="9"/>
  <c r="CU13" i="9"/>
  <c r="CV12" i="9"/>
  <c r="CU12" i="9"/>
  <c r="CV11" i="9"/>
  <c r="CU11" i="9"/>
  <c r="CV10" i="9"/>
  <c r="CU10" i="9"/>
  <c r="CV9" i="9"/>
  <c r="CU9" i="9"/>
  <c r="CV8" i="9"/>
  <c r="CU8" i="9"/>
  <c r="CV7" i="9"/>
  <c r="CU7" i="9"/>
  <c r="CV6" i="9"/>
  <c r="CU6" i="9"/>
  <c r="CV5" i="9"/>
  <c r="CU5" i="9"/>
  <c r="CV4" i="9"/>
  <c r="CU4" i="9"/>
  <c r="CV3" i="9"/>
  <c r="CU3" i="9"/>
  <c r="CV2" i="9"/>
  <c r="CU2" i="9"/>
  <c r="DC1" i="9"/>
  <c r="CL62" i="9"/>
  <c r="CK62" i="9"/>
  <c r="CL61" i="9"/>
  <c r="CK61" i="9"/>
  <c r="CL60" i="9"/>
  <c r="CK60" i="9"/>
  <c r="CL59" i="9"/>
  <c r="CK59" i="9"/>
  <c r="CL58" i="9"/>
  <c r="CK58" i="9"/>
  <c r="CL57" i="9"/>
  <c r="CK57" i="9"/>
  <c r="CL56" i="9"/>
  <c r="CK56" i="9"/>
  <c r="CL55" i="9"/>
  <c r="CK55" i="9"/>
  <c r="CL54" i="9"/>
  <c r="CK54" i="9"/>
  <c r="CL53" i="9"/>
  <c r="CK53" i="9"/>
  <c r="CL52" i="9"/>
  <c r="CK52" i="9"/>
  <c r="CL51" i="9"/>
  <c r="CK51" i="9"/>
  <c r="CL50" i="9"/>
  <c r="CK50" i="9"/>
  <c r="CL49" i="9"/>
  <c r="CK49" i="9"/>
  <c r="CL48" i="9"/>
  <c r="CK48" i="9"/>
  <c r="CL47" i="9"/>
  <c r="CK47" i="9"/>
  <c r="CL46" i="9"/>
  <c r="CK46" i="9"/>
  <c r="CL45" i="9"/>
  <c r="CK45" i="9"/>
  <c r="CL44" i="9"/>
  <c r="CK44" i="9"/>
  <c r="CL43" i="9"/>
  <c r="CK43" i="9"/>
  <c r="CL42" i="9"/>
  <c r="CK42" i="9"/>
  <c r="CL41" i="9"/>
  <c r="CK41" i="9"/>
  <c r="CL40" i="9"/>
  <c r="CK40" i="9"/>
  <c r="CL39" i="9"/>
  <c r="CK39" i="9"/>
  <c r="CL38" i="9"/>
  <c r="CK38" i="9"/>
  <c r="CL37" i="9"/>
  <c r="CK37" i="9"/>
  <c r="CL36" i="9"/>
  <c r="CK36" i="9"/>
  <c r="CL35" i="9"/>
  <c r="CK35" i="9"/>
  <c r="CL34" i="9"/>
  <c r="CK34" i="9"/>
  <c r="CL33" i="9"/>
  <c r="CK33" i="9"/>
  <c r="CL32" i="9"/>
  <c r="CK32" i="9"/>
  <c r="CL31" i="9"/>
  <c r="CK31" i="9"/>
  <c r="CL30" i="9"/>
  <c r="CK30" i="9"/>
  <c r="CL29" i="9"/>
  <c r="CK29" i="9"/>
  <c r="CL28" i="9"/>
  <c r="CK28" i="9"/>
  <c r="CL27" i="9"/>
  <c r="CK27" i="9"/>
  <c r="CL26" i="9"/>
  <c r="CK26" i="9"/>
  <c r="CL25" i="9"/>
  <c r="CK25" i="9"/>
  <c r="CL24" i="9"/>
  <c r="CK24" i="9"/>
  <c r="CL23" i="9"/>
  <c r="CK23" i="9"/>
  <c r="CL22" i="9"/>
  <c r="CK22" i="9"/>
  <c r="CL21" i="9"/>
  <c r="CK21" i="9"/>
  <c r="CL20" i="9"/>
  <c r="CK20" i="9"/>
  <c r="CL19" i="9"/>
  <c r="CK19" i="9"/>
  <c r="CL18" i="9"/>
  <c r="CK18" i="9"/>
  <c r="CL17" i="9"/>
  <c r="CK17" i="9"/>
  <c r="CL16" i="9"/>
  <c r="CK16" i="9"/>
  <c r="CL15" i="9"/>
  <c r="CK15" i="9"/>
  <c r="CL14" i="9"/>
  <c r="CK14" i="9"/>
  <c r="CL13" i="9"/>
  <c r="CK13" i="9"/>
  <c r="CL12" i="9"/>
  <c r="CK12" i="9"/>
  <c r="CL11" i="9"/>
  <c r="CK11" i="9"/>
  <c r="CL10" i="9"/>
  <c r="CK10" i="9"/>
  <c r="CL9" i="9"/>
  <c r="CK9" i="9"/>
  <c r="CL8" i="9"/>
  <c r="CK8" i="9"/>
  <c r="CL7" i="9"/>
  <c r="CK7" i="9"/>
  <c r="CL6" i="9"/>
  <c r="CK6" i="9"/>
  <c r="CL5" i="9"/>
  <c r="CK5" i="9"/>
  <c r="CL4" i="9"/>
  <c r="CK4" i="9"/>
  <c r="CL3" i="9"/>
  <c r="CK3" i="9"/>
  <c r="CL2" i="9"/>
  <c r="CK2" i="9"/>
  <c r="CT62" i="9"/>
  <c r="CT61" i="9"/>
  <c r="CT60" i="9"/>
  <c r="CT59" i="9"/>
  <c r="CT58" i="9"/>
  <c r="CT57" i="9"/>
  <c r="CT56" i="9"/>
  <c r="CT55" i="9"/>
  <c r="CT54" i="9"/>
  <c r="CT53" i="9"/>
  <c r="CT52" i="9"/>
  <c r="CT51" i="9"/>
  <c r="CT50" i="9"/>
  <c r="CT49" i="9"/>
  <c r="CT48" i="9"/>
  <c r="CT47" i="9"/>
  <c r="CT46" i="9"/>
  <c r="CT45" i="9"/>
  <c r="CT44" i="9"/>
  <c r="CT43" i="9"/>
  <c r="CT42" i="9"/>
  <c r="CT41" i="9"/>
  <c r="CT40" i="9"/>
  <c r="CT39" i="9"/>
  <c r="CT38" i="9"/>
  <c r="CT37" i="9"/>
  <c r="CT36" i="9"/>
  <c r="CT35" i="9"/>
  <c r="CT34" i="9"/>
  <c r="CT33" i="9"/>
  <c r="CT32" i="9"/>
  <c r="CT31" i="9"/>
  <c r="CT30" i="9"/>
  <c r="CT29" i="9"/>
  <c r="CT28" i="9"/>
  <c r="CT27" i="9"/>
  <c r="CT26" i="9"/>
  <c r="CT25" i="9"/>
  <c r="CT24" i="9"/>
  <c r="CT23" i="9"/>
  <c r="CT22" i="9"/>
  <c r="CT21" i="9"/>
  <c r="CT20" i="9"/>
  <c r="CT19" i="9"/>
  <c r="CT18" i="9"/>
  <c r="CT17" i="9"/>
  <c r="CT16" i="9"/>
  <c r="CT15" i="9"/>
  <c r="CT14" i="9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CJ62" i="9"/>
  <c r="CJ61" i="9"/>
  <c r="CJ60" i="9"/>
  <c r="CJ59" i="9"/>
  <c r="CJ58" i="9"/>
  <c r="CJ57" i="9"/>
  <c r="CJ56" i="9"/>
  <c r="CJ55" i="9"/>
  <c r="CJ54" i="9"/>
  <c r="R54" i="16" s="1"/>
  <c r="CJ53" i="9"/>
  <c r="R53" i="16" s="1"/>
  <c r="CJ52" i="9"/>
  <c r="CJ51" i="9"/>
  <c r="R51" i="16" s="1"/>
  <c r="CJ50" i="9"/>
  <c r="CJ49" i="9"/>
  <c r="CJ48" i="9"/>
  <c r="CJ47" i="9"/>
  <c r="CJ46" i="9"/>
  <c r="CJ45" i="9"/>
  <c r="CJ44" i="9"/>
  <c r="CJ43" i="9"/>
  <c r="CJ42" i="9"/>
  <c r="R42" i="16" s="1"/>
  <c r="CJ41" i="9"/>
  <c r="CJ40" i="9"/>
  <c r="CJ39" i="9"/>
  <c r="CJ38" i="9"/>
  <c r="CJ37" i="9"/>
  <c r="CJ36" i="9"/>
  <c r="CJ35" i="9"/>
  <c r="CJ34" i="9"/>
  <c r="CJ33" i="9"/>
  <c r="CJ32" i="9"/>
  <c r="CJ31" i="9"/>
  <c r="CJ30" i="9"/>
  <c r="R30" i="16" s="1"/>
  <c r="CJ29" i="9"/>
  <c r="R29" i="16" s="1"/>
  <c r="CJ28" i="9"/>
  <c r="CJ27" i="9"/>
  <c r="R27" i="16" s="1"/>
  <c r="CJ26" i="9"/>
  <c r="CJ25" i="9"/>
  <c r="CJ24" i="9"/>
  <c r="CJ23" i="9"/>
  <c r="CJ22" i="9"/>
  <c r="CJ21" i="9"/>
  <c r="CJ20" i="9"/>
  <c r="CJ19" i="9"/>
  <c r="CJ18" i="9"/>
  <c r="R18" i="16" s="1"/>
  <c r="CJ17" i="9"/>
  <c r="R17" i="16" s="1"/>
  <c r="CJ16" i="9"/>
  <c r="CJ15" i="9"/>
  <c r="CJ14" i="9"/>
  <c r="CE62" i="9"/>
  <c r="CE61" i="9"/>
  <c r="CE60" i="9"/>
  <c r="CE59" i="9"/>
  <c r="CE58" i="9"/>
  <c r="CE57" i="9"/>
  <c r="CE56" i="9"/>
  <c r="CE55" i="9"/>
  <c r="CE54" i="9"/>
  <c r="CE53" i="9"/>
  <c r="Q53" i="16" s="1"/>
  <c r="CE52" i="9"/>
  <c r="CE51" i="9"/>
  <c r="CE50" i="9"/>
  <c r="CE49" i="9"/>
  <c r="CE48" i="9"/>
  <c r="CE47" i="9"/>
  <c r="CE46" i="9"/>
  <c r="CE45" i="9"/>
  <c r="CE44" i="9"/>
  <c r="CE43" i="9"/>
  <c r="Q43" i="16" s="1"/>
  <c r="CE42" i="9"/>
  <c r="CE41" i="9"/>
  <c r="Q41" i="16" s="1"/>
  <c r="CE40" i="9"/>
  <c r="CE39" i="9"/>
  <c r="Q39" i="16" s="1"/>
  <c r="CE38" i="9"/>
  <c r="CE37" i="9"/>
  <c r="CE36" i="9"/>
  <c r="CE35" i="9"/>
  <c r="CE34" i="9"/>
  <c r="CE33" i="9"/>
  <c r="CE32" i="9"/>
  <c r="CE31" i="9"/>
  <c r="Q31" i="16" s="1"/>
  <c r="CE30" i="9"/>
  <c r="CE29" i="9"/>
  <c r="Q29" i="16" s="1"/>
  <c r="CE28" i="9"/>
  <c r="CE27" i="9"/>
  <c r="Q27" i="16" s="1"/>
  <c r="CE26" i="9"/>
  <c r="CE25" i="9"/>
  <c r="CE24" i="9"/>
  <c r="CE23" i="9"/>
  <c r="CE22" i="9"/>
  <c r="CE21" i="9"/>
  <c r="CE20" i="9"/>
  <c r="CE19" i="9"/>
  <c r="Q19" i="16" s="1"/>
  <c r="CE18" i="9"/>
  <c r="CE17" i="9"/>
  <c r="Q17" i="16" s="1"/>
  <c r="CE16" i="9"/>
  <c r="CE15" i="9"/>
  <c r="Q15" i="16" s="1"/>
  <c r="CE14" i="9"/>
  <c r="BZ62" i="9"/>
  <c r="BZ61" i="9"/>
  <c r="BZ60" i="9"/>
  <c r="BZ59" i="9"/>
  <c r="BZ58" i="9"/>
  <c r="BZ57" i="9"/>
  <c r="BZ56" i="9"/>
  <c r="BZ55" i="9"/>
  <c r="BZ54" i="9"/>
  <c r="BZ53" i="9"/>
  <c r="P53" i="16" s="1"/>
  <c r="BZ52" i="9"/>
  <c r="BZ51" i="9"/>
  <c r="P51" i="16" s="1"/>
  <c r="BZ50" i="9"/>
  <c r="BZ49" i="9"/>
  <c r="BZ48" i="9"/>
  <c r="BZ47" i="9"/>
  <c r="BZ46" i="9"/>
  <c r="BZ45" i="9"/>
  <c r="BZ44" i="9"/>
  <c r="BZ43" i="9"/>
  <c r="BZ42" i="9"/>
  <c r="BZ41" i="9"/>
  <c r="P41" i="16" s="1"/>
  <c r="BZ40" i="9"/>
  <c r="BZ39" i="9"/>
  <c r="P39" i="16" s="1"/>
  <c r="BZ38" i="9"/>
  <c r="BZ37" i="9"/>
  <c r="BZ36" i="9"/>
  <c r="BZ35" i="9"/>
  <c r="BZ34" i="9"/>
  <c r="BZ33" i="9"/>
  <c r="BZ32" i="9"/>
  <c r="BZ31" i="9"/>
  <c r="BZ30" i="9"/>
  <c r="BZ29" i="9"/>
  <c r="P29" i="16" s="1"/>
  <c r="BZ28" i="9"/>
  <c r="BZ27" i="9"/>
  <c r="P27" i="16" s="1"/>
  <c r="BZ26" i="9"/>
  <c r="BZ25" i="9"/>
  <c r="BZ24" i="9"/>
  <c r="BZ23" i="9"/>
  <c r="BZ22" i="9"/>
  <c r="BZ21" i="9"/>
  <c r="BZ20" i="9"/>
  <c r="BZ19" i="9"/>
  <c r="BZ18" i="9"/>
  <c r="BZ17" i="9"/>
  <c r="P17" i="16" s="1"/>
  <c r="BZ16" i="9"/>
  <c r="BZ15" i="9"/>
  <c r="P15" i="16" s="1"/>
  <c r="BZ14" i="9"/>
  <c r="BU62" i="9"/>
  <c r="BU61" i="9"/>
  <c r="BU60" i="9"/>
  <c r="BU59" i="9"/>
  <c r="BU58" i="9"/>
  <c r="BU57" i="9"/>
  <c r="BU56" i="9"/>
  <c r="BU55" i="9"/>
  <c r="BU54" i="9"/>
  <c r="BU53" i="9"/>
  <c r="BU52" i="9"/>
  <c r="O52" i="16" s="1"/>
  <c r="BU51" i="9"/>
  <c r="O51" i="16" s="1"/>
  <c r="BU50" i="9"/>
  <c r="BU49" i="9"/>
  <c r="BU48" i="9"/>
  <c r="BU47" i="9"/>
  <c r="BU46" i="9"/>
  <c r="BU45" i="9"/>
  <c r="BU44" i="9"/>
  <c r="BU43" i="9"/>
  <c r="BU42" i="9"/>
  <c r="BU41" i="9"/>
  <c r="BU40" i="9"/>
  <c r="O40" i="16" s="1"/>
  <c r="BU39" i="9"/>
  <c r="O39" i="16" s="1"/>
  <c r="BU38" i="9"/>
  <c r="BU37" i="9"/>
  <c r="BU36" i="9"/>
  <c r="BU35" i="9"/>
  <c r="BU34" i="9"/>
  <c r="BU33" i="9"/>
  <c r="BU32" i="9"/>
  <c r="BU31" i="9"/>
  <c r="BU30" i="9"/>
  <c r="BU29" i="9"/>
  <c r="BU28" i="9"/>
  <c r="O28" i="16" s="1"/>
  <c r="BU27" i="9"/>
  <c r="O27" i="16" s="1"/>
  <c r="BU26" i="9"/>
  <c r="BU25" i="9"/>
  <c r="BU24" i="9"/>
  <c r="BU23" i="9"/>
  <c r="BU22" i="9"/>
  <c r="BU21" i="9"/>
  <c r="BU20" i="9"/>
  <c r="BU19" i="9"/>
  <c r="BU18" i="9"/>
  <c r="BU17" i="9"/>
  <c r="BU16" i="9"/>
  <c r="O16" i="16" s="1"/>
  <c r="BU15" i="9"/>
  <c r="O15" i="16" s="1"/>
  <c r="BU14" i="9"/>
  <c r="BP62" i="9"/>
  <c r="BP61" i="9"/>
  <c r="BP60" i="9"/>
  <c r="BP59" i="9"/>
  <c r="BP58" i="9"/>
  <c r="BP57" i="9"/>
  <c r="BP56" i="9"/>
  <c r="BP55" i="9"/>
  <c r="BP54" i="9"/>
  <c r="N54" i="16" s="1"/>
  <c r="BP53" i="9"/>
  <c r="BP52" i="9"/>
  <c r="BP51" i="9"/>
  <c r="N51" i="16" s="1"/>
  <c r="BP50" i="9"/>
  <c r="BP49" i="9"/>
  <c r="BP48" i="9"/>
  <c r="BP47" i="9"/>
  <c r="BP46" i="9"/>
  <c r="BP45" i="9"/>
  <c r="BP44" i="9"/>
  <c r="BP43" i="9"/>
  <c r="BP42" i="9"/>
  <c r="BP41" i="9"/>
  <c r="N41" i="16" s="1"/>
  <c r="BP40" i="9"/>
  <c r="N40" i="16" s="1"/>
  <c r="BP39" i="9"/>
  <c r="N39" i="16" s="1"/>
  <c r="BP38" i="9"/>
  <c r="BP37" i="9"/>
  <c r="BP36" i="9"/>
  <c r="BP35" i="9"/>
  <c r="BP34" i="9"/>
  <c r="BP33" i="9"/>
  <c r="BP32" i="9"/>
  <c r="BP31" i="9"/>
  <c r="BP30" i="9"/>
  <c r="N30" i="16" s="1"/>
  <c r="BP29" i="9"/>
  <c r="BP28" i="9"/>
  <c r="N28" i="16" s="1"/>
  <c r="BP27" i="9"/>
  <c r="N27" i="16" s="1"/>
  <c r="BP26" i="9"/>
  <c r="BP25" i="9"/>
  <c r="BP24" i="9"/>
  <c r="BP23" i="9"/>
  <c r="BP22" i="9"/>
  <c r="BP21" i="9"/>
  <c r="BP20" i="9"/>
  <c r="BP19" i="9"/>
  <c r="BP18" i="9"/>
  <c r="N18" i="16" s="1"/>
  <c r="BP17" i="9"/>
  <c r="N17" i="16" s="1"/>
  <c r="BP16" i="9"/>
  <c r="N16" i="16" s="1"/>
  <c r="BP15" i="9"/>
  <c r="N15" i="16" s="1"/>
  <c r="BP14" i="9"/>
  <c r="BK62" i="9"/>
  <c r="BK61" i="9"/>
  <c r="BK60" i="9"/>
  <c r="BK59" i="9"/>
  <c r="BK58" i="9"/>
  <c r="BK57" i="9"/>
  <c r="BK56" i="9"/>
  <c r="BK55" i="9"/>
  <c r="M55" i="16" s="1"/>
  <c r="BK54" i="9"/>
  <c r="BK53" i="9"/>
  <c r="BK52" i="9"/>
  <c r="BK51" i="9"/>
  <c r="M51" i="16" s="1"/>
  <c r="BK50" i="9"/>
  <c r="BK49" i="9"/>
  <c r="BK48" i="9"/>
  <c r="BK47" i="9"/>
  <c r="BK46" i="9"/>
  <c r="BK45" i="9"/>
  <c r="BK44" i="9"/>
  <c r="BK43" i="9"/>
  <c r="M43" i="16" s="1"/>
  <c r="BK42" i="9"/>
  <c r="BK41" i="9"/>
  <c r="BK40" i="9"/>
  <c r="BK39" i="9"/>
  <c r="M39" i="16" s="1"/>
  <c r="BK38" i="9"/>
  <c r="BK37" i="9"/>
  <c r="BK36" i="9"/>
  <c r="BK35" i="9"/>
  <c r="BK34" i="9"/>
  <c r="BK33" i="9"/>
  <c r="BK32" i="9"/>
  <c r="BK31" i="9"/>
  <c r="M31" i="16" s="1"/>
  <c r="BK30" i="9"/>
  <c r="BK29" i="9"/>
  <c r="M29" i="16" s="1"/>
  <c r="BK28" i="9"/>
  <c r="BK27" i="9"/>
  <c r="M27" i="16" s="1"/>
  <c r="BK26" i="9"/>
  <c r="BK25" i="9"/>
  <c r="BK24" i="9"/>
  <c r="BK23" i="9"/>
  <c r="BK22" i="9"/>
  <c r="BK21" i="9"/>
  <c r="BK20" i="9"/>
  <c r="BK19" i="9"/>
  <c r="M19" i="16" s="1"/>
  <c r="BK18" i="9"/>
  <c r="BK17" i="9"/>
  <c r="M17" i="16" s="1"/>
  <c r="BK16" i="9"/>
  <c r="BK15" i="9"/>
  <c r="M15" i="16" s="1"/>
  <c r="BK14" i="9"/>
  <c r="BF62" i="9"/>
  <c r="BF61" i="9"/>
  <c r="BF60" i="9"/>
  <c r="BF59" i="9"/>
  <c r="BF58" i="9"/>
  <c r="BF57" i="9"/>
  <c r="BF56" i="9"/>
  <c r="BF55" i="9"/>
  <c r="L55" i="16" s="1"/>
  <c r="BF54" i="9"/>
  <c r="L54" i="16" s="1"/>
  <c r="BF53" i="9"/>
  <c r="BF52" i="9"/>
  <c r="BF51" i="9"/>
  <c r="BF50" i="9"/>
  <c r="BF49" i="9"/>
  <c r="BF48" i="9"/>
  <c r="BF47" i="9"/>
  <c r="BF46" i="9"/>
  <c r="BF45" i="9"/>
  <c r="BF44" i="9"/>
  <c r="BF43" i="9"/>
  <c r="BF42" i="9"/>
  <c r="BF41" i="9"/>
  <c r="L41" i="16" s="1"/>
  <c r="BF40" i="9"/>
  <c r="BF39" i="9"/>
  <c r="BF38" i="9"/>
  <c r="BF37" i="9"/>
  <c r="BF36" i="9"/>
  <c r="BF35" i="9"/>
  <c r="BF34" i="9"/>
  <c r="BF33" i="9"/>
  <c r="BF32" i="9"/>
  <c r="BF31" i="9"/>
  <c r="L31" i="16" s="1"/>
  <c r="BF30" i="9"/>
  <c r="L30" i="16" s="1"/>
  <c r="BF29" i="9"/>
  <c r="L29" i="16" s="1"/>
  <c r="BF28" i="9"/>
  <c r="BF27" i="9"/>
  <c r="BF26" i="9"/>
  <c r="BF25" i="9"/>
  <c r="BF24" i="9"/>
  <c r="BF23" i="9"/>
  <c r="BF22" i="9"/>
  <c r="BF21" i="9"/>
  <c r="BF20" i="9"/>
  <c r="BF19" i="9"/>
  <c r="BF18" i="9"/>
  <c r="L18" i="16" s="1"/>
  <c r="BF17" i="9"/>
  <c r="L17" i="16" s="1"/>
  <c r="BF16" i="9"/>
  <c r="BF15" i="9"/>
  <c r="BF14" i="9"/>
  <c r="BA62" i="9"/>
  <c r="BA61" i="9"/>
  <c r="BA60" i="9"/>
  <c r="BA59" i="9"/>
  <c r="BA58" i="9"/>
  <c r="BA57" i="9"/>
  <c r="BA56" i="9"/>
  <c r="BA55" i="9"/>
  <c r="K55" i="16" s="1"/>
  <c r="BA54" i="9"/>
  <c r="BA53" i="9"/>
  <c r="K53" i="16" s="1"/>
  <c r="BA52" i="9"/>
  <c r="BA51" i="9"/>
  <c r="BA50" i="9"/>
  <c r="BA49" i="9"/>
  <c r="BA48" i="9"/>
  <c r="BA47" i="9"/>
  <c r="BA46" i="9"/>
  <c r="BA45" i="9"/>
  <c r="BA44" i="9"/>
  <c r="BA43" i="9"/>
  <c r="K43" i="16" s="1"/>
  <c r="BA42" i="9"/>
  <c r="BA41" i="9"/>
  <c r="BA40" i="9"/>
  <c r="BA39" i="9"/>
  <c r="K39" i="16" s="1"/>
  <c r="BA38" i="9"/>
  <c r="BA37" i="9"/>
  <c r="BA36" i="9"/>
  <c r="BA35" i="9"/>
  <c r="BA34" i="9"/>
  <c r="BA33" i="9"/>
  <c r="BA32" i="9"/>
  <c r="BA31" i="9"/>
  <c r="BA30" i="9"/>
  <c r="BA29" i="9"/>
  <c r="K29" i="16" s="1"/>
  <c r="BA28" i="9"/>
  <c r="BA27" i="9"/>
  <c r="K27" i="16" s="1"/>
  <c r="BA26" i="9"/>
  <c r="BA25" i="9"/>
  <c r="BA24" i="9"/>
  <c r="BA23" i="9"/>
  <c r="BA22" i="9"/>
  <c r="BA21" i="9"/>
  <c r="BA20" i="9"/>
  <c r="BA19" i="9"/>
  <c r="BA18" i="9"/>
  <c r="BA17" i="9"/>
  <c r="K17" i="16" s="1"/>
  <c r="BA16" i="9"/>
  <c r="BA15" i="9"/>
  <c r="K15" i="16" s="1"/>
  <c r="BA14" i="9"/>
  <c r="AV62" i="9"/>
  <c r="AV61" i="9"/>
  <c r="AV60" i="9"/>
  <c r="AV59" i="9"/>
  <c r="AV58" i="9"/>
  <c r="AV57" i="9"/>
  <c r="AV56" i="9"/>
  <c r="AV55" i="9"/>
  <c r="J55" i="16" s="1"/>
  <c r="AV54" i="9"/>
  <c r="J54" i="16" s="1"/>
  <c r="AV53" i="9"/>
  <c r="J53" i="16" s="1"/>
  <c r="AV52" i="9"/>
  <c r="AV51" i="9"/>
  <c r="AV50" i="9"/>
  <c r="AV49" i="9"/>
  <c r="AV48" i="9"/>
  <c r="AV47" i="9"/>
  <c r="AV46" i="9"/>
  <c r="AV45" i="9"/>
  <c r="AV44" i="9"/>
  <c r="J44" i="16" s="1"/>
  <c r="AV43" i="9"/>
  <c r="AV42" i="9"/>
  <c r="J42" i="16" s="1"/>
  <c r="AV41" i="9"/>
  <c r="J41" i="16" s="1"/>
  <c r="AV40" i="9"/>
  <c r="AV39" i="9"/>
  <c r="AV38" i="9"/>
  <c r="AV37" i="9"/>
  <c r="AV36" i="9"/>
  <c r="AV35" i="9"/>
  <c r="AV34" i="9"/>
  <c r="AV33" i="9"/>
  <c r="AV32" i="9"/>
  <c r="J32" i="16" s="1"/>
  <c r="AV31" i="9"/>
  <c r="J31" i="16" s="1"/>
  <c r="AV30" i="9"/>
  <c r="J30" i="16" s="1"/>
  <c r="AV29" i="9"/>
  <c r="J29" i="16" s="1"/>
  <c r="AV28" i="9"/>
  <c r="AV27" i="9"/>
  <c r="AV26" i="9"/>
  <c r="AV25" i="9"/>
  <c r="AV24" i="9"/>
  <c r="AV23" i="9"/>
  <c r="AV22" i="9"/>
  <c r="AV21" i="9"/>
  <c r="AV20" i="9"/>
  <c r="J20" i="16" s="1"/>
  <c r="AV19" i="9"/>
  <c r="AV18" i="9"/>
  <c r="J18" i="16" s="1"/>
  <c r="AV17" i="9"/>
  <c r="J17" i="16" s="1"/>
  <c r="AV16" i="9"/>
  <c r="AV15" i="9"/>
  <c r="AV14" i="9"/>
  <c r="AQ62" i="9"/>
  <c r="AQ61" i="9"/>
  <c r="AQ60" i="9"/>
  <c r="AQ59" i="9"/>
  <c r="AQ58" i="9"/>
  <c r="AQ57" i="9"/>
  <c r="AQ56" i="9"/>
  <c r="I56" i="16" s="1"/>
  <c r="AQ55" i="9"/>
  <c r="I55" i="16" s="1"/>
  <c r="AQ54" i="9"/>
  <c r="AQ53" i="9"/>
  <c r="AQ52" i="9"/>
  <c r="AQ51" i="9"/>
  <c r="I51" i="16" s="1"/>
  <c r="AQ50" i="9"/>
  <c r="AQ49" i="9"/>
  <c r="AQ48" i="9"/>
  <c r="AQ47" i="9"/>
  <c r="AQ46" i="9"/>
  <c r="AQ45" i="9"/>
  <c r="AQ44" i="9"/>
  <c r="AQ43" i="9"/>
  <c r="I43" i="16" s="1"/>
  <c r="AQ42" i="9"/>
  <c r="AQ41" i="9"/>
  <c r="AQ40" i="9"/>
  <c r="AQ39" i="9"/>
  <c r="I39" i="16" s="1"/>
  <c r="AQ38" i="9"/>
  <c r="AQ37" i="9"/>
  <c r="AQ36" i="9"/>
  <c r="AQ35" i="9"/>
  <c r="AQ34" i="9"/>
  <c r="AQ33" i="9"/>
  <c r="AQ32" i="9"/>
  <c r="AQ31" i="9"/>
  <c r="I31" i="16" s="1"/>
  <c r="AQ30" i="9"/>
  <c r="AQ29" i="9"/>
  <c r="I29" i="16" s="1"/>
  <c r="AQ28" i="9"/>
  <c r="AQ27" i="9"/>
  <c r="I27" i="16" s="1"/>
  <c r="AQ26" i="9"/>
  <c r="AQ25" i="9"/>
  <c r="AQ24" i="9"/>
  <c r="AQ23" i="9"/>
  <c r="AQ22" i="9"/>
  <c r="AQ21" i="9"/>
  <c r="AQ20" i="9"/>
  <c r="I20" i="16" s="1"/>
  <c r="AQ19" i="9"/>
  <c r="I19" i="16" s="1"/>
  <c r="AQ18" i="9"/>
  <c r="AQ17" i="9"/>
  <c r="I17" i="16" s="1"/>
  <c r="AQ16" i="9"/>
  <c r="AQ15" i="9"/>
  <c r="AQ14" i="9"/>
  <c r="AL62" i="9"/>
  <c r="AL61" i="9"/>
  <c r="AL60" i="9"/>
  <c r="AL59" i="9"/>
  <c r="AL58" i="9"/>
  <c r="AL57" i="9"/>
  <c r="AL56" i="9"/>
  <c r="AL55" i="9"/>
  <c r="AL54" i="9"/>
  <c r="AL53" i="9"/>
  <c r="H53" i="16" s="1"/>
  <c r="AL52" i="9"/>
  <c r="AL51" i="9"/>
  <c r="H51" i="16" s="1"/>
  <c r="AL50" i="9"/>
  <c r="AL49" i="9"/>
  <c r="AL48" i="9"/>
  <c r="AL47" i="9"/>
  <c r="AL46" i="9"/>
  <c r="AL45" i="9"/>
  <c r="AL44" i="9"/>
  <c r="AL43" i="9"/>
  <c r="H43" i="16" s="1"/>
  <c r="AL42" i="9"/>
  <c r="AL41" i="9"/>
  <c r="H41" i="16" s="1"/>
  <c r="AL40" i="9"/>
  <c r="AL39" i="9"/>
  <c r="H39" i="16" s="1"/>
  <c r="AL38" i="9"/>
  <c r="AL37" i="9"/>
  <c r="AL36" i="9"/>
  <c r="AL35" i="9"/>
  <c r="AL34" i="9"/>
  <c r="AL33" i="9"/>
  <c r="AL32" i="9"/>
  <c r="AL31" i="9"/>
  <c r="H31" i="16" s="1"/>
  <c r="AL30" i="9"/>
  <c r="AL29" i="9"/>
  <c r="AL28" i="9"/>
  <c r="AL27" i="9"/>
  <c r="H27" i="16" s="1"/>
  <c r="AL26" i="9"/>
  <c r="AL25" i="9"/>
  <c r="AL24" i="9"/>
  <c r="AL23" i="9"/>
  <c r="AL22" i="9"/>
  <c r="AL21" i="9"/>
  <c r="AL20" i="9"/>
  <c r="AL19" i="9"/>
  <c r="AL18" i="9"/>
  <c r="AL17" i="9"/>
  <c r="H17" i="16" s="1"/>
  <c r="AL16" i="9"/>
  <c r="AL15" i="9"/>
  <c r="H15" i="16" s="1"/>
  <c r="AL14" i="9"/>
  <c r="AG62" i="9"/>
  <c r="AG61" i="9"/>
  <c r="AG60" i="9"/>
  <c r="AG59" i="9"/>
  <c r="AG58" i="9"/>
  <c r="AG57" i="9"/>
  <c r="AG56" i="9"/>
  <c r="AG55" i="9"/>
  <c r="G55" i="16" s="1"/>
  <c r="AG54" i="9"/>
  <c r="AG53" i="9"/>
  <c r="AG52" i="9"/>
  <c r="AG51" i="9"/>
  <c r="G51" i="16" s="1"/>
  <c r="AG50" i="9"/>
  <c r="AG49" i="9"/>
  <c r="AG48" i="9"/>
  <c r="AG47" i="9"/>
  <c r="AG46" i="9"/>
  <c r="AG45" i="9"/>
  <c r="AG44" i="9"/>
  <c r="AG43" i="9"/>
  <c r="AG42" i="9"/>
  <c r="AG41" i="9"/>
  <c r="AG40" i="9"/>
  <c r="G40" i="16" s="1"/>
  <c r="AG39" i="9"/>
  <c r="G39" i="16" s="1"/>
  <c r="AG38" i="9"/>
  <c r="AG37" i="9"/>
  <c r="AG36" i="9"/>
  <c r="AG35" i="9"/>
  <c r="AG34" i="9"/>
  <c r="AG33" i="9"/>
  <c r="AG32" i="9"/>
  <c r="AG31" i="9"/>
  <c r="G31" i="16" s="1"/>
  <c r="AG30" i="9"/>
  <c r="AG29" i="9"/>
  <c r="AG28" i="9"/>
  <c r="AG27" i="9"/>
  <c r="G27" i="16" s="1"/>
  <c r="AG26" i="9"/>
  <c r="AG25" i="9"/>
  <c r="AG24" i="9"/>
  <c r="AG23" i="9"/>
  <c r="AG22" i="9"/>
  <c r="AG21" i="9"/>
  <c r="AG20" i="9"/>
  <c r="AG19" i="9"/>
  <c r="AG18" i="9"/>
  <c r="AG17" i="9"/>
  <c r="G17" i="16" s="1"/>
  <c r="AG16" i="9"/>
  <c r="G16" i="16" s="1"/>
  <c r="AG15" i="9"/>
  <c r="G15" i="16" s="1"/>
  <c r="AG14" i="9"/>
  <c r="AB62" i="9"/>
  <c r="AB61" i="9"/>
  <c r="AB60" i="9"/>
  <c r="AB59" i="9"/>
  <c r="AB58" i="9"/>
  <c r="AB57" i="9"/>
  <c r="AB56" i="9"/>
  <c r="AB55" i="9"/>
  <c r="AB54" i="9"/>
  <c r="AB53" i="9"/>
  <c r="AB52" i="9"/>
  <c r="AB51" i="9"/>
  <c r="F51" i="16" s="1"/>
  <c r="AB50" i="9"/>
  <c r="AB49" i="9"/>
  <c r="AB48" i="9"/>
  <c r="AB47" i="9"/>
  <c r="AB46" i="9"/>
  <c r="AB45" i="9"/>
  <c r="F45" i="16" s="1"/>
  <c r="AB44" i="9"/>
  <c r="AB43" i="9"/>
  <c r="AB42" i="9"/>
  <c r="AB41" i="9"/>
  <c r="AB40" i="9"/>
  <c r="AB39" i="9"/>
  <c r="F39" i="16" s="1"/>
  <c r="AB38" i="9"/>
  <c r="AB37" i="9"/>
  <c r="AB36" i="9"/>
  <c r="AB35" i="9"/>
  <c r="AB34" i="9"/>
  <c r="AB33" i="9"/>
  <c r="F33" i="16" s="1"/>
  <c r="AB32" i="9"/>
  <c r="AB31" i="9"/>
  <c r="AB30" i="9"/>
  <c r="AB29" i="9"/>
  <c r="AB28" i="9"/>
  <c r="F28" i="16" s="1"/>
  <c r="AB27" i="9"/>
  <c r="F27" i="16" s="1"/>
  <c r="AB26" i="9"/>
  <c r="AB25" i="9"/>
  <c r="AB24" i="9"/>
  <c r="AB23" i="9"/>
  <c r="AB22" i="9"/>
  <c r="AB21" i="9"/>
  <c r="F21" i="16" s="1"/>
  <c r="AB20" i="9"/>
  <c r="AB19" i="9"/>
  <c r="AB18" i="9"/>
  <c r="AB17" i="9"/>
  <c r="AB16" i="9"/>
  <c r="AB15" i="9"/>
  <c r="F15" i="16" s="1"/>
  <c r="AB14" i="9"/>
  <c r="W62" i="9"/>
  <c r="W61" i="9"/>
  <c r="W60" i="9"/>
  <c r="W59" i="9"/>
  <c r="W58" i="9"/>
  <c r="W57" i="9"/>
  <c r="W56" i="9"/>
  <c r="W55" i="9"/>
  <c r="W54" i="9"/>
  <c r="W53" i="9"/>
  <c r="W52" i="9"/>
  <c r="E52" i="16" s="1"/>
  <c r="W51" i="9"/>
  <c r="W50" i="9"/>
  <c r="W49" i="9"/>
  <c r="W48" i="9"/>
  <c r="W47" i="9"/>
  <c r="W46" i="9"/>
  <c r="W45" i="9"/>
  <c r="W44" i="9"/>
  <c r="W43" i="9"/>
  <c r="W42" i="9"/>
  <c r="W41" i="9"/>
  <c r="W40" i="9"/>
  <c r="W39" i="9"/>
  <c r="E39" i="16" s="1"/>
  <c r="W38" i="9"/>
  <c r="W37" i="9"/>
  <c r="W36" i="9"/>
  <c r="W35" i="9"/>
  <c r="W34" i="9"/>
  <c r="W33" i="9"/>
  <c r="W32" i="9"/>
  <c r="W31" i="9"/>
  <c r="E31" i="16" s="1"/>
  <c r="W30" i="9"/>
  <c r="W29" i="9"/>
  <c r="W28" i="9"/>
  <c r="E28" i="16" s="1"/>
  <c r="W27" i="9"/>
  <c r="E27" i="16" s="1"/>
  <c r="W26" i="9"/>
  <c r="W25" i="9"/>
  <c r="E25" i="16" s="1"/>
  <c r="W24" i="9"/>
  <c r="W23" i="9"/>
  <c r="W22" i="9"/>
  <c r="W21" i="9"/>
  <c r="W20" i="9"/>
  <c r="W19" i="9"/>
  <c r="E19" i="16" s="1"/>
  <c r="W18" i="9"/>
  <c r="W17" i="9"/>
  <c r="W16" i="9"/>
  <c r="W15" i="9"/>
  <c r="E15" i="16" s="1"/>
  <c r="W14" i="9"/>
  <c r="R62" i="9"/>
  <c r="R61" i="9"/>
  <c r="R60" i="9"/>
  <c r="R59" i="9"/>
  <c r="R58" i="9"/>
  <c r="R57" i="9"/>
  <c r="R56" i="9"/>
  <c r="R55" i="9"/>
  <c r="D55" i="16" s="1"/>
  <c r="R54" i="9"/>
  <c r="D54" i="16" s="1"/>
  <c r="R53" i="9"/>
  <c r="D53" i="16" s="1"/>
  <c r="R52" i="9"/>
  <c r="R51" i="9"/>
  <c r="R50" i="9"/>
  <c r="R49" i="9"/>
  <c r="R48" i="9"/>
  <c r="R47" i="9"/>
  <c r="R46" i="9"/>
  <c r="R45" i="9"/>
  <c r="R44" i="9"/>
  <c r="R43" i="9"/>
  <c r="D43" i="16" s="1"/>
  <c r="R42" i="9"/>
  <c r="R41" i="9"/>
  <c r="D41" i="16" s="1"/>
  <c r="R40" i="9"/>
  <c r="R39" i="9"/>
  <c r="R38" i="9"/>
  <c r="R37" i="9"/>
  <c r="R36" i="9"/>
  <c r="R35" i="9"/>
  <c r="R34" i="9"/>
  <c r="R33" i="9"/>
  <c r="R32" i="9"/>
  <c r="R31" i="9"/>
  <c r="D31" i="16" s="1"/>
  <c r="R30" i="9"/>
  <c r="D30" i="16" s="1"/>
  <c r="R29" i="9"/>
  <c r="D29" i="16" s="1"/>
  <c r="R28" i="9"/>
  <c r="R27" i="9"/>
  <c r="R26" i="9"/>
  <c r="R25" i="9"/>
  <c r="R24" i="9"/>
  <c r="R23" i="9"/>
  <c r="R22" i="9"/>
  <c r="R21" i="9"/>
  <c r="R20" i="9"/>
  <c r="R19" i="9"/>
  <c r="R18" i="9"/>
  <c r="D18" i="16" s="1"/>
  <c r="R17" i="9"/>
  <c r="D17" i="16" s="1"/>
  <c r="R16" i="9"/>
  <c r="R15" i="9"/>
  <c r="R14" i="9"/>
  <c r="M62" i="9"/>
  <c r="M61" i="9"/>
  <c r="M60" i="9"/>
  <c r="M59" i="9"/>
  <c r="M58" i="9"/>
  <c r="M57" i="9"/>
  <c r="M56" i="9"/>
  <c r="C56" i="16" s="1"/>
  <c r="M55" i="9"/>
  <c r="C55" i="16" s="1"/>
  <c r="M54" i="9"/>
  <c r="M53" i="9"/>
  <c r="M52" i="9"/>
  <c r="M51" i="9"/>
  <c r="C51" i="16" s="1"/>
  <c r="M50" i="9"/>
  <c r="M49" i="9"/>
  <c r="M48" i="9"/>
  <c r="M47" i="9"/>
  <c r="M46" i="9"/>
  <c r="M45" i="9"/>
  <c r="M44" i="9"/>
  <c r="M43" i="9"/>
  <c r="C43" i="16" s="1"/>
  <c r="M42" i="9"/>
  <c r="M41" i="9"/>
  <c r="C41" i="16" s="1"/>
  <c r="M40" i="9"/>
  <c r="M39" i="9"/>
  <c r="M38" i="9"/>
  <c r="M37" i="9"/>
  <c r="M36" i="9"/>
  <c r="M35" i="9"/>
  <c r="M34" i="9"/>
  <c r="M33" i="9"/>
  <c r="M32" i="9"/>
  <c r="C32" i="16" s="1"/>
  <c r="M31" i="9"/>
  <c r="M30" i="9"/>
  <c r="M29" i="9"/>
  <c r="M28" i="9"/>
  <c r="M27" i="9"/>
  <c r="C27" i="16" s="1"/>
  <c r="M26" i="9"/>
  <c r="M25" i="9"/>
  <c r="M24" i="9"/>
  <c r="M23" i="9"/>
  <c r="M22" i="9"/>
  <c r="M21" i="9"/>
  <c r="M20" i="9"/>
  <c r="C20" i="16" s="1"/>
  <c r="M19" i="9"/>
  <c r="C19" i="16" s="1"/>
  <c r="M18" i="9"/>
  <c r="M17" i="9"/>
  <c r="M16" i="9"/>
  <c r="M15" i="9"/>
  <c r="C15" i="16" s="1"/>
  <c r="M14" i="9"/>
  <c r="H62" i="9"/>
  <c r="H61" i="9"/>
  <c r="H60" i="9"/>
  <c r="H59" i="9"/>
  <c r="H58" i="9"/>
  <c r="H57" i="9"/>
  <c r="H56" i="9"/>
  <c r="H55" i="9"/>
  <c r="H54" i="9"/>
  <c r="H53" i="9"/>
  <c r="B53" i="16" s="1"/>
  <c r="H52" i="9"/>
  <c r="H51" i="9"/>
  <c r="H50" i="9"/>
  <c r="H49" i="9"/>
  <c r="H48" i="9"/>
  <c r="H47" i="9"/>
  <c r="H46" i="9"/>
  <c r="H45" i="9"/>
  <c r="H44" i="9"/>
  <c r="H43" i="9"/>
  <c r="H42" i="9"/>
  <c r="H41" i="9"/>
  <c r="B41" i="16" s="1"/>
  <c r="H40" i="9"/>
  <c r="H39" i="9"/>
  <c r="H38" i="9"/>
  <c r="H37" i="9"/>
  <c r="H36" i="9"/>
  <c r="H35" i="9"/>
  <c r="H34" i="9"/>
  <c r="H33" i="9"/>
  <c r="H32" i="9"/>
  <c r="H31" i="9"/>
  <c r="H30" i="9"/>
  <c r="H29" i="9"/>
  <c r="B29" i="16" s="1"/>
  <c r="H28" i="9"/>
  <c r="H27" i="9"/>
  <c r="B27" i="16" s="1"/>
  <c r="H26" i="9"/>
  <c r="H25" i="9"/>
  <c r="H24" i="9"/>
  <c r="H23" i="9"/>
  <c r="H22" i="9"/>
  <c r="H21" i="9"/>
  <c r="H20" i="9"/>
  <c r="H19" i="9"/>
  <c r="H18" i="9"/>
  <c r="H17" i="9"/>
  <c r="B17" i="16" s="1"/>
  <c r="H16" i="9"/>
  <c r="H15" i="9"/>
  <c r="B15" i="16" s="1"/>
  <c r="H14" i="9"/>
  <c r="D15" i="16"/>
  <c r="I15" i="16"/>
  <c r="J15" i="16"/>
  <c r="L15" i="16"/>
  <c r="R15" i="16"/>
  <c r="B16" i="16"/>
  <c r="C16" i="16"/>
  <c r="D16" i="16"/>
  <c r="E16" i="16"/>
  <c r="F16" i="16"/>
  <c r="H16" i="16"/>
  <c r="I16" i="16"/>
  <c r="J16" i="16"/>
  <c r="K16" i="16"/>
  <c r="L16" i="16"/>
  <c r="M16" i="16"/>
  <c r="P16" i="16"/>
  <c r="Q16" i="16"/>
  <c r="R16" i="16"/>
  <c r="C17" i="16"/>
  <c r="E17" i="16"/>
  <c r="F17" i="16"/>
  <c r="O17" i="16"/>
  <c r="B18" i="16"/>
  <c r="C18" i="16"/>
  <c r="E18" i="16"/>
  <c r="F18" i="16"/>
  <c r="G18" i="16"/>
  <c r="H18" i="16"/>
  <c r="I18" i="16"/>
  <c r="K18" i="16"/>
  <c r="M18" i="16"/>
  <c r="O18" i="16"/>
  <c r="P18" i="16"/>
  <c r="Q18" i="16"/>
  <c r="B19" i="16"/>
  <c r="D19" i="16"/>
  <c r="F19" i="16"/>
  <c r="G19" i="16"/>
  <c r="H19" i="16"/>
  <c r="J19" i="16"/>
  <c r="K19" i="16"/>
  <c r="L19" i="16"/>
  <c r="N19" i="16"/>
  <c r="O19" i="16"/>
  <c r="P19" i="16"/>
  <c r="R19" i="16"/>
  <c r="B20" i="16"/>
  <c r="D20" i="16"/>
  <c r="E20" i="16"/>
  <c r="F20" i="16"/>
  <c r="G20" i="16"/>
  <c r="H20" i="16"/>
  <c r="K20" i="16"/>
  <c r="L20" i="16"/>
  <c r="M20" i="16"/>
  <c r="N20" i="16"/>
  <c r="O20" i="16"/>
  <c r="P20" i="16"/>
  <c r="Q20" i="16"/>
  <c r="R20" i="16"/>
  <c r="B21" i="16"/>
  <c r="C21" i="16"/>
  <c r="D21" i="16"/>
  <c r="E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B25" i="16"/>
  <c r="C25" i="16"/>
  <c r="D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D27" i="16"/>
  <c r="J27" i="16"/>
  <c r="L27" i="16"/>
  <c r="B28" i="16"/>
  <c r="C28" i="16"/>
  <c r="D28" i="16"/>
  <c r="G28" i="16"/>
  <c r="H28" i="16"/>
  <c r="I28" i="16"/>
  <c r="J28" i="16"/>
  <c r="K28" i="16"/>
  <c r="L28" i="16"/>
  <c r="M28" i="16"/>
  <c r="P28" i="16"/>
  <c r="Q28" i="16"/>
  <c r="R28" i="16"/>
  <c r="C29" i="16"/>
  <c r="E29" i="16"/>
  <c r="F29" i="16"/>
  <c r="G29" i="16"/>
  <c r="H29" i="16"/>
  <c r="N29" i="16"/>
  <c r="O29" i="16"/>
  <c r="B30" i="16"/>
  <c r="C30" i="16"/>
  <c r="E30" i="16"/>
  <c r="F30" i="16"/>
  <c r="G30" i="16"/>
  <c r="H30" i="16"/>
  <c r="I30" i="16"/>
  <c r="K30" i="16"/>
  <c r="M30" i="16"/>
  <c r="O30" i="16"/>
  <c r="P30" i="16"/>
  <c r="Q30" i="16"/>
  <c r="B31" i="16"/>
  <c r="C31" i="16"/>
  <c r="F31" i="16"/>
  <c r="K31" i="16"/>
  <c r="N31" i="16"/>
  <c r="O31" i="16"/>
  <c r="P31" i="16"/>
  <c r="R31" i="16"/>
  <c r="B32" i="16"/>
  <c r="D32" i="16"/>
  <c r="E32" i="16"/>
  <c r="F32" i="16"/>
  <c r="G32" i="16"/>
  <c r="H32" i="16"/>
  <c r="I32" i="16"/>
  <c r="K32" i="16"/>
  <c r="L32" i="16"/>
  <c r="M32" i="16"/>
  <c r="N32" i="16"/>
  <c r="O32" i="16"/>
  <c r="P32" i="16"/>
  <c r="Q32" i="16"/>
  <c r="R32" i="16"/>
  <c r="B33" i="16"/>
  <c r="C33" i="16"/>
  <c r="D33" i="16"/>
  <c r="E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B39" i="16"/>
  <c r="C39" i="16"/>
  <c r="D39" i="16"/>
  <c r="J39" i="16"/>
  <c r="L39" i="16"/>
  <c r="R39" i="16"/>
  <c r="B40" i="16"/>
  <c r="C40" i="16"/>
  <c r="D40" i="16"/>
  <c r="E40" i="16"/>
  <c r="F40" i="16"/>
  <c r="H40" i="16"/>
  <c r="I40" i="16"/>
  <c r="J40" i="16"/>
  <c r="K40" i="16"/>
  <c r="L40" i="16"/>
  <c r="M40" i="16"/>
  <c r="P40" i="16"/>
  <c r="Q40" i="16"/>
  <c r="R40" i="16"/>
  <c r="E41" i="16"/>
  <c r="F41" i="16"/>
  <c r="G41" i="16"/>
  <c r="I41" i="16"/>
  <c r="K41" i="16"/>
  <c r="M41" i="16"/>
  <c r="O41" i="16"/>
  <c r="R41" i="16"/>
  <c r="B42" i="16"/>
  <c r="C42" i="16"/>
  <c r="D42" i="16"/>
  <c r="E42" i="16"/>
  <c r="F42" i="16"/>
  <c r="G42" i="16"/>
  <c r="H42" i="16"/>
  <c r="I42" i="16"/>
  <c r="K42" i="16"/>
  <c r="L42" i="16"/>
  <c r="M42" i="16"/>
  <c r="N42" i="16"/>
  <c r="O42" i="16"/>
  <c r="P42" i="16"/>
  <c r="Q42" i="16"/>
  <c r="B43" i="16"/>
  <c r="E43" i="16"/>
  <c r="F43" i="16"/>
  <c r="G43" i="16"/>
  <c r="J43" i="16"/>
  <c r="L43" i="16"/>
  <c r="N43" i="16"/>
  <c r="O43" i="16"/>
  <c r="P43" i="16"/>
  <c r="R43" i="16"/>
  <c r="B44" i="16"/>
  <c r="C44" i="16"/>
  <c r="D44" i="16"/>
  <c r="E44" i="16"/>
  <c r="F44" i="16"/>
  <c r="G44" i="16"/>
  <c r="H44" i="16"/>
  <c r="I44" i="16"/>
  <c r="K44" i="16"/>
  <c r="L44" i="16"/>
  <c r="M44" i="16"/>
  <c r="N44" i="16"/>
  <c r="O44" i="16"/>
  <c r="P44" i="16"/>
  <c r="Q44" i="16"/>
  <c r="R44" i="16"/>
  <c r="B45" i="16"/>
  <c r="C45" i="16"/>
  <c r="D45" i="16"/>
  <c r="E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B51" i="16"/>
  <c r="D51" i="16"/>
  <c r="E51" i="16"/>
  <c r="J51" i="16"/>
  <c r="K51" i="16"/>
  <c r="L51" i="16"/>
  <c r="Q51" i="16"/>
  <c r="B52" i="16"/>
  <c r="C52" i="16"/>
  <c r="D52" i="16"/>
  <c r="F52" i="16"/>
  <c r="G52" i="16"/>
  <c r="H52" i="16"/>
  <c r="I52" i="16"/>
  <c r="J52" i="16"/>
  <c r="K52" i="16"/>
  <c r="L52" i="16"/>
  <c r="M52" i="16"/>
  <c r="N52" i="16"/>
  <c r="P52" i="16"/>
  <c r="Q52" i="16"/>
  <c r="R52" i="16"/>
  <c r="C53" i="16"/>
  <c r="E53" i="16"/>
  <c r="F53" i="16"/>
  <c r="G53" i="16"/>
  <c r="I53" i="16"/>
  <c r="L53" i="16"/>
  <c r="M53" i="16"/>
  <c r="N53" i="16"/>
  <c r="O53" i="16"/>
  <c r="B54" i="16"/>
  <c r="C54" i="16"/>
  <c r="E54" i="16"/>
  <c r="F54" i="16"/>
  <c r="G54" i="16"/>
  <c r="H54" i="16"/>
  <c r="I54" i="16"/>
  <c r="K54" i="16"/>
  <c r="M54" i="16"/>
  <c r="O54" i="16"/>
  <c r="P54" i="16"/>
  <c r="Q54" i="16"/>
  <c r="B55" i="16"/>
  <c r="E55" i="16"/>
  <c r="F55" i="16"/>
  <c r="H55" i="16"/>
  <c r="N55" i="16"/>
  <c r="O55" i="16"/>
  <c r="P55" i="16"/>
  <c r="Q55" i="16"/>
  <c r="R55" i="16"/>
  <c r="B56" i="16"/>
  <c r="D56" i="16"/>
  <c r="E56" i="16"/>
  <c r="F56" i="16"/>
  <c r="G56" i="16"/>
  <c r="H56" i="16"/>
  <c r="J56" i="16"/>
  <c r="K56" i="16"/>
  <c r="L56" i="16"/>
  <c r="M56" i="16"/>
  <c r="N56" i="16"/>
  <c r="O56" i="16"/>
  <c r="P56" i="16"/>
  <c r="Q56" i="16"/>
  <c r="R56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DA62" i="9"/>
  <c r="CZ62" i="9"/>
  <c r="DA61" i="9"/>
  <c r="CZ61" i="9"/>
  <c r="DA60" i="9"/>
  <c r="CZ60" i="9"/>
  <c r="DA59" i="9"/>
  <c r="CQ59" i="9" s="1"/>
  <c r="CZ59" i="9"/>
  <c r="CP59" i="9" s="1"/>
  <c r="DA58" i="9"/>
  <c r="CQ58" i="9" s="1"/>
  <c r="CZ58" i="9"/>
  <c r="DA57" i="9"/>
  <c r="CZ57" i="9"/>
  <c r="DA56" i="9"/>
  <c r="CZ56" i="9"/>
  <c r="DA55" i="9"/>
  <c r="CZ55" i="9"/>
  <c r="DA54" i="9"/>
  <c r="CZ54" i="9"/>
  <c r="DA53" i="9"/>
  <c r="CQ53" i="9" s="1"/>
  <c r="CZ53" i="9"/>
  <c r="CP53" i="9" s="1"/>
  <c r="DA52" i="9"/>
  <c r="CZ52" i="9"/>
  <c r="DA51" i="9"/>
  <c r="CZ51" i="9"/>
  <c r="DA50" i="9"/>
  <c r="CZ50" i="9"/>
  <c r="DA49" i="9"/>
  <c r="CZ49" i="9"/>
  <c r="DA48" i="9"/>
  <c r="CZ48" i="9"/>
  <c r="DA47" i="9"/>
  <c r="CQ47" i="9" s="1"/>
  <c r="CZ47" i="9"/>
  <c r="CP47" i="9" s="1"/>
  <c r="DA46" i="9"/>
  <c r="CZ46" i="9"/>
  <c r="DA45" i="9"/>
  <c r="CZ45" i="9"/>
  <c r="DA44" i="9"/>
  <c r="CZ44" i="9"/>
  <c r="DA43" i="9"/>
  <c r="CZ43" i="9"/>
  <c r="DA42" i="9"/>
  <c r="CZ42" i="9"/>
  <c r="DA41" i="9"/>
  <c r="CQ41" i="9" s="1"/>
  <c r="CZ41" i="9"/>
  <c r="CP41" i="9" s="1"/>
  <c r="DA40" i="9"/>
  <c r="CZ40" i="9"/>
  <c r="DA39" i="9"/>
  <c r="CZ39" i="9"/>
  <c r="DA38" i="9"/>
  <c r="CZ38" i="9"/>
  <c r="DA37" i="9"/>
  <c r="CZ37" i="9"/>
  <c r="DA36" i="9"/>
  <c r="CZ36" i="9"/>
  <c r="DA35" i="9"/>
  <c r="CQ35" i="9" s="1"/>
  <c r="CZ35" i="9"/>
  <c r="CP35" i="9" s="1"/>
  <c r="DA34" i="9"/>
  <c r="CQ34" i="9" s="1"/>
  <c r="CZ34" i="9"/>
  <c r="DA33" i="9"/>
  <c r="CZ33" i="9"/>
  <c r="DA32" i="9"/>
  <c r="CZ32" i="9"/>
  <c r="DA31" i="9"/>
  <c r="CZ31" i="9"/>
  <c r="DA30" i="9"/>
  <c r="CZ30" i="9"/>
  <c r="DA29" i="9"/>
  <c r="CQ29" i="9" s="1"/>
  <c r="CZ29" i="9"/>
  <c r="CP29" i="9" s="1"/>
  <c r="DA28" i="9"/>
  <c r="CQ28" i="9" s="1"/>
  <c r="CZ28" i="9"/>
  <c r="DA27" i="9"/>
  <c r="CZ27" i="9"/>
  <c r="DA26" i="9"/>
  <c r="CZ26" i="9"/>
  <c r="DA25" i="9"/>
  <c r="CZ25" i="9"/>
  <c r="DA24" i="9"/>
  <c r="CZ24" i="9"/>
  <c r="DA23" i="9"/>
  <c r="CQ23" i="9" s="1"/>
  <c r="CZ23" i="9"/>
  <c r="CP23" i="9" s="1"/>
  <c r="DA22" i="9"/>
  <c r="CZ22" i="9"/>
  <c r="DA21" i="9"/>
  <c r="CZ21" i="9"/>
  <c r="DA20" i="9"/>
  <c r="CZ20" i="9"/>
  <c r="DA19" i="9"/>
  <c r="CZ19" i="9"/>
  <c r="DA18" i="9"/>
  <c r="CZ18" i="9"/>
  <c r="DA17" i="9"/>
  <c r="CQ17" i="9" s="1"/>
  <c r="CZ17" i="9"/>
  <c r="CP17" i="9" s="1"/>
  <c r="DA16" i="9"/>
  <c r="CZ16" i="9"/>
  <c r="DA15" i="9"/>
  <c r="CZ15" i="9"/>
  <c r="DA14" i="9"/>
  <c r="CZ14" i="9"/>
  <c r="DA13" i="9"/>
  <c r="CZ13" i="9"/>
  <c r="DA12" i="9"/>
  <c r="CZ12" i="9"/>
  <c r="DA11" i="9"/>
  <c r="CQ11" i="9" s="1"/>
  <c r="CZ11" i="9"/>
  <c r="CP11" i="9" s="1"/>
  <c r="DA10" i="9"/>
  <c r="CZ10" i="9"/>
  <c r="DA9" i="9"/>
  <c r="CZ9" i="9"/>
  <c r="CP9" i="9" s="1"/>
  <c r="DA8" i="9"/>
  <c r="CZ8" i="9"/>
  <c r="DA7" i="9"/>
  <c r="CZ7" i="9"/>
  <c r="DA6" i="9"/>
  <c r="CZ6" i="9"/>
  <c r="DA5" i="9"/>
  <c r="CQ5" i="9" s="1"/>
  <c r="CZ5" i="9"/>
  <c r="CP5" i="9" s="1"/>
  <c r="DA4" i="9"/>
  <c r="CZ4" i="9"/>
  <c r="DA3" i="9"/>
  <c r="CZ3" i="9"/>
  <c r="DA2" i="9"/>
  <c r="CZ2" i="9"/>
  <c r="DF1" i="9"/>
  <c r="CY1" i="9"/>
  <c r="CX1" i="9"/>
  <c r="CW1" i="9"/>
  <c r="CV1" i="9"/>
  <c r="DE1" i="9"/>
  <c r="CQ62" i="9"/>
  <c r="CP62" i="9"/>
  <c r="CQ61" i="9"/>
  <c r="CP61" i="9"/>
  <c r="CQ60" i="9"/>
  <c r="CP60" i="9"/>
  <c r="CP58" i="9"/>
  <c r="CQ57" i="9"/>
  <c r="CQ56" i="9"/>
  <c r="CP56" i="9"/>
  <c r="CQ55" i="9"/>
  <c r="CP55" i="9"/>
  <c r="CQ54" i="9"/>
  <c r="CP54" i="9"/>
  <c r="CP52" i="9"/>
  <c r="CQ51" i="9"/>
  <c r="CQ50" i="9"/>
  <c r="CP50" i="9"/>
  <c r="CQ49" i="9"/>
  <c r="CP49" i="9"/>
  <c r="CQ48" i="9"/>
  <c r="CP48" i="9"/>
  <c r="CP46" i="9"/>
  <c r="CQ45" i="9"/>
  <c r="CQ44" i="9"/>
  <c r="CP44" i="9"/>
  <c r="CQ43" i="9"/>
  <c r="CP43" i="9"/>
  <c r="CQ42" i="9"/>
  <c r="CP42" i="9"/>
  <c r="CP40" i="9"/>
  <c r="CQ39" i="9"/>
  <c r="CQ38" i="9"/>
  <c r="CP38" i="9"/>
  <c r="CQ37" i="9"/>
  <c r="CP37" i="9"/>
  <c r="CQ36" i="9"/>
  <c r="CP36" i="9"/>
  <c r="CP34" i="9"/>
  <c r="CQ33" i="9"/>
  <c r="CQ32" i="9"/>
  <c r="CP32" i="9"/>
  <c r="CQ31" i="9"/>
  <c r="CP31" i="9"/>
  <c r="CQ30" i="9"/>
  <c r="CP30" i="9"/>
  <c r="CP28" i="9"/>
  <c r="CQ27" i="9"/>
  <c r="CQ26" i="9"/>
  <c r="CP26" i="9"/>
  <c r="CQ25" i="9"/>
  <c r="CP25" i="9"/>
  <c r="CQ24" i="9"/>
  <c r="CP24" i="9"/>
  <c r="CP22" i="9"/>
  <c r="CQ21" i="9"/>
  <c r="CQ20" i="9"/>
  <c r="CP20" i="9"/>
  <c r="CQ19" i="9"/>
  <c r="CP19" i="9"/>
  <c r="CQ18" i="9"/>
  <c r="CP18" i="9"/>
  <c r="CP16" i="9"/>
  <c r="CQ15" i="9"/>
  <c r="CQ14" i="9"/>
  <c r="CP14" i="9"/>
  <c r="CQ13" i="9"/>
  <c r="CP13" i="9"/>
  <c r="CQ12" i="9"/>
  <c r="CP12" i="9"/>
  <c r="CP10" i="9"/>
  <c r="CQ9" i="9"/>
  <c r="CQ8" i="9"/>
  <c r="CP8" i="9"/>
  <c r="CQ7" i="9"/>
  <c r="CP7" i="9"/>
  <c r="CQ6" i="9"/>
  <c r="CP6" i="9"/>
  <c r="CP4" i="9"/>
  <c r="CQ3" i="9"/>
  <c r="CQ2" i="9"/>
  <c r="CT1" i="9"/>
  <c r="CS1" i="9"/>
  <c r="CR1" i="9"/>
  <c r="CQ1" i="9"/>
  <c r="CW22" i="9" l="1"/>
  <c r="CY22" i="9" s="1"/>
  <c r="CX30" i="9"/>
  <c r="CX32" i="9"/>
  <c r="CW52" i="9"/>
  <c r="CX57" i="9"/>
  <c r="CP15" i="9"/>
  <c r="CR17" i="9" s="1"/>
  <c r="CP33" i="9"/>
  <c r="CP45" i="9"/>
  <c r="CS56" i="9" s="1"/>
  <c r="CP51" i="9"/>
  <c r="CS51" i="9" s="1"/>
  <c r="CP57" i="9"/>
  <c r="CS62" i="9" s="1"/>
  <c r="CP39" i="9"/>
  <c r="CR45" i="9" s="1"/>
  <c r="DE45" i="9" s="1"/>
  <c r="CP27" i="9"/>
  <c r="CR37" i="9" s="1"/>
  <c r="DE37" i="9" s="1"/>
  <c r="CP3" i="9"/>
  <c r="CS14" i="9" s="1"/>
  <c r="CQ4" i="9"/>
  <c r="CQ10" i="9"/>
  <c r="CQ16" i="9"/>
  <c r="CQ22" i="9"/>
  <c r="CQ40" i="9"/>
  <c r="CQ46" i="9"/>
  <c r="CQ52" i="9"/>
  <c r="CP21" i="9"/>
  <c r="CP2" i="9"/>
  <c r="CS44" i="9"/>
  <c r="CR20" i="9"/>
  <c r="DE20" i="9" s="1"/>
  <c r="CX51" i="9"/>
  <c r="CW26" i="9"/>
  <c r="CS26" i="9"/>
  <c r="CS19" i="9"/>
  <c r="CS16" i="9"/>
  <c r="CS22" i="9"/>
  <c r="CR40" i="9"/>
  <c r="DE40" i="9" s="1"/>
  <c r="CX15" i="9"/>
  <c r="CS59" i="9"/>
  <c r="CS23" i="9"/>
  <c r="CR18" i="9"/>
  <c r="DE18" i="9" s="1"/>
  <c r="CS54" i="9"/>
  <c r="CR19" i="9"/>
  <c r="DE19" i="9" s="1"/>
  <c r="CS25" i="9"/>
  <c r="CS31" i="9"/>
  <c r="CS42" i="9"/>
  <c r="CR48" i="9"/>
  <c r="DE48" i="9" s="1"/>
  <c r="CR53" i="9"/>
  <c r="CS15" i="9"/>
  <c r="CR21" i="9"/>
  <c r="DE21" i="9" s="1"/>
  <c r="CS27" i="9"/>
  <c r="CR39" i="9"/>
  <c r="DE39" i="9" s="1"/>
  <c r="CX20" i="9"/>
  <c r="CR15" i="9"/>
  <c r="CR16" i="9"/>
  <c r="CS37" i="9"/>
  <c r="CS53" i="9"/>
  <c r="CR22" i="9"/>
  <c r="CS43" i="9"/>
  <c r="CR54" i="9"/>
  <c r="CX22" i="9"/>
  <c r="CX34" i="9"/>
  <c r="CX46" i="9"/>
  <c r="CX14" i="9"/>
  <c r="CR26" i="9"/>
  <c r="CS21" i="9"/>
  <c r="CS48" i="9"/>
  <c r="CR44" i="9"/>
  <c r="CR49" i="9"/>
  <c r="CS57" i="9"/>
  <c r="CS20" i="9"/>
  <c r="CS52" i="9"/>
  <c r="CR42" i="9"/>
  <c r="CS17" i="9"/>
  <c r="CS49" i="9"/>
  <c r="CR55" i="9"/>
  <c r="CW15" i="9"/>
  <c r="CR34" i="9"/>
  <c r="CR50" i="9"/>
  <c r="CS55" i="9"/>
  <c r="CS47" i="9"/>
  <c r="CR23" i="9"/>
  <c r="CS18" i="9"/>
  <c r="CR24" i="9"/>
  <c r="CR56" i="9"/>
  <c r="CR61" i="9"/>
  <c r="CS24" i="9"/>
  <c r="CS29" i="9"/>
  <c r="CS40" i="9"/>
  <c r="CS45" i="9"/>
  <c r="CR51" i="9"/>
  <c r="CW62" i="9"/>
  <c r="CR25" i="9"/>
  <c r="CS30" i="9"/>
  <c r="CR41" i="9"/>
  <c r="CS46" i="9"/>
  <c r="CR52" i="9"/>
  <c r="CR47" i="9"/>
  <c r="CS41" i="9"/>
  <c r="CX36" i="9"/>
  <c r="CW51" i="9"/>
  <c r="CY51" i="9" s="1"/>
  <c r="CY14" i="9"/>
  <c r="CX16" i="9"/>
  <c r="CX48" i="9"/>
  <c r="CW59" i="9"/>
  <c r="CY59" i="9" s="1"/>
  <c r="CW17" i="9"/>
  <c r="CY17" i="9" s="1"/>
  <c r="CX27" i="9"/>
  <c r="CX59" i="9"/>
  <c r="CW16" i="9"/>
  <c r="CY16" i="9" s="1"/>
  <c r="CX26" i="9"/>
  <c r="CX53" i="9"/>
  <c r="CW43" i="9"/>
  <c r="CY43" i="9" s="1"/>
  <c r="CX28" i="9"/>
  <c r="CW55" i="9"/>
  <c r="CY55" i="9" s="1"/>
  <c r="CW18" i="9"/>
  <c r="CY18" i="9" s="1"/>
  <c r="CX39" i="9"/>
  <c r="CX55" i="9"/>
  <c r="CW56" i="9"/>
  <c r="CY56" i="9" s="1"/>
  <c r="CX61" i="9"/>
  <c r="CW39" i="9"/>
  <c r="CY39" i="9" s="1"/>
  <c r="CX23" i="9"/>
  <c r="CW34" i="9"/>
  <c r="CY34" i="9" s="1"/>
  <c r="CW61" i="9"/>
  <c r="CY61" i="9" s="1"/>
  <c r="CX60" i="9"/>
  <c r="CW25" i="9"/>
  <c r="CY25" i="9" s="1"/>
  <c r="CX35" i="9"/>
  <c r="CW46" i="9"/>
  <c r="CY46" i="9" s="1"/>
  <c r="DF15" i="9" l="1"/>
  <c r="CY15" i="9"/>
  <c r="DF62" i="9"/>
  <c r="CY62" i="9"/>
  <c r="DF52" i="9"/>
  <c r="CY52" i="9"/>
  <c r="DF26" i="9"/>
  <c r="CY26" i="9"/>
  <c r="CS38" i="9"/>
  <c r="CW30" i="9"/>
  <c r="CY30" i="9" s="1"/>
  <c r="CW29" i="9"/>
  <c r="CY29" i="9" s="1"/>
  <c r="CX42" i="9"/>
  <c r="CW42" i="9"/>
  <c r="CW53" i="9"/>
  <c r="CR31" i="9"/>
  <c r="CX40" i="9"/>
  <c r="CR27" i="9"/>
  <c r="CS33" i="9"/>
  <c r="CS58" i="9"/>
  <c r="CW57" i="9"/>
  <c r="CW27" i="9"/>
  <c r="CY27" i="9" s="1"/>
  <c r="CW20" i="9"/>
  <c r="CW48" i="9"/>
  <c r="CS60" i="9"/>
  <c r="CW28" i="9"/>
  <c r="CR58" i="9"/>
  <c r="CW58" i="9"/>
  <c r="CS34" i="9"/>
  <c r="CW47" i="9"/>
  <c r="CR32" i="9"/>
  <c r="DE32" i="9" s="1"/>
  <c r="CX41" i="9"/>
  <c r="CS28" i="9"/>
  <c r="CW23" i="9"/>
  <c r="CY23" i="9" s="1"/>
  <c r="CW60" i="9"/>
  <c r="CX31" i="9"/>
  <c r="CW37" i="9"/>
  <c r="CR28" i="9"/>
  <c r="CR14" i="9"/>
  <c r="CR30" i="9"/>
  <c r="DE30" i="9" s="1"/>
  <c r="CX47" i="9"/>
  <c r="CX52" i="9"/>
  <c r="CW36" i="9"/>
  <c r="CX45" i="9"/>
  <c r="CW54" i="9"/>
  <c r="CW40" i="9"/>
  <c r="CY40" i="9" s="1"/>
  <c r="CX54" i="9"/>
  <c r="CW49" i="9"/>
  <c r="CY49" i="9" s="1"/>
  <c r="CX58" i="9"/>
  <c r="CW21" i="9"/>
  <c r="CX62" i="9"/>
  <c r="CR62" i="9"/>
  <c r="CR60" i="9"/>
  <c r="DE60" i="9" s="1"/>
  <c r="CX25" i="9"/>
  <c r="CW35" i="9"/>
  <c r="CY35" i="9" s="1"/>
  <c r="CX29" i="9"/>
  <c r="CX49" i="9"/>
  <c r="CX43" i="9"/>
  <c r="CX37" i="9"/>
  <c r="CW31" i="9"/>
  <c r="CS61" i="9"/>
  <c r="CS32" i="9"/>
  <c r="CR38" i="9"/>
  <c r="CX56" i="9"/>
  <c r="CR57" i="9"/>
  <c r="DE57" i="9" s="1"/>
  <c r="CX19" i="9"/>
  <c r="CS35" i="9"/>
  <c r="CX24" i="9"/>
  <c r="CW24" i="9"/>
  <c r="CX33" i="9"/>
  <c r="CW38" i="9"/>
  <c r="CW32" i="9"/>
  <c r="CY32" i="9" s="1"/>
  <c r="CX38" i="9"/>
  <c r="CX50" i="9"/>
  <c r="CX44" i="9"/>
  <c r="CR29" i="9"/>
  <c r="CR33" i="9"/>
  <c r="DE33" i="9" s="1"/>
  <c r="CW19" i="9"/>
  <c r="CX18" i="9"/>
  <c r="CX17" i="9"/>
  <c r="CW33" i="9"/>
  <c r="CY33" i="9" s="1"/>
  <c r="CX21" i="9"/>
  <c r="CR59" i="9"/>
  <c r="CW44" i="9"/>
  <c r="CY44" i="9" s="1"/>
  <c r="CS50" i="9"/>
  <c r="CR46" i="9"/>
  <c r="DE46" i="9" s="1"/>
  <c r="CS36" i="9"/>
  <c r="CW41" i="9"/>
  <c r="CY41" i="9" s="1"/>
  <c r="CW50" i="9"/>
  <c r="CY50" i="9" s="1"/>
  <c r="CW45" i="9"/>
  <c r="CY45" i="9" s="1"/>
  <c r="CR36" i="9"/>
  <c r="CR35" i="9"/>
  <c r="CS39" i="9"/>
  <c r="CR43" i="9"/>
  <c r="DF51" i="9"/>
  <c r="DE62" i="9"/>
  <c r="DF44" i="9"/>
  <c r="DE17" i="9"/>
  <c r="DE53" i="9"/>
  <c r="DE23" i="9"/>
  <c r="DE25" i="9"/>
  <c r="DE31" i="9"/>
  <c r="DE27" i="9"/>
  <c r="DE43" i="9"/>
  <c r="DE34" i="9"/>
  <c r="DE61" i="9"/>
  <c r="DE49" i="9"/>
  <c r="DE16" i="9"/>
  <c r="DE56" i="9"/>
  <c r="DE44" i="9"/>
  <c r="DE58" i="9"/>
  <c r="DE29" i="9"/>
  <c r="DE55" i="9"/>
  <c r="DE15" i="9"/>
  <c r="DE38" i="9"/>
  <c r="DE42" i="9"/>
  <c r="DE51" i="9"/>
  <c r="DE47" i="9"/>
  <c r="DE24" i="9"/>
  <c r="DE28" i="9"/>
  <c r="DE54" i="9"/>
  <c r="DE14" i="9"/>
  <c r="DE52" i="9"/>
  <c r="DE22" i="9"/>
  <c r="DE41" i="9"/>
  <c r="DE26" i="9"/>
  <c r="DE36" i="9"/>
  <c r="DE50" i="9"/>
  <c r="DF41" i="9"/>
  <c r="DF25" i="9"/>
  <c r="DF43" i="9"/>
  <c r="DF33" i="9"/>
  <c r="DF55" i="9"/>
  <c r="DF17" i="9"/>
  <c r="DF18" i="9"/>
  <c r="DF56" i="9"/>
  <c r="DF61" i="9"/>
  <c r="DF50" i="9"/>
  <c r="DF22" i="9"/>
  <c r="DF14" i="9"/>
  <c r="DF59" i="9"/>
  <c r="DF39" i="9"/>
  <c r="DF23" i="9"/>
  <c r="DF40" i="9"/>
  <c r="DF16" i="9"/>
  <c r="DF46" i="9"/>
  <c r="DF34" i="9"/>
  <c r="DF31" i="9" l="1"/>
  <c r="CY31" i="9"/>
  <c r="DF38" i="9"/>
  <c r="CY38" i="9"/>
  <c r="DF60" i="9"/>
  <c r="CY60" i="9"/>
  <c r="DF24" i="9"/>
  <c r="CY24" i="9"/>
  <c r="DF54" i="9"/>
  <c r="CY54" i="9"/>
  <c r="DF57" i="9"/>
  <c r="CY57" i="9"/>
  <c r="DF20" i="9"/>
  <c r="CY20" i="9"/>
  <c r="DF37" i="9"/>
  <c r="CY37" i="9"/>
  <c r="DF36" i="9"/>
  <c r="CY36" i="9"/>
  <c r="DF19" i="9"/>
  <c r="CY19" i="9"/>
  <c r="DF47" i="9"/>
  <c r="CY47" i="9"/>
  <c r="DF48" i="9"/>
  <c r="CY48" i="9"/>
  <c r="DF58" i="9"/>
  <c r="CY58" i="9"/>
  <c r="DF29" i="9"/>
  <c r="DF30" i="9"/>
  <c r="DF49" i="9"/>
  <c r="DF27" i="9"/>
  <c r="DF53" i="9"/>
  <c r="CY53" i="9"/>
  <c r="DF32" i="9"/>
  <c r="DF21" i="9"/>
  <c r="CY21" i="9"/>
  <c r="DF28" i="9"/>
  <c r="CY28" i="9"/>
  <c r="DF42" i="9"/>
  <c r="CY42" i="9"/>
  <c r="DF35" i="9"/>
  <c r="DE59" i="9"/>
  <c r="DF45" i="9"/>
  <c r="DE35" i="9"/>
  <c r="DD62" i="9" l="1"/>
  <c r="DD61" i="9"/>
  <c r="DD60" i="9"/>
  <c r="DD59" i="9"/>
  <c r="DD58" i="9"/>
  <c r="DD57" i="9"/>
  <c r="DD56" i="9"/>
  <c r="DD55" i="9"/>
  <c r="DD54" i="9"/>
  <c r="DD53" i="9"/>
  <c r="DD52" i="9"/>
  <c r="DD51" i="9"/>
  <c r="DD50" i="9"/>
  <c r="DD49" i="9"/>
  <c r="DD48" i="9"/>
  <c r="DD47" i="9"/>
  <c r="DD46" i="9"/>
  <c r="DD45" i="9"/>
  <c r="DD44" i="9"/>
  <c r="DD43" i="9"/>
  <c r="DD42" i="9"/>
  <c r="DD41" i="9"/>
  <c r="DD40" i="9"/>
  <c r="DD39" i="9"/>
  <c r="DD38" i="9"/>
  <c r="DD37" i="9"/>
  <c r="DD36" i="9"/>
  <c r="DD35" i="9"/>
  <c r="DD34" i="9"/>
  <c r="DD33" i="9"/>
  <c r="DD32" i="9"/>
  <c r="DD31" i="9"/>
  <c r="DD30" i="9"/>
  <c r="DD29" i="9"/>
  <c r="DD28" i="9"/>
  <c r="DD27" i="9"/>
  <c r="DD26" i="9"/>
  <c r="DD25" i="9"/>
  <c r="DD24" i="9"/>
  <c r="DD23" i="9"/>
  <c r="DD22" i="9"/>
  <c r="DD21" i="9"/>
  <c r="DD20" i="9"/>
  <c r="DD19" i="9"/>
  <c r="DD18" i="9"/>
  <c r="DD17" i="9"/>
  <c r="DD16" i="9"/>
  <c r="DD15" i="9"/>
  <c r="DD14" i="9"/>
  <c r="U18" i="13"/>
  <c r="T18" i="13"/>
  <c r="U14" i="13"/>
  <c r="T14" i="13"/>
  <c r="U10" i="13"/>
  <c r="T10" i="13"/>
  <c r="U6" i="13"/>
  <c r="T6" i="13"/>
  <c r="U2" i="13"/>
  <c r="T2" i="13"/>
  <c r="C2" i="15"/>
  <c r="C586" i="15"/>
  <c r="C585" i="15"/>
  <c r="C584" i="15"/>
  <c r="C583" i="15"/>
  <c r="C582" i="15"/>
  <c r="C581" i="15"/>
  <c r="C580" i="15"/>
  <c r="C579" i="15"/>
  <c r="C578" i="15"/>
  <c r="C577" i="15"/>
  <c r="C576" i="15"/>
  <c r="C575" i="15"/>
  <c r="C574" i="15"/>
  <c r="C573" i="15"/>
  <c r="C572" i="15"/>
  <c r="C571" i="15"/>
  <c r="C570" i="15"/>
  <c r="C569" i="15"/>
  <c r="C568" i="15"/>
  <c r="C567" i="15"/>
  <c r="C566" i="15"/>
  <c r="C565" i="15"/>
  <c r="C564" i="15"/>
  <c r="C563" i="15"/>
  <c r="C562" i="15"/>
  <c r="C561" i="15"/>
  <c r="C560" i="15"/>
  <c r="C559" i="15"/>
  <c r="C558" i="15"/>
  <c r="C557" i="15"/>
  <c r="C556" i="15"/>
  <c r="C555" i="15"/>
  <c r="C554" i="15"/>
  <c r="C553" i="15"/>
  <c r="C552" i="15"/>
  <c r="C551" i="15"/>
  <c r="C550" i="15"/>
  <c r="C549" i="15"/>
  <c r="C548" i="15"/>
  <c r="C547" i="15"/>
  <c r="C546" i="15"/>
  <c r="C545" i="15"/>
  <c r="C544" i="15"/>
  <c r="C543" i="15"/>
  <c r="C542" i="15"/>
  <c r="C541" i="15"/>
  <c r="C540" i="15"/>
  <c r="C539" i="15"/>
  <c r="C538" i="15"/>
  <c r="C537" i="15"/>
  <c r="C536" i="15"/>
  <c r="C535" i="15"/>
  <c r="C534" i="15"/>
  <c r="C533" i="15"/>
  <c r="C532" i="15"/>
  <c r="C531" i="15"/>
  <c r="C530" i="15"/>
  <c r="C529" i="15"/>
  <c r="C528" i="15"/>
  <c r="C527" i="15"/>
  <c r="C526" i="15"/>
  <c r="C525" i="15"/>
  <c r="C524" i="15"/>
  <c r="C523" i="15"/>
  <c r="C522" i="15"/>
  <c r="C521" i="15"/>
  <c r="C520" i="15"/>
  <c r="C519" i="15"/>
  <c r="C518" i="15"/>
  <c r="C517" i="15"/>
  <c r="C516" i="15"/>
  <c r="C515" i="15"/>
  <c r="C514" i="15"/>
  <c r="C513" i="15"/>
  <c r="C512" i="15"/>
  <c r="C511" i="15"/>
  <c r="C510" i="15"/>
  <c r="C509" i="15"/>
  <c r="C508" i="15"/>
  <c r="C507" i="15"/>
  <c r="C506" i="15"/>
  <c r="C505" i="15"/>
  <c r="C504" i="15"/>
  <c r="C503" i="15"/>
  <c r="C502" i="15"/>
  <c r="C501" i="15"/>
  <c r="C500" i="15"/>
  <c r="C499" i="15"/>
  <c r="C498" i="15"/>
  <c r="C497" i="15"/>
  <c r="C496" i="15"/>
  <c r="C495" i="15"/>
  <c r="C494" i="15"/>
  <c r="C493" i="15"/>
  <c r="C492" i="15"/>
  <c r="C491" i="15"/>
  <c r="C490" i="15"/>
  <c r="C489" i="15"/>
  <c r="C488" i="15"/>
  <c r="C487" i="15"/>
  <c r="C486" i="15"/>
  <c r="C485" i="15"/>
  <c r="C484" i="15"/>
  <c r="C483" i="15"/>
  <c r="C482" i="15"/>
  <c r="C481" i="15"/>
  <c r="C480" i="15"/>
  <c r="C479" i="15"/>
  <c r="C478" i="15"/>
  <c r="C477" i="15"/>
  <c r="C476" i="15"/>
  <c r="C475" i="15"/>
  <c r="C474" i="15"/>
  <c r="C473" i="15"/>
  <c r="C472" i="15"/>
  <c r="C471" i="15"/>
  <c r="C470" i="15"/>
  <c r="C469" i="15"/>
  <c r="C468" i="15"/>
  <c r="C467" i="15"/>
  <c r="C466" i="15"/>
  <c r="C465" i="15"/>
  <c r="C464" i="15"/>
  <c r="C463" i="15"/>
  <c r="C462" i="15"/>
  <c r="C461" i="15"/>
  <c r="C460" i="15"/>
  <c r="C459" i="15"/>
  <c r="C458" i="15"/>
  <c r="C457" i="15"/>
  <c r="C456" i="15"/>
  <c r="C455" i="15"/>
  <c r="C454" i="15"/>
  <c r="C453" i="15"/>
  <c r="C452" i="15"/>
  <c r="C451" i="15"/>
  <c r="C450" i="15"/>
  <c r="C449" i="15"/>
  <c r="C448" i="15"/>
  <c r="C447" i="15"/>
  <c r="C446" i="15"/>
  <c r="C445" i="15"/>
  <c r="C444" i="15"/>
  <c r="C443" i="15"/>
  <c r="C442" i="15"/>
  <c r="C441" i="15"/>
  <c r="C440" i="15"/>
  <c r="C439" i="15"/>
  <c r="C438" i="15"/>
  <c r="C437" i="15"/>
  <c r="C436" i="15"/>
  <c r="C435" i="15"/>
  <c r="C434" i="15"/>
  <c r="C433" i="15"/>
  <c r="C432" i="15"/>
  <c r="C431" i="15"/>
  <c r="C430" i="15"/>
  <c r="C429" i="15"/>
  <c r="C428" i="15"/>
  <c r="C427" i="15"/>
  <c r="C426" i="15"/>
  <c r="C425" i="15"/>
  <c r="C424" i="15"/>
  <c r="C423" i="15"/>
  <c r="C422" i="15"/>
  <c r="C421" i="15"/>
  <c r="C420" i="15"/>
  <c r="C419" i="15"/>
  <c r="C418" i="15"/>
  <c r="C417" i="15"/>
  <c r="C416" i="15"/>
  <c r="C415" i="15"/>
  <c r="C414" i="15"/>
  <c r="C413" i="15"/>
  <c r="C412" i="15"/>
  <c r="C411" i="15"/>
  <c r="C410" i="15"/>
  <c r="C409" i="15"/>
  <c r="C408" i="15"/>
  <c r="C407" i="15"/>
  <c r="C406" i="15"/>
  <c r="C40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4" i="15"/>
  <c r="C333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O1" i="9"/>
  <c r="CN1" i="9"/>
  <c r="CM1" i="9"/>
  <c r="CL1" i="9"/>
  <c r="DA1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CI62" i="9"/>
  <c r="CI61" i="9"/>
  <c r="CI60" i="9"/>
  <c r="CI59" i="9"/>
  <c r="CI58" i="9"/>
  <c r="CI57" i="9"/>
  <c r="CI56" i="9"/>
  <c r="CI55" i="9"/>
  <c r="CI54" i="9"/>
  <c r="CI53" i="9"/>
  <c r="CI52" i="9"/>
  <c r="CI51" i="9"/>
  <c r="CI50" i="9"/>
  <c r="CI49" i="9"/>
  <c r="CI48" i="9"/>
  <c r="CI47" i="9"/>
  <c r="CI46" i="9"/>
  <c r="CI45" i="9"/>
  <c r="CI44" i="9"/>
  <c r="CI43" i="9"/>
  <c r="CI42" i="9"/>
  <c r="CI41" i="9"/>
  <c r="CI40" i="9"/>
  <c r="CI39" i="9"/>
  <c r="CI38" i="9"/>
  <c r="CI37" i="9"/>
  <c r="CI36" i="9"/>
  <c r="CI35" i="9"/>
  <c r="CI34" i="9"/>
  <c r="CI33" i="9"/>
  <c r="CI32" i="9"/>
  <c r="CI31" i="9"/>
  <c r="CI30" i="9"/>
  <c r="CI29" i="9"/>
  <c r="CI28" i="9"/>
  <c r="CI27" i="9"/>
  <c r="CI26" i="9"/>
  <c r="CI25" i="9"/>
  <c r="CI24" i="9"/>
  <c r="CI23" i="9"/>
  <c r="CI22" i="9"/>
  <c r="CI21" i="9"/>
  <c r="CI20" i="9"/>
  <c r="CI19" i="9"/>
  <c r="CI18" i="9"/>
  <c r="CI17" i="9"/>
  <c r="CI16" i="9"/>
  <c r="CI15" i="9"/>
  <c r="CI14" i="9"/>
  <c r="CJ1" i="9"/>
  <c r="CI1" i="9"/>
  <c r="CD62" i="9"/>
  <c r="CD61" i="9"/>
  <c r="CD60" i="9"/>
  <c r="CD59" i="9"/>
  <c r="CD58" i="9"/>
  <c r="CD57" i="9"/>
  <c r="CD56" i="9"/>
  <c r="CD55" i="9"/>
  <c r="CD54" i="9"/>
  <c r="CD53" i="9"/>
  <c r="CD52" i="9"/>
  <c r="CD51" i="9"/>
  <c r="CD50" i="9"/>
  <c r="CD49" i="9"/>
  <c r="CD48" i="9"/>
  <c r="CD47" i="9"/>
  <c r="CD46" i="9"/>
  <c r="CD45" i="9"/>
  <c r="CD44" i="9"/>
  <c r="CD43" i="9"/>
  <c r="CD42" i="9"/>
  <c r="CD41" i="9"/>
  <c r="CD40" i="9"/>
  <c r="CD39" i="9"/>
  <c r="CD38" i="9"/>
  <c r="CD37" i="9"/>
  <c r="CD36" i="9"/>
  <c r="CD35" i="9"/>
  <c r="CD34" i="9"/>
  <c r="CD33" i="9"/>
  <c r="CD32" i="9"/>
  <c r="CD31" i="9"/>
  <c r="CD30" i="9"/>
  <c r="CD29" i="9"/>
  <c r="CD28" i="9"/>
  <c r="CD27" i="9"/>
  <c r="CD26" i="9"/>
  <c r="CD25" i="9"/>
  <c r="CD24" i="9"/>
  <c r="CD23" i="9"/>
  <c r="CD22" i="9"/>
  <c r="CD21" i="9"/>
  <c r="CD20" i="9"/>
  <c r="CD19" i="9"/>
  <c r="CD18" i="9"/>
  <c r="CD17" i="9"/>
  <c r="CD16" i="9"/>
  <c r="CD15" i="9"/>
  <c r="CD14" i="9"/>
  <c r="CE1" i="9"/>
  <c r="CD1" i="9"/>
  <c r="BY62" i="9"/>
  <c r="BY61" i="9"/>
  <c r="BY60" i="9"/>
  <c r="BY59" i="9"/>
  <c r="BY58" i="9"/>
  <c r="BY57" i="9"/>
  <c r="BY56" i="9"/>
  <c r="BY55" i="9"/>
  <c r="BY54" i="9"/>
  <c r="BY53" i="9"/>
  <c r="BY52" i="9"/>
  <c r="BY51" i="9"/>
  <c r="BY50" i="9"/>
  <c r="BY49" i="9"/>
  <c r="BY48" i="9"/>
  <c r="BY47" i="9"/>
  <c r="BY46" i="9"/>
  <c r="BY45" i="9"/>
  <c r="BY44" i="9"/>
  <c r="BY43" i="9"/>
  <c r="BY42" i="9"/>
  <c r="BY41" i="9"/>
  <c r="BY40" i="9"/>
  <c r="BY39" i="9"/>
  <c r="BY38" i="9"/>
  <c r="BY37" i="9"/>
  <c r="BY36" i="9"/>
  <c r="BY35" i="9"/>
  <c r="BY34" i="9"/>
  <c r="BY33" i="9"/>
  <c r="BY32" i="9"/>
  <c r="BY31" i="9"/>
  <c r="BY30" i="9"/>
  <c r="BY29" i="9"/>
  <c r="BY28" i="9"/>
  <c r="BY27" i="9"/>
  <c r="BY26" i="9"/>
  <c r="BY25" i="9"/>
  <c r="BY24" i="9"/>
  <c r="BY23" i="9"/>
  <c r="BY22" i="9"/>
  <c r="BY21" i="9"/>
  <c r="BY20" i="9"/>
  <c r="BY19" i="9"/>
  <c r="BY18" i="9"/>
  <c r="BY17" i="9"/>
  <c r="BY16" i="9"/>
  <c r="BY15" i="9"/>
  <c r="BY14" i="9"/>
  <c r="BZ1" i="9"/>
  <c r="BY1" i="9"/>
  <c r="BT62" i="9"/>
  <c r="BT61" i="9"/>
  <c r="BT60" i="9"/>
  <c r="BT59" i="9"/>
  <c r="BT58" i="9"/>
  <c r="BT57" i="9"/>
  <c r="BT56" i="9"/>
  <c r="BT55" i="9"/>
  <c r="BT54" i="9"/>
  <c r="BT53" i="9"/>
  <c r="BT52" i="9"/>
  <c r="BT51" i="9"/>
  <c r="BT50" i="9"/>
  <c r="BT49" i="9"/>
  <c r="BT48" i="9"/>
  <c r="BT47" i="9"/>
  <c r="BT46" i="9"/>
  <c r="BT45" i="9"/>
  <c r="BT44" i="9"/>
  <c r="BT43" i="9"/>
  <c r="BT42" i="9"/>
  <c r="BT41" i="9"/>
  <c r="BT40" i="9"/>
  <c r="BT39" i="9"/>
  <c r="BT38" i="9"/>
  <c r="BT37" i="9"/>
  <c r="BT36" i="9"/>
  <c r="BT35" i="9"/>
  <c r="BT34" i="9"/>
  <c r="BT33" i="9"/>
  <c r="BT32" i="9"/>
  <c r="BT31" i="9"/>
  <c r="BT30" i="9"/>
  <c r="BT29" i="9"/>
  <c r="BT28" i="9"/>
  <c r="BT27" i="9"/>
  <c r="BT26" i="9"/>
  <c r="BT25" i="9"/>
  <c r="BT24" i="9"/>
  <c r="BT23" i="9"/>
  <c r="BT22" i="9"/>
  <c r="BT21" i="9"/>
  <c r="BT20" i="9"/>
  <c r="BT19" i="9"/>
  <c r="BT18" i="9"/>
  <c r="BT17" i="9"/>
  <c r="BT16" i="9"/>
  <c r="BT15" i="9"/>
  <c r="BT14" i="9"/>
  <c r="BU1" i="9"/>
  <c r="BT1" i="9"/>
  <c r="BO62" i="9"/>
  <c r="BO61" i="9"/>
  <c r="BO60" i="9"/>
  <c r="BO59" i="9"/>
  <c r="BO58" i="9"/>
  <c r="BO57" i="9"/>
  <c r="BO56" i="9"/>
  <c r="BO55" i="9"/>
  <c r="BO54" i="9"/>
  <c r="BO53" i="9"/>
  <c r="BO52" i="9"/>
  <c r="BO51" i="9"/>
  <c r="BO50" i="9"/>
  <c r="BO49" i="9"/>
  <c r="BO48" i="9"/>
  <c r="BO47" i="9"/>
  <c r="BO46" i="9"/>
  <c r="BO45" i="9"/>
  <c r="BO44" i="9"/>
  <c r="BO43" i="9"/>
  <c r="BO42" i="9"/>
  <c r="BO41" i="9"/>
  <c r="BO40" i="9"/>
  <c r="BO39" i="9"/>
  <c r="BO38" i="9"/>
  <c r="BO37" i="9"/>
  <c r="BO36" i="9"/>
  <c r="BO35" i="9"/>
  <c r="BO34" i="9"/>
  <c r="BO33" i="9"/>
  <c r="BO32" i="9"/>
  <c r="BO31" i="9"/>
  <c r="BO30" i="9"/>
  <c r="BO29" i="9"/>
  <c r="BO28" i="9"/>
  <c r="BO27" i="9"/>
  <c r="BO26" i="9"/>
  <c r="BO25" i="9"/>
  <c r="BO24" i="9"/>
  <c r="BO23" i="9"/>
  <c r="BO22" i="9"/>
  <c r="BO21" i="9"/>
  <c r="BO20" i="9"/>
  <c r="BO19" i="9"/>
  <c r="BO18" i="9"/>
  <c r="BO17" i="9"/>
  <c r="BO16" i="9"/>
  <c r="BO15" i="9"/>
  <c r="BO14" i="9"/>
  <c r="BP1" i="9"/>
  <c r="BO1" i="9"/>
  <c r="BJ62" i="9"/>
  <c r="BJ61" i="9"/>
  <c r="BJ60" i="9"/>
  <c r="BJ59" i="9"/>
  <c r="BJ58" i="9"/>
  <c r="BJ57" i="9"/>
  <c r="BJ56" i="9"/>
  <c r="BJ55" i="9"/>
  <c r="BJ54" i="9"/>
  <c r="BJ53" i="9"/>
  <c r="BJ52" i="9"/>
  <c r="BJ51" i="9"/>
  <c r="BJ50" i="9"/>
  <c r="BJ49" i="9"/>
  <c r="BJ48" i="9"/>
  <c r="BJ47" i="9"/>
  <c r="BJ46" i="9"/>
  <c r="BJ45" i="9"/>
  <c r="BJ44" i="9"/>
  <c r="BJ43" i="9"/>
  <c r="BJ42" i="9"/>
  <c r="BJ41" i="9"/>
  <c r="BJ40" i="9"/>
  <c r="BJ39" i="9"/>
  <c r="BJ38" i="9"/>
  <c r="BJ37" i="9"/>
  <c r="BJ36" i="9"/>
  <c r="BJ35" i="9"/>
  <c r="BJ34" i="9"/>
  <c r="BJ33" i="9"/>
  <c r="BJ32" i="9"/>
  <c r="BJ31" i="9"/>
  <c r="BJ30" i="9"/>
  <c r="BJ29" i="9"/>
  <c r="BJ28" i="9"/>
  <c r="BJ27" i="9"/>
  <c r="BJ26" i="9"/>
  <c r="BJ25" i="9"/>
  <c r="BJ24" i="9"/>
  <c r="BJ23" i="9"/>
  <c r="BJ22" i="9"/>
  <c r="BJ21" i="9"/>
  <c r="BJ20" i="9"/>
  <c r="BJ19" i="9"/>
  <c r="BJ18" i="9"/>
  <c r="BJ17" i="9"/>
  <c r="BJ16" i="9"/>
  <c r="BJ15" i="9"/>
  <c r="BJ14" i="9"/>
  <c r="BK1" i="9"/>
  <c r="BJ1" i="9"/>
  <c r="BE62" i="9"/>
  <c r="BE61" i="9"/>
  <c r="BE60" i="9"/>
  <c r="BE59" i="9"/>
  <c r="BE58" i="9"/>
  <c r="BE57" i="9"/>
  <c r="BE56" i="9"/>
  <c r="BE55" i="9"/>
  <c r="BE54" i="9"/>
  <c r="BE53" i="9"/>
  <c r="BE52" i="9"/>
  <c r="BE51" i="9"/>
  <c r="BE50" i="9"/>
  <c r="BE49" i="9"/>
  <c r="BE48" i="9"/>
  <c r="BE47" i="9"/>
  <c r="BE46" i="9"/>
  <c r="BE45" i="9"/>
  <c r="BE44" i="9"/>
  <c r="BE43" i="9"/>
  <c r="BE42" i="9"/>
  <c r="BE41" i="9"/>
  <c r="BE40" i="9"/>
  <c r="BE39" i="9"/>
  <c r="BE38" i="9"/>
  <c r="BE37" i="9"/>
  <c r="BE36" i="9"/>
  <c r="BE35" i="9"/>
  <c r="BE34" i="9"/>
  <c r="BE33" i="9"/>
  <c r="BE32" i="9"/>
  <c r="BE31" i="9"/>
  <c r="BE30" i="9"/>
  <c r="BE29" i="9"/>
  <c r="BE28" i="9"/>
  <c r="BE27" i="9"/>
  <c r="BE26" i="9"/>
  <c r="BE25" i="9"/>
  <c r="BE24" i="9"/>
  <c r="BE23" i="9"/>
  <c r="BE22" i="9"/>
  <c r="BE21" i="9"/>
  <c r="BE20" i="9"/>
  <c r="BE19" i="9"/>
  <c r="BE18" i="9"/>
  <c r="BE17" i="9"/>
  <c r="BE16" i="9"/>
  <c r="BE15" i="9"/>
  <c r="BE14" i="9"/>
  <c r="BF1" i="9"/>
  <c r="BE1" i="9"/>
  <c r="AZ62" i="9"/>
  <c r="AZ61" i="9"/>
  <c r="AZ60" i="9"/>
  <c r="AZ59" i="9"/>
  <c r="AZ58" i="9"/>
  <c r="AZ57" i="9"/>
  <c r="AZ56" i="9"/>
  <c r="AZ55" i="9"/>
  <c r="AZ54" i="9"/>
  <c r="AZ53" i="9"/>
  <c r="AZ52" i="9"/>
  <c r="AZ51" i="9"/>
  <c r="AZ50" i="9"/>
  <c r="AZ49" i="9"/>
  <c r="AZ48" i="9"/>
  <c r="AZ47" i="9"/>
  <c r="AZ46" i="9"/>
  <c r="AZ45" i="9"/>
  <c r="AZ44" i="9"/>
  <c r="AZ43" i="9"/>
  <c r="AZ42" i="9"/>
  <c r="AZ41" i="9"/>
  <c r="AZ40" i="9"/>
  <c r="AZ39" i="9"/>
  <c r="AZ38" i="9"/>
  <c r="AZ37" i="9"/>
  <c r="AZ36" i="9"/>
  <c r="AZ35" i="9"/>
  <c r="AZ34" i="9"/>
  <c r="AZ33" i="9"/>
  <c r="AZ32" i="9"/>
  <c r="AZ31" i="9"/>
  <c r="AZ30" i="9"/>
  <c r="AZ29" i="9"/>
  <c r="AZ28" i="9"/>
  <c r="AZ27" i="9"/>
  <c r="AZ26" i="9"/>
  <c r="AZ25" i="9"/>
  <c r="AZ24" i="9"/>
  <c r="AZ23" i="9"/>
  <c r="AZ22" i="9"/>
  <c r="AZ21" i="9"/>
  <c r="AZ20" i="9"/>
  <c r="AZ19" i="9"/>
  <c r="AZ18" i="9"/>
  <c r="AZ17" i="9"/>
  <c r="AZ16" i="9"/>
  <c r="AZ15" i="9"/>
  <c r="AZ14" i="9"/>
  <c r="BA1" i="9"/>
  <c r="AZ1" i="9"/>
  <c r="AU62" i="9"/>
  <c r="AU61" i="9"/>
  <c r="AU60" i="9"/>
  <c r="AU59" i="9"/>
  <c r="AU58" i="9"/>
  <c r="AU57" i="9"/>
  <c r="AU56" i="9"/>
  <c r="AU55" i="9"/>
  <c r="AU54" i="9"/>
  <c r="AU53" i="9"/>
  <c r="AU52" i="9"/>
  <c r="AU51" i="9"/>
  <c r="AU50" i="9"/>
  <c r="AU49" i="9"/>
  <c r="AU48" i="9"/>
  <c r="AU47" i="9"/>
  <c r="AU46" i="9"/>
  <c r="AU45" i="9"/>
  <c r="AU44" i="9"/>
  <c r="AU43" i="9"/>
  <c r="AU42" i="9"/>
  <c r="AU41" i="9"/>
  <c r="AU40" i="9"/>
  <c r="AU39" i="9"/>
  <c r="AU38" i="9"/>
  <c r="AU37" i="9"/>
  <c r="AU36" i="9"/>
  <c r="AU35" i="9"/>
  <c r="AU34" i="9"/>
  <c r="AU33" i="9"/>
  <c r="AU32" i="9"/>
  <c r="AU31" i="9"/>
  <c r="AU30" i="9"/>
  <c r="AU29" i="9"/>
  <c r="AU28" i="9"/>
  <c r="AU27" i="9"/>
  <c r="AU26" i="9"/>
  <c r="AU25" i="9"/>
  <c r="AU24" i="9"/>
  <c r="AU23" i="9"/>
  <c r="AU22" i="9"/>
  <c r="AU21" i="9"/>
  <c r="AU20" i="9"/>
  <c r="AU19" i="9"/>
  <c r="AU18" i="9"/>
  <c r="AU17" i="9"/>
  <c r="AU16" i="9"/>
  <c r="AU15" i="9"/>
  <c r="AU14" i="9"/>
  <c r="AV1" i="9"/>
  <c r="AU1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40" i="9"/>
  <c r="AP39" i="9"/>
  <c r="AP38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AQ1" i="9"/>
  <c r="AP1" i="9"/>
  <c r="AK62" i="9"/>
  <c r="AK61" i="9"/>
  <c r="AK60" i="9"/>
  <c r="AK59" i="9"/>
  <c r="AK58" i="9"/>
  <c r="AK57" i="9"/>
  <c r="AK56" i="9"/>
  <c r="AK55" i="9"/>
  <c r="AK54" i="9"/>
  <c r="AK53" i="9"/>
  <c r="AK52" i="9"/>
  <c r="AK51" i="9"/>
  <c r="AK50" i="9"/>
  <c r="AK49" i="9"/>
  <c r="AK48" i="9"/>
  <c r="AK47" i="9"/>
  <c r="AK46" i="9"/>
  <c r="AK45" i="9"/>
  <c r="AK44" i="9"/>
  <c r="AK43" i="9"/>
  <c r="AK42" i="9"/>
  <c r="AK41" i="9"/>
  <c r="AK40" i="9"/>
  <c r="AK39" i="9"/>
  <c r="AK38" i="9"/>
  <c r="AK37" i="9"/>
  <c r="AK36" i="9"/>
  <c r="AK35" i="9"/>
  <c r="AK34" i="9"/>
  <c r="AK33" i="9"/>
  <c r="AK32" i="9"/>
  <c r="AK31" i="9"/>
  <c r="AK30" i="9"/>
  <c r="AK29" i="9"/>
  <c r="AK28" i="9"/>
  <c r="AK27" i="9"/>
  <c r="AK26" i="9"/>
  <c r="AK25" i="9"/>
  <c r="AK24" i="9"/>
  <c r="AK23" i="9"/>
  <c r="AK22" i="9"/>
  <c r="AK21" i="9"/>
  <c r="AK20" i="9"/>
  <c r="AK19" i="9"/>
  <c r="AK18" i="9"/>
  <c r="AK17" i="9"/>
  <c r="AK16" i="9"/>
  <c r="AK15" i="9"/>
  <c r="AK14" i="9"/>
  <c r="AL1" i="9"/>
  <c r="AK1" i="9"/>
  <c r="AF62" i="9"/>
  <c r="AF61" i="9"/>
  <c r="AF60" i="9"/>
  <c r="AF59" i="9"/>
  <c r="AF58" i="9"/>
  <c r="AF57" i="9"/>
  <c r="AF56" i="9"/>
  <c r="AF55" i="9"/>
  <c r="AF54" i="9"/>
  <c r="AF53" i="9"/>
  <c r="AF52" i="9"/>
  <c r="AF51" i="9"/>
  <c r="AF50" i="9"/>
  <c r="AF49" i="9"/>
  <c r="AF48" i="9"/>
  <c r="AF47" i="9"/>
  <c r="AF46" i="9"/>
  <c r="AF45" i="9"/>
  <c r="AF44" i="9"/>
  <c r="AF43" i="9"/>
  <c r="AF42" i="9"/>
  <c r="AF41" i="9"/>
  <c r="AF40" i="9"/>
  <c r="AF39" i="9"/>
  <c r="AF38" i="9"/>
  <c r="AF37" i="9"/>
  <c r="AF36" i="9"/>
  <c r="AF35" i="9"/>
  <c r="AF34" i="9"/>
  <c r="AF33" i="9"/>
  <c r="AF32" i="9"/>
  <c r="AF31" i="9"/>
  <c r="AF30" i="9"/>
  <c r="AF29" i="9"/>
  <c r="AF28" i="9"/>
  <c r="AF27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G1" i="9"/>
  <c r="AF1" i="9"/>
  <c r="AA62" i="9"/>
  <c r="AA61" i="9"/>
  <c r="AA60" i="9"/>
  <c r="AA59" i="9"/>
  <c r="AA58" i="9"/>
  <c r="AA57" i="9"/>
  <c r="AA56" i="9"/>
  <c r="AA55" i="9"/>
  <c r="AA54" i="9"/>
  <c r="AA53" i="9"/>
  <c r="AA52" i="9"/>
  <c r="AA51" i="9"/>
  <c r="AA50" i="9"/>
  <c r="AA49" i="9"/>
  <c r="AA48" i="9"/>
  <c r="AA47" i="9"/>
  <c r="AA46" i="9"/>
  <c r="AA45" i="9"/>
  <c r="AA44" i="9"/>
  <c r="AA43" i="9"/>
  <c r="AA42" i="9"/>
  <c r="AA41" i="9"/>
  <c r="AA40" i="9"/>
  <c r="AA39" i="9"/>
  <c r="AA38" i="9"/>
  <c r="AA37" i="9"/>
  <c r="AA36" i="9"/>
  <c r="AA35" i="9"/>
  <c r="AA34" i="9"/>
  <c r="AA33" i="9"/>
  <c r="AA32" i="9"/>
  <c r="AA31" i="9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B1" i="9"/>
  <c r="AA1" i="9"/>
  <c r="V62" i="9"/>
  <c r="V61" i="9"/>
  <c r="V60" i="9"/>
  <c r="V59" i="9"/>
  <c r="V58" i="9"/>
  <c r="V57" i="9"/>
  <c r="V56" i="9"/>
  <c r="V55" i="9"/>
  <c r="V54" i="9"/>
  <c r="V53" i="9"/>
  <c r="V52" i="9"/>
  <c r="V51" i="9"/>
  <c r="V50" i="9"/>
  <c r="V49" i="9"/>
  <c r="V48" i="9"/>
  <c r="V47" i="9"/>
  <c r="V46" i="9"/>
  <c r="V45" i="9"/>
  <c r="V44" i="9"/>
  <c r="V43" i="9"/>
  <c r="V42" i="9"/>
  <c r="V41" i="9"/>
  <c r="V40" i="9"/>
  <c r="V39" i="9"/>
  <c r="V38" i="9"/>
  <c r="V37" i="9"/>
  <c r="V36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W1" i="9"/>
  <c r="V1" i="9"/>
  <c r="Q62" i="9"/>
  <c r="Q61" i="9"/>
  <c r="Q60" i="9"/>
  <c r="Q59" i="9"/>
  <c r="Q58" i="9"/>
  <c r="Q57" i="9"/>
  <c r="Q56" i="9"/>
  <c r="Q55" i="9"/>
  <c r="Q54" i="9"/>
  <c r="Q53" i="9"/>
  <c r="Q52" i="9"/>
  <c r="Q51" i="9"/>
  <c r="Q50" i="9"/>
  <c r="Q49" i="9"/>
  <c r="Q48" i="9"/>
  <c r="Q47" i="9"/>
  <c r="Q46" i="9"/>
  <c r="Q45" i="9"/>
  <c r="Q44" i="9"/>
  <c r="Q43" i="9"/>
  <c r="Q42" i="9"/>
  <c r="Q41" i="9"/>
  <c r="Q40" i="9"/>
  <c r="Q39" i="9"/>
  <c r="Q38" i="9"/>
  <c r="Q37" i="9"/>
  <c r="Q36" i="9"/>
  <c r="Q35" i="9"/>
  <c r="Q34" i="9"/>
  <c r="Q33" i="9"/>
  <c r="Q32" i="9"/>
  <c r="Q31" i="9"/>
  <c r="Q30" i="9"/>
  <c r="Q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R1" i="9"/>
  <c r="Q1" i="9"/>
  <c r="M1" i="9"/>
  <c r="L1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P49" i="9"/>
  <c r="BN62" i="9"/>
  <c r="BN61" i="9"/>
  <c r="BN60" i="9"/>
  <c r="BN59" i="9"/>
  <c r="BN58" i="9"/>
  <c r="BN57" i="9"/>
  <c r="BN56" i="9"/>
  <c r="BN55" i="9"/>
  <c r="BN54" i="9"/>
  <c r="BN53" i="9"/>
  <c r="BN52" i="9"/>
  <c r="BN51" i="9"/>
  <c r="BN50" i="9"/>
  <c r="BN49" i="9"/>
  <c r="BN48" i="9"/>
  <c r="BN47" i="9"/>
  <c r="BN46" i="9"/>
  <c r="BN45" i="9"/>
  <c r="BN44" i="9"/>
  <c r="BN43" i="9"/>
  <c r="BN42" i="9"/>
  <c r="BN41" i="9"/>
  <c r="BN40" i="9"/>
  <c r="BN39" i="9"/>
  <c r="BN38" i="9"/>
  <c r="BN37" i="9"/>
  <c r="BN36" i="9"/>
  <c r="BN35" i="9"/>
  <c r="BN34" i="9"/>
  <c r="BN33" i="9"/>
  <c r="BN32" i="9"/>
  <c r="BN31" i="9"/>
  <c r="BN30" i="9"/>
  <c r="BN29" i="9"/>
  <c r="BN28" i="9"/>
  <c r="BN27" i="9"/>
  <c r="BN26" i="9"/>
  <c r="BN25" i="9"/>
  <c r="BN24" i="9"/>
  <c r="BN23" i="9"/>
  <c r="BN22" i="9"/>
  <c r="BN21" i="9"/>
  <c r="BN20" i="9"/>
  <c r="BN19" i="9"/>
  <c r="BN18" i="9"/>
  <c r="BN17" i="9"/>
  <c r="BN16" i="9"/>
  <c r="BN15" i="9"/>
  <c r="BN14" i="9"/>
  <c r="AT62" i="9"/>
  <c r="AT61" i="9"/>
  <c r="AT60" i="9"/>
  <c r="AT59" i="9"/>
  <c r="AT58" i="9"/>
  <c r="AT57" i="9"/>
  <c r="AT56" i="9"/>
  <c r="AT55" i="9"/>
  <c r="AT54" i="9"/>
  <c r="AT53" i="9"/>
  <c r="AT52" i="9"/>
  <c r="AT51" i="9"/>
  <c r="AT50" i="9"/>
  <c r="AT49" i="9"/>
  <c r="AT48" i="9"/>
  <c r="AT47" i="9"/>
  <c r="AT46" i="9"/>
  <c r="AT45" i="9"/>
  <c r="AT44" i="9"/>
  <c r="AT43" i="9"/>
  <c r="AT42" i="9"/>
  <c r="AT41" i="9"/>
  <c r="AT40" i="9"/>
  <c r="AT39" i="9"/>
  <c r="AT38" i="9"/>
  <c r="AT37" i="9"/>
  <c r="AT36" i="9"/>
  <c r="AT35" i="9"/>
  <c r="AT34" i="9"/>
  <c r="AT33" i="9"/>
  <c r="AT32" i="9"/>
  <c r="AT31" i="9"/>
  <c r="AT30" i="9"/>
  <c r="AT29" i="9"/>
  <c r="AT28" i="9"/>
  <c r="AT27" i="9"/>
  <c r="AT26" i="9"/>
  <c r="AT25" i="9"/>
  <c r="AT24" i="9"/>
  <c r="AT23" i="9"/>
  <c r="AT22" i="9"/>
  <c r="AT21" i="9"/>
  <c r="AT20" i="9"/>
  <c r="AT19" i="9"/>
  <c r="AT18" i="9"/>
  <c r="AT17" i="9"/>
  <c r="AT16" i="9"/>
  <c r="AT15" i="9"/>
  <c r="AT14" i="9"/>
  <c r="DB62" i="9"/>
  <c r="DB61" i="9"/>
  <c r="DB60" i="9"/>
  <c r="DB59" i="9"/>
  <c r="DB58" i="9"/>
  <c r="DB57" i="9"/>
  <c r="DB56" i="9"/>
  <c r="DB55" i="9"/>
  <c r="DB54" i="9"/>
  <c r="DB53" i="9"/>
  <c r="DB52" i="9"/>
  <c r="DB51" i="9"/>
  <c r="DB50" i="9"/>
  <c r="DB49" i="9"/>
  <c r="DB48" i="9"/>
  <c r="DB47" i="9"/>
  <c r="DB46" i="9"/>
  <c r="DB45" i="9"/>
  <c r="DB44" i="9"/>
  <c r="DB43" i="9"/>
  <c r="DB42" i="9"/>
  <c r="DB41" i="9"/>
  <c r="DB40" i="9"/>
  <c r="DB39" i="9"/>
  <c r="CH62" i="9"/>
  <c r="CH61" i="9"/>
  <c r="CH60" i="9"/>
  <c r="CH59" i="9"/>
  <c r="CH58" i="9"/>
  <c r="CH57" i="9"/>
  <c r="CH56" i="9"/>
  <c r="CH55" i="9"/>
  <c r="CH54" i="9"/>
  <c r="CH53" i="9"/>
  <c r="CH52" i="9"/>
  <c r="CH51" i="9"/>
  <c r="CH50" i="9"/>
  <c r="CH49" i="9"/>
  <c r="CH48" i="9"/>
  <c r="CH47" i="9"/>
  <c r="CH46" i="9"/>
  <c r="CH45" i="9"/>
  <c r="CH44" i="9"/>
  <c r="CH43" i="9"/>
  <c r="CH42" i="9"/>
  <c r="CH41" i="9"/>
  <c r="CH40" i="9"/>
  <c r="CH39" i="9"/>
  <c r="CC62" i="9"/>
  <c r="CC61" i="9"/>
  <c r="CC60" i="9"/>
  <c r="CC59" i="9"/>
  <c r="CC58" i="9"/>
  <c r="CC57" i="9"/>
  <c r="CC56" i="9"/>
  <c r="CC55" i="9"/>
  <c r="CC54" i="9"/>
  <c r="CC53" i="9"/>
  <c r="CC52" i="9"/>
  <c r="CC51" i="9"/>
  <c r="CC50" i="9"/>
  <c r="CC49" i="9"/>
  <c r="CC48" i="9"/>
  <c r="CC47" i="9"/>
  <c r="CC46" i="9"/>
  <c r="CC45" i="9"/>
  <c r="CC44" i="9"/>
  <c r="CC43" i="9"/>
  <c r="CC42" i="9"/>
  <c r="CC41" i="9"/>
  <c r="CC40" i="9"/>
  <c r="CC39" i="9"/>
  <c r="BX62" i="9"/>
  <c r="BX61" i="9"/>
  <c r="BX60" i="9"/>
  <c r="BX59" i="9"/>
  <c r="BX58" i="9"/>
  <c r="BX57" i="9"/>
  <c r="BX56" i="9"/>
  <c r="BX55" i="9"/>
  <c r="BX54" i="9"/>
  <c r="BX53" i="9"/>
  <c r="BX52" i="9"/>
  <c r="BX51" i="9"/>
  <c r="BX50" i="9"/>
  <c r="BX49" i="9"/>
  <c r="BX48" i="9"/>
  <c r="BX47" i="9"/>
  <c r="BX46" i="9"/>
  <c r="BX45" i="9"/>
  <c r="BX44" i="9"/>
  <c r="BX43" i="9"/>
  <c r="BX42" i="9"/>
  <c r="BX41" i="9"/>
  <c r="BX40" i="9"/>
  <c r="BX39" i="9"/>
  <c r="BS62" i="9"/>
  <c r="BS61" i="9"/>
  <c r="BS60" i="9"/>
  <c r="BS59" i="9"/>
  <c r="BS58" i="9"/>
  <c r="BS57" i="9"/>
  <c r="BS56" i="9"/>
  <c r="BS55" i="9"/>
  <c r="BS54" i="9"/>
  <c r="BS53" i="9"/>
  <c r="BS52" i="9"/>
  <c r="BS51" i="9"/>
  <c r="BS50" i="9"/>
  <c r="BS49" i="9"/>
  <c r="BS48" i="9"/>
  <c r="BS47" i="9"/>
  <c r="BS46" i="9"/>
  <c r="BS45" i="9"/>
  <c r="BS44" i="9"/>
  <c r="BS43" i="9"/>
  <c r="BS42" i="9"/>
  <c r="BS41" i="9"/>
  <c r="BS40" i="9"/>
  <c r="BS39" i="9"/>
  <c r="BI62" i="9"/>
  <c r="BI61" i="9"/>
  <c r="BI60" i="9"/>
  <c r="BI59" i="9"/>
  <c r="BI58" i="9"/>
  <c r="BI57" i="9"/>
  <c r="BI56" i="9"/>
  <c r="BI55" i="9"/>
  <c r="BI54" i="9"/>
  <c r="BI53" i="9"/>
  <c r="BI52" i="9"/>
  <c r="BI51" i="9"/>
  <c r="BI50" i="9"/>
  <c r="BI49" i="9"/>
  <c r="BI48" i="9"/>
  <c r="BI47" i="9"/>
  <c r="BI46" i="9"/>
  <c r="BI45" i="9"/>
  <c r="BI44" i="9"/>
  <c r="BI43" i="9"/>
  <c r="BI42" i="9"/>
  <c r="BI41" i="9"/>
  <c r="BI40" i="9"/>
  <c r="BI39" i="9"/>
  <c r="BD62" i="9"/>
  <c r="BD61" i="9"/>
  <c r="BD60" i="9"/>
  <c r="BD59" i="9"/>
  <c r="BD58" i="9"/>
  <c r="BD57" i="9"/>
  <c r="BD56" i="9"/>
  <c r="BD55" i="9"/>
  <c r="BD54" i="9"/>
  <c r="BD53" i="9"/>
  <c r="BD52" i="9"/>
  <c r="BD51" i="9"/>
  <c r="BD50" i="9"/>
  <c r="BD49" i="9"/>
  <c r="BD48" i="9"/>
  <c r="BD47" i="9"/>
  <c r="BD46" i="9"/>
  <c r="BD45" i="9"/>
  <c r="BD44" i="9"/>
  <c r="BD43" i="9"/>
  <c r="BD42" i="9"/>
  <c r="BD41" i="9"/>
  <c r="BD40" i="9"/>
  <c r="BD39" i="9"/>
  <c r="AY62" i="9"/>
  <c r="AY61" i="9"/>
  <c r="AY60" i="9"/>
  <c r="AY59" i="9"/>
  <c r="AY58" i="9"/>
  <c r="AY57" i="9"/>
  <c r="AY56" i="9"/>
  <c r="AY55" i="9"/>
  <c r="AY54" i="9"/>
  <c r="AY53" i="9"/>
  <c r="AY52" i="9"/>
  <c r="AY51" i="9"/>
  <c r="AY50" i="9"/>
  <c r="AY49" i="9"/>
  <c r="AY48" i="9"/>
  <c r="AY47" i="9"/>
  <c r="AY46" i="9"/>
  <c r="AY45" i="9"/>
  <c r="AY44" i="9"/>
  <c r="AY43" i="9"/>
  <c r="AY42" i="9"/>
  <c r="AY41" i="9"/>
  <c r="AY40" i="9"/>
  <c r="AY39" i="9"/>
  <c r="AO39" i="9"/>
  <c r="AO40" i="9"/>
  <c r="AO41" i="9"/>
  <c r="AO42" i="9"/>
  <c r="AO43" i="9"/>
  <c r="AO44" i="9"/>
  <c r="AO45" i="9"/>
  <c r="AO46" i="9"/>
  <c r="AO47" i="9"/>
  <c r="AO48" i="9"/>
  <c r="AO49" i="9"/>
  <c r="AO50" i="9"/>
  <c r="AO51" i="9"/>
  <c r="AO52" i="9"/>
  <c r="AO53" i="9"/>
  <c r="AO54" i="9"/>
  <c r="AO55" i="9"/>
  <c r="AO56" i="9"/>
  <c r="AO57" i="9"/>
  <c r="AO58" i="9"/>
  <c r="AO59" i="9"/>
  <c r="AO60" i="9"/>
  <c r="AO61" i="9"/>
  <c r="AO62" i="9"/>
  <c r="AJ39" i="9"/>
  <c r="AJ40" i="9"/>
  <c r="AJ41" i="9"/>
  <c r="AJ42" i="9"/>
  <c r="AJ43" i="9"/>
  <c r="AJ44" i="9"/>
  <c r="AJ45" i="9"/>
  <c r="AJ46" i="9"/>
  <c r="AJ47" i="9"/>
  <c r="AJ48" i="9"/>
  <c r="AJ49" i="9"/>
  <c r="AJ50" i="9"/>
  <c r="AJ51" i="9"/>
  <c r="AJ52" i="9"/>
  <c r="AJ53" i="9"/>
  <c r="AJ54" i="9"/>
  <c r="AJ55" i="9"/>
  <c r="AJ56" i="9"/>
  <c r="AJ57" i="9"/>
  <c r="AJ58" i="9"/>
  <c r="AJ59" i="9"/>
  <c r="AJ60" i="9"/>
  <c r="AJ61" i="9"/>
  <c r="AJ62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P39" i="9"/>
  <c r="P40" i="9"/>
  <c r="P41" i="9"/>
  <c r="P42" i="9"/>
  <c r="P43" i="9"/>
  <c r="P45" i="9"/>
  <c r="P46" i="9"/>
  <c r="P47" i="9"/>
  <c r="P48" i="9"/>
  <c r="P50" i="9"/>
  <c r="P51" i="9"/>
  <c r="P52" i="9"/>
  <c r="P55" i="9"/>
  <c r="P56" i="9"/>
  <c r="P57" i="9"/>
  <c r="P58" i="9"/>
  <c r="P59" i="9"/>
  <c r="P60" i="9"/>
  <c r="P61" i="9"/>
  <c r="P62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BN1" i="9"/>
  <c r="BM1" i="9"/>
  <c r="AT1" i="9"/>
  <c r="AS1" i="9"/>
  <c r="DB38" i="9"/>
  <c r="DB37" i="9"/>
  <c r="DB36" i="9"/>
  <c r="DB35" i="9"/>
  <c r="DB34" i="9"/>
  <c r="DB33" i="9"/>
  <c r="DB32" i="9"/>
  <c r="DB31" i="9"/>
  <c r="DB30" i="9"/>
  <c r="DB29" i="9"/>
  <c r="DB28" i="9"/>
  <c r="DB27" i="9"/>
  <c r="DB26" i="9"/>
  <c r="DB25" i="9"/>
  <c r="DB24" i="9"/>
  <c r="DB23" i="9"/>
  <c r="DB22" i="9"/>
  <c r="DB21" i="9"/>
  <c r="DB20" i="9"/>
  <c r="DB19" i="9"/>
  <c r="DB18" i="9"/>
  <c r="DB17" i="9"/>
  <c r="DB16" i="9"/>
  <c r="DB15" i="9"/>
  <c r="DB14" i="9"/>
  <c r="DB1" i="9"/>
  <c r="CH38" i="9"/>
  <c r="CH37" i="9"/>
  <c r="CH36" i="9"/>
  <c r="CH35" i="9"/>
  <c r="CH34" i="9"/>
  <c r="CH33" i="9"/>
  <c r="CH32" i="9"/>
  <c r="CH31" i="9"/>
  <c r="CH30" i="9"/>
  <c r="CH29" i="9"/>
  <c r="CH28" i="9"/>
  <c r="CH27" i="9"/>
  <c r="CH26" i="9"/>
  <c r="CH25" i="9"/>
  <c r="CH24" i="9"/>
  <c r="CH23" i="9"/>
  <c r="CH22" i="9"/>
  <c r="CH21" i="9"/>
  <c r="CH20" i="9"/>
  <c r="CH19" i="9"/>
  <c r="CH18" i="9"/>
  <c r="CH17" i="9"/>
  <c r="CH16" i="9"/>
  <c r="CH15" i="9"/>
  <c r="CH14" i="9"/>
  <c r="CH1" i="9"/>
  <c r="CC38" i="9"/>
  <c r="CC37" i="9"/>
  <c r="CC36" i="9"/>
  <c r="CC35" i="9"/>
  <c r="CC34" i="9"/>
  <c r="CC33" i="9"/>
  <c r="CC32" i="9"/>
  <c r="CC31" i="9"/>
  <c r="CC30" i="9"/>
  <c r="CC29" i="9"/>
  <c r="CC28" i="9"/>
  <c r="CC27" i="9"/>
  <c r="CC26" i="9"/>
  <c r="CC25" i="9"/>
  <c r="CC24" i="9"/>
  <c r="CC23" i="9"/>
  <c r="CC22" i="9"/>
  <c r="CC21" i="9"/>
  <c r="CC20" i="9"/>
  <c r="CC19" i="9"/>
  <c r="CC18" i="9"/>
  <c r="CC17" i="9"/>
  <c r="CC16" i="9"/>
  <c r="CC15" i="9"/>
  <c r="CC14" i="9"/>
  <c r="CC1" i="9"/>
  <c r="BX38" i="9"/>
  <c r="BX37" i="9"/>
  <c r="BX36" i="9"/>
  <c r="BX35" i="9"/>
  <c r="BX34" i="9"/>
  <c r="BX33" i="9"/>
  <c r="BX32" i="9"/>
  <c r="BX31" i="9"/>
  <c r="BX30" i="9"/>
  <c r="BX29" i="9"/>
  <c r="BX28" i="9"/>
  <c r="BX27" i="9"/>
  <c r="BX26" i="9"/>
  <c r="BX25" i="9"/>
  <c r="BX24" i="9"/>
  <c r="BX23" i="9"/>
  <c r="BX22" i="9"/>
  <c r="BX21" i="9"/>
  <c r="BX20" i="9"/>
  <c r="BX19" i="9"/>
  <c r="BX18" i="9"/>
  <c r="BX17" i="9"/>
  <c r="BX16" i="9"/>
  <c r="BX15" i="9"/>
  <c r="BX14" i="9"/>
  <c r="BX1" i="9"/>
  <c r="BS38" i="9"/>
  <c r="BS37" i="9"/>
  <c r="BS36" i="9"/>
  <c r="BS35" i="9"/>
  <c r="BS34" i="9"/>
  <c r="BS33" i="9"/>
  <c r="BS32" i="9"/>
  <c r="BS31" i="9"/>
  <c r="BS30" i="9"/>
  <c r="BS29" i="9"/>
  <c r="BS28" i="9"/>
  <c r="BS27" i="9"/>
  <c r="BS26" i="9"/>
  <c r="BS25" i="9"/>
  <c r="BS24" i="9"/>
  <c r="BS23" i="9"/>
  <c r="BS22" i="9"/>
  <c r="BS21" i="9"/>
  <c r="BS20" i="9"/>
  <c r="BS19" i="9"/>
  <c r="BS18" i="9"/>
  <c r="BS17" i="9"/>
  <c r="BS16" i="9"/>
  <c r="BS15" i="9"/>
  <c r="BS14" i="9"/>
  <c r="BS1" i="9"/>
  <c r="BI38" i="9"/>
  <c r="BI37" i="9"/>
  <c r="BI36" i="9"/>
  <c r="BI35" i="9"/>
  <c r="BI34" i="9"/>
  <c r="BI33" i="9"/>
  <c r="BI32" i="9"/>
  <c r="BI31" i="9"/>
  <c r="BI30" i="9"/>
  <c r="BI29" i="9"/>
  <c r="BI28" i="9"/>
  <c r="BI27" i="9"/>
  <c r="BI26" i="9"/>
  <c r="BI25" i="9"/>
  <c r="BI24" i="9"/>
  <c r="BI23" i="9"/>
  <c r="BI22" i="9"/>
  <c r="BI21" i="9"/>
  <c r="BI20" i="9"/>
  <c r="BI19" i="9"/>
  <c r="BI18" i="9"/>
  <c r="BI17" i="9"/>
  <c r="BI16" i="9"/>
  <c r="BI15" i="9"/>
  <c r="BI14" i="9"/>
  <c r="BI1" i="9"/>
  <c r="BD38" i="9"/>
  <c r="BD37" i="9"/>
  <c r="BD36" i="9"/>
  <c r="BD35" i="9"/>
  <c r="BD34" i="9"/>
  <c r="BD33" i="9"/>
  <c r="BD32" i="9"/>
  <c r="BD31" i="9"/>
  <c r="BD30" i="9"/>
  <c r="BD29" i="9"/>
  <c r="BD28" i="9"/>
  <c r="BD27" i="9"/>
  <c r="BD26" i="9"/>
  <c r="BD25" i="9"/>
  <c r="BD24" i="9"/>
  <c r="BD23" i="9"/>
  <c r="BD22" i="9"/>
  <c r="BD21" i="9"/>
  <c r="BD20" i="9"/>
  <c r="BD19" i="9"/>
  <c r="BD18" i="9"/>
  <c r="BD17" i="9"/>
  <c r="BD16" i="9"/>
  <c r="BD15" i="9"/>
  <c r="BD14" i="9"/>
  <c r="BD1" i="9"/>
  <c r="AY38" i="9"/>
  <c r="AY37" i="9"/>
  <c r="AY36" i="9"/>
  <c r="AY35" i="9"/>
  <c r="AY34" i="9"/>
  <c r="AY33" i="9"/>
  <c r="AY32" i="9"/>
  <c r="AY31" i="9"/>
  <c r="AY30" i="9"/>
  <c r="AY29" i="9"/>
  <c r="AY28" i="9"/>
  <c r="AY27" i="9"/>
  <c r="AY26" i="9"/>
  <c r="AY25" i="9"/>
  <c r="AY24" i="9"/>
  <c r="AY23" i="9"/>
  <c r="AY22" i="9"/>
  <c r="AY21" i="9"/>
  <c r="AY20" i="9"/>
  <c r="AY19" i="9"/>
  <c r="AY18" i="9"/>
  <c r="AY17" i="9"/>
  <c r="AY16" i="9"/>
  <c r="AY15" i="9"/>
  <c r="AY14" i="9"/>
  <c r="AY1" i="9"/>
  <c r="AO38" i="9"/>
  <c r="AO37" i="9"/>
  <c r="AO36" i="9"/>
  <c r="AO35" i="9"/>
  <c r="AO34" i="9"/>
  <c r="AO33" i="9"/>
  <c r="AO32" i="9"/>
  <c r="AO31" i="9"/>
  <c r="AO30" i="9"/>
  <c r="AO29" i="9"/>
  <c r="AO28" i="9"/>
  <c r="AO27" i="9"/>
  <c r="AO26" i="9"/>
  <c r="AO25" i="9"/>
  <c r="AO24" i="9"/>
  <c r="AO23" i="9"/>
  <c r="AO22" i="9"/>
  <c r="AO21" i="9"/>
  <c r="AO20" i="9"/>
  <c r="AO19" i="9"/>
  <c r="AO18" i="9"/>
  <c r="AO17" i="9"/>
  <c r="AO16" i="9"/>
  <c r="AO15" i="9"/>
  <c r="AO14" i="9"/>
  <c r="AO1" i="9"/>
  <c r="AJ38" i="9"/>
  <c r="AJ37" i="9"/>
  <c r="AJ36" i="9"/>
  <c r="AJ35" i="9"/>
  <c r="AJ34" i="9"/>
  <c r="AJ33" i="9"/>
  <c r="AJ32" i="9"/>
  <c r="AJ31" i="9"/>
  <c r="AJ30" i="9"/>
  <c r="AJ29" i="9"/>
  <c r="AJ28" i="9"/>
  <c r="AJ27" i="9"/>
  <c r="AJ26" i="9"/>
  <c r="AJ25" i="9"/>
  <c r="AJ24" i="9"/>
  <c r="AJ23" i="9"/>
  <c r="AJ22" i="9"/>
  <c r="AJ21" i="9"/>
  <c r="AJ20" i="9"/>
  <c r="AJ19" i="9"/>
  <c r="AJ18" i="9"/>
  <c r="AJ17" i="9"/>
  <c r="AJ16" i="9"/>
  <c r="AJ15" i="9"/>
  <c r="AJ14" i="9"/>
  <c r="AJ1" i="9"/>
  <c r="AE38" i="9"/>
  <c r="AE37" i="9"/>
  <c r="AE36" i="9"/>
  <c r="AE35" i="9"/>
  <c r="AE34" i="9"/>
  <c r="AE33" i="9"/>
  <c r="AE32" i="9"/>
  <c r="AE31" i="9"/>
  <c r="AE30" i="9"/>
  <c r="AE29" i="9"/>
  <c r="AE28" i="9"/>
  <c r="AE27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" i="9"/>
  <c r="Z38" i="9"/>
  <c r="Z37" i="9"/>
  <c r="Z36" i="9"/>
  <c r="Z35" i="9"/>
  <c r="Z34" i="9"/>
  <c r="Z33" i="9"/>
  <c r="Z32" i="9"/>
  <c r="Z31" i="9"/>
  <c r="Z30" i="9"/>
  <c r="Z29" i="9"/>
  <c r="Z28" i="9"/>
  <c r="Z27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" i="9"/>
  <c r="U38" i="9"/>
  <c r="U37" i="9"/>
  <c r="U36" i="9"/>
  <c r="U35" i="9"/>
  <c r="U34" i="9"/>
  <c r="U33" i="9"/>
  <c r="U32" i="9"/>
  <c r="U31" i="9"/>
  <c r="U30" i="9"/>
  <c r="U29" i="9"/>
  <c r="U28" i="9"/>
  <c r="U27" i="9"/>
  <c r="U26" i="9"/>
  <c r="U25" i="9"/>
  <c r="U24" i="9"/>
  <c r="U23" i="9"/>
  <c r="U22" i="9"/>
  <c r="U21" i="9"/>
  <c r="U20" i="9"/>
  <c r="U19" i="9"/>
  <c r="U18" i="9"/>
  <c r="U17" i="9"/>
  <c r="U16" i="9"/>
  <c r="U15" i="9"/>
  <c r="U14" i="9"/>
  <c r="U1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" i="9"/>
  <c r="F14" i="9"/>
  <c r="CG1" i="9"/>
  <c r="CB1" i="9"/>
  <c r="BW1" i="9"/>
  <c r="BR1" i="9"/>
  <c r="BH1" i="9"/>
  <c r="BC1" i="9"/>
  <c r="AX1" i="9"/>
  <c r="AN1" i="9"/>
  <c r="AI1" i="9"/>
  <c r="AD1" i="9"/>
  <c r="Y1" i="9"/>
  <c r="T1" i="9"/>
  <c r="O1" i="9"/>
  <c r="J1" i="9"/>
  <c r="E1" i="9"/>
  <c r="H1" i="9" s="1"/>
  <c r="CZ38" i="3"/>
  <c r="CZ37" i="3"/>
  <c r="CZ36" i="3"/>
  <c r="CZ35" i="3"/>
  <c r="CZ34" i="3"/>
  <c r="CZ33" i="3"/>
  <c r="CZ32" i="3"/>
  <c r="CZ31" i="3"/>
  <c r="CZ30" i="3"/>
  <c r="CZ29" i="3"/>
  <c r="CZ28" i="3"/>
  <c r="CZ27" i="3"/>
  <c r="CZ26" i="3"/>
  <c r="CZ25" i="3"/>
  <c r="CZ24" i="3"/>
  <c r="CZ23" i="3"/>
  <c r="CZ22" i="3"/>
  <c r="CZ21" i="3"/>
  <c r="CZ20" i="3"/>
  <c r="CZ19" i="3"/>
  <c r="CZ18" i="3"/>
  <c r="CZ17" i="3"/>
  <c r="CZ16" i="3"/>
  <c r="CZ15" i="3"/>
  <c r="CZ14" i="3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CV38" i="3"/>
  <c r="CV37" i="3"/>
  <c r="CV36" i="3"/>
  <c r="CV35" i="3"/>
  <c r="CW35" i="3" s="1"/>
  <c r="CV34" i="3"/>
  <c r="CV33" i="3"/>
  <c r="CW33" i="3" s="1"/>
  <c r="CV32" i="3"/>
  <c r="CV31" i="3"/>
  <c r="CW31" i="3" s="1"/>
  <c r="CV30" i="3"/>
  <c r="CW30" i="3" s="1"/>
  <c r="CV29" i="3"/>
  <c r="CW29" i="3" s="1"/>
  <c r="CV28" i="3"/>
  <c r="CV27" i="3"/>
  <c r="CW27" i="3" s="1"/>
  <c r="CV26" i="3"/>
  <c r="CW26" i="3" s="1"/>
  <c r="CV25" i="3"/>
  <c r="CW25" i="3" s="1"/>
  <c r="CV24" i="3"/>
  <c r="CW24" i="3" s="1"/>
  <c r="CV23" i="3"/>
  <c r="CV22" i="3"/>
  <c r="CV21" i="3"/>
  <c r="CV20" i="3"/>
  <c r="CV19" i="3"/>
  <c r="CV18" i="3"/>
  <c r="CV17" i="3"/>
  <c r="CW17" i="3" s="1"/>
  <c r="CV16" i="3"/>
  <c r="CV15" i="3"/>
  <c r="CW15" i="3" s="1"/>
  <c r="CV14" i="3"/>
  <c r="CW14" i="3" s="1"/>
  <c r="AS38" i="3"/>
  <c r="AT38" i="3" s="1"/>
  <c r="AS37" i="3"/>
  <c r="AS36" i="3"/>
  <c r="AT36" i="3" s="1"/>
  <c r="AS35" i="3"/>
  <c r="AS34" i="3"/>
  <c r="AS33" i="3"/>
  <c r="AS32" i="3"/>
  <c r="AS31" i="3"/>
  <c r="AS30" i="3"/>
  <c r="AS29" i="3"/>
  <c r="AT29" i="3" s="1"/>
  <c r="AS28" i="3"/>
  <c r="AS27" i="3"/>
  <c r="AT27" i="3" s="1"/>
  <c r="AS26" i="3"/>
  <c r="AS25" i="3"/>
  <c r="AS24" i="3"/>
  <c r="AT24" i="3" s="1"/>
  <c r="AS23" i="3"/>
  <c r="AS22" i="3"/>
  <c r="AS21" i="3"/>
  <c r="AS20" i="3"/>
  <c r="AS19" i="3"/>
  <c r="AS18" i="3"/>
  <c r="AS17" i="3"/>
  <c r="AT17" i="3" s="1"/>
  <c r="AS16" i="3"/>
  <c r="AS15" i="3"/>
  <c r="AT15" i="3" s="1"/>
  <c r="AS14" i="3"/>
  <c r="CW38" i="3"/>
  <c r="CW19" i="3"/>
  <c r="CW18" i="3"/>
  <c r="T38" i="3"/>
  <c r="T37" i="3"/>
  <c r="T36" i="3"/>
  <c r="T35" i="3"/>
  <c r="T34" i="3"/>
  <c r="T33" i="3"/>
  <c r="T32" i="3"/>
  <c r="T31" i="3"/>
  <c r="T30" i="3"/>
  <c r="U30" i="3" s="1"/>
  <c r="T29" i="3"/>
  <c r="T28" i="3"/>
  <c r="T27" i="3"/>
  <c r="U27" i="3" s="1"/>
  <c r="T26" i="3"/>
  <c r="U26" i="3" s="1"/>
  <c r="T25" i="3"/>
  <c r="U25" i="3" s="1"/>
  <c r="T24" i="3"/>
  <c r="U24" i="3" s="1"/>
  <c r="T23" i="3"/>
  <c r="U23" i="3" s="1"/>
  <c r="T22" i="3"/>
  <c r="T21" i="3"/>
  <c r="T20" i="3"/>
  <c r="T19" i="3"/>
  <c r="T18" i="3"/>
  <c r="T17" i="3"/>
  <c r="T16" i="3"/>
  <c r="T15" i="3"/>
  <c r="U15" i="3" s="1"/>
  <c r="T14" i="3"/>
  <c r="D2" i="7"/>
  <c r="C2" i="7"/>
  <c r="BM26" i="7"/>
  <c r="BM25" i="7"/>
  <c r="BM24" i="7"/>
  <c r="BM23" i="7"/>
  <c r="BM22" i="7"/>
  <c r="BM21" i="7"/>
  <c r="BM20" i="7"/>
  <c r="BM19" i="7"/>
  <c r="BM18" i="7"/>
  <c r="BM17" i="7"/>
  <c r="BM16" i="7"/>
  <c r="BM15" i="7"/>
  <c r="BM14" i="7"/>
  <c r="BM13" i="7"/>
  <c r="BM12" i="7"/>
  <c r="BM11" i="7"/>
  <c r="BM10" i="7"/>
  <c r="BM9" i="7"/>
  <c r="BM8" i="7"/>
  <c r="BM7" i="7"/>
  <c r="BM6" i="7"/>
  <c r="BM5" i="7"/>
  <c r="BM4" i="7"/>
  <c r="BM3" i="7"/>
  <c r="BM2" i="7"/>
  <c r="E38" i="3"/>
  <c r="F38" i="3" s="1"/>
  <c r="E37" i="3"/>
  <c r="E36" i="3"/>
  <c r="E35" i="3"/>
  <c r="E34" i="3"/>
  <c r="F34" i="3" s="1"/>
  <c r="E33" i="3"/>
  <c r="F33" i="3" s="1"/>
  <c r="E32" i="3"/>
  <c r="F32" i="3" s="1"/>
  <c r="E31" i="3"/>
  <c r="E30" i="3"/>
  <c r="E29" i="3"/>
  <c r="E28" i="3"/>
  <c r="F28" i="3" s="1"/>
  <c r="E27" i="3"/>
  <c r="F27" i="3" s="1"/>
  <c r="E26" i="3"/>
  <c r="F26" i="3" s="1"/>
  <c r="E25" i="3"/>
  <c r="E24" i="3"/>
  <c r="E23" i="3"/>
  <c r="E22" i="3"/>
  <c r="F22" i="3" s="1"/>
  <c r="E21" i="3"/>
  <c r="F21" i="3" s="1"/>
  <c r="E20" i="3"/>
  <c r="F20" i="3" s="1"/>
  <c r="E19" i="3"/>
  <c r="E18" i="3"/>
  <c r="E17" i="3"/>
  <c r="E16" i="3"/>
  <c r="F16" i="3" s="1"/>
  <c r="E15" i="3"/>
  <c r="F15" i="3" s="1"/>
  <c r="E14" i="3"/>
  <c r="F14" i="3" s="1"/>
  <c r="J38" i="3"/>
  <c r="J37" i="3"/>
  <c r="J36" i="3"/>
  <c r="J35" i="3"/>
  <c r="J34" i="3"/>
  <c r="J33" i="3"/>
  <c r="J32" i="3"/>
  <c r="J31" i="3"/>
  <c r="J30" i="3"/>
  <c r="J29" i="3"/>
  <c r="K29" i="3" s="1"/>
  <c r="J28" i="3"/>
  <c r="J27" i="3"/>
  <c r="K27" i="3" s="1"/>
  <c r="J26" i="3"/>
  <c r="J25" i="3"/>
  <c r="J24" i="3"/>
  <c r="J23" i="3"/>
  <c r="J22" i="3"/>
  <c r="J21" i="3"/>
  <c r="J20" i="3"/>
  <c r="J19" i="3"/>
  <c r="J18" i="3"/>
  <c r="J17" i="3"/>
  <c r="K17" i="3" s="1"/>
  <c r="J16" i="3"/>
  <c r="J15" i="3"/>
  <c r="K15" i="3" s="1"/>
  <c r="J14" i="3"/>
  <c r="O38" i="3"/>
  <c r="O37" i="3"/>
  <c r="P37" i="3" s="1"/>
  <c r="O36" i="3"/>
  <c r="O35" i="3"/>
  <c r="O34" i="3"/>
  <c r="P34" i="3" s="1"/>
  <c r="O33" i="3"/>
  <c r="O32" i="3"/>
  <c r="P32" i="3" s="1"/>
  <c r="O31" i="3"/>
  <c r="O30" i="3"/>
  <c r="O29" i="3"/>
  <c r="O28" i="3"/>
  <c r="O27" i="3"/>
  <c r="P27" i="3" s="1"/>
  <c r="O26" i="3"/>
  <c r="O25" i="3"/>
  <c r="P25" i="3" s="1"/>
  <c r="O24" i="3"/>
  <c r="O23" i="3"/>
  <c r="O22" i="3"/>
  <c r="P22" i="3" s="1"/>
  <c r="O21" i="3"/>
  <c r="O20" i="3"/>
  <c r="P20" i="3" s="1"/>
  <c r="O19" i="3"/>
  <c r="O18" i="3"/>
  <c r="O17" i="3"/>
  <c r="O16" i="3"/>
  <c r="O15" i="3"/>
  <c r="P15" i="3" s="1"/>
  <c r="O14" i="3"/>
  <c r="U31" i="3"/>
  <c r="U29" i="3"/>
  <c r="U19" i="3"/>
  <c r="U17" i="3"/>
  <c r="Y38" i="3"/>
  <c r="Y37" i="3"/>
  <c r="Z37" i="3" s="1"/>
  <c r="Y36" i="3"/>
  <c r="Y35" i="3"/>
  <c r="Y34" i="3"/>
  <c r="Y33" i="3"/>
  <c r="Y32" i="3"/>
  <c r="Z32" i="3" s="1"/>
  <c r="Y31" i="3"/>
  <c r="Z31" i="3" s="1"/>
  <c r="Y30" i="3"/>
  <c r="Y29" i="3"/>
  <c r="Z29" i="3" s="1"/>
  <c r="Y28" i="3"/>
  <c r="Y27" i="3"/>
  <c r="Z27" i="3" s="1"/>
  <c r="Y26" i="3"/>
  <c r="Y25" i="3"/>
  <c r="Z25" i="3" s="1"/>
  <c r="Y24" i="3"/>
  <c r="Y23" i="3"/>
  <c r="Y22" i="3"/>
  <c r="Y21" i="3"/>
  <c r="Y20" i="3"/>
  <c r="Z20" i="3" s="1"/>
  <c r="Y19" i="3"/>
  <c r="Z19" i="3" s="1"/>
  <c r="Y18" i="3"/>
  <c r="Y17" i="3"/>
  <c r="Z17" i="3" s="1"/>
  <c r="Y16" i="3"/>
  <c r="Y15" i="3"/>
  <c r="Z15" i="3" s="1"/>
  <c r="Y14" i="3"/>
  <c r="AD38" i="3"/>
  <c r="AD37" i="3"/>
  <c r="AD36" i="3"/>
  <c r="AD35" i="3"/>
  <c r="AD34" i="3"/>
  <c r="AD33" i="3"/>
  <c r="AD32" i="3"/>
  <c r="AD31" i="3"/>
  <c r="AD30" i="3"/>
  <c r="AD29" i="3"/>
  <c r="AE29" i="3" s="1"/>
  <c r="AD28" i="3"/>
  <c r="AE28" i="3" s="1"/>
  <c r="AD27" i="3"/>
  <c r="AE27" i="3" s="1"/>
  <c r="AD26" i="3"/>
  <c r="AD25" i="3"/>
  <c r="AD24" i="3"/>
  <c r="AD23" i="3"/>
  <c r="AD22" i="3"/>
  <c r="AD21" i="3"/>
  <c r="AD20" i="3"/>
  <c r="AD19" i="3"/>
  <c r="AD18" i="3"/>
  <c r="AD17" i="3"/>
  <c r="AE17" i="3" s="1"/>
  <c r="AD16" i="3"/>
  <c r="AE16" i="3" s="1"/>
  <c r="AD15" i="3"/>
  <c r="AE15" i="3" s="1"/>
  <c r="AD14" i="3"/>
  <c r="AI38" i="3"/>
  <c r="AI37" i="3"/>
  <c r="AJ37" i="3" s="1"/>
  <c r="AI36" i="3"/>
  <c r="AJ36" i="3" s="1"/>
  <c r="AI35" i="3"/>
  <c r="AI34" i="3"/>
  <c r="AI33" i="3"/>
  <c r="AI32" i="3"/>
  <c r="AJ32" i="3" s="1"/>
  <c r="AI31" i="3"/>
  <c r="AI30" i="3"/>
  <c r="AI29" i="3"/>
  <c r="AI28" i="3"/>
  <c r="AI27" i="3"/>
  <c r="AJ27" i="3" s="1"/>
  <c r="AI26" i="3"/>
  <c r="AI25" i="3"/>
  <c r="AJ25" i="3" s="1"/>
  <c r="AI24" i="3"/>
  <c r="AJ24" i="3" s="1"/>
  <c r="AI23" i="3"/>
  <c r="AI22" i="3"/>
  <c r="AI21" i="3"/>
  <c r="AI20" i="3"/>
  <c r="AJ20" i="3" s="1"/>
  <c r="AI19" i="3"/>
  <c r="AI18" i="3"/>
  <c r="AI17" i="3"/>
  <c r="AI16" i="3"/>
  <c r="AI15" i="3"/>
  <c r="AJ15" i="3" s="1"/>
  <c r="AI14" i="3"/>
  <c r="AN38" i="3"/>
  <c r="AO38" i="3" s="1"/>
  <c r="AN37" i="3"/>
  <c r="AO37" i="3" s="1"/>
  <c r="AN36" i="3"/>
  <c r="AN35" i="3"/>
  <c r="AN34" i="3"/>
  <c r="AN33" i="3"/>
  <c r="AO33" i="3" s="1"/>
  <c r="AN32" i="3"/>
  <c r="AN31" i="3"/>
  <c r="AN30" i="3"/>
  <c r="AO30" i="3" s="1"/>
  <c r="AN29" i="3"/>
  <c r="AO29" i="3" s="1"/>
  <c r="AN28" i="3"/>
  <c r="AN27" i="3"/>
  <c r="AN26" i="3"/>
  <c r="AO26" i="3" s="1"/>
  <c r="AN25" i="3"/>
  <c r="AO25" i="3" s="1"/>
  <c r="AN24" i="3"/>
  <c r="AN23" i="3"/>
  <c r="AN22" i="3"/>
  <c r="AN21" i="3"/>
  <c r="AO21" i="3" s="1"/>
  <c r="AN20" i="3"/>
  <c r="AN19" i="3"/>
  <c r="AN18" i="3"/>
  <c r="AO18" i="3" s="1"/>
  <c r="AN17" i="3"/>
  <c r="AO17" i="3" s="1"/>
  <c r="AN16" i="3"/>
  <c r="AN15" i="3"/>
  <c r="AN14" i="3"/>
  <c r="AO14" i="3" s="1"/>
  <c r="AT37" i="3"/>
  <c r="AT33" i="3"/>
  <c r="AT32" i="3"/>
  <c r="AT26" i="3"/>
  <c r="AT25" i="3"/>
  <c r="AT21" i="3"/>
  <c r="AT20" i="3"/>
  <c r="AT14" i="3"/>
  <c r="AX38" i="3"/>
  <c r="AX37" i="3"/>
  <c r="AX36" i="3"/>
  <c r="AY36" i="3" s="1"/>
  <c r="AX35" i="3"/>
  <c r="AX34" i="3"/>
  <c r="AX33" i="3"/>
  <c r="AX32" i="3"/>
  <c r="AX31" i="3"/>
  <c r="AX30" i="3"/>
  <c r="AY30" i="3" s="1"/>
  <c r="AX29" i="3"/>
  <c r="AX28" i="3"/>
  <c r="AX27" i="3"/>
  <c r="AY27" i="3" s="1"/>
  <c r="AX26" i="3"/>
  <c r="AX25" i="3"/>
  <c r="AX24" i="3"/>
  <c r="AY24" i="3" s="1"/>
  <c r="AX23" i="3"/>
  <c r="AX22" i="3"/>
  <c r="AX21" i="3"/>
  <c r="AX20" i="3"/>
  <c r="AX19" i="3"/>
  <c r="AX18" i="3"/>
  <c r="AY18" i="3" s="1"/>
  <c r="AX17" i="3"/>
  <c r="AX16" i="3"/>
  <c r="AX15" i="3"/>
  <c r="AY15" i="3" s="1"/>
  <c r="AX14" i="3"/>
  <c r="BC38" i="3"/>
  <c r="BC37" i="3"/>
  <c r="BD37" i="3" s="1"/>
  <c r="BC36" i="3"/>
  <c r="BC35" i="3"/>
  <c r="BD35" i="3" s="1"/>
  <c r="BC34" i="3"/>
  <c r="BC33" i="3"/>
  <c r="BD33" i="3" s="1"/>
  <c r="BC32" i="3"/>
  <c r="BC31" i="3"/>
  <c r="BC30" i="3"/>
  <c r="BC29" i="3"/>
  <c r="BC28" i="3"/>
  <c r="BC27" i="3"/>
  <c r="BD27" i="3" s="1"/>
  <c r="BC26" i="3"/>
  <c r="BC25" i="3"/>
  <c r="BD25" i="3" s="1"/>
  <c r="BC24" i="3"/>
  <c r="BC23" i="3"/>
  <c r="BD23" i="3" s="1"/>
  <c r="BC22" i="3"/>
  <c r="BC21" i="3"/>
  <c r="BD21" i="3" s="1"/>
  <c r="BC20" i="3"/>
  <c r="BC19" i="3"/>
  <c r="BC18" i="3"/>
  <c r="BC17" i="3"/>
  <c r="BC16" i="3"/>
  <c r="BC15" i="3"/>
  <c r="BD15" i="3" s="1"/>
  <c r="BC14" i="3"/>
  <c r="BH38" i="3"/>
  <c r="BH37" i="3"/>
  <c r="BH36" i="3"/>
  <c r="BH35" i="3"/>
  <c r="BH34" i="3"/>
  <c r="BH33" i="3"/>
  <c r="BH32" i="3"/>
  <c r="BH31" i="3"/>
  <c r="BH30" i="3"/>
  <c r="BH29" i="3"/>
  <c r="BI29" i="3" s="1"/>
  <c r="BH28" i="3"/>
  <c r="BH27" i="3"/>
  <c r="BH26" i="3"/>
  <c r="BH25" i="3"/>
  <c r="BH24" i="3"/>
  <c r="BH23" i="3"/>
  <c r="BH22" i="3"/>
  <c r="BH21" i="3"/>
  <c r="BH20" i="3"/>
  <c r="BH19" i="3"/>
  <c r="BH18" i="3"/>
  <c r="BH17" i="3"/>
  <c r="BH16" i="3"/>
  <c r="BH15" i="3"/>
  <c r="BH14" i="3"/>
  <c r="BM38" i="3"/>
  <c r="BM37" i="3"/>
  <c r="BM36" i="3"/>
  <c r="BM35" i="3"/>
  <c r="BM34" i="3"/>
  <c r="BM33" i="3"/>
  <c r="BM32" i="3"/>
  <c r="BM31" i="3"/>
  <c r="BN31" i="3" s="1"/>
  <c r="BM30" i="3"/>
  <c r="BM29" i="3"/>
  <c r="BN29" i="3" s="1"/>
  <c r="BM28" i="3"/>
  <c r="BN28" i="3" s="1"/>
  <c r="BM27" i="3"/>
  <c r="BN27" i="3" s="1"/>
  <c r="BM26" i="3"/>
  <c r="BM25" i="3"/>
  <c r="BM24" i="3"/>
  <c r="BM23" i="3"/>
  <c r="BM22" i="3"/>
  <c r="BM21" i="3"/>
  <c r="BM20" i="3"/>
  <c r="BM19" i="3"/>
  <c r="BN19" i="3" s="1"/>
  <c r="BM18" i="3"/>
  <c r="BM17" i="3"/>
  <c r="BN17" i="3" s="1"/>
  <c r="BM16" i="3"/>
  <c r="BN16" i="3" s="1"/>
  <c r="BM15" i="3"/>
  <c r="BN15" i="3" s="1"/>
  <c r="BM14" i="3"/>
  <c r="BR38" i="3"/>
  <c r="BR37" i="3"/>
  <c r="BS37" i="3" s="1"/>
  <c r="BR36" i="3"/>
  <c r="BS36" i="3" s="1"/>
  <c r="BR35" i="3"/>
  <c r="BS35" i="3" s="1"/>
  <c r="BR34" i="3"/>
  <c r="BR33" i="3"/>
  <c r="BR32" i="3"/>
  <c r="BR31" i="3"/>
  <c r="BS31" i="3" s="1"/>
  <c r="BR30" i="3"/>
  <c r="BR29" i="3"/>
  <c r="BS29" i="3" s="1"/>
  <c r="BR28" i="3"/>
  <c r="BR27" i="3"/>
  <c r="BR26" i="3"/>
  <c r="BR25" i="3"/>
  <c r="BS25" i="3" s="1"/>
  <c r="BR24" i="3"/>
  <c r="BS24" i="3" s="1"/>
  <c r="BR23" i="3"/>
  <c r="BS23" i="3" s="1"/>
  <c r="BR22" i="3"/>
  <c r="BR21" i="3"/>
  <c r="BR20" i="3"/>
  <c r="BS20" i="3" s="1"/>
  <c r="BR19" i="3"/>
  <c r="BS19" i="3" s="1"/>
  <c r="BR18" i="3"/>
  <c r="BR17" i="3"/>
  <c r="BS17" i="3" s="1"/>
  <c r="BR16" i="3"/>
  <c r="BR15" i="3"/>
  <c r="BR14" i="3"/>
  <c r="BW38" i="3"/>
  <c r="BW37" i="3"/>
  <c r="BW36" i="3"/>
  <c r="BW35" i="3"/>
  <c r="BX35" i="3" s="1"/>
  <c r="BW34" i="3"/>
  <c r="BW33" i="3"/>
  <c r="BW32" i="3"/>
  <c r="BW31" i="3"/>
  <c r="BX31" i="3" s="1"/>
  <c r="BW30" i="3"/>
  <c r="BX30" i="3" s="1"/>
  <c r="BW29" i="3"/>
  <c r="BX29" i="3" s="1"/>
  <c r="BW28" i="3"/>
  <c r="BW27" i="3"/>
  <c r="BX27" i="3" s="1"/>
  <c r="BW26" i="3"/>
  <c r="BW25" i="3"/>
  <c r="BW24" i="3"/>
  <c r="BW23" i="3"/>
  <c r="BX23" i="3" s="1"/>
  <c r="BW22" i="3"/>
  <c r="BW21" i="3"/>
  <c r="BW20" i="3"/>
  <c r="BW19" i="3"/>
  <c r="BX19" i="3" s="1"/>
  <c r="BW18" i="3"/>
  <c r="BX18" i="3" s="1"/>
  <c r="BW17" i="3"/>
  <c r="BX17" i="3" s="1"/>
  <c r="BW16" i="3"/>
  <c r="BW15" i="3"/>
  <c r="BX15" i="3" s="1"/>
  <c r="BW14" i="3"/>
  <c r="CB38" i="3"/>
  <c r="CC38" i="3" s="1"/>
  <c r="CB37" i="3"/>
  <c r="CC37" i="3" s="1"/>
  <c r="CB36" i="3"/>
  <c r="CB35" i="3"/>
  <c r="CB34" i="3"/>
  <c r="CB33" i="3"/>
  <c r="CB32" i="3"/>
  <c r="CB31" i="3"/>
  <c r="CC31" i="3" s="1"/>
  <c r="CB30" i="3"/>
  <c r="CB29" i="3"/>
  <c r="CB28" i="3"/>
  <c r="CC28" i="3" s="1"/>
  <c r="CB27" i="3"/>
  <c r="CC27" i="3" s="1"/>
  <c r="CB26" i="3"/>
  <c r="CC26" i="3" s="1"/>
  <c r="CB25" i="3"/>
  <c r="CC25" i="3" s="1"/>
  <c r="CB24" i="3"/>
  <c r="CB23" i="3"/>
  <c r="CB22" i="3"/>
  <c r="CB21" i="3"/>
  <c r="CB20" i="3"/>
  <c r="CB19" i="3"/>
  <c r="CC19" i="3" s="1"/>
  <c r="CB18" i="3"/>
  <c r="CB17" i="3"/>
  <c r="CB16" i="3"/>
  <c r="CC16" i="3" s="1"/>
  <c r="CB15" i="3"/>
  <c r="CC15" i="3" s="1"/>
  <c r="CB14" i="3"/>
  <c r="CC14" i="3" s="1"/>
  <c r="CG38" i="3"/>
  <c r="CG37" i="3"/>
  <c r="CG36" i="3"/>
  <c r="CG35" i="3"/>
  <c r="CG34" i="3"/>
  <c r="CG33" i="3"/>
  <c r="CH33" i="3" s="1"/>
  <c r="CG32" i="3"/>
  <c r="CG31" i="3"/>
  <c r="CG30" i="3"/>
  <c r="CH30" i="3" s="1"/>
  <c r="CG29" i="3"/>
  <c r="CG28" i="3"/>
  <c r="CG27" i="3"/>
  <c r="CH27" i="3" s="1"/>
  <c r="CG26" i="3"/>
  <c r="CG25" i="3"/>
  <c r="CG24" i="3"/>
  <c r="CH24" i="3" s="1"/>
  <c r="CG23" i="3"/>
  <c r="CG22" i="3"/>
  <c r="CG21" i="3"/>
  <c r="CH21" i="3" s="1"/>
  <c r="CG20" i="3"/>
  <c r="CG19" i="3"/>
  <c r="CG18" i="3"/>
  <c r="CH18" i="3" s="1"/>
  <c r="CG17" i="3"/>
  <c r="CG16" i="3"/>
  <c r="CG15" i="3"/>
  <c r="CH15" i="3" s="1"/>
  <c r="CG14" i="3"/>
  <c r="CL38" i="3"/>
  <c r="CM38" i="3" s="1"/>
  <c r="CL37" i="3"/>
  <c r="CL36" i="3"/>
  <c r="CL35" i="3"/>
  <c r="CL34" i="3"/>
  <c r="CL33" i="3"/>
  <c r="CM33" i="3" s="1"/>
  <c r="CL32" i="3"/>
  <c r="CM32" i="3" s="1"/>
  <c r="CL31" i="3"/>
  <c r="CL30" i="3"/>
  <c r="CM30" i="3" s="1"/>
  <c r="CL29" i="3"/>
  <c r="CL28" i="3"/>
  <c r="CL27" i="3"/>
  <c r="CM27" i="3" s="1"/>
  <c r="CL26" i="3"/>
  <c r="CM26" i="3" s="1"/>
  <c r="CL25" i="3"/>
  <c r="CL24" i="3"/>
  <c r="CL23" i="3"/>
  <c r="CL22" i="3"/>
  <c r="CL21" i="3"/>
  <c r="CM21" i="3" s="1"/>
  <c r="CL20" i="3"/>
  <c r="CM20" i="3" s="1"/>
  <c r="CL19" i="3"/>
  <c r="CL18" i="3"/>
  <c r="CL17" i="3"/>
  <c r="CM17" i="3" s="1"/>
  <c r="CL16" i="3"/>
  <c r="CL15" i="3"/>
  <c r="CM15" i="3" s="1"/>
  <c r="CL14" i="3"/>
  <c r="CM14" i="3" s="1"/>
  <c r="CQ38" i="3"/>
  <c r="CQ37" i="3"/>
  <c r="CR37" i="3" s="1"/>
  <c r="CQ36" i="3"/>
  <c r="CR36" i="3" s="1"/>
  <c r="CQ35" i="3"/>
  <c r="CQ34" i="3"/>
  <c r="CQ33" i="3"/>
  <c r="CQ32" i="3"/>
  <c r="CQ31" i="3"/>
  <c r="CQ30" i="3"/>
  <c r="CQ29" i="3"/>
  <c r="CQ28" i="3"/>
  <c r="CQ27" i="3"/>
  <c r="CR27" i="3" s="1"/>
  <c r="CQ26" i="3"/>
  <c r="CQ25" i="3"/>
  <c r="CR25" i="3" s="1"/>
  <c r="CQ24" i="3"/>
  <c r="CR24" i="3" s="1"/>
  <c r="CQ23" i="3"/>
  <c r="CQ22" i="3"/>
  <c r="CQ21" i="3"/>
  <c r="CQ20" i="3"/>
  <c r="CQ19" i="3"/>
  <c r="CQ18" i="3"/>
  <c r="CQ17" i="3"/>
  <c r="CQ16" i="3"/>
  <c r="CQ15" i="3"/>
  <c r="CR15" i="3" s="1"/>
  <c r="CQ14" i="3"/>
  <c r="CW36" i="3"/>
  <c r="CW23" i="3"/>
  <c r="CW21" i="3"/>
  <c r="CW20" i="3"/>
  <c r="CW16" i="3"/>
  <c r="CW37" i="3"/>
  <c r="CW32" i="3"/>
  <c r="CW34" i="3"/>
  <c r="CW28" i="3"/>
  <c r="CW22" i="3"/>
  <c r="CR38" i="3"/>
  <c r="CR35" i="3"/>
  <c r="CR34" i="3"/>
  <c r="CR33" i="3"/>
  <c r="CR32" i="3"/>
  <c r="CR31" i="3"/>
  <c r="CR30" i="3"/>
  <c r="CR29" i="3"/>
  <c r="CR28" i="3"/>
  <c r="CR26" i="3"/>
  <c r="CR23" i="3"/>
  <c r="CR22" i="3"/>
  <c r="CR21" i="3"/>
  <c r="CR20" i="3"/>
  <c r="CR19" i="3"/>
  <c r="CR18" i="3"/>
  <c r="CR17" i="3"/>
  <c r="CR16" i="3"/>
  <c r="CR14" i="3"/>
  <c r="CM37" i="3"/>
  <c r="CM36" i="3"/>
  <c r="CM35" i="3"/>
  <c r="CM34" i="3"/>
  <c r="CM31" i="3"/>
  <c r="CM29" i="3"/>
  <c r="CM28" i="3"/>
  <c r="CM25" i="3"/>
  <c r="CM24" i="3"/>
  <c r="CM23" i="3"/>
  <c r="CM22" i="3"/>
  <c r="CM19" i="3"/>
  <c r="CM18" i="3"/>
  <c r="CM16" i="3"/>
  <c r="CH38" i="3"/>
  <c r="CH37" i="3"/>
  <c r="CH36" i="3"/>
  <c r="CH35" i="3"/>
  <c r="CH34" i="3"/>
  <c r="CH32" i="3"/>
  <c r="CH31" i="3"/>
  <c r="CH29" i="3"/>
  <c r="CH28" i="3"/>
  <c r="CH26" i="3"/>
  <c r="CH25" i="3"/>
  <c r="CH23" i="3"/>
  <c r="CH22" i="3"/>
  <c r="CH20" i="3"/>
  <c r="CH19" i="3"/>
  <c r="CH17" i="3"/>
  <c r="CH16" i="3"/>
  <c r="CH14" i="3"/>
  <c r="CC36" i="3"/>
  <c r="CC35" i="3"/>
  <c r="CC34" i="3"/>
  <c r="CC33" i="3"/>
  <c r="CC32" i="3"/>
  <c r="CC30" i="3"/>
  <c r="CC29" i="3"/>
  <c r="CC24" i="3"/>
  <c r="CC23" i="3"/>
  <c r="CC22" i="3"/>
  <c r="CC21" i="3"/>
  <c r="CC20" i="3"/>
  <c r="CC18" i="3"/>
  <c r="CC17" i="3"/>
  <c r="BX38" i="3"/>
  <c r="BX37" i="3"/>
  <c r="BX36" i="3"/>
  <c r="BX34" i="3"/>
  <c r="BX33" i="3"/>
  <c r="BX32" i="3"/>
  <c r="BX28" i="3"/>
  <c r="BX26" i="3"/>
  <c r="BX25" i="3"/>
  <c r="BX24" i="3"/>
  <c r="BX22" i="3"/>
  <c r="BX21" i="3"/>
  <c r="BX20" i="3"/>
  <c r="BX16" i="3"/>
  <c r="BX14" i="3"/>
  <c r="BS38" i="3"/>
  <c r="BS34" i="3"/>
  <c r="BS33" i="3"/>
  <c r="BS32" i="3"/>
  <c r="BS30" i="3"/>
  <c r="BS28" i="3"/>
  <c r="BS27" i="3"/>
  <c r="BS26" i="3"/>
  <c r="BS22" i="3"/>
  <c r="BS21" i="3"/>
  <c r="BS18" i="3"/>
  <c r="BS16" i="3"/>
  <c r="BS15" i="3"/>
  <c r="BS14" i="3"/>
  <c r="BN38" i="3"/>
  <c r="BN37" i="3"/>
  <c r="BN36" i="3"/>
  <c r="BN35" i="3"/>
  <c r="BN34" i="3"/>
  <c r="BN33" i="3"/>
  <c r="BN32" i="3"/>
  <c r="BN30" i="3"/>
  <c r="BN26" i="3"/>
  <c r="BN25" i="3"/>
  <c r="BN24" i="3"/>
  <c r="BN23" i="3"/>
  <c r="BN22" i="3"/>
  <c r="BN21" i="3"/>
  <c r="BN20" i="3"/>
  <c r="BN18" i="3"/>
  <c r="BN14" i="3"/>
  <c r="BI38" i="3"/>
  <c r="BI37" i="3"/>
  <c r="BI36" i="3"/>
  <c r="BI35" i="3"/>
  <c r="BI34" i="3"/>
  <c r="BI33" i="3"/>
  <c r="BI32" i="3"/>
  <c r="BI31" i="3"/>
  <c r="BI30" i="3"/>
  <c r="BI28" i="3"/>
  <c r="BI27" i="3"/>
  <c r="BI26" i="3"/>
  <c r="BI25" i="3"/>
  <c r="BI24" i="3"/>
  <c r="BI23" i="3"/>
  <c r="BI22" i="3"/>
  <c r="BI21" i="3"/>
  <c r="BI20" i="3"/>
  <c r="BI19" i="3"/>
  <c r="BI18" i="3"/>
  <c r="BI17" i="3"/>
  <c r="BI16" i="3"/>
  <c r="BI15" i="3"/>
  <c r="BI14" i="3"/>
  <c r="BD38" i="3"/>
  <c r="BD36" i="3"/>
  <c r="BD34" i="3"/>
  <c r="BD32" i="3"/>
  <c r="BD31" i="3"/>
  <c r="BD30" i="3"/>
  <c r="BD29" i="3"/>
  <c r="BD28" i="3"/>
  <c r="BD26" i="3"/>
  <c r="BD24" i="3"/>
  <c r="BD22" i="3"/>
  <c r="BD20" i="3"/>
  <c r="BD19" i="3"/>
  <c r="BD18" i="3"/>
  <c r="BD17" i="3"/>
  <c r="BD16" i="3"/>
  <c r="BD14" i="3"/>
  <c r="AY38" i="3"/>
  <c r="AY37" i="3"/>
  <c r="AY35" i="3"/>
  <c r="AY34" i="3"/>
  <c r="AY33" i="3"/>
  <c r="AY32" i="3"/>
  <c r="AY31" i="3"/>
  <c r="AY29" i="3"/>
  <c r="AY28" i="3"/>
  <c r="AY26" i="3"/>
  <c r="AY25" i="3"/>
  <c r="AY23" i="3"/>
  <c r="AY22" i="3"/>
  <c r="AY21" i="3"/>
  <c r="AY20" i="3"/>
  <c r="AY19" i="3"/>
  <c r="AY17" i="3"/>
  <c r="AY16" i="3"/>
  <c r="AY14" i="3"/>
  <c r="AT35" i="3"/>
  <c r="AT34" i="3"/>
  <c r="AT31" i="3"/>
  <c r="AT30" i="3"/>
  <c r="AT28" i="3"/>
  <c r="AT23" i="3"/>
  <c r="AT22" i="3"/>
  <c r="AT19" i="3"/>
  <c r="AT18" i="3"/>
  <c r="AT16" i="3"/>
  <c r="AO36" i="3"/>
  <c r="AO35" i="3"/>
  <c r="AO34" i="3"/>
  <c r="AO32" i="3"/>
  <c r="AO31" i="3"/>
  <c r="AO28" i="3"/>
  <c r="AO27" i="3"/>
  <c r="AO24" i="3"/>
  <c r="AO23" i="3"/>
  <c r="AO22" i="3"/>
  <c r="AO20" i="3"/>
  <c r="AO19" i="3"/>
  <c r="AO16" i="3"/>
  <c r="AO15" i="3"/>
  <c r="AJ38" i="3"/>
  <c r="AJ35" i="3"/>
  <c r="AJ34" i="3"/>
  <c r="AJ33" i="3"/>
  <c r="AJ31" i="3"/>
  <c r="AJ30" i="3"/>
  <c r="AJ29" i="3"/>
  <c r="AJ28" i="3"/>
  <c r="AJ26" i="3"/>
  <c r="AJ23" i="3"/>
  <c r="AJ22" i="3"/>
  <c r="AJ21" i="3"/>
  <c r="AJ19" i="3"/>
  <c r="AJ18" i="3"/>
  <c r="AJ17" i="3"/>
  <c r="AJ16" i="3"/>
  <c r="AJ14" i="3"/>
  <c r="AE38" i="3"/>
  <c r="AE37" i="3"/>
  <c r="AE36" i="3"/>
  <c r="AE35" i="3"/>
  <c r="AE34" i="3"/>
  <c r="AE33" i="3"/>
  <c r="AE32" i="3"/>
  <c r="AE31" i="3"/>
  <c r="AE30" i="3"/>
  <c r="AE26" i="3"/>
  <c r="AE25" i="3"/>
  <c r="AE24" i="3"/>
  <c r="AE23" i="3"/>
  <c r="AE22" i="3"/>
  <c r="AE21" i="3"/>
  <c r="AE20" i="3"/>
  <c r="AE19" i="3"/>
  <c r="AE18" i="3"/>
  <c r="AE14" i="3"/>
  <c r="Z38" i="3"/>
  <c r="Z36" i="3"/>
  <c r="Z35" i="3"/>
  <c r="Z34" i="3"/>
  <c r="Z33" i="3"/>
  <c r="Z30" i="3"/>
  <c r="Z28" i="3"/>
  <c r="Z26" i="3"/>
  <c r="Z24" i="3"/>
  <c r="Z23" i="3"/>
  <c r="Z22" i="3"/>
  <c r="Z21" i="3"/>
  <c r="Z18" i="3"/>
  <c r="Z16" i="3"/>
  <c r="Z14" i="3"/>
  <c r="U38" i="3"/>
  <c r="U37" i="3"/>
  <c r="U36" i="3"/>
  <c r="U35" i="3"/>
  <c r="U34" i="3"/>
  <c r="U33" i="3"/>
  <c r="U32" i="3"/>
  <c r="U28" i="3"/>
  <c r="U22" i="3"/>
  <c r="U21" i="3"/>
  <c r="U20" i="3"/>
  <c r="U18" i="3"/>
  <c r="U16" i="3"/>
  <c r="U14" i="3"/>
  <c r="P38" i="3"/>
  <c r="P36" i="3"/>
  <c r="P35" i="3"/>
  <c r="P33" i="3"/>
  <c r="P31" i="3"/>
  <c r="P30" i="3"/>
  <c r="P29" i="3"/>
  <c r="P28" i="3"/>
  <c r="P26" i="3"/>
  <c r="P24" i="3"/>
  <c r="P23" i="3"/>
  <c r="P21" i="3"/>
  <c r="P19" i="3"/>
  <c r="P18" i="3"/>
  <c r="P17" i="3"/>
  <c r="P16" i="3"/>
  <c r="P14" i="3"/>
  <c r="K38" i="3"/>
  <c r="K37" i="3"/>
  <c r="K36" i="3"/>
  <c r="K35" i="3"/>
  <c r="K34" i="3"/>
  <c r="K33" i="3"/>
  <c r="K32" i="3"/>
  <c r="K31" i="3"/>
  <c r="K30" i="3"/>
  <c r="K28" i="3"/>
  <c r="K26" i="3"/>
  <c r="K25" i="3"/>
  <c r="K24" i="3"/>
  <c r="K23" i="3"/>
  <c r="K22" i="3"/>
  <c r="K21" i="3"/>
  <c r="K20" i="3"/>
  <c r="K19" i="3"/>
  <c r="K18" i="3"/>
  <c r="K16" i="3"/>
  <c r="K14" i="3"/>
  <c r="F37" i="3"/>
  <c r="F36" i="3"/>
  <c r="F35" i="3"/>
  <c r="F31" i="3"/>
  <c r="F30" i="3"/>
  <c r="F29" i="3"/>
  <c r="F25" i="3"/>
  <c r="F24" i="3"/>
  <c r="F23" i="3"/>
  <c r="F19" i="3"/>
  <c r="F18" i="3"/>
  <c r="F17" i="3"/>
  <c r="S1" i="3"/>
  <c r="CU38" i="3"/>
  <c r="CU37" i="3"/>
  <c r="CU36" i="3"/>
  <c r="CU35" i="3"/>
  <c r="CU34" i="3"/>
  <c r="CU33" i="3"/>
  <c r="CU32" i="3"/>
  <c r="CU31" i="3"/>
  <c r="CU30" i="3"/>
  <c r="CU29" i="3"/>
  <c r="CU28" i="3"/>
  <c r="CU27" i="3"/>
  <c r="CU26" i="3"/>
  <c r="CU25" i="3"/>
  <c r="CU24" i="3"/>
  <c r="CU23" i="3"/>
  <c r="CU22" i="3"/>
  <c r="CU21" i="3"/>
  <c r="CU20" i="3"/>
  <c r="CU19" i="3"/>
  <c r="CU18" i="3"/>
  <c r="CU17" i="3"/>
  <c r="CU16" i="3"/>
  <c r="CU15" i="3"/>
  <c r="CU14" i="3"/>
  <c r="CP38" i="3"/>
  <c r="CP37" i="3"/>
  <c r="CP36" i="3"/>
  <c r="CP35" i="3"/>
  <c r="CP34" i="3"/>
  <c r="CP33" i="3"/>
  <c r="CP32" i="3"/>
  <c r="CP31" i="3"/>
  <c r="CP30" i="3"/>
  <c r="CP29" i="3"/>
  <c r="CP28" i="3"/>
  <c r="CP27" i="3"/>
  <c r="CP26" i="3"/>
  <c r="CP25" i="3"/>
  <c r="CP24" i="3"/>
  <c r="CP23" i="3"/>
  <c r="CP22" i="3"/>
  <c r="CP21" i="3"/>
  <c r="CP20" i="3"/>
  <c r="CP19" i="3"/>
  <c r="CP18" i="3"/>
  <c r="CP17" i="3"/>
  <c r="CP16" i="3"/>
  <c r="CP15" i="3"/>
  <c r="CP14" i="3"/>
  <c r="CK38" i="3"/>
  <c r="CK37" i="3"/>
  <c r="CK36" i="3"/>
  <c r="CK35" i="3"/>
  <c r="CK34" i="3"/>
  <c r="CK33" i="3"/>
  <c r="CK32" i="3"/>
  <c r="CK31" i="3"/>
  <c r="CK30" i="3"/>
  <c r="CK29" i="3"/>
  <c r="CK28" i="3"/>
  <c r="CK27" i="3"/>
  <c r="CK26" i="3"/>
  <c r="CK25" i="3"/>
  <c r="CK24" i="3"/>
  <c r="CK23" i="3"/>
  <c r="CK22" i="3"/>
  <c r="CK21" i="3"/>
  <c r="CK20" i="3"/>
  <c r="CK19" i="3"/>
  <c r="CK18" i="3"/>
  <c r="CK17" i="3"/>
  <c r="CK16" i="3"/>
  <c r="CK15" i="3"/>
  <c r="CK14" i="3"/>
  <c r="CF38" i="3"/>
  <c r="CF37" i="3"/>
  <c r="CF36" i="3"/>
  <c r="CF35" i="3"/>
  <c r="CF34" i="3"/>
  <c r="CF33" i="3"/>
  <c r="CF32" i="3"/>
  <c r="CF31" i="3"/>
  <c r="CF30" i="3"/>
  <c r="CF29" i="3"/>
  <c r="CF28" i="3"/>
  <c r="CF27" i="3"/>
  <c r="CF26" i="3"/>
  <c r="CF25" i="3"/>
  <c r="CF24" i="3"/>
  <c r="CF23" i="3"/>
  <c r="CF22" i="3"/>
  <c r="CF21" i="3"/>
  <c r="CF20" i="3"/>
  <c r="CF19" i="3"/>
  <c r="CF18" i="3"/>
  <c r="CF17" i="3"/>
  <c r="CF16" i="3"/>
  <c r="CF15" i="3"/>
  <c r="CF14" i="3"/>
  <c r="CA38" i="3"/>
  <c r="CA37" i="3"/>
  <c r="CA36" i="3"/>
  <c r="CA35" i="3"/>
  <c r="CA34" i="3"/>
  <c r="CA33" i="3"/>
  <c r="CA32" i="3"/>
  <c r="CA31" i="3"/>
  <c r="CA30" i="3"/>
  <c r="CA29" i="3"/>
  <c r="CA28" i="3"/>
  <c r="CA27" i="3"/>
  <c r="CA26" i="3"/>
  <c r="CA25" i="3"/>
  <c r="CA24" i="3"/>
  <c r="CA23" i="3"/>
  <c r="CA22" i="3"/>
  <c r="CA21" i="3"/>
  <c r="CA20" i="3"/>
  <c r="CA19" i="3"/>
  <c r="CA18" i="3"/>
  <c r="CA17" i="3"/>
  <c r="CA16" i="3"/>
  <c r="CA15" i="3"/>
  <c r="CA14" i="3"/>
  <c r="BV38" i="3"/>
  <c r="BV37" i="3"/>
  <c r="BV36" i="3"/>
  <c r="BV35" i="3"/>
  <c r="BV34" i="3"/>
  <c r="BV33" i="3"/>
  <c r="BV32" i="3"/>
  <c r="BV31" i="3"/>
  <c r="BV30" i="3"/>
  <c r="BV29" i="3"/>
  <c r="BV28" i="3"/>
  <c r="BV27" i="3"/>
  <c r="BV26" i="3"/>
  <c r="BV25" i="3"/>
  <c r="BV24" i="3"/>
  <c r="BV23" i="3"/>
  <c r="BV22" i="3"/>
  <c r="BV21" i="3"/>
  <c r="BV20" i="3"/>
  <c r="BV19" i="3"/>
  <c r="BV18" i="3"/>
  <c r="BV17" i="3"/>
  <c r="BV16" i="3"/>
  <c r="BV15" i="3"/>
  <c r="BV14" i="3"/>
  <c r="BQ38" i="3"/>
  <c r="BQ37" i="3"/>
  <c r="BQ36" i="3"/>
  <c r="BQ35" i="3"/>
  <c r="BQ34" i="3"/>
  <c r="BQ33" i="3"/>
  <c r="BQ32" i="3"/>
  <c r="BQ31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Q16" i="3"/>
  <c r="BQ15" i="3"/>
  <c r="BQ14" i="3"/>
  <c r="BL38" i="3"/>
  <c r="BL37" i="3"/>
  <c r="BL36" i="3"/>
  <c r="BL35" i="3"/>
  <c r="BL34" i="3"/>
  <c r="BL33" i="3"/>
  <c r="BL32" i="3"/>
  <c r="BL31" i="3"/>
  <c r="BL30" i="3"/>
  <c r="BL29" i="3"/>
  <c r="BL28" i="3"/>
  <c r="BL27" i="3"/>
  <c r="BL26" i="3"/>
  <c r="BL25" i="3"/>
  <c r="BL24" i="3"/>
  <c r="BL23" i="3"/>
  <c r="BL22" i="3"/>
  <c r="BL21" i="3"/>
  <c r="BL20" i="3"/>
  <c r="BL19" i="3"/>
  <c r="BL18" i="3"/>
  <c r="BL17" i="3"/>
  <c r="BL16" i="3"/>
  <c r="BL15" i="3"/>
  <c r="BL14" i="3"/>
  <c r="BG38" i="3"/>
  <c r="BG37" i="3"/>
  <c r="BG36" i="3"/>
  <c r="BG35" i="3"/>
  <c r="BG34" i="3"/>
  <c r="BG33" i="3"/>
  <c r="BG32" i="3"/>
  <c r="BG31" i="3"/>
  <c r="BG30" i="3"/>
  <c r="BG29" i="3"/>
  <c r="BG28" i="3"/>
  <c r="BG27" i="3"/>
  <c r="BG26" i="3"/>
  <c r="BG25" i="3"/>
  <c r="BG24" i="3"/>
  <c r="BG23" i="3"/>
  <c r="BG22" i="3"/>
  <c r="BG21" i="3"/>
  <c r="BG20" i="3"/>
  <c r="BG19" i="3"/>
  <c r="BG18" i="3"/>
  <c r="BG17" i="3"/>
  <c r="BG16" i="3"/>
  <c r="BG15" i="3"/>
  <c r="BG14" i="3"/>
  <c r="BB38" i="3"/>
  <c r="BB37" i="3"/>
  <c r="BB36" i="3"/>
  <c r="BB35" i="3"/>
  <c r="BB34" i="3"/>
  <c r="BB33" i="3"/>
  <c r="BB32" i="3"/>
  <c r="BB31" i="3"/>
  <c r="BB30" i="3"/>
  <c r="BB29" i="3"/>
  <c r="BB28" i="3"/>
  <c r="BB27" i="3"/>
  <c r="BB26" i="3"/>
  <c r="BB25" i="3"/>
  <c r="BB24" i="3"/>
  <c r="BB23" i="3"/>
  <c r="BB22" i="3"/>
  <c r="BB21" i="3"/>
  <c r="BB20" i="3"/>
  <c r="BB19" i="3"/>
  <c r="BB18" i="3"/>
  <c r="BB17" i="3"/>
  <c r="BB16" i="3"/>
  <c r="BB15" i="3"/>
  <c r="BB14" i="3"/>
  <c r="AW38" i="3"/>
  <c r="AW37" i="3"/>
  <c r="AW36" i="3"/>
  <c r="AW35" i="3"/>
  <c r="AW34" i="3"/>
  <c r="AW33" i="3"/>
  <c r="AW32" i="3"/>
  <c r="AW31" i="3"/>
  <c r="AW30" i="3"/>
  <c r="AW29" i="3"/>
  <c r="AW28" i="3"/>
  <c r="AW27" i="3"/>
  <c r="AW26" i="3"/>
  <c r="AW25" i="3"/>
  <c r="AW24" i="3"/>
  <c r="AW23" i="3"/>
  <c r="AW22" i="3"/>
  <c r="AW21" i="3"/>
  <c r="AW20" i="3"/>
  <c r="AW19" i="3"/>
  <c r="AW18" i="3"/>
  <c r="AW17" i="3"/>
  <c r="AW16" i="3"/>
  <c r="AW15" i="3"/>
  <c r="AW14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M38" i="3"/>
  <c r="AM37" i="3"/>
  <c r="AM36" i="3"/>
  <c r="AM35" i="3"/>
  <c r="AM34" i="3"/>
  <c r="AM33" i="3"/>
  <c r="AM32" i="3"/>
  <c r="AM31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M16" i="3"/>
  <c r="AM15" i="3"/>
  <c r="AM14" i="3"/>
  <c r="AH38" i="3"/>
  <c r="AH37" i="3"/>
  <c r="AH36" i="3"/>
  <c r="AH35" i="3"/>
  <c r="AH34" i="3"/>
  <c r="AH33" i="3"/>
  <c r="AH32" i="3"/>
  <c r="AH31" i="3"/>
  <c r="AH30" i="3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CZ1" i="3"/>
  <c r="CV1" i="3"/>
  <c r="CQ1" i="3"/>
  <c r="CL1" i="3"/>
  <c r="CG1" i="3"/>
  <c r="CB1" i="3"/>
  <c r="BW1" i="3"/>
  <c r="BR1" i="3"/>
  <c r="BM1" i="3"/>
  <c r="BH1" i="3"/>
  <c r="BC1" i="3"/>
  <c r="AX1" i="3"/>
  <c r="AS1" i="3"/>
  <c r="AN1" i="3"/>
  <c r="AI1" i="3"/>
  <c r="AD1" i="3"/>
  <c r="Y1" i="3"/>
  <c r="T1" i="3"/>
  <c r="O1" i="3"/>
  <c r="J1" i="3"/>
  <c r="CW1" i="3"/>
  <c r="CR1" i="3"/>
  <c r="CM1" i="3"/>
  <c r="CH1" i="3"/>
  <c r="CC1" i="3"/>
  <c r="BX1" i="3"/>
  <c r="BS1" i="3"/>
  <c r="BN1" i="3"/>
  <c r="BI1" i="3"/>
  <c r="BD1" i="3"/>
  <c r="AY1" i="3"/>
  <c r="AT1" i="3"/>
  <c r="AO1" i="3"/>
  <c r="AJ1" i="3"/>
  <c r="AE1" i="3"/>
  <c r="Z1" i="3"/>
  <c r="U1" i="3"/>
  <c r="P1" i="3"/>
  <c r="K1" i="3"/>
  <c r="F1" i="3"/>
  <c r="E1" i="3"/>
  <c r="CU1" i="3"/>
  <c r="CP1" i="3"/>
  <c r="CK1" i="3"/>
  <c r="CF1" i="3"/>
  <c r="CA1" i="3"/>
  <c r="BV1" i="3"/>
  <c r="BQ1" i="3"/>
  <c r="BL1" i="3"/>
  <c r="BG1" i="3"/>
  <c r="BB1" i="3"/>
  <c r="AW1" i="3"/>
  <c r="AR1" i="3"/>
  <c r="AM1" i="3"/>
  <c r="AH1" i="3"/>
  <c r="AC1" i="3"/>
  <c r="X1" i="3"/>
  <c r="N1" i="3"/>
  <c r="I1" i="3"/>
  <c r="D1" i="3"/>
  <c r="CN14" i="9" l="1"/>
  <c r="CM20" i="9"/>
  <c r="CM44" i="9"/>
  <c r="CN50" i="9"/>
  <c r="CN62" i="9"/>
  <c r="CN38" i="9"/>
  <c r="CM15" i="9"/>
  <c r="CN20" i="9"/>
  <c r="CN25" i="9"/>
  <c r="CM31" i="9"/>
  <c r="CN36" i="9"/>
  <c r="CN45" i="9"/>
  <c r="CN51" i="9"/>
  <c r="CM57" i="9"/>
  <c r="CM59" i="9"/>
  <c r="CN16" i="9"/>
  <c r="CN22" i="9"/>
  <c r="CN28" i="9"/>
  <c r="CN34" i="9"/>
  <c r="CN40" i="9"/>
  <c r="CN46" i="9"/>
  <c r="CM52" i="9"/>
  <c r="CN58" i="9"/>
  <c r="CN56" i="9"/>
  <c r="CN17" i="9"/>
  <c r="CN23" i="9"/>
  <c r="CN29" i="9"/>
  <c r="CN35" i="9"/>
  <c r="CM41" i="9"/>
  <c r="CN59" i="9"/>
  <c r="CN18" i="9"/>
  <c r="CN24" i="9"/>
  <c r="CN30" i="9"/>
  <c r="CM36" i="9"/>
  <c r="CO36" i="9" s="1"/>
  <c r="CN54" i="9"/>
  <c r="CN60" i="9"/>
  <c r="CN19" i="9"/>
  <c r="CM25" i="9"/>
  <c r="CM49" i="9"/>
  <c r="CN55" i="9"/>
  <c r="CN61" i="9"/>
  <c r="CN57" i="9"/>
  <c r="CN15" i="9"/>
  <c r="CM26" i="9"/>
  <c r="CN31" i="9"/>
  <c r="CM42" i="9"/>
  <c r="CN47" i="9"/>
  <c r="CM58" i="9"/>
  <c r="CN52" i="9"/>
  <c r="CM16" i="9"/>
  <c r="CM21" i="9"/>
  <c r="CN26" i="9"/>
  <c r="CM32" i="9"/>
  <c r="CM37" i="9"/>
  <c r="CN42" i="9"/>
  <c r="CM48" i="9"/>
  <c r="CM53" i="9"/>
  <c r="CN21" i="9"/>
  <c r="CM27" i="9"/>
  <c r="CN32" i="9"/>
  <c r="CN37" i="9"/>
  <c r="CM43" i="9"/>
  <c r="CN48" i="9"/>
  <c r="CN53" i="9"/>
  <c r="CN41" i="9"/>
  <c r="CM22" i="9"/>
  <c r="CN27" i="9"/>
  <c r="CM38" i="9"/>
  <c r="CN43" i="9"/>
  <c r="CM54" i="9"/>
  <c r="CO54" i="9" s="1"/>
  <c r="CM47" i="9"/>
  <c r="CM17" i="9"/>
  <c r="CM28" i="9"/>
  <c r="CM33" i="9"/>
  <c r="CM60" i="9"/>
  <c r="CM23" i="9"/>
  <c r="CN33" i="9"/>
  <c r="CM39" i="9"/>
  <c r="CN44" i="9"/>
  <c r="CN49" i="9"/>
  <c r="CM55" i="9"/>
  <c r="CM18" i="9"/>
  <c r="CM34" i="9"/>
  <c r="CN39" i="9"/>
  <c r="CM50" i="9"/>
  <c r="CM24" i="9"/>
  <c r="CM29" i="9"/>
  <c r="CM40" i="9"/>
  <c r="CM45" i="9"/>
  <c r="CM56" i="9"/>
  <c r="CM61" i="9"/>
  <c r="CM19" i="9"/>
  <c r="CM35" i="9"/>
  <c r="CM51" i="9"/>
  <c r="CM14" i="9"/>
  <c r="CM30" i="9"/>
  <c r="CM46" i="9"/>
  <c r="CM62" i="9"/>
  <c r="G1" i="9"/>
  <c r="P44" i="9"/>
  <c r="P54" i="9"/>
  <c r="P53" i="9"/>
  <c r="DC30" i="9" l="1"/>
  <c r="CO30" i="9"/>
  <c r="DC58" i="9"/>
  <c r="CO58" i="9"/>
  <c r="DC47" i="9"/>
  <c r="CO47" i="9"/>
  <c r="DC51" i="9"/>
  <c r="CO51" i="9"/>
  <c r="DC42" i="9"/>
  <c r="CO42" i="9"/>
  <c r="DC31" i="9"/>
  <c r="CO31" i="9"/>
  <c r="DC55" i="9"/>
  <c r="CO55" i="9"/>
  <c r="DC53" i="9"/>
  <c r="CO53" i="9"/>
  <c r="DC34" i="9"/>
  <c r="CO34" i="9"/>
  <c r="DC52" i="9"/>
  <c r="CO52" i="9"/>
  <c r="DC35" i="9"/>
  <c r="CO35" i="9"/>
  <c r="DC19" i="9"/>
  <c r="CO19" i="9"/>
  <c r="DC38" i="9"/>
  <c r="CO38" i="9"/>
  <c r="DC48" i="9"/>
  <c r="CO48" i="9"/>
  <c r="DC26" i="9"/>
  <c r="CO26" i="9"/>
  <c r="DC61" i="9"/>
  <c r="CO61" i="9"/>
  <c r="DC15" i="9"/>
  <c r="CO15" i="9"/>
  <c r="DC27" i="9"/>
  <c r="CO27" i="9"/>
  <c r="DC39" i="9"/>
  <c r="CO39" i="9"/>
  <c r="DC32" i="9"/>
  <c r="CO32" i="9"/>
  <c r="DC41" i="9"/>
  <c r="CO41" i="9"/>
  <c r="DC37" i="9"/>
  <c r="CO37" i="9"/>
  <c r="DC40" i="9"/>
  <c r="CO40" i="9"/>
  <c r="DC23" i="9"/>
  <c r="CO23" i="9"/>
  <c r="DC17" i="9"/>
  <c r="CO17" i="9"/>
  <c r="DC56" i="9"/>
  <c r="CO56" i="9"/>
  <c r="DC29" i="9"/>
  <c r="CO29" i="9"/>
  <c r="DC60" i="9"/>
  <c r="CO60" i="9"/>
  <c r="DC21" i="9"/>
  <c r="CO21" i="9"/>
  <c r="DC49" i="9"/>
  <c r="CO49" i="9"/>
  <c r="DC59" i="9"/>
  <c r="CO59" i="9"/>
  <c r="DC44" i="9"/>
  <c r="CO44" i="9"/>
  <c r="DC18" i="9"/>
  <c r="CO18" i="9"/>
  <c r="DC22" i="9"/>
  <c r="CO22" i="9"/>
  <c r="DC45" i="9"/>
  <c r="CO45" i="9"/>
  <c r="DC62" i="9"/>
  <c r="CO62" i="9"/>
  <c r="DC24" i="9"/>
  <c r="CO24" i="9"/>
  <c r="DC33" i="9"/>
  <c r="CO33" i="9"/>
  <c r="DC43" i="9"/>
  <c r="CO43" i="9"/>
  <c r="DC16" i="9"/>
  <c r="CO16" i="9"/>
  <c r="DC25" i="9"/>
  <c r="CO25" i="9"/>
  <c r="DC57" i="9"/>
  <c r="CO57" i="9"/>
  <c r="DC20" i="9"/>
  <c r="CO20" i="9"/>
  <c r="DC46" i="9"/>
  <c r="CO46" i="9"/>
  <c r="DC50" i="9"/>
  <c r="CO50" i="9"/>
  <c r="DC28" i="9"/>
  <c r="CO28" i="9"/>
  <c r="DC14" i="9"/>
  <c r="CO14" i="9"/>
  <c r="DC54" i="9"/>
  <c r="DC36" i="9"/>
</calcChain>
</file>

<file path=xl/sharedStrings.xml><?xml version="1.0" encoding="utf-8"?>
<sst xmlns="http://schemas.openxmlformats.org/spreadsheetml/2006/main" count="49765" uniqueCount="1571">
  <si>
    <t>Date</t>
  </si>
  <si>
    <t>Identifier</t>
  </si>
  <si>
    <t>Issuer Name</t>
  </si>
  <si>
    <t>Default Date</t>
  </si>
  <si>
    <t>EM/DM</t>
  </si>
  <si>
    <t>Minimum of Yrs to Maturity/Workout</t>
  </si>
  <si>
    <t>45322KAC</t>
  </si>
  <si>
    <t>IN-FLIGHT PHONE</t>
  </si>
  <si>
    <t>DM</t>
  </si>
  <si>
    <t>NORTHERN AMERICA</t>
  </si>
  <si>
    <t>UNITED STATES</t>
  </si>
  <si>
    <t>TELECOMMUNICATIONS</t>
  </si>
  <si>
    <t>TELECOMMUNICATION EQUIP</t>
  </si>
  <si>
    <t>INDUSTRIALS</t>
  </si>
  <si>
    <t>TECHNOLOGY &amp; ELECTRONICS</t>
  </si>
  <si>
    <t>SENIOR</t>
  </si>
  <si>
    <t>57383QAC</t>
  </si>
  <si>
    <t>MARVEL HOLDINGS</t>
  </si>
  <si>
    <t>D</t>
  </si>
  <si>
    <t>MEDIA</t>
  </si>
  <si>
    <t>MULTIMEDIA</t>
  </si>
  <si>
    <t>PRINTING &amp; PUBLISHING</t>
  </si>
  <si>
    <t>573845AA</t>
  </si>
  <si>
    <t>MARVEL PARNT HLD</t>
  </si>
  <si>
    <t>SECURED</t>
  </si>
  <si>
    <t>417434AC</t>
  </si>
  <si>
    <t>HARVARD INDS</t>
  </si>
  <si>
    <t>AUTO PARTS&amp;EQUIPMENT</t>
  </si>
  <si>
    <t>AUTO/TRK PRTS&amp;EQUIP-ORIG</t>
  </si>
  <si>
    <t>AUTOMOTIVE</t>
  </si>
  <si>
    <t>AUTO PARTS &amp; EQUIPMENT</t>
  </si>
  <si>
    <t>417434AE</t>
  </si>
  <si>
    <t>704378AD</t>
  </si>
  <si>
    <t>PAYLESS CSH-EXCH</t>
  </si>
  <si>
    <t>RETAIL</t>
  </si>
  <si>
    <t>RETAIL-BUILDING PRODUCTS</t>
  </si>
  <si>
    <t>SPECIALTY RETAIL</t>
  </si>
  <si>
    <t>SUB</t>
  </si>
  <si>
    <t>018593AD</t>
  </si>
  <si>
    <t>ALLIANCE ENT</t>
  </si>
  <si>
    <t>CC</t>
  </si>
  <si>
    <t>RETAIL-MUSIC STORE</t>
  </si>
  <si>
    <t>SERVICES</t>
  </si>
  <si>
    <t>THEATERS &amp; ENTERTAINMENT</t>
  </si>
  <si>
    <t>338473AB</t>
  </si>
  <si>
    <t>FLAGSTAR CORP</t>
  </si>
  <si>
    <t>RETAIL-RESTAURANTS</t>
  </si>
  <si>
    <t>RESTAURANTS</t>
  </si>
  <si>
    <t>DD528789</t>
  </si>
  <si>
    <t>338473AE</t>
  </si>
  <si>
    <t>527480AH</t>
  </si>
  <si>
    <t>LEVITZ FURNITURE</t>
  </si>
  <si>
    <t>RETAIL-HOME FURNISHINGS</t>
  </si>
  <si>
    <t>DD101395</t>
  </si>
  <si>
    <t>BRUNOS INC</t>
  </si>
  <si>
    <t>FOOD</t>
  </si>
  <si>
    <t>FOOD-RETAIL</t>
  </si>
  <si>
    <t>FOOD &amp; DRUG RETAILERS</t>
  </si>
  <si>
    <t>DD530304</t>
  </si>
  <si>
    <t>US LEATHER INC</t>
  </si>
  <si>
    <t>TEXTILES</t>
  </si>
  <si>
    <t>TANNERY</t>
  </si>
  <si>
    <t>002030AC</t>
  </si>
  <si>
    <t>APS INC</t>
  </si>
  <si>
    <t>RETAIL-AUTO PARTS</t>
  </si>
  <si>
    <t>73180UAA</t>
  </si>
  <si>
    <t>POLYTAMA INTL</t>
  </si>
  <si>
    <t>EUROPE</t>
  </si>
  <si>
    <t>NETHERLANDS</t>
  </si>
  <si>
    <t>CHEMICALS</t>
  </si>
  <si>
    <t>CHEMICALS-PLASTICS</t>
  </si>
  <si>
    <t>BASIC INDUSTRY</t>
  </si>
  <si>
    <t>116881AB</t>
  </si>
  <si>
    <t>386532AJ</t>
  </si>
  <si>
    <t>GRAND UNION CO</t>
  </si>
  <si>
    <t>902745AC</t>
  </si>
  <si>
    <t>UIH AUSTRALIA/PA</t>
  </si>
  <si>
    <t>BROADCAST SERV/PROGRAM</t>
  </si>
  <si>
    <t>758609AD</t>
  </si>
  <si>
    <t>REEVES INDS INC</t>
  </si>
  <si>
    <t>TEXTILE-PRODUCTS</t>
  </si>
  <si>
    <t>42235WAH</t>
  </si>
  <si>
    <t>HEARTLAND WIRELE</t>
  </si>
  <si>
    <t>CABLE/SATELLITE TV</t>
  </si>
  <si>
    <t>912134AA</t>
  </si>
  <si>
    <t>178778AF</t>
  </si>
  <si>
    <t>CITYSCAPE FIN</t>
  </si>
  <si>
    <t>DIVERSIFIED FINAN SERV</t>
  </si>
  <si>
    <t>FINANCE-MTGE LOAN/BANKER</t>
  </si>
  <si>
    <t>FINANCIAL</t>
  </si>
  <si>
    <t>BANKING</t>
  </si>
  <si>
    <t>12476PAA</t>
  </si>
  <si>
    <t>CAI WIRELESS SYS</t>
  </si>
  <si>
    <t>WIRELESS EQUIPMENT</t>
  </si>
  <si>
    <t>ELECTRONICS</t>
  </si>
  <si>
    <t>69364RAB</t>
  </si>
  <si>
    <t>POLYSINDO INTL</t>
  </si>
  <si>
    <t>EM</t>
  </si>
  <si>
    <t>ASIA</t>
  </si>
  <si>
    <t>INDONESIA</t>
  </si>
  <si>
    <t>APPAREL</t>
  </si>
  <si>
    <t>TEXTILE-APPAREL</t>
  </si>
  <si>
    <t>FINANCIAL SERVICES</t>
  </si>
  <si>
    <t>INVESTMENTS &amp; MISC FINANCIAL SERVICES</t>
  </si>
  <si>
    <t>731799AA</t>
  </si>
  <si>
    <t>POLYSINDO FIN</t>
  </si>
  <si>
    <t>CONS/COMM/LEASE FINANCING</t>
  </si>
  <si>
    <t>698940AF</t>
  </si>
  <si>
    <t>PARAGON HEALTH</t>
  </si>
  <si>
    <t>HEALTHCARE-SERVICES</t>
  </si>
  <si>
    <t>MEDICAL-HOSPITALS</t>
  </si>
  <si>
    <t>HEALTHCARE</t>
  </si>
  <si>
    <t>HEALTH FACILITIES</t>
  </si>
  <si>
    <t>004724AE</t>
  </si>
  <si>
    <t>ACME METALS INC</t>
  </si>
  <si>
    <t>IRON/STEEL</t>
  </si>
  <si>
    <t>STEEL-PRODUCERS</t>
  </si>
  <si>
    <t>STEEL PRODUCERS/PRODUCTS</t>
  </si>
  <si>
    <t>DD103216</t>
  </si>
  <si>
    <t>APP INTL FINANCE</t>
  </si>
  <si>
    <t>FOREST PRODUCTS&amp;PAPER</t>
  </si>
  <si>
    <t>PAPER&amp;RELATED PRODUCTS</t>
  </si>
  <si>
    <t>00202BAC</t>
  </si>
  <si>
    <t>SINGAPORE</t>
  </si>
  <si>
    <t>03071XAC</t>
  </si>
  <si>
    <t>AMERITRUCK DISTR</t>
  </si>
  <si>
    <t>TRANSPORTATION</t>
  </si>
  <si>
    <t>TRANSPORT-TRUCK</t>
  </si>
  <si>
    <t>40050RAB</t>
  </si>
  <si>
    <t>GRUPO AZUCARERO</t>
  </si>
  <si>
    <t>LATIN AMERICA</t>
  </si>
  <si>
    <t>MEXICO</t>
  </si>
  <si>
    <t>SUGAR</t>
  </si>
  <si>
    <t>FOOD - WHOLESALE</t>
  </si>
  <si>
    <t>635812AF</t>
  </si>
  <si>
    <t>NATL ENERGY GRP</t>
  </si>
  <si>
    <t>OIL&amp;GAS</t>
  </si>
  <si>
    <t>OIL COMP-EXPLOR&amp;PRODTN</t>
  </si>
  <si>
    <t>ENERGY</t>
  </si>
  <si>
    <t>OIL FIELD EQUIPMENT &amp; SERVICES</t>
  </si>
  <si>
    <t>DD012031</t>
  </si>
  <si>
    <t>INTERMEDIA COMM</t>
  </si>
  <si>
    <t>TELEPHONE-INTEGRATED</t>
  </si>
  <si>
    <t>DD013318</t>
  </si>
  <si>
    <t>RCN CORP</t>
  </si>
  <si>
    <t>DD101974</t>
  </si>
  <si>
    <t>PEOPLE'S CHOICE</t>
  </si>
  <si>
    <t>DD105289</t>
  </si>
  <si>
    <t>ARCH COMM GROUP</t>
  </si>
  <si>
    <t>TELECOM SERVICES</t>
  </si>
  <si>
    <t>TELECOM - WIRELESS</t>
  </si>
  <si>
    <t>EC045534</t>
  </si>
  <si>
    <t>METRONET COMM</t>
  </si>
  <si>
    <t>CANADA</t>
  </si>
  <si>
    <t>145845AB</t>
  </si>
  <si>
    <t>CARSON INC</t>
  </si>
  <si>
    <t>COSMETICS/PERSONAL CARE</t>
  </si>
  <si>
    <t>COSMETICS&amp;TOILETRIES</t>
  </si>
  <si>
    <t>29605PAE</t>
  </si>
  <si>
    <t>ESAT HOLDINGS</t>
  </si>
  <si>
    <t>IRELAND</t>
  </si>
  <si>
    <t>CAPITAL GOODS</t>
  </si>
  <si>
    <t>DIVERSIFIED CAPITAL GOODS</t>
  </si>
  <si>
    <t>340606AC</t>
  </si>
  <si>
    <t>FLORIDA COAST PA</t>
  </si>
  <si>
    <t>PACKAGING&amp;CONTAINERS</t>
  </si>
  <si>
    <t>CONTAINERS-PAPER/PLASTIC</t>
  </si>
  <si>
    <t>PACKAGING</t>
  </si>
  <si>
    <t>431692AC</t>
  </si>
  <si>
    <t>HILLS ST-TENDER</t>
  </si>
  <si>
    <t>RETAIL-DISCOUNT</t>
  </si>
  <si>
    <t>DISCOUNT STORES</t>
  </si>
  <si>
    <t>707832AD</t>
  </si>
  <si>
    <t>PENN TRAFFIC CO</t>
  </si>
  <si>
    <t>817587AC</t>
  </si>
  <si>
    <t>SERVICE MERCHAND</t>
  </si>
  <si>
    <t>INTERNET</t>
  </si>
  <si>
    <t>E-COMMERCE/PRODUCTS</t>
  </si>
  <si>
    <t>106233AC</t>
  </si>
  <si>
    <t>BRAZOS SPORTSWEA</t>
  </si>
  <si>
    <t>COMMERCIAL SERVICES</t>
  </si>
  <si>
    <t>MARINE SERVICES</t>
  </si>
  <si>
    <t>372252AC</t>
  </si>
  <si>
    <t>GENEVA STEEL</t>
  </si>
  <si>
    <t>607358AA</t>
  </si>
  <si>
    <t>MOBILE ENERGY SV</t>
  </si>
  <si>
    <t>ELECTRIC</t>
  </si>
  <si>
    <t>ELECTRIC-INTEGRATED</t>
  </si>
  <si>
    <t>UTILITY</t>
  </si>
  <si>
    <t>707832AE</t>
  </si>
  <si>
    <t>067066AB</t>
  </si>
  <si>
    <t>BARAK I.T.C.</t>
  </si>
  <si>
    <t>MIDDLE EAST</t>
  </si>
  <si>
    <t>ISRAEL</t>
  </si>
  <si>
    <t>372252AA</t>
  </si>
  <si>
    <t>78051DAC</t>
  </si>
  <si>
    <t>ROYAL OAK MINES</t>
  </si>
  <si>
    <t>C</t>
  </si>
  <si>
    <t>MINING</t>
  </si>
  <si>
    <t>GOLD MINING</t>
  </si>
  <si>
    <t>METALS/MINING EXCLUDING STEEL</t>
  </si>
  <si>
    <t>90336NAC</t>
  </si>
  <si>
    <t>USN COMM INC</t>
  </si>
  <si>
    <t>345206AA</t>
  </si>
  <si>
    <t>FORCENERGY INC</t>
  </si>
  <si>
    <t>ENERGY - EXPLORATION &amp; PRODUCTION</t>
  </si>
  <si>
    <t>345206AD</t>
  </si>
  <si>
    <t>707832AB</t>
  </si>
  <si>
    <t>707832AC</t>
  </si>
  <si>
    <t>707832AF</t>
  </si>
  <si>
    <t>707832AG</t>
  </si>
  <si>
    <t>909870AC</t>
  </si>
  <si>
    <t>UNITED COS FINL</t>
  </si>
  <si>
    <t>JUNIOR-SUBORDINATED</t>
  </si>
  <si>
    <t>909870AD</t>
  </si>
  <si>
    <t>97652HAB</t>
  </si>
  <si>
    <t>WIRELESS ONE INC</t>
  </si>
  <si>
    <t>192481AA</t>
  </si>
  <si>
    <t>COHO ENERGY INC</t>
  </si>
  <si>
    <t>402548AC</t>
  </si>
  <si>
    <t>GULF STATES STL</t>
  </si>
  <si>
    <t>METAL FABRICATE/HARDWARE</t>
  </si>
  <si>
    <t>METAL PROCESSORS&amp;FABRICA</t>
  </si>
  <si>
    <t>45337VAC</t>
  </si>
  <si>
    <t>INDAH KIAT FIN</t>
  </si>
  <si>
    <t>692766AE</t>
  </si>
  <si>
    <t>P&amp;C FOOD MARKETS</t>
  </si>
  <si>
    <t>69364LAB</t>
  </si>
  <si>
    <t>INTI INDORAYON</t>
  </si>
  <si>
    <t>CHEMICALS-FIBERS</t>
  </si>
  <si>
    <t>FORESTRY/PAPER</t>
  </si>
  <si>
    <t>89351LAE</t>
  </si>
  <si>
    <t>TRANSAMER ENERGY</t>
  </si>
  <si>
    <t>89351LAF</t>
  </si>
  <si>
    <t>022069AF</t>
  </si>
  <si>
    <t>ALTOS HORNOS MEX</t>
  </si>
  <si>
    <t>022069AG</t>
  </si>
  <si>
    <t>40065JAA</t>
  </si>
  <si>
    <t>GUANGDONG ENTERP</t>
  </si>
  <si>
    <t>CHINA</t>
  </si>
  <si>
    <t>MISCELLANEOUS MANUFACTUR</t>
  </si>
  <si>
    <t>DIVERSIFIED MANUFACT OP</t>
  </si>
  <si>
    <t>422660AC</t>
  </si>
  <si>
    <t>HECHINGER CO</t>
  </si>
  <si>
    <t>863689AC</t>
  </si>
  <si>
    <t>STUART ENTERTAIN</t>
  </si>
  <si>
    <t>LEISURE TIME</t>
  </si>
  <si>
    <t>LEISURE&amp;REC PRODUCTS</t>
  </si>
  <si>
    <t>LEISURE</t>
  </si>
  <si>
    <t>872216AC</t>
  </si>
  <si>
    <t>TBS SHIPPING</t>
  </si>
  <si>
    <t>BERMUDA</t>
  </si>
  <si>
    <t>TRANSPORT-MARINE</t>
  </si>
  <si>
    <t>92260GAB</t>
  </si>
  <si>
    <t>VENCOR INC</t>
  </si>
  <si>
    <t>23380GAE</t>
  </si>
  <si>
    <t>DAILEY INTL INC</t>
  </si>
  <si>
    <t>OIL&amp;GAS DRILLING</t>
  </si>
  <si>
    <t>338271AF</t>
  </si>
  <si>
    <t>FITZGERALD GAMNG</t>
  </si>
  <si>
    <t>LODGING</t>
  </si>
  <si>
    <t>CASINO HOTELS</t>
  </si>
  <si>
    <t>GAMING</t>
  </si>
  <si>
    <t>422660AD</t>
  </si>
  <si>
    <t>54042DAF</t>
  </si>
  <si>
    <t>LOEWEN GROUP INT</t>
  </si>
  <si>
    <t>FUNERAL SERV&amp;REL ITEMS</t>
  </si>
  <si>
    <t>HEALTH SERVICES</t>
  </si>
  <si>
    <t>54042DAM</t>
  </si>
  <si>
    <t>54042DAN</t>
  </si>
  <si>
    <t>54042DAR</t>
  </si>
  <si>
    <t>54042DAU</t>
  </si>
  <si>
    <t>759664AH</t>
  </si>
  <si>
    <t>RENAISSANCE COSM</t>
  </si>
  <si>
    <t>RETAIL-PERFUME&amp;COSMETICS</t>
  </si>
  <si>
    <t>866933AJ</t>
  </si>
  <si>
    <t>SUN HEALTHCARE</t>
  </si>
  <si>
    <t>MEDICAL-NURSING HOMES</t>
  </si>
  <si>
    <t>873071AC</t>
  </si>
  <si>
    <t>TV FILME INC</t>
  </si>
  <si>
    <t>BRAZIL</t>
  </si>
  <si>
    <t>88162XAC</t>
  </si>
  <si>
    <t>TEVECAP S-TENDER</t>
  </si>
  <si>
    <t>899900AA</t>
  </si>
  <si>
    <t>TULTEX CO-TENDER</t>
  </si>
  <si>
    <t>APPAREL MANUFACTURERS</t>
  </si>
  <si>
    <t>004514AF</t>
  </si>
  <si>
    <t>ACINDAR INDUSTR</t>
  </si>
  <si>
    <t>ARGENTINA</t>
  </si>
  <si>
    <t>379357AB</t>
  </si>
  <si>
    <t>GLOBAL OCEAN</t>
  </si>
  <si>
    <t>46268KAJ</t>
  </si>
  <si>
    <t>IRIDIUM LLC/CAP</t>
  </si>
  <si>
    <t>SATELLITE TELECOM</t>
  </si>
  <si>
    <t>46268KAK</t>
  </si>
  <si>
    <t>462691AA</t>
  </si>
  <si>
    <t>462691AB</t>
  </si>
  <si>
    <t>57632PAC</t>
  </si>
  <si>
    <t>MASTELLONE HERMA</t>
  </si>
  <si>
    <t>FOOD-DAIRY PRODUCTS</t>
  </si>
  <si>
    <t>847498AC</t>
  </si>
  <si>
    <t>SPECIALTY FOODS</t>
  </si>
  <si>
    <t>FOOD-MISC/DIVERSIFIED</t>
  </si>
  <si>
    <t>872298AF</t>
  </si>
  <si>
    <t>TCI SATELLITE</t>
  </si>
  <si>
    <t>89558DAA</t>
  </si>
  <si>
    <t>TRI POLYTA FIN</t>
  </si>
  <si>
    <t>PETROCHEMICALS</t>
  </si>
  <si>
    <t>896925AA</t>
  </si>
  <si>
    <t>TRISM INC</t>
  </si>
  <si>
    <t>44929PAA</t>
  </si>
  <si>
    <t>ICO GLOBAL COMM</t>
  </si>
  <si>
    <t>106702AD</t>
  </si>
  <si>
    <t>BREED TECH</t>
  </si>
  <si>
    <t>22161GAA</t>
  </si>
  <si>
    <t>COSTILLA ENERGY</t>
  </si>
  <si>
    <t>46031KAA</t>
  </si>
  <si>
    <t>INTL SEMI-TECH</t>
  </si>
  <si>
    <t>RETAIL-MISC/DIVERSIFIED</t>
  </si>
  <si>
    <t>82930FAA</t>
  </si>
  <si>
    <t>SINGER CO. N.V.</t>
  </si>
  <si>
    <t>HOME FURNISHINGS</t>
  </si>
  <si>
    <t>APPLIANCES</t>
  </si>
  <si>
    <t>035396AB</t>
  </si>
  <si>
    <t>ANKER COAL GROUP</t>
  </si>
  <si>
    <t>METAL-IRON</t>
  </si>
  <si>
    <t>462213AJ</t>
  </si>
  <si>
    <t>IONICA PLC</t>
  </si>
  <si>
    <t>UNITED KINGDOM</t>
  </si>
  <si>
    <t>462213AK</t>
  </si>
  <si>
    <t>47758RAA</t>
  </si>
  <si>
    <t>JITNEY-JUNGLE ST</t>
  </si>
  <si>
    <t>47758RAD</t>
  </si>
  <si>
    <t>56845JAC</t>
  </si>
  <si>
    <t>MARINER HEALTH</t>
  </si>
  <si>
    <t>594081AC</t>
  </si>
  <si>
    <t>MICHAEL PETRO</t>
  </si>
  <si>
    <t>003831AF</t>
  </si>
  <si>
    <t>ABRAXAS PETRO</t>
  </si>
  <si>
    <t>45812CAL</t>
  </si>
  <si>
    <t>INTEGRAT HEALTH</t>
  </si>
  <si>
    <t>45812CAQ</t>
  </si>
  <si>
    <t>45812CAR</t>
  </si>
  <si>
    <t>568459AA</t>
  </si>
  <si>
    <t>MARINER POST</t>
  </si>
  <si>
    <t>568459AB</t>
  </si>
  <si>
    <t>683817AE</t>
  </si>
  <si>
    <t>OPTEL INC</t>
  </si>
  <si>
    <t>683817AH</t>
  </si>
  <si>
    <t>70557CAC</t>
  </si>
  <si>
    <t>PEGASUS SHIPPING</t>
  </si>
  <si>
    <t>028821AA</t>
  </si>
  <si>
    <t>AMER PAD &amp; PAPER</t>
  </si>
  <si>
    <t>384632AB</t>
  </si>
  <si>
    <t>GRAHAM FIELD</t>
  </si>
  <si>
    <t>HEALTHCARE-PRODUCTS</t>
  </si>
  <si>
    <t>MEDICAL PRODUCTS</t>
  </si>
  <si>
    <t>359416AH</t>
  </si>
  <si>
    <t>FRUIT OFTHE LOOM</t>
  </si>
  <si>
    <t>359416AK</t>
  </si>
  <si>
    <t>359416AL</t>
  </si>
  <si>
    <t>359416AQ</t>
  </si>
  <si>
    <t>71676MAC</t>
  </si>
  <si>
    <t>PETSEC ENERGY</t>
  </si>
  <si>
    <t>BEVERAGE</t>
  </si>
  <si>
    <t>Price</t>
  </si>
  <si>
    <t>YTW</t>
  </si>
  <si>
    <t>OAS</t>
  </si>
  <si>
    <t>Par Coupon</t>
  </si>
  <si>
    <t>Face Value (USD, Mln)</t>
  </si>
  <si>
    <t>BAML Industry Level 2</t>
  </si>
  <si>
    <t>BAML Industry Level 3</t>
  </si>
  <si>
    <t>BAML Industry Level 4</t>
  </si>
  <si>
    <t>BAML Index Rating</t>
  </si>
  <si>
    <t>Region</t>
  </si>
  <si>
    <t>Country of Risk</t>
  </si>
  <si>
    <t>Bloomberg Industry Group</t>
  </si>
  <si>
    <t>Bloomberg Industry Sub Group</t>
  </si>
  <si>
    <t>B</t>
  </si>
  <si>
    <t>CCC</t>
  </si>
  <si>
    <t>BAML Index Rating Group</t>
  </si>
  <si>
    <t>CCC+</t>
  </si>
  <si>
    <t>B+</t>
  </si>
  <si>
    <t>B-</t>
  </si>
  <si>
    <t>Grand Total</t>
  </si>
  <si>
    <t>Sum of Face Value (USD, Mln)</t>
  </si>
  <si>
    <t>Column Labels</t>
  </si>
  <si>
    <t>Payment Rank</t>
  </si>
  <si>
    <t>Normalized Payment Rank</t>
  </si>
  <si>
    <t>SR UNSECURED</t>
  </si>
  <si>
    <t>1ST LIEN</t>
  </si>
  <si>
    <t>1ST LIEN SECURED</t>
  </si>
  <si>
    <t>UNSECURED</t>
  </si>
  <si>
    <t>SR SUBORDINATED</t>
  </si>
  <si>
    <t>SUBORDINATED UNSECURED</t>
  </si>
  <si>
    <t>JR SUBORDINATED</t>
  </si>
  <si>
    <t>JR SUBORDINATED UNSECURED</t>
  </si>
  <si>
    <t>Collat Typ</t>
  </si>
  <si>
    <t>SR DISCOUNT NTS</t>
  </si>
  <si>
    <t>SR SECURED</t>
  </si>
  <si>
    <t>SENIOR NOTES</t>
  </si>
  <si>
    <t>SR SUB NOTES</t>
  </si>
  <si>
    <t>SR SUB DEBS</t>
  </si>
  <si>
    <t>COMPANY GUARNT</t>
  </si>
  <si>
    <t>1ST MORTGAGE</t>
  </si>
  <si>
    <t>NOTES</t>
  </si>
  <si>
    <t>DEBENTURES</t>
  </si>
  <si>
    <t>Is Unsecured</t>
  </si>
  <si>
    <t>Is Secured</t>
  </si>
  <si>
    <t>Senior</t>
  </si>
  <si>
    <t>Guaranty Type</t>
  </si>
  <si>
    <t>Is Pari Passu</t>
  </si>
  <si>
    <t>Y</t>
  </si>
  <si>
    <t>N</t>
  </si>
  <si>
    <t>SINGLE</t>
  </si>
  <si>
    <t>MULTIPLE</t>
  </si>
  <si>
    <t>POLY IJ</t>
  </si>
  <si>
    <t>ID</t>
  </si>
  <si>
    <t>23089Z US</t>
  </si>
  <si>
    <t>US</t>
  </si>
  <si>
    <t>1014Z IJ</t>
  </si>
  <si>
    <t>INKP IJ</t>
  </si>
  <si>
    <t>0599247D US</t>
  </si>
  <si>
    <t>TPIA IJ</t>
  </si>
  <si>
    <t>EJ/B US</t>
  </si>
  <si>
    <t>FQE US</t>
  </si>
  <si>
    <t>ASIA PACIFIC FIBERS TBK PT</t>
  </si>
  <si>
    <t>ACME STEEL CO</t>
  </si>
  <si>
    <t>LONTAR PAPYRUS PULP &amp; PAPER INDUSTRY PT</t>
  </si>
  <si>
    <t>MOBILE ENERGY SERVICES HOLDINGS INC</t>
  </si>
  <si>
    <t>SUBSIDIARIES</t>
  </si>
  <si>
    <t>INDAH KIAT PULP &amp; PAPER CORP TBK PT</t>
  </si>
  <si>
    <t>RENAISSANCE GUARANTOR INC</t>
  </si>
  <si>
    <t>IRIDIUM ROAMING LLC</t>
  </si>
  <si>
    <t>IRIDIUM IP LLC</t>
  </si>
  <si>
    <t>CHANDRA ASRI PETROCHEMICAL TBK PT</t>
  </si>
  <si>
    <t>EVEREST &amp; JENNINGS</t>
  </si>
  <si>
    <t>FUQUA ENTERPRISES INC</t>
  </si>
  <si>
    <t>Guarantor 1</t>
  </si>
  <si>
    <t>Guarantor 1 Country of Risk ISO Code</t>
  </si>
  <si>
    <t>Guarantor 2 Country of Risk ISO Code</t>
  </si>
  <si>
    <t>Guarantor 2 Bloomberg Equity Symbol</t>
  </si>
  <si>
    <t>Guarantor 1 Bloomberg Equity Symbol</t>
  </si>
  <si>
    <t>Guarantor 2</t>
  </si>
  <si>
    <t>BAML Capital Structure Rank</t>
  </si>
  <si>
    <t>JUNIORSUBORDINATED</t>
  </si>
  <si>
    <t>(All)</t>
  </si>
  <si>
    <t>USHY</t>
  </si>
  <si>
    <t>DM EUROPE</t>
  </si>
  <si>
    <t>DM NORTHERN AMERICA</t>
  </si>
  <si>
    <t>DM TOTAL</t>
  </si>
  <si>
    <t>EM ASIA</t>
  </si>
  <si>
    <t>EM LATIN AMERICA</t>
  </si>
  <si>
    <t>EM MIDDLE EAST</t>
  </si>
  <si>
    <t>EM TOTAL</t>
  </si>
  <si>
    <t>GREECE</t>
  </si>
  <si>
    <t>LUXEMBOURG</t>
  </si>
  <si>
    <t>SWEDEN</t>
  </si>
  <si>
    <t>BAHAMAS</t>
  </si>
  <si>
    <t>GERMANY</t>
  </si>
  <si>
    <t>AFRICA</t>
  </si>
  <si>
    <t>LIBERIA</t>
  </si>
  <si>
    <t>HONG KONG</t>
  </si>
  <si>
    <t>OCEANIA</t>
  </si>
  <si>
    <t>AUSTRALIA</t>
  </si>
  <si>
    <t>PHILIPPINES</t>
  </si>
  <si>
    <t>VENEZUELA</t>
  </si>
  <si>
    <t>MALAYSIA</t>
  </si>
  <si>
    <t>NORWAY</t>
  </si>
  <si>
    <t>SOUTH KOREA</t>
  </si>
  <si>
    <t>DM OCEANIA TOTAL</t>
  </si>
  <si>
    <t>DM EUROPE TOTAL</t>
  </si>
  <si>
    <t>DM CARRIBEAN TOTAL</t>
  </si>
  <si>
    <t>DM NORTHERN AMERICA TOTAL</t>
  </si>
  <si>
    <t>EM AFRICA TOTAL</t>
  </si>
  <si>
    <t>EM ASIA TOTAL</t>
  </si>
  <si>
    <t>EM LATIN AMERICA TOTAL</t>
  </si>
  <si>
    <t>EM MIDDLE EAST TOTAL</t>
  </si>
  <si>
    <t>IRELAND INDEX</t>
  </si>
  <si>
    <t>NETHERLANDS INDEX</t>
  </si>
  <si>
    <t>UNITED KINGDOM INDEX</t>
  </si>
  <si>
    <t>DM EUROPE INDEX</t>
  </si>
  <si>
    <t>BERMUDA INDEX</t>
  </si>
  <si>
    <t>CANADA INDEX</t>
  </si>
  <si>
    <t>UNITED STATES INDEX</t>
  </si>
  <si>
    <t>DM NORTHERN AMERICA INDEX</t>
  </si>
  <si>
    <t>DM TOTAL INDEX</t>
  </si>
  <si>
    <t>CHINA INDEX</t>
  </si>
  <si>
    <t>INDONESIA INDEX</t>
  </si>
  <si>
    <t>SINGAPORE INDEX</t>
  </si>
  <si>
    <t>EM ASIA INDEX</t>
  </si>
  <si>
    <t>ARGENTINA INDEX</t>
  </si>
  <si>
    <t>BRAZIL INDEX</t>
  </si>
  <si>
    <t>MEXICO INDEX</t>
  </si>
  <si>
    <t>EM LATIN AMERICA INDEX</t>
  </si>
  <si>
    <t>ISRAEL INDEX</t>
  </si>
  <si>
    <t>EM MIDDLE EAST INDEX</t>
  </si>
  <si>
    <t>EM TOTAL INDEX</t>
  </si>
  <si>
    <t>USHY INDEX</t>
  </si>
  <si>
    <t>POLAND</t>
  </si>
  <si>
    <t>CZECH REPUBLIC</t>
  </si>
  <si>
    <t>SWITZERLAND</t>
  </si>
  <si>
    <t>TURKEY</t>
  </si>
  <si>
    <t>IRELAND LTM PAR DEFAULTS AS A % OF TOTAL</t>
  </si>
  <si>
    <t>NETHERLANDS LTM PAR DEFAULTS AS A % OF TOTAL</t>
  </si>
  <si>
    <t>UNITED KINGDOM LTM PAR DEFAULTS AS A % OF TOTAL</t>
  </si>
  <si>
    <t>DM EUROPE LTM PAR DEFAULTS AS A % OF TOTAL</t>
  </si>
  <si>
    <t>BERMUDA LTM PAR DEFAULTS AS A % OF TOTAL</t>
  </si>
  <si>
    <t>CANADA LTM PAR DEFAULTS AS A % OF TOTAL</t>
  </si>
  <si>
    <t>UNITED STATES LTM PAR DEFAULTS AS A % OF TOTAL</t>
  </si>
  <si>
    <t>DM NORTHERN AMERICA LTM PAR DEFAULTS AS A % OF TOTAL</t>
  </si>
  <si>
    <t>DM TOTAL LTM PAR DEFAULTS AS A % OF TOTAL</t>
  </si>
  <si>
    <t>CHINA LTM PAR DEFAULTS AS A % OF TOTAL</t>
  </si>
  <si>
    <t>INDONESIA LTM PAR DEFAULTS AS A % OF TOTAL</t>
  </si>
  <si>
    <t>SINGAPORE LTM PAR DEFAULTS AS A % OF TOTAL</t>
  </si>
  <si>
    <t>EM ASIA LTM PAR DEFAULTS AS A % OF TOTAL</t>
  </si>
  <si>
    <t>ARGENTINA LTM PAR DEFAULTS AS A % OF TOTAL</t>
  </si>
  <si>
    <t>BRAZIL LTM PAR DEFAULTS AS A % OF TOTAL</t>
  </si>
  <si>
    <t>MEXICO LTM PAR DEFAULTS AS A % OF TOTAL</t>
  </si>
  <si>
    <t>EM LATIN AMERICA LTM PAR DEFAULTS AS A % OF TOTAL</t>
  </si>
  <si>
    <t>ISRAEL LTM PAR DEFAULTS AS A % OF TOTAL</t>
  </si>
  <si>
    <t>EM MIDDLE EAST LTM PAR DEFAULTS AS A % OF TOTAL</t>
  </si>
  <si>
    <t>EM TOTAL LTM PAR DEFAULTS AS A % OF TOTAL</t>
  </si>
  <si>
    <t>IRELAND LTM PAR DEFAULT RATE</t>
  </si>
  <si>
    <t>IRELAND CONTRIBUTION TO LTM PAR DEFAULT RATE</t>
  </si>
  <si>
    <t>NETHERLANDS LTM PAR DEFAULT RATE</t>
  </si>
  <si>
    <t>NETHERLANDS CONTRIBUTION TO LTM PAR DEFAULT RATE</t>
  </si>
  <si>
    <t>UNITED KINGDOM LTM PAR DEFAULT RATE</t>
  </si>
  <si>
    <t>UNITED KINGDOM CONTRIBUTION TO LTM PAR DEFAULT RATE</t>
  </si>
  <si>
    <t>DM EUROPE LTM PAR DEFAULT RATE</t>
  </si>
  <si>
    <t>DM EUROPE CONTRIBUTION TO LTM PAR DEFAULT RATE</t>
  </si>
  <si>
    <t>BERMUDA LTM PAR DEFAULT RATE</t>
  </si>
  <si>
    <t>BERMUDA CONTRIBUTION TO LTM PAR DEFAULT RATE</t>
  </si>
  <si>
    <t>CANADA LTM PAR DEFAULT RATE</t>
  </si>
  <si>
    <t>CANADA CONTRIBUTION TO LTM PAR DEFAULT RATE</t>
  </si>
  <si>
    <t>UNITED STATES LTM PAR DEFAULT RATE</t>
  </si>
  <si>
    <t>UNITED STATES CONTRIBUTION TO LTM PAR DEFAULT RATE</t>
  </si>
  <si>
    <t>DM NORTHERN AMERICA LTM PAR DEFAULT RATE</t>
  </si>
  <si>
    <t>DM NORTHERN AMERICA CONTRIBUTION TO LTM PAR DEFAULT RATE</t>
  </si>
  <si>
    <t>DM TOTAL CONTRIBUTION TO LTM PAR DEFAULT RATE</t>
  </si>
  <si>
    <t>CHINA LTM PAR DEFAULT RATE</t>
  </si>
  <si>
    <t>CHINA CONTRIBUTION TO LTM PAR DEFAULT RATE</t>
  </si>
  <si>
    <t>INDONESIA LTM PAR DEFAULT RATE</t>
  </si>
  <si>
    <t>INDONESIA CONTRIBUTION TO LTM PAR DEFAULT RATE</t>
  </si>
  <si>
    <t>SINGAPORE LTM PAR DEFAULT RATE</t>
  </si>
  <si>
    <t>SINGAPORE CONTRIBUTION TO LTM PAR DEFAULT RATE</t>
  </si>
  <si>
    <t>EM ASIA LTM PAR DEFAULT RATE</t>
  </si>
  <si>
    <t>EM ASIA CONTRIBUTION TO LTM PAR DEFAULT RATE</t>
  </si>
  <si>
    <t>ARGENTINA LTM PAR DEFAULT RATE</t>
  </si>
  <si>
    <t>ARGENTINA CONTRIBUTION TO LTM PAR DEFAULT RATE</t>
  </si>
  <si>
    <t>BRAZIL LTM PAR DEFAULT RATE</t>
  </si>
  <si>
    <t>BRAZIL CONTRIBUTION TO LTM PAR DEFAULT RATE</t>
  </si>
  <si>
    <t>MEXICO LTM PAR DEFAULT RATE</t>
  </si>
  <si>
    <t>MEXICO CONTRIBUTION TO LTM PAR DEFAULT RATE</t>
  </si>
  <si>
    <t>EM LATIN AMERICA LTM PAR DEFAULT RATE</t>
  </si>
  <si>
    <t>EM LATIN AMERICA CONTRIBUTION TO LTM PAR DEFAULT RATE</t>
  </si>
  <si>
    <t>ISRAEL LTM PAR DEFAULT RATE</t>
  </si>
  <si>
    <t>ISRAEL CONTRIBUTION TO LTM PAR DEFAULT RATE</t>
  </si>
  <si>
    <t>EM MIDDLE EAST LTM PAR DEFAULT RATE</t>
  </si>
  <si>
    <t>EM MIDDLE EAST CONTRIBUTION TO LTM PAR DEFAULT RATE</t>
  </si>
  <si>
    <t>EM TOTAL CONTRIBUTION TO LTM PAR DEFAULT RATE</t>
  </si>
  <si>
    <t>USHY LTM PAR DEFAULT RATE</t>
  </si>
  <si>
    <t>GHY</t>
  </si>
  <si>
    <t>DMHY</t>
  </si>
  <si>
    <t>EHY</t>
  </si>
  <si>
    <t>USHY CHECK</t>
  </si>
  <si>
    <t>Industry Level 2</t>
  </si>
  <si>
    <t>Industry Level 3</t>
  </si>
  <si>
    <t>Industry Level 4</t>
  </si>
  <si>
    <t>P&amp;C</t>
  </si>
  <si>
    <t>TRANSPORT INFRASTRUCTURE/SERVICES</t>
  </si>
  <si>
    <t>CONSUMER GOODS</t>
  </si>
  <si>
    <t>PERSONAL &amp; HOUSEHOLD PRODUCTS</t>
  </si>
  <si>
    <t>CABLE &amp; SATELLITE TV</t>
  </si>
  <si>
    <t>MEDIA CONTENT</t>
  </si>
  <si>
    <t>BUILDING MATERIALS</t>
  </si>
  <si>
    <t>TELECOM - WIRELINE INTEGRATED &amp; SERVICES</t>
  </si>
  <si>
    <t>INSURANCE</t>
  </si>
  <si>
    <t>LIFE INSURANCE</t>
  </si>
  <si>
    <t>AUTO LOANS</t>
  </si>
  <si>
    <t>BUILDING &amp; CONSTRUCTION</t>
  </si>
  <si>
    <t>AEROSPACE/DEFENSE</t>
  </si>
  <si>
    <t>MACHINERY</t>
  </si>
  <si>
    <t>GAS DISTRIBUTION</t>
  </si>
  <si>
    <t>INTEGRATED ENERGY</t>
  </si>
  <si>
    <t>OIL REFINING &amp; MARKETING</t>
  </si>
  <si>
    <t>PHARMACEUTICALS</t>
  </si>
  <si>
    <t>HOTELS</t>
  </si>
  <si>
    <t>RECREATION &amp; TRAVEL</t>
  </si>
  <si>
    <t>ADVERTISING</t>
  </si>
  <si>
    <t>MEDIA - DIVERSIFIED</t>
  </si>
  <si>
    <t>REAL ESTATE</t>
  </si>
  <si>
    <t>REITS</t>
  </si>
  <si>
    <t>DEPARTMENT STORES</t>
  </si>
  <si>
    <t>ENVIRONMENTAL</t>
  </si>
  <si>
    <t>SUPPORT-SERVICES</t>
  </si>
  <si>
    <t>SOFTWARE/SERVICES</t>
  </si>
  <si>
    <t>TECH HARDWARE &amp; EQUIPMENT</t>
  </si>
  <si>
    <t>TELECOM - SATELLITE</t>
  </si>
  <si>
    <t>AIR TRANSPORTATION</t>
  </si>
  <si>
    <t>TRUCKING &amp; DELIVERY</t>
  </si>
  <si>
    <t>ELECTRIC-DISTR/TRANS</t>
  </si>
  <si>
    <t>ELECTRIC-GENERATION</t>
  </si>
  <si>
    <t>COVERED</t>
  </si>
  <si>
    <t>COVERED BONDS</t>
  </si>
  <si>
    <t>OTHER COVERED BONDS</t>
  </si>
  <si>
    <t>MULTI-LINE INSURANCE</t>
  </si>
  <si>
    <t>AUTOMAKERS</t>
  </si>
  <si>
    <t>REALESTATE DEV &amp; MGT</t>
  </si>
  <si>
    <t>REINSURANCE</t>
  </si>
  <si>
    <t>QUASI &amp; FOREIGN GOVERNMENT</t>
  </si>
  <si>
    <t>GOVERNMENT GUARANTEED</t>
  </si>
  <si>
    <t>AGENCY</t>
  </si>
  <si>
    <t>RAIL</t>
  </si>
  <si>
    <t>MANAGED CARE</t>
  </si>
  <si>
    <t>00754UAA</t>
  </si>
  <si>
    <t>01566MAA</t>
  </si>
  <si>
    <t>02077NAB</t>
  </si>
  <si>
    <t>03072JAC</t>
  </si>
  <si>
    <t>03072JAD</t>
  </si>
  <si>
    <t>030789AM</t>
  </si>
  <si>
    <t>030985AE</t>
  </si>
  <si>
    <t>030985AF</t>
  </si>
  <si>
    <t>031909AD</t>
  </si>
  <si>
    <t>031909AE</t>
  </si>
  <si>
    <t>032375AL</t>
  </si>
  <si>
    <t>039381AB</t>
  </si>
  <si>
    <t>039381AE</t>
  </si>
  <si>
    <t>045920AF</t>
  </si>
  <si>
    <t>053672AC</t>
  </si>
  <si>
    <t>05577BAC</t>
  </si>
  <si>
    <t>08170WAC</t>
  </si>
  <si>
    <t>087509AL</t>
  </si>
  <si>
    <t>099542AA</t>
  </si>
  <si>
    <t>107343AF</t>
  </si>
  <si>
    <t>109492AC</t>
  </si>
  <si>
    <t>11687PAD</t>
  </si>
  <si>
    <t>12045QAB</t>
  </si>
  <si>
    <t>121693AA</t>
  </si>
  <si>
    <t>121693AB</t>
  </si>
  <si>
    <t>12526FAB</t>
  </si>
  <si>
    <t>125765AA</t>
  </si>
  <si>
    <t>143436AD</t>
  </si>
  <si>
    <t>15133CAC</t>
  </si>
  <si>
    <t>170032AJ</t>
  </si>
  <si>
    <t>170032AK</t>
  </si>
  <si>
    <t>170032AL</t>
  </si>
  <si>
    <t>170032AM</t>
  </si>
  <si>
    <t>181475AF</t>
  </si>
  <si>
    <t>18272NAE</t>
  </si>
  <si>
    <t>21075VAA</t>
  </si>
  <si>
    <t>21075VAD</t>
  </si>
  <si>
    <t>222814AC</t>
  </si>
  <si>
    <t>222814AJ</t>
  </si>
  <si>
    <t>228449AA</t>
  </si>
  <si>
    <t>233663AE</t>
  </si>
  <si>
    <t>249750AC</t>
  </si>
  <si>
    <t>256886AE</t>
  </si>
  <si>
    <t>256886AH</t>
  </si>
  <si>
    <t>262497AG</t>
  </si>
  <si>
    <t>267575AC</t>
  </si>
  <si>
    <t>26822QAC</t>
  </si>
  <si>
    <t>291714AC</t>
  </si>
  <si>
    <t>29380PAB</t>
  </si>
  <si>
    <t>29409KAB</t>
  </si>
  <si>
    <t>29665WAA</t>
  </si>
  <si>
    <t>29665WAF</t>
  </si>
  <si>
    <t>313549AK</t>
  </si>
  <si>
    <t>313549AL</t>
  </si>
  <si>
    <t>313549AM</t>
  </si>
  <si>
    <t>313549AQ</t>
  </si>
  <si>
    <t>313549AS</t>
  </si>
  <si>
    <t>355352AB</t>
  </si>
  <si>
    <t>35906PAA</t>
  </si>
  <si>
    <t>362286AA</t>
  </si>
  <si>
    <t>362286AB</t>
  </si>
  <si>
    <t>36318EAA</t>
  </si>
  <si>
    <t>371912AC</t>
  </si>
  <si>
    <t>371912AF</t>
  </si>
  <si>
    <t>371912AJ</t>
  </si>
  <si>
    <t>37931KAB</t>
  </si>
  <si>
    <t>379363AK</t>
  </si>
  <si>
    <t>379363AL</t>
  </si>
  <si>
    <t>379363AP</t>
  </si>
  <si>
    <t>379363AR</t>
  </si>
  <si>
    <t>37936UAC</t>
  </si>
  <si>
    <t>379471AC</t>
  </si>
  <si>
    <t>399626AB</t>
  </si>
  <si>
    <t>420781AB</t>
  </si>
  <si>
    <t>420804AB</t>
  </si>
  <si>
    <t>420804AG</t>
  </si>
  <si>
    <t>420804AH</t>
  </si>
  <si>
    <t>427516AB</t>
  </si>
  <si>
    <t>427516AE</t>
  </si>
  <si>
    <t>449247AA</t>
  </si>
  <si>
    <t>449247AB</t>
  </si>
  <si>
    <t>449247AE</t>
  </si>
  <si>
    <t>44924SAC</t>
  </si>
  <si>
    <t>44924SAF</t>
  </si>
  <si>
    <t>452729AD</t>
  </si>
  <si>
    <t>45321TAC</t>
  </si>
  <si>
    <t>45321TAF</t>
  </si>
  <si>
    <t>482584AM</t>
  </si>
  <si>
    <t>482584AN</t>
  </si>
  <si>
    <t>482584AP</t>
  </si>
  <si>
    <t>482584AQ</t>
  </si>
  <si>
    <t>493137AD</t>
  </si>
  <si>
    <t>501921AC</t>
  </si>
  <si>
    <t>517289AC</t>
  </si>
  <si>
    <t>540423AB</t>
  </si>
  <si>
    <t>549866AA</t>
  </si>
  <si>
    <t>556109AA</t>
  </si>
  <si>
    <t>556109AB</t>
  </si>
  <si>
    <t>556109AC</t>
  </si>
  <si>
    <t>582266AF</t>
  </si>
  <si>
    <t>589849AA</t>
  </si>
  <si>
    <t>591097AB</t>
  </si>
  <si>
    <t>591647AA</t>
  </si>
  <si>
    <t>591647AD</t>
  </si>
  <si>
    <t>62543VAF</t>
  </si>
  <si>
    <t>638588AC</t>
  </si>
  <si>
    <t>64114MAD</t>
  </si>
  <si>
    <t>64114MAE</t>
  </si>
  <si>
    <t>65333HAK</t>
  </si>
  <si>
    <t>68556FAE</t>
  </si>
  <si>
    <t>68628KAC</t>
  </si>
  <si>
    <t>68628KAD</t>
  </si>
  <si>
    <t>693204AB</t>
  </si>
  <si>
    <t>69363VAB</t>
  </si>
  <si>
    <t>69553QAC</t>
  </si>
  <si>
    <t>695542AB</t>
  </si>
  <si>
    <t>695542AC</t>
  </si>
  <si>
    <t>695542AG</t>
  </si>
  <si>
    <t>698891AC</t>
  </si>
  <si>
    <t>70321BAA</t>
  </si>
  <si>
    <t>70321BAB</t>
  </si>
  <si>
    <t>70321BAC</t>
  </si>
  <si>
    <t>721501AB</t>
  </si>
  <si>
    <t>721501AE</t>
  </si>
  <si>
    <t>722299AF</t>
  </si>
  <si>
    <t>731095AF</t>
  </si>
  <si>
    <t>73109PAB</t>
  </si>
  <si>
    <t>741929AD</t>
  </si>
  <si>
    <t>741929AF</t>
  </si>
  <si>
    <t>743084AC</t>
  </si>
  <si>
    <t>74342CAC</t>
  </si>
  <si>
    <t>74437CAB</t>
  </si>
  <si>
    <t>74437CAD</t>
  </si>
  <si>
    <t>749280AB</t>
  </si>
  <si>
    <t>74972EAC</t>
  </si>
  <si>
    <t>74972EAD</t>
  </si>
  <si>
    <t>74972EAG</t>
  </si>
  <si>
    <t>74972EAH</t>
  </si>
  <si>
    <t>758754AE</t>
  </si>
  <si>
    <t>758754AK</t>
  </si>
  <si>
    <t>759464AH</t>
  </si>
  <si>
    <t>759677AC</t>
  </si>
  <si>
    <t>762430AC</t>
  </si>
  <si>
    <t>762430AE</t>
  </si>
  <si>
    <t>771758AK</t>
  </si>
  <si>
    <t>786450AC</t>
  </si>
  <si>
    <t>78648RAB</t>
  </si>
  <si>
    <t>78649QAA</t>
  </si>
  <si>
    <t>82668BAD</t>
  </si>
  <si>
    <t>847514AN</t>
  </si>
  <si>
    <t>858903AB</t>
  </si>
  <si>
    <t>858903AE</t>
  </si>
  <si>
    <t>85916EAB</t>
  </si>
  <si>
    <t>863905AC</t>
  </si>
  <si>
    <t>87959YAA</t>
  </si>
  <si>
    <t>87959YAD</t>
  </si>
  <si>
    <t>879946AC</t>
  </si>
  <si>
    <t>893349BN</t>
  </si>
  <si>
    <t>893349BS</t>
  </si>
  <si>
    <t>90130PAB</t>
  </si>
  <si>
    <t>90329KAA</t>
  </si>
  <si>
    <t>90329KAB</t>
  </si>
  <si>
    <t>904912AE</t>
  </si>
  <si>
    <t>909412AF</t>
  </si>
  <si>
    <t>912325AG</t>
  </si>
  <si>
    <t>925391AA</t>
  </si>
  <si>
    <t>925529AG</t>
  </si>
  <si>
    <t>925529AW</t>
  </si>
  <si>
    <t>925529BJ</t>
  </si>
  <si>
    <t>948774AD</t>
  </si>
  <si>
    <t>948774AG</t>
  </si>
  <si>
    <t>963142AL</t>
  </si>
  <si>
    <t>967446AA</t>
  </si>
  <si>
    <t>981583AC</t>
  </si>
  <si>
    <t>989524AB</t>
  </si>
  <si>
    <t>AMERISERVE FOOD</t>
  </si>
  <si>
    <t>PAGING NETWORK</t>
  </si>
  <si>
    <t>PARACELSUS HLTHC</t>
  </si>
  <si>
    <t>BRESNAN COMM</t>
  </si>
  <si>
    <t>CROWN PAPER</t>
  </si>
  <si>
    <t>KEY PLASTICS</t>
  </si>
  <si>
    <t>LAROCHE INDS</t>
  </si>
  <si>
    <t>CLARK MATERIAL</t>
  </si>
  <si>
    <t>GENESIS HEALTH</t>
  </si>
  <si>
    <t>UNIFORET INC</t>
  </si>
  <si>
    <t>UNITED ART THEAT</t>
  </si>
  <si>
    <t>VESTA INSUR GRP</t>
  </si>
  <si>
    <t>208464AE</t>
  </si>
  <si>
    <t>CONSECO INC</t>
  </si>
  <si>
    <t>CONTIFINANCIAL</t>
  </si>
  <si>
    <t>50730KAD</t>
  </si>
  <si>
    <t>LAIDLAW INC</t>
  </si>
  <si>
    <t>PATHMARK STORES</t>
  </si>
  <si>
    <t>SAFETY-KLEEN CRP</t>
  </si>
  <si>
    <t>SIGNATURE RESORT</t>
  </si>
  <si>
    <t>21ST CENT-TENDER</t>
  </si>
  <si>
    <t>BULONG OPERATION</t>
  </si>
  <si>
    <t>39165AAE</t>
  </si>
  <si>
    <t>GREATER BEIJING</t>
  </si>
  <si>
    <t>39165AAF</t>
  </si>
  <si>
    <t>MULTICARE COS</t>
  </si>
  <si>
    <t>SAFELITE GLASS</t>
  </si>
  <si>
    <t>50730KAB</t>
  </si>
  <si>
    <t>ALPHA SHIPPING</t>
  </si>
  <si>
    <t>CARMIKE CINEMAS</t>
  </si>
  <si>
    <t>GLOBE MFG CORP</t>
  </si>
  <si>
    <t>50730KAA</t>
  </si>
  <si>
    <t>50730KAG</t>
  </si>
  <si>
    <t>50730KAH</t>
  </si>
  <si>
    <t>50730KAP</t>
  </si>
  <si>
    <t>MACSAVER FINANCL</t>
  </si>
  <si>
    <t>AMF BOWLING WORL</t>
  </si>
  <si>
    <t>DYERSBURG CORP</t>
  </si>
  <si>
    <t>STYLING TECH</t>
  </si>
  <si>
    <t>ANACOMP INC</t>
  </si>
  <si>
    <t>@ENTERTAI-TENDER</t>
  </si>
  <si>
    <t>DRYPERS CORP</t>
  </si>
  <si>
    <t>GALAXY TELECOM</t>
  </si>
  <si>
    <t>69073FAB</t>
  </si>
  <si>
    <t>OWENS CORNING</t>
  </si>
  <si>
    <t>69073FAC</t>
  </si>
  <si>
    <t>69073FAD</t>
  </si>
  <si>
    <t>69073FAE</t>
  </si>
  <si>
    <t>ICG HLDGS INC</t>
  </si>
  <si>
    <t>ICG HOLDINGS</t>
  </si>
  <si>
    <t>ICG SERVICES INC</t>
  </si>
  <si>
    <t>METAL MANAGEMENT</t>
  </si>
  <si>
    <t>PILLOWTEX CORP</t>
  </si>
  <si>
    <t>RBX CORP</t>
  </si>
  <si>
    <t>749280AD</t>
  </si>
  <si>
    <t>RELIANCE GRP HLD</t>
  </si>
  <si>
    <t>WHEEL-PITTS CORP</t>
  </si>
  <si>
    <t>ESPRIT TELECOM</t>
  </si>
  <si>
    <t>452835AD</t>
  </si>
  <si>
    <t>IMPERIAL HOLLY</t>
  </si>
  <si>
    <t>50730KAK</t>
  </si>
  <si>
    <t>50730KAL</t>
  </si>
  <si>
    <t>50730KAM</t>
  </si>
  <si>
    <t>50730KAN</t>
  </si>
  <si>
    <t>690020AG</t>
  </si>
  <si>
    <t>OUTBOARD MARINE</t>
  </si>
  <si>
    <t>REGAL CINEMAS</t>
  </si>
  <si>
    <t>WICKES IN-TENDER</t>
  </si>
  <si>
    <t>CFP HOLDINGS</t>
  </si>
  <si>
    <t>CHIQUITA BRANDS</t>
  </si>
  <si>
    <t>EMPIRE GAS CORP</t>
  </si>
  <si>
    <t>GLOBALSTAR LP</t>
  </si>
  <si>
    <t>LTV CORP</t>
  </si>
  <si>
    <t>502210BA</t>
  </si>
  <si>
    <t>666610AB</t>
  </si>
  <si>
    <t>NORTHPOINT COMM</t>
  </si>
  <si>
    <t>PRONET INC</t>
  </si>
  <si>
    <t>RENCO METALS INC</t>
  </si>
  <si>
    <t>TRANS WORLD AIRL</t>
  </si>
  <si>
    <t>928559AB</t>
  </si>
  <si>
    <t>VLASIC FOODS INT</t>
  </si>
  <si>
    <t>144269AC</t>
  </si>
  <si>
    <t>WR CARP-TENDER</t>
  </si>
  <si>
    <t>FRANK'S NURSERY</t>
  </si>
  <si>
    <t>GS TECHNOLOGIES</t>
  </si>
  <si>
    <t>431263AE</t>
  </si>
  <si>
    <t>HIGHWAYMASTER</t>
  </si>
  <si>
    <t>LOEWS CINEPLEX</t>
  </si>
  <si>
    <t>MSEL-CALL02/01</t>
  </si>
  <si>
    <t>ORBITAL IMAGING</t>
  </si>
  <si>
    <t>PRODUCTION RES</t>
  </si>
  <si>
    <t>RSL COMM PLC</t>
  </si>
  <si>
    <t>74972EAK</t>
  </si>
  <si>
    <t>74972EAN</t>
  </si>
  <si>
    <t>US OFFICE PROD</t>
  </si>
  <si>
    <t>ADV RADIO TELECM</t>
  </si>
  <si>
    <t>ALGOMA STEEL INC</t>
  </si>
  <si>
    <t>035396AE</t>
  </si>
  <si>
    <t>BORDEN CHEMICAL</t>
  </si>
  <si>
    <t>CMI INDUSTRIES</t>
  </si>
  <si>
    <t>20450JAB</t>
  </si>
  <si>
    <t>COMPASS AEROSPAC</t>
  </si>
  <si>
    <t>METROCALL INC</t>
  </si>
  <si>
    <t>PCI CHEMICAL CAN</t>
  </si>
  <si>
    <t>PINDO DELI FIN</t>
  </si>
  <si>
    <t>760809AF</t>
  </si>
  <si>
    <t>REPUBLIC TECHNOL</t>
  </si>
  <si>
    <t>VIATEL INC</t>
  </si>
  <si>
    <t>925529BN</t>
  </si>
  <si>
    <t>975515AX</t>
  </si>
  <si>
    <t>WINSTAR COMM INC</t>
  </si>
  <si>
    <t>975515AZ</t>
  </si>
  <si>
    <t>975515BD</t>
  </si>
  <si>
    <t>98141AAD</t>
  </si>
  <si>
    <t>WORLD ACCESS INC</t>
  </si>
  <si>
    <t>DADE INTL INC</t>
  </si>
  <si>
    <t>DERBY CYCLE CORP</t>
  </si>
  <si>
    <t>ENTERPRISES SHIP</t>
  </si>
  <si>
    <t>GROVE WORLDWIDE</t>
  </si>
  <si>
    <t>69553JAC</t>
  </si>
  <si>
    <t>PAGEMART WIRELES</t>
  </si>
  <si>
    <t>PSINET INC</t>
  </si>
  <si>
    <t>TELIGENT INC</t>
  </si>
  <si>
    <t>121360AB</t>
  </si>
  <si>
    <t>BURKE INDS INC</t>
  </si>
  <si>
    <t>CENTAUR MINING</t>
  </si>
  <si>
    <t>195910AA</t>
  </si>
  <si>
    <t>COLOR SPOT NURSE</t>
  </si>
  <si>
    <t>381184AC</t>
  </si>
  <si>
    <t>GOLDEN SKY DBS</t>
  </si>
  <si>
    <t>74437CAG</t>
  </si>
  <si>
    <t>821266AE</t>
  </si>
  <si>
    <t>SHEFFIELD STEEL</t>
  </si>
  <si>
    <t>883435AD</t>
  </si>
  <si>
    <t>THERMADYNE HLDGS</t>
  </si>
  <si>
    <t>883439AB</t>
  </si>
  <si>
    <t>THERMADYNE MFG</t>
  </si>
  <si>
    <t>WORLDWIDE FIBER</t>
  </si>
  <si>
    <t>AMRESCO INC</t>
  </si>
  <si>
    <t>ARCH COMM INC</t>
  </si>
  <si>
    <t>BRUNNER MOND GRP</t>
  </si>
  <si>
    <t>ENVIROSOURCE INC</t>
  </si>
  <si>
    <t>IMPERIAL CREDIT</t>
  </si>
  <si>
    <t>59159PAA</t>
  </si>
  <si>
    <t>METRICOM INC</t>
  </si>
  <si>
    <t>POLAROID CORP</t>
  </si>
  <si>
    <t>STERLING CHEM</t>
  </si>
  <si>
    <t>STERLING CHM HLD</t>
  </si>
  <si>
    <t>88575TAL</t>
  </si>
  <si>
    <t>360NETWORKS INC</t>
  </si>
  <si>
    <t>92923XAB</t>
  </si>
  <si>
    <t>WEC COMPANY</t>
  </si>
  <si>
    <t>981583AF</t>
  </si>
  <si>
    <t>AMES DEPT STORES</t>
  </si>
  <si>
    <t>AVIATION SALES</t>
  </si>
  <si>
    <t>CLASSIC CABLE</t>
  </si>
  <si>
    <t>COVAD COMM GROUP</t>
  </si>
  <si>
    <t>222814AM</t>
  </si>
  <si>
    <t>DOLPHIN TELECOM</t>
  </si>
  <si>
    <t>GLOBAL TELESYST</t>
  </si>
  <si>
    <t>HERMES EURO RAIL</t>
  </si>
  <si>
    <t>502020AC</t>
  </si>
  <si>
    <t>LLS CORP</t>
  </si>
  <si>
    <t>PAGEMART NATWIDE</t>
  </si>
  <si>
    <t>RHYTHMS NETCONN</t>
  </si>
  <si>
    <t>762430AG</t>
  </si>
  <si>
    <t>888737AB</t>
  </si>
  <si>
    <t>TJIWI KIMIA FIN</t>
  </si>
  <si>
    <t>USA MOBILE COMM</t>
  </si>
  <si>
    <t>039384AC</t>
  </si>
  <si>
    <t>55269HAE</t>
  </si>
  <si>
    <t>MCMS INC</t>
  </si>
  <si>
    <t>651186AC</t>
  </si>
  <si>
    <t>NEWCOR INC</t>
  </si>
  <si>
    <t>750789AC</t>
  </si>
  <si>
    <t>RAILWORKS CORP</t>
  </si>
  <si>
    <t>TELESYSTEM INTL</t>
  </si>
  <si>
    <t>BETHLEHEM STEEL</t>
  </si>
  <si>
    <t>155560AA</t>
  </si>
  <si>
    <t>CENTRAL TRACTOR</t>
  </si>
  <si>
    <t>18272NAH</t>
  </si>
  <si>
    <t>269263AC</t>
  </si>
  <si>
    <t>EV INTL INC</t>
  </si>
  <si>
    <t>302088AB</t>
  </si>
  <si>
    <t>EXODUS COMM INC</t>
  </si>
  <si>
    <t>302088AH</t>
  </si>
  <si>
    <t>302088AL</t>
  </si>
  <si>
    <t>313549AH</t>
  </si>
  <si>
    <t>FEDERAL-MOGUL CO</t>
  </si>
  <si>
    <t>LUKENS INC</t>
  </si>
  <si>
    <t>741929AA</t>
  </si>
  <si>
    <t>PRIMUS TELECOM</t>
  </si>
  <si>
    <t>879569AD</t>
  </si>
  <si>
    <t>TELEX COMM INC</t>
  </si>
  <si>
    <t>ZILOG INC</t>
  </si>
  <si>
    <t>BENEDEK COMM</t>
  </si>
  <si>
    <t>BURLINGTON INDS</t>
  </si>
  <si>
    <t>591324AC</t>
  </si>
  <si>
    <t>METALS USA INC</t>
  </si>
  <si>
    <t>831258AB</t>
  </si>
  <si>
    <t>SLEEPMASTER</t>
  </si>
  <si>
    <t>BRILL MEDIA CO</t>
  </si>
  <si>
    <t>E&amp;S HOLDINGS</t>
  </si>
  <si>
    <t>293561AS</t>
  </si>
  <si>
    <t>ENRON CORP</t>
  </si>
  <si>
    <t>293561AT</t>
  </si>
  <si>
    <t>HAYES LEMM INTL</t>
  </si>
  <si>
    <t>HAYES WHEELS INT</t>
  </si>
  <si>
    <t>IMPSAT CORP</t>
  </si>
  <si>
    <t>54021NAB</t>
  </si>
  <si>
    <t>LODGIAN FINANCNG</t>
  </si>
  <si>
    <t>NATIONSRENT INC</t>
  </si>
  <si>
    <t>NEXTLINK COMM</t>
  </si>
  <si>
    <t>65333HAP</t>
  </si>
  <si>
    <t>ORION NETWORK</t>
  </si>
  <si>
    <t>690903AJ</t>
  </si>
  <si>
    <t>OXFORD AUTOMOTIV</t>
  </si>
  <si>
    <t>039525AC</t>
  </si>
  <si>
    <t>ARCHIBALD CANDY</t>
  </si>
  <si>
    <t>BTI TELECOM CORP</t>
  </si>
  <si>
    <t>232971AB</t>
  </si>
  <si>
    <t>DESA INTL INC</t>
  </si>
  <si>
    <t>FRONTIER CORP</t>
  </si>
  <si>
    <t>GLOBAL CROSSING</t>
  </si>
  <si>
    <t>37931KAG</t>
  </si>
  <si>
    <t>37931KAJ</t>
  </si>
  <si>
    <t>37931KAL</t>
  </si>
  <si>
    <t>45321TAJ</t>
  </si>
  <si>
    <t>IMPSAT FIBER NET</t>
  </si>
  <si>
    <t>K MART CORP</t>
  </si>
  <si>
    <t>MCLEODUSA INC</t>
  </si>
  <si>
    <t>582266AR</t>
  </si>
  <si>
    <t>582268AA</t>
  </si>
  <si>
    <t>NETIA HOLDINGS</t>
  </si>
  <si>
    <t>731745AE</t>
  </si>
  <si>
    <t>POLYMER GROUP</t>
  </si>
  <si>
    <t>ROCHESTER TEL</t>
  </si>
  <si>
    <t>82881PAC</t>
  </si>
  <si>
    <t>SIMONDS IND</t>
  </si>
  <si>
    <t>WEIRTON STEEL</t>
  </si>
  <si>
    <t>LOCAL-AUTHORITY</t>
  </si>
  <si>
    <t>MAURITIUS</t>
  </si>
  <si>
    <t>FOOD-WHOLESALE/DISTRIB</t>
  </si>
  <si>
    <t>CHEMICALS-SPECIALTY</t>
  </si>
  <si>
    <t>MACHINERY-CONSTR&amp;MINING</t>
  </si>
  <si>
    <t>THEATERS</t>
  </si>
  <si>
    <t>LIFE/HEALTH INSURANCE</t>
  </si>
  <si>
    <t>TRANSPORT-SERVICES</t>
  </si>
  <si>
    <t>HAZARDOUS WASTE DISPOSAL</t>
  </si>
  <si>
    <t>RESORTS/THEME PARKS</t>
  </si>
  <si>
    <t>DIVERSIFIED MINERALS</t>
  </si>
  <si>
    <t>PUBLIC THOROUGHFARES</t>
  </si>
  <si>
    <t>AUTO/TRK PRTS&amp;EQUIP-REPL</t>
  </si>
  <si>
    <t>NON-HAZARDOUS WASTE DISP</t>
  </si>
  <si>
    <t>RETAIL-APPAREL/SHOE</t>
  </si>
  <si>
    <t>FINANCE-CONSUMER LOANS</t>
  </si>
  <si>
    <t>RECREATIONAL CENTERS</t>
  </si>
  <si>
    <t>COMPUTERS-MEMORY DEVICES</t>
  </si>
  <si>
    <t>BLDG&amp;CONSTRUCT PROD-MISC</t>
  </si>
  <si>
    <t>RECYCLING</t>
  </si>
  <si>
    <t>TEXTILE-HOME FURNISHINGS</t>
  </si>
  <si>
    <t>RUBBER&amp;VINYL</t>
  </si>
  <si>
    <t>PROPERTY/CASUALTY INS</t>
  </si>
  <si>
    <t>RECREATIONAL VEHICLES</t>
  </si>
  <si>
    <t>FOOD-MEAT PRODUCTS</t>
  </si>
  <si>
    <t>RETAIL-PROPANE DISTRIB</t>
  </si>
  <si>
    <t>INTERNET CONNECTIV SVCS</t>
  </si>
  <si>
    <t>NON-FERROUS METALS</t>
  </si>
  <si>
    <t>AIRLINES</t>
  </si>
  <si>
    <t>MACHINERY-GENERAL INDUST</t>
  </si>
  <si>
    <t>RETAIL-GARDENING PROD</t>
  </si>
  <si>
    <t>PRINTING-COMMERCIAL</t>
  </si>
  <si>
    <t>MOTION PICTURES&amp;SERVICES</t>
  </si>
  <si>
    <t>RETAIL-OFFICE SUPPLIES</t>
  </si>
  <si>
    <t>AEROSPACE/DEFENSE-EQUIP</t>
  </si>
  <si>
    <t>CELLULAR TELECOM</t>
  </si>
  <si>
    <t>CHEMICALS-DIVERSIFIED</t>
  </si>
  <si>
    <t>STEEL-SPECIALTY</t>
  </si>
  <si>
    <t>DIAGNOSTIC KITS</t>
  </si>
  <si>
    <t>BICYCLE MANUFACTURING</t>
  </si>
  <si>
    <t>WEB HOSTING/DESIGN</t>
  </si>
  <si>
    <t>MACH TOOLS&amp;REL PRODUCTS</t>
  </si>
  <si>
    <t>TELECOM EQ FIBER OPTICS</t>
  </si>
  <si>
    <t>CHEMICALS-OTHER</t>
  </si>
  <si>
    <t>POLLUTION CONTROL</t>
  </si>
  <si>
    <t>COMMER BANKS-WESTERN US</t>
  </si>
  <si>
    <t>PHOTO EQUIPMENT&amp;SUPPLIES</t>
  </si>
  <si>
    <t>ELECTRIC-DISTRIBUTION</t>
  </si>
  <si>
    <t>RUBBER/PLASTIC PRODUCTS</t>
  </si>
  <si>
    <t>CIRCUIT BOARDS</t>
  </si>
  <si>
    <t>AUDIO/VIDEO PRODUCTS</t>
  </si>
  <si>
    <t>INDUSTR AUDIO&amp;VIDEO PROD</t>
  </si>
  <si>
    <t>ELECTRONIC COMPO-SEMICON</t>
  </si>
  <si>
    <t>TELEVISION</t>
  </si>
  <si>
    <t>FINANCE-OTHER SERVICES</t>
  </si>
  <si>
    <t>PUBLISHING-PERIODICALS</t>
  </si>
  <si>
    <t>RETAIL-SPORTING GOODS</t>
  </si>
  <si>
    <t>PIPELINES</t>
  </si>
  <si>
    <t>RENTAL AUTO/EQUIPMENT</t>
  </si>
  <si>
    <t>FOOD-CONFECTIONERY</t>
  </si>
  <si>
    <t>BLDG PROD-AIR&amp;HEATING</t>
  </si>
  <si>
    <t>ENTERTAINMENT</t>
  </si>
  <si>
    <t>ENVIRONMENTAL CONTROL</t>
  </si>
  <si>
    <t>COMPUTERS</t>
  </si>
  <si>
    <t>MACHINERY-DIVERSIFIED</t>
  </si>
  <si>
    <t>HAND/MACHINE TOOLS</t>
  </si>
  <si>
    <t>BANKS</t>
  </si>
  <si>
    <t>SEMICONDUCTORS</t>
  </si>
  <si>
    <t>BB+</t>
  </si>
  <si>
    <t>BB</t>
  </si>
  <si>
    <t>BB-</t>
  </si>
  <si>
    <t>SUB NOTES</t>
  </si>
  <si>
    <t>BONDS</t>
  </si>
  <si>
    <t>SUBORDINATED</t>
  </si>
  <si>
    <t>SPAIN</t>
  </si>
  <si>
    <t>THAILAND</t>
  </si>
  <si>
    <t>INSURANCE BROKERAGE</t>
  </si>
  <si>
    <t>FRANCE</t>
  </si>
  <si>
    <t>TOBACCO</t>
  </si>
  <si>
    <t>NON-ELECTRIC UTILITIES</t>
  </si>
  <si>
    <t>INDIA</t>
  </si>
  <si>
    <t>ITALY</t>
  </si>
  <si>
    <t>QUARTER END FILTER</t>
  </si>
  <si>
    <t>YEAR END FILTER</t>
  </si>
  <si>
    <t>USHY EX TELECOMMUNICATIONS</t>
  </si>
  <si>
    <t>BAML USHY LTM PAR DEFAULT RATE</t>
  </si>
  <si>
    <t>AUTOMOTIVE INDEX</t>
  </si>
  <si>
    <t>AUTOMOTIVE LTM DEFAULT RATE</t>
  </si>
  <si>
    <t>AUTOMOTIVE INDEX LTM PAR DEFAULTS AS A % OF TOTAL</t>
  </si>
  <si>
    <t>AUTOMOTIVE INDEX CONTRIBUTION TO USHY LTM PAR DEFAULT RATE</t>
  </si>
  <si>
    <t>BANKING INDEX</t>
  </si>
  <si>
    <t>BANKING LTM DEFAULT RATE</t>
  </si>
  <si>
    <t>BANKING LTM PAR DEFAULTS AS A % OF TOTAL</t>
  </si>
  <si>
    <t>BANKING CONTRIBUTION TO USHY LTM PAR DEFAULT RATE</t>
  </si>
  <si>
    <t>BASIC INDUSTRY INDEX</t>
  </si>
  <si>
    <t>BASIC INDUSTRY LTM DEFAULT RATE</t>
  </si>
  <si>
    <t>BASIC INDUSTRY LTM PAR DEFAULTS AS A % OF TOTAL</t>
  </si>
  <si>
    <t>BASIC INDUSTRY CONTRIBUTION TO USHY LTM PAR DEFAULT RATE</t>
  </si>
  <si>
    <t>CAPITAL GOODS INDEX</t>
  </si>
  <si>
    <t>CAPITAL GOODS LTM DEFAULT RATE</t>
  </si>
  <si>
    <t>CAPITAL GOODS LTM PAR DEFAULTS AS A % OF TOTAL</t>
  </si>
  <si>
    <t>CAPITAL GOODS CONTRIBUTION TO USHY LTM PAR DEFAULT RATE</t>
  </si>
  <si>
    <t>CONSUMER GOODS INDEX</t>
  </si>
  <si>
    <t>CONSUMER GOODS LTM DEFAULT RATE</t>
  </si>
  <si>
    <t>CONSUMER GOODS LTM PAR DEFAULTS AS A % OF TOTAL</t>
  </si>
  <si>
    <t>CONSUMER GOODS CONTRIBUTION TO USHY LTM PAR DEFAULT RATE</t>
  </si>
  <si>
    <t>ENERGY INDEX</t>
  </si>
  <si>
    <t>ENERGY LTM DEFAULT RATE</t>
  </si>
  <si>
    <t>ENERGY LTM PAR DEFAULTS AS A % OF TOTAL</t>
  </si>
  <si>
    <t>ENERGY CONTRIBUTION TO USHY LTM PAR DEFAULT RATE</t>
  </si>
  <si>
    <t>FINANCIAL SERVICES INDEX</t>
  </si>
  <si>
    <t>FINANCIAL SERVICES LTM DEFAULT RATE</t>
  </si>
  <si>
    <t>FINANCIAL SERVICES LTM PAR DEFAULTS AS A % OF TOTAL</t>
  </si>
  <si>
    <t>FINANCIAL SERVICES CONTRIBUTION TO USHY LTM PAR DEFAULT RATE</t>
  </si>
  <si>
    <t>HEALTHCARE INDEX</t>
  </si>
  <si>
    <t>HEALTHCARE LTM DEFAULT RATE</t>
  </si>
  <si>
    <t>HEALTHCARE LTM PAR DEFAULTS AS A % OF TOTAL</t>
  </si>
  <si>
    <t>HEALTHCARE CONTRIBUTION TO USHY LTM PAR DEFAULT RATE</t>
  </si>
  <si>
    <t>INSURANCE INDEX</t>
  </si>
  <si>
    <t>INSURANCE LTM DEFAULT RATE</t>
  </si>
  <si>
    <t>INSURANCE LTM PAR DEFAULTS AS A % OF TOTAL</t>
  </si>
  <si>
    <t>INSURANCE CONTRIBUTION TO USHY LTM PAR DEFAULT RATE</t>
  </si>
  <si>
    <t>LEISURE INDEX</t>
  </si>
  <si>
    <t>LEISURE LTM DEFAULT RATE</t>
  </si>
  <si>
    <t>LEISURE LTM PAR DEFAULTS AS A % OF TOTAL</t>
  </si>
  <si>
    <t>LEISURE CONTRIBUTION TO USHY LTM PAR DEFAULT RATE</t>
  </si>
  <si>
    <t>MEDIA INDEX</t>
  </si>
  <si>
    <t>MEDIA LTM DEFAULT RATE</t>
  </si>
  <si>
    <t>MEDIA LTM PAR DEFAULTS AS A % OF TOTAL</t>
  </si>
  <si>
    <t>MEDIA CONTRIBUTION TO USHY LTM PAR DEFAULT RATE</t>
  </si>
  <si>
    <t>RETAIL INDEX</t>
  </si>
  <si>
    <t>RETAIL LTM DEFAULT RATE</t>
  </si>
  <si>
    <t>RETAIL LTM PAR DEFAULTS AS A % OF TOTAL</t>
  </si>
  <si>
    <t>RETAIL CONTRIBUTION TO USHY LTM PAR DEFAULT RATE</t>
  </si>
  <si>
    <t>SERVICES INDEX</t>
  </si>
  <si>
    <t>SERVICES LTM DEFAULT RATE</t>
  </si>
  <si>
    <t>SERVICES LTM PAR DEFAULTS AS A % OF TOTAL</t>
  </si>
  <si>
    <t>SERVICES CONTRIBUTION TO USHY LTM PAR DEFAULT RATE</t>
  </si>
  <si>
    <t>TECHNOLOGY &amp; ELECTRONICS INDEX</t>
  </si>
  <si>
    <t>TECHNOLOGY &amp; ELECTRONICS LTM DEFAULT RATE</t>
  </si>
  <si>
    <t>TECHNOLOGY &amp; ELECTRONICS LTM PAR DEFAULTS AS A % OF TOTAL</t>
  </si>
  <si>
    <t>TECHNOLOGY &amp; ELECTRONICS CONTRIBUTION TO USHY LTM PAR DEFAULT RATE</t>
  </si>
  <si>
    <t>TELECOMMUNICATIONS INDEX</t>
  </si>
  <si>
    <t>TELECOMMUNICATIONS LTM DEFAULT RATE</t>
  </si>
  <si>
    <t>TELECOMMUNICATIONS LTM PAR DEFAULTS AS A % OF TOTAL</t>
  </si>
  <si>
    <t>TELECOMMUNICATIONS CONTRIBUTION TO USHY LTM PAR DEFAULT RATE</t>
  </si>
  <si>
    <t>TRANSPORTATION INDEX</t>
  </si>
  <si>
    <t>TRANSPORTATION LTM DEFAULT RATE</t>
  </si>
  <si>
    <t>TRANSPORTATION LTM PAR DEFAULTS AS A % OF TOTAL</t>
  </si>
  <si>
    <t>TRANSPORTATION CONTRIBUTION TO USHY LTM PAR DEFAULT RATE</t>
  </si>
  <si>
    <t>UTILITY INDEX</t>
  </si>
  <si>
    <t>UTILITY LTM DEFAULT RATE</t>
  </si>
  <si>
    <t>UTILITY LTM PAR DEFAULTS AS A % OF TOTAL</t>
  </si>
  <si>
    <t>UTILITY CONTRIBUTION TO USHY LTM PAR DEFAULT RATE</t>
  </si>
  <si>
    <t>USHY EX TELECOMMUNICATIONS INDEX</t>
  </si>
  <si>
    <t>USHY EX TELECOMMUNICATIONS LTM DEFAULT RATE</t>
  </si>
  <si>
    <t>USHY EX TELECOMMUNICATIONS LTM PAR DEFAULTS AS A % OF TOTAL</t>
  </si>
  <si>
    <t>USHY EX TELECOMMUNICATIONS CONTRIBUTION TO USHY LTM PAR DEFAULT RATE</t>
  </si>
  <si>
    <t>USHY LTM DEFAULT RATE</t>
  </si>
  <si>
    <t>ISS'D IN EXCH OF LIKE 144A SECURITY. CALL W/PRCDS OF EQTY OFFER. POISON PUT.    TRSTE:MARINE MIDKAND BK. N/C TO NORMEX TECH EFF 9/30/96. ACTUAL MTY 5/15/02.</t>
  </si>
  <si>
    <t>SEC'D. POISON PUT. ISS'D IN EXCH OF 144A. GTD BY MARVEL PARENT. CO FILED CH 11  EFF 12/27/96. ORIG MTY 4/15/98.</t>
  </si>
  <si>
    <t>POISON PUT.                                                                     CO FILED CH 11 12/27/96. ORIG MTY 4/15/98.</t>
  </si>
  <si>
    <t>CALL(25% MAX) W/PRCDS OF EQTY OFFER TO 7/15/97 @111%. POISON PUT @101%. CO FILEDCHP XI EFF 5/8/97. REORG PLAN EFF 11/23/98;HLDRS EXCH ISS FOR CMN STK IN NEW CO.</t>
  </si>
  <si>
    <t>ISS'D IN EXCH OF 144A. CALL(35%MAX) W/PRCDS OF EQTY OFFR @100% UNTIL 8/1/98.    POISON PUT @101%. CHP XI 5/8/97. REORG PLAN EFF 11/23/98;ISS EXCH'D FOR CMN STK.</t>
  </si>
  <si>
    <t>FULLY REG'D FORM. POISON PUT/PILL. TRUSTE:US TRUST. LSTD FIPS. CO FILED CH XI   7/21/97. SUSP NYSE 7/28. EMERGD CH XI 12/2/97-HLDRS RECV APPRX 25 SHRS CMN/$1M.</t>
  </si>
  <si>
    <t>ISS'D IN EXCH OF 144A SEC. CALL (35% MAX) W/PRCDS OF EQTY OFFR @110% TO 7/98.   FILED CH XI EFF 7/14/97. CO CONFIRMED HLDRS RECEIVED CASH DIST 1ST QTR OF 2000.</t>
  </si>
  <si>
    <t>ISS'D IN EXCH OF TW FOODS 15% 11/1/01. NAME CHG FROM TW SVC 6/93. CO FILED CH XI7/11/97. EMRGD FROM CH XI 1/7/98-HLDRS RECV 44.986 SHRS NEW CMN STK/$1M PRIN AM.</t>
  </si>
  <si>
    <t>CALL (35%MAX). SETTLES NY FUNDS. ASSET SALE CLAUSE. TRSTE:NATIONSBK. CO MISSED  3/97 CPN.CH XI 7/11/97. EMRGD CH XI 1/7/98-HLDR RECV 45.614 SHR NEW CMN STK/$1M.</t>
  </si>
  <si>
    <t>POISON PUT @101%. CO FILED CH 11 EFF 9/5/97.  CO EMGD EFF 2/26/01. HLDRS RECD   PRORATA DISTR OF NEW CMN.</t>
  </si>
  <si>
    <t>SHORT 1ST CPN. CALLABLE (40% MAX) W/PRCDS OF EQTY OFFR @110.5% TIL 8/1/98. REG'DFORM. POISON PUT @ 101%.FILED CH 11 2/2/98. EMERGED 1/27/00. HLDRS RCV'D NOTHING</t>
  </si>
  <si>
    <t>CALL $33MM MAX W/EQTY OFFR TO 7/96.POISON PUT. ASSET SALE CLAUSE. CO MISSED 2/98CPN PYMT. FILED CHAP XI 5/98. CO REORGANIZED EFF 7/20/98;CONVERTED INTO CMN STK.</t>
  </si>
  <si>
    <t>SR. SUB. GTD BY APS HLDG CORP. POISON PUT. CO FILED CH 11 EFF 2/2/98-LIQ EFF    10/29/99. HLDRS RCV PRO RATA SHARE OF AVAILABLE CASH.</t>
  </si>
  <si>
    <t>GTD BY P.T. POLYTAMA PROPINDO. SEC'D. POISON PUT. PUT UNDER SPECIAL CIRCUM.     $33.27MM CALLED EFF 9/4/98. CUR PAR = .83365.</t>
  </si>
  <si>
    <t>ISS'D THRU REORG 6/95. CO MISSED 3/98 CPN PYMNT.  CO EMERGED FROM CHAP XI EFF   8/17/98.  ISSUE EXCH'D FOR NEW COMMON STOCK.</t>
  </si>
  <si>
    <t>CPN=0% TO 5/01;THEN 14%. EXCH OF 144A.</t>
  </si>
  <si>
    <t>TRSTE:CHEMICAL BK. CO FILED CH XI EFF 11/21/97. EMERGED FROM CH XI EFF 4/13/98. HLDRS TO REC'V $574.028/$1M NEW 11% SR NT '02 &amp; $535.667/$1M NEW 13% SUB NT '04.</t>
  </si>
  <si>
    <t>ISS'D IN EXCH OF 144A. CALL W/PRCDS OF EQTY OFFR. CALL PRX ROUNDED. ESCROW ACCT FOR 1ST 3 CPN PYMTS. FILED CH 11 12/4/98. EMG'D 4/1/99. HLDRS RCVD .522/$1.</t>
  </si>
  <si>
    <t>MISSED INTEREST PAYMENT 5/15/1998</t>
  </si>
  <si>
    <t>CALL (35%MAX) W/PRCDS OF EQTY OFFR @111% TO 9/98.POISON PUT.CO PLACED $90MM IN  ESCROW TO COVER 3YRS INT.EXCH'D THRU REORG FOR CAWS 0% NTS-CUSIP#12476PAB0.FIPS.</t>
  </si>
  <si>
    <t>ISS'D IN EXCH OF CO'S 13% SR NTS. SEC'D. GTD BY PT POLYSINDO. POISON PUT. LONG  1ST CPN. ORIG MAT 6/15/01.</t>
  </si>
  <si>
    <t>POISON PUT@101% W/CHG IN CONTROL&amp; RTG DECLINE.                                  . LONG 1ST CPN. CO MISSED 6/98 CPN PYMT. INCL IN RESTRUCTURING.</t>
  </si>
  <si>
    <t>CPN RATE=0% UNTIL 11/1/02; THEN 10½%. ISSD IN EXCH OF 144A SEC. CALL W/PRCDS OFEQTY OFFR @PREM.</t>
  </si>
  <si>
    <t>ISS'D IN EXCH OF 144A. SR UNSEC'D. GTD BY ACME STEEL. CALL (35%MAX) W/PRCDS OF  EQTY OFFR @110% UNTIL 12/15/00.</t>
  </si>
  <si>
    <t>SEC'D NOTES. GTD BY ASIA PULP &amp; PAPER &amp; PT LONTAR PAPYRUS &amp; PAPER. POISON PUT.  LONG 1ST CPN. CO UNDER DEBT STANDSTILL EFF 3/12/01.</t>
  </si>
  <si>
    <t>ISS'D IN EXCH FOR 144A SEC. CALL (25%MAX) W/PRDS OF EQTY OFFR @110% UNTIL       11/15/98. POISON PUT @101%. CO FILED CH 11 EFF 11/9/98. CVTD TO CH 7 11/15/99</t>
  </si>
  <si>
    <t>EXCH OF 144A. UNSEC'D. CALL W/PRCDS OF EQTY OFFR. CO PURCH $77.93MM EFF 5/14/99.FACTOR AS OF 11/22/05 IS .6958289601</t>
  </si>
  <si>
    <t>EXCH FOR SER B &amp; C. CALL @MAKE WHOLE +75BP TO 11/01. CALL W/PRCDS OF EQTY OFFR.</t>
  </si>
  <si>
    <t>CPN RATE=0% UNTIL 7/02; THEREAFTER 11¼%. ISS'D IN EXCH OF 144A. CALL W/PRCDS OFEQTY OFFR @PREM TO 7/00. POISON PUT. OID. $2.24MM PURCH EFF 8/14/01.</t>
  </si>
  <si>
    <t>CPN RATE=0% TO 10/15/02; AFTER 11.125%. ISS'D IN EXCH OF 144A. UNSEC'D.         POISON PUT. CO PURCH $33.3MM EFF 6/27/01. CO PURCH $211MM EFF 10/19/01.</t>
  </si>
  <si>
    <t>LONG 1ST CPN. ISS'D AS PART OF UNIT CSP:710847AB. POISON PUT @100% ACCRETED VAL+MAKE-WHOLE TO 6/1/00-AFTER THAT 101% ACCRETED VAL. FULL CALL EFF 11/15/99.</t>
  </si>
  <si>
    <t>CPN=0% UNTIL 3/01; THEN 10⅞%. CO EXCHD $194.517MM &amp; $8,201MM FOR CM STK 3/00 &amp; 10/00. CO EXCH $100MM FOR SER D PFD.</t>
  </si>
  <si>
    <t>CPN RATE=0% TO 06/03; THEREAFTER 9.95%. ISS'D IN EXCH FOR 144A SEC. CALL (25%   MAX W/PRCDS OF EQTY OFFR @109.95% OF ACCRETED VALUE UNTIL 06/15/01.</t>
  </si>
  <si>
    <t>ISS'D IN EXCH OF 144A SEC. SR SUB UNSEC'D. GTD BY SUBS. POISON PUT/PILL. CALL W/PRCDS OF EQTY OFFR TO 11/00. $27MM OPEN MKT PURCH 12/98.CO OFFR TO PURCH-9/20/00</t>
  </si>
  <si>
    <t>CPN RATE=0% TO 2/02;THEN 12½%. ISS'D IN EXCH OF 144A SEC. DEF CPN NT. CALL (33%MAX) W/PRCDS OF EQTY OFFR UNTIL 2/1/00. FULL CALL @106.25% EFF 2/1/02.</t>
  </si>
  <si>
    <t>EXCH FOR 144A. CALL W/PRCDS OF EQTY OFFR. POISON PUT/PILL.</t>
  </si>
  <si>
    <t>ISS'D IN EXCH OF LIKE 144A SEC. ALSO FIPS. CO PURCH $144.12MM EFF 12/30/98.     SUSP NYSE EFF 3/23/99.</t>
  </si>
  <si>
    <t>POISON PUT @101% UPON CHANGE OF CONTROL. FILED CH 11 EFF 3/1/99-EMGD EFF 6/29/99SUSP NYSE. 7/1/99. ISSUE EXH'D FOR 1MM SHRS CM STK &amp; 6 YR WARRANTS.</t>
  </si>
  <si>
    <t>POISON PUT W/CHG IN CONTROL &amp; RTGS DECLINE @101%.</t>
  </si>
  <si>
    <t>ISSD IN EXCH OF 144A. GTD BY SUBS. CALL(35% MAX) W/ PRCDS OF EQTY OFFR@110½% TO7/1/00.</t>
  </si>
  <si>
    <t>CO MISSED 1/15/99 CPN PYMT.CO FILED CH11 EFF 2/1/99.CO EMGD FROM CH11 EFF 1/3/01HLDRS RECEIVED 18.2799 SHARES OF NEW CM EQTY OR 40% CASH PER PAR. SEE 8-K 1/3/01</t>
  </si>
  <si>
    <t>SEC'D. CALL W/SPEC CIRCUM. SHORT 1ST CPN.</t>
  </si>
  <si>
    <t>POISON PUT @101%.</t>
  </si>
  <si>
    <t>ISSUE RESTRUCTURED. ORIG CPN RATE=0% TO 11/02; THEREAFTER 12 1/2%. ORIG MTY     11/15/07. ORIG ISS AMT $183MM.HLDRS ALSO RECEIVED $264.334 PER $1,000 PRIN CASH.</t>
  </si>
  <si>
    <t>EXCH OF 144A. SR SUB. CALL W/PCRDS OF EQTY OFFR TO 8/99. CPN RATE INCR 175BP EFF5/98. NEW CUSIP ISS'D TO HLDRS WHO CONSENTED TO AMEND INDENTURE-#78051DAE5.</t>
  </si>
  <si>
    <t>ISSD IN EXCH OF 144A. CPN RATE=0% TO 8/15/00;THEN 14⅝%. CALL W/PRCDS OF EQTY   OFFR @114⅝% TIL 8/15/00. FILED CH 11 2/18/99-EMGD 4/5/00. HLDRS TO RCV CASH.</t>
  </si>
  <si>
    <t>UNSEC'D. CALL @MAKE WHOLE +50BP BEF 11/01. CALL W/PRCDS OF EQTY OFFR. POISON PUTCO FILED CHAP XI EFF 3/21/99. COURT APPROVED REORG 10//99-SUBJ TO HLDR APPROVAL.</t>
  </si>
  <si>
    <t>ISS'D IN EXCH OF 144A. CALL W/PRCDS OF EQTY OFFR. CALL @MAKE WHOLE +50BP TO 2/00POISON PUT. CO FILED CHAP XI 3/21/99. HLDRS TO REC PRO-RATA SHARE OF NEW CM STK.</t>
  </si>
  <si>
    <t>POISON PUT @PREM. CO FILED CH 11 EFF 3/1/99-EMGD EFF 6/29/99; ISSUE EXCH'D FOR  NEW 11% SR NTS &amp; 19MM SHRS NEW CM STK.</t>
  </si>
  <si>
    <t>ASSET SALE CLAUSE. POISON PUT @101%. CO FILED CH 11 EFF 3/1/99-EMGD EFF 6/29/99.ISSUE EXCH'D FOR NEW 11% SR NTS 2009 &amp; 19MM SHRS CM STK.</t>
  </si>
  <si>
    <t>POISON PUT @101%. CALL @101% IF CO DOES NOT MEET INT COVERAGE RATIO IN THE EVENTOF MERGER. CO FILED CH 11 3/1/99-EMGD EFF 6/29/99; EXCH'D FOR 11% NTS &amp; CM STK</t>
  </si>
  <si>
    <t>UNSEC'D. POISON PUT @101%. ASSET SALE CLAUSE. SHORT 1ST CPN. CO FILED CH 11 EFF 3/1/99-EMGD EFF 6/29/99; ISSUE EXCH'D FOR 11% SR NTS 2009 &amp; 19MM SHRS CM STK.</t>
  </si>
  <si>
    <t>UNSECD. SPREAD: 205BP OVER INTRPL TSY.</t>
  </si>
  <si>
    <t>LONG 1ST CPN.</t>
  </si>
  <si>
    <t>ISS'D AS PART OF UNIT. CALL W/EQTY OFFR. POISON PUT. ESCROW ACCT. OID. CO FILED CHAP XI EFF 2/11/99. HLDRS TO REC 100% OF PRIN + INT AS OF 12/10/99.</t>
  </si>
  <si>
    <t>GTD BY SUBS. CALL @MAKE WHOLE +50BP TO 10/02. POISON PUT. CO MISSED 4/99 CPN    PYMT. FILED CH 11 8/23/99. CO EMERGED 3/31/00. EXCH'D-HLDRS GET 96% NEW CMN ST.</t>
  </si>
  <si>
    <t>ISSD IN EXCH OF 144A. CALL($65MM MAX) &amp; PUT ($50MM MAX) W/ PRCD OF EQTY OFFER TO4/97 @110%. ORIG MTY 4/15/03.</t>
  </si>
  <si>
    <t>ISS'D IN EXCH OF LIKE 144A SEC. GTD BY INDAH KIAT PULP &amp; PAPER CORP. SR UNSEC'D.SHORT 1ST CPN.</t>
  </si>
  <si>
    <t>TRUSTEE:BANKERS TRUST. CO REPURCH THRU OPEN MKT-0/S $107.2MM PER CO. CO FILED CH11 EFF 3/1/99-EMGD EFF 6/29/99-ISSUE EXCH'D FOR NEW 11% SR NTS 2009 &amp; CM STK.</t>
  </si>
  <si>
    <t>POISON PUT @101%. ORIGINAL MATURITY 10/15/00.</t>
  </si>
  <si>
    <t>ISSD IN EXCH FOR 144A SEC. SECD BY LIEN. CALL (35%MAX) W/PRCDS OF EQTY OFFR @   111½% TO 6/00.</t>
  </si>
  <si>
    <t>CPN RATE=0% TO 6/99; THEN 13%. ISSD IN EXCH FOR 144A SEC. SECD BY LIEN. CALL W/ PRCDS OF EQTY OFFR.</t>
  </si>
  <si>
    <t>ISSD IN EXCH OF LIKE 144A SEC. ACTUAL MTY 4/30/02.</t>
  </si>
  <si>
    <t>ISSD IN EXCH OF LIKE 144A SEC.  ALSO LISTED ON LUXEMBOURG SE.</t>
  </si>
  <si>
    <t>ISS'D UNDER 144A. CO TO RESTRUCTURE DEBT 12/98. MISSED PYMT 12/99.</t>
  </si>
  <si>
    <t>UNSECD SR DEBS. CO MISSED 5/15/99 CPN PYMT. CO FILED CH 11 EFF 6/11/99-LIQ EFF  10/26/01. HLDRS TO RCV THEIR PRO RATA SHR OF AVAILABLE CASH.</t>
  </si>
  <si>
    <t>ISS'D IN EXCH OF 144A. CALL W/PRCDS OF EQTY OFFR. POISON PUT.</t>
  </si>
  <si>
    <t>ISS'D IN EXCH FOR 144A.</t>
  </si>
  <si>
    <t>ISS'D IN EXCH FOR 144A SEC. UNSEC'D. GTD BY VENCOR INC.</t>
  </si>
  <si>
    <t>ISS'D IN EXCH OF 144A SEC. SR UNSEC'D. CALL W/PRCDS OF EQTY OFFR @109½% UNTIL  2/01. POISON PUT. CH 11 5/28/99-EMGD 8/31/99. HLDRS TO RCV CM STK IN WEATHERFORD</t>
  </si>
  <si>
    <t>ISS'D IN EXCH OF 144A. FINAL PAYDOWN EFF 10/6/2003.</t>
  </si>
  <si>
    <t>CO FILED CH 11 EFF 6/11/99-LIQ EFF 10/26/01. HOLDERS TO RECEIVE THEIR PRO RATA  SHARE OF AVAILABLE CASH.</t>
  </si>
  <si>
    <t>ISS'D IN EXCH OF LIKE 144A SEC. GTD BY LOEWEN GRP. ACTUAL MTY 4/15/01.</t>
  </si>
  <si>
    <t>ISS'D IN EXCH 144a. SR. LONG 1ST CPN. ORIG MTY 10/15/01.</t>
  </si>
  <si>
    <t>ISS'D IN EXCH OF LIKE 144A SEC. SR. LONG 1ST CPN.</t>
  </si>
  <si>
    <t>ISS'D IN EXCH FOR 144A SEC. GTD BY SUBS. SR SEC'D.</t>
  </si>
  <si>
    <t>ISS'D IN EXCH OF 144A. SR. CALL(35%MAX) W/PRCDS OF EQTY OFFR @111¾% TO 2/15/00.POISON PUT. EFF: 4/16/15, ISSUE IS DEEMED NULL, VOID AND WORTHLESS.</t>
  </si>
  <si>
    <t>144A EXCH.2 YR INT RESERVE FROM ORIG ISS.CO FILED CH 11 EFF 1/26/00- EMERGED EFF7/24/00. EXCH'D FOR $25MM CASH, 80% NEW CMN OF ITSA LTD &amp; $35MM NEW 12% ITSA NT.</t>
  </si>
  <si>
    <t>ISS'D IN EXCH OF LIKE 144A. CALL (30%MAX) W/PRCDS OF EQTY OFFR @112⅝% UNTIL    11/26/00. CO PURCH $201.848MM EFF 7/28/99. FOR EXCH OFFR SEE CACS &lt;GO&gt;.</t>
  </si>
  <si>
    <t>GTD BY SUBS. CALL (32%MAX) W/EQTY OFFR @110⅝% TO 03/98. POISON PUT @101%. CO   PURCH $39.949MM EFF 5/10/99 INT PYMTS NOW QTRLY.</t>
  </si>
  <si>
    <t>POISON PUT @101%. LONG 1ST CPN. FULLY REG'D FORM. ALSO MAE. CO MISSED           2/15/02 CPN PYMT. CO OFFER TO PURCH. EXP 5/9/03.</t>
  </si>
  <si>
    <t>CO MISSED 7/15/99 CPN PYMT.CO FILED CH11 EFF 2/14/00. HLDRS RECVD IF $20K OR LES80% CASH,$20K-$30K COULD OPT 80% OF $20K. PRO RATA SHARE, CASH, AND NEW NOTES</t>
  </si>
  <si>
    <t>ISS'D IN EXCH FOR 144A SEC. CALL (33.33% MAX) W/PRCDS OF EQTY OFFR @ 113.5%     UNTIL 7/15/00. POISON PUT @ 101%. SHORT 1ST CPN.</t>
  </si>
  <si>
    <t>ISS'D IN EXCH FOR 144A. CALL (33.33% MAX) W/PRCDS OF EQTY OFFR @ 115% UNTIL     7/15/00. POISON PUT @101%. ALSO FIPS.  ORIGINAL MATURITY 7/15/2005.</t>
  </si>
  <si>
    <t>ISS'D IN EXCH FOR 144A. CALL (33.33% MAX) W/PRCDS OF EQTY OFFR @111.25%         UNTIL 7/15/00. POISON PUT @ 101%.</t>
  </si>
  <si>
    <t>CALL W/PRCDS OF EQTY OFFR @110⅞% TO 7/00. POISON PUT. SHORT 1ST CPN</t>
  </si>
  <si>
    <t>ISSD IN EXCH FOR 144A SEC. SR. CALL (35% MAX) W/PRCDS OF EQTY @ 111¾% UNTIL    4/1/01. ALSO MAE. EXCH'D INTO CASH AND/OR CUSIP 57632PAF7 EFF 10/26/04.</t>
  </si>
  <si>
    <t>SR DISC DEB. ISS'D IN EXCH OF 144A. ISS'D AS UNIT. RT=0% TO 8/99;THEN 13%. CO PD50BP PENALTY 2/94. $219195M EXCH'D FOR#78411NAA. $55MM EXCH'D FOR REG'D-78411NAB</t>
  </si>
  <si>
    <t>CPN=0% TO 2/02;THEN 12¼%. OPT TO BEG $ INT @ACCRTD VAL-CALCS ASSUME 2/02. ISS'DIN EXCH OF 144A. CALL W/EQTY OFFR. 3/99 TNDR FAILED. PHOENIXSTAR PURCH -6/10/99</t>
  </si>
  <si>
    <t>GTD BY PT TRI POLYTA INDONESIA. SEC'D. ASSET SALE CLAUSE. CALL UNDER SPEC CIRCUMPOISON PUT @ 101%. LONG 1ST CPN.</t>
  </si>
  <si>
    <t>CALL W/PRCDS OF EQTY OFFR @110¾%. POISON PUT. CO MISSED 6/99 CPN PYMT. FILED   CHAP XI EFF 9/99. HLDRS REC 95% OF NEW CM STK &amp; 12% NOTES DUE 2/05-CSP:896925AB0</t>
  </si>
  <si>
    <t>ISS'D AS PART OF UNIT. SR UNSEC'D. CALL W/PRCDS OF EQTY OFFR @115% UNTIL 8/03.  POISON PUT. FILED CH 11 8/27/99. EMERGED 5/17/00. HLDRS REC CM STK.</t>
  </si>
  <si>
    <t>ISS'D IN EXCH FOR 144A. CALL (35%MAX) W/PRCDS OF EQTY OFFER @109¼% TIL 4/15/01.ENTIRE ISSUE CANCELLED 10/15/99</t>
  </si>
  <si>
    <t>UNSECD. CALL (30% MAX) W/PRCDS OF EQTY OFFER @110¼% UNTIL 10/1/99.</t>
  </si>
  <si>
    <t>CPN RT=0% TO 8/15/00;THEN 11½% TO MTY. CO N/C TO SEMI-TECH CORP EFF 9/22/94.</t>
  </si>
  <si>
    <t>ISS'D IN EXCH OF 144A. CALL W/PRCD OF EQTY OFFR. 4/99 CPN PYMT PD 4/30/99. 10/99CPN PYMT PD 10/28/99. $108.5MM EXCH'D FOR $86.8MM OF 14¼% PIK NOTES DUE 2007.</t>
  </si>
  <si>
    <t>ISS'D IN EXCH OF LIKE 144A. POISON PUT @101%. 5YR INT RESERVE.</t>
  </si>
  <si>
    <t>ISS'D AS PART OF UNIT. SEPARABLE FROM 6/16/97. POISON PUT.</t>
  </si>
  <si>
    <t>SR NTS. CALL W/PRCDS OF EQTY OFFR TO 3/99. ASSET SALE CLAUSE.</t>
  </si>
  <si>
    <t>ISSD IN EXCH OF LIKE 144A SEC. CALL (33.33%MAX) W/PRCDS OF EQTY OFFR @110.375%  UNTIL 9/00.</t>
  </si>
  <si>
    <t>ISSD IN EXCH OF 144A. CO OFFR TO PURCH @101% EXP 9/18/98-OFFR FAILED.</t>
  </si>
  <si>
    <t>ISS'D IN EXCH OF 144A. UNSEC'D. POISON PUT. CO MISSED 10/99 CPN PYMT. FILED     CH XI EFF 12/1/99- EMERGED 8/14/00. HLDRS RECVD $.60/$1 IN 1ST DIST 8/10/00.</t>
  </si>
  <si>
    <t>ISS'D IN EXCH OF REG'D SER B &amp; 144A SER C. $269.699MM EXCH FOR NEW NOTES W/CUSIP003831AG9. FOR NEW 11.5% NOTES SEE CUSIP# 003830AD8. FULL CALL EFF 2/24/03.</t>
  </si>
  <si>
    <t>ISS'D IN EXCH OF 144A. PENALTY INT REFLECTED. POISON PUT.</t>
  </si>
  <si>
    <t>ISS'D IN EXCH OF 144A. UNSEC'D. POISON PUT. CALL W/PRCDS OF EQTY OFFR. TRADING  SUSP NYSE 12/23/99. ENTIRE ISSUE REDEEMED.</t>
  </si>
  <si>
    <t>EXCH OF 144A. CALL W/PRCDS OF EQTY OFFR. POISON PUT. TRADING SUSP NYSE 12/23/99.</t>
  </si>
  <si>
    <t>ISSD IN EXCH OF 144A SEC. CALL (33%MAX) W/PRCDS OF EQTY OFFR @109½% UNTIL      11/1/00.</t>
  </si>
  <si>
    <t>ISS'D IN EXCH OF 144A SEC. ESCROW ACCT FOR 1ST 6 INT PYMTS.</t>
  </si>
  <si>
    <t>ISS'D IN EXCH FOR 144A SEC. ESCROW ACCT FOR 1ST 2 INT PYMTS.</t>
  </si>
  <si>
    <t>ISSD IN EXCH OF 144A. SECD BY 1ST PREG SHIP MTGS.</t>
  </si>
  <si>
    <t>ISSD IN EXCH OF LIKE 144A. POISON PUT @ 101%.</t>
  </si>
  <si>
    <t>ISS'D IN EXCH OF 144A. UNSEC'D. POISON PUT. CALL W/PRCDS OF EQTY OFFR @110% TO  8/00. ASSET SL CLAUSE. LONG 1ST CPN.</t>
  </si>
  <si>
    <t>ALSO FIPS. CO CHG PN FREQ TO QTRLY EFF 3/15/00. HLDRS TO REC QTRLY INT PYMT ON  1ST BUS DAY BEG 4/3/00 W/ACCRUED IN FROM 9/16/99-4/1/00.</t>
  </si>
  <si>
    <t>CO CHG CPN FREQ TO QTRLY EFF 3/15/00. HLDRS TO REC QTRL INT PYMT ON 1ST BUS DAY BEG 4/3/00 W/ACCRUED INT FROM 11/16/99-4/1/00.</t>
  </si>
  <si>
    <t>ISS'D IN EXCH FOR 144A. SR UNSEC'D. CALL @MAKE WHOLE +62½BP. POISON PUT @101%. GTD BY SUBS. LONG 1ST CPN.</t>
  </si>
  <si>
    <t>CO  MISSED 12/99 CPN PYMT. CO FILED CH 11 EFF 4/13/00. CO EMGD EFF 1/16/01.     HLDRS RECVD A CASH DIST EQUAL TO 60%-65% OF ALLOWED UNSEC'D CLAIMS.</t>
  </si>
  <si>
    <t>ISS'D IN EXCH OF 144A SEC. CALL (33%MAX) W/PRCDS OF EQTY OFFR @108 7/8% TO 10/00</t>
  </si>
  <si>
    <t>ISS'D IN EXCH OF 144A SEC. CALL (33%MAX) W/PRCDS OF EQTY OFFR @110 1/8% TO 7/00.</t>
  </si>
  <si>
    <t>PAGEQ EMGD EFF 11/10/00. INVOL CH 11 EFFF7/14/00.CH 11 EFF 7/24/00. HLDRS TO RCV70.768 SHARES OF ARCH CMN STK &amp; 10.083 SHARES OF VAST CMN STK.</t>
  </si>
  <si>
    <t>POISON PUT @101%. ASSET SALE CLAUSE.</t>
  </si>
  <si>
    <t>CPN RATE=0% TO 2/1/04; THEN 9.25%. ISS'D IN EXCH FOR 144A. UNSEC'D. CALL W/PRCDSOF EQTY OFFR. CO PURCH $253.45MM EFF 3/20/00. CO PURCH $21.55MM EFF 3/29/00.</t>
  </si>
  <si>
    <t>LONG 1ST CPN. CALL W/PRCDS OF EQTY OFFR TO 9/98. POISON PUT @101%. CALL W/SPEC  CIRCUM.</t>
  </si>
  <si>
    <t>ISSD IN EXCH OF 144A.</t>
  </si>
  <si>
    <t>ISSD IN EXCH FOR 144A.</t>
  </si>
  <si>
    <t>ISS'D IN EXCH OF 144A SEC.  CALL W/PRCDS OF EQTY OFFR @110.75%                  SHORT 1ST CPN. POSION PUT @101%.</t>
  </si>
  <si>
    <t>ISS'D IN EXCH OF LIKE 144A SEC. SHORT 1ST CPN.</t>
  </si>
  <si>
    <t>ISS'D IN EXCH OF 144A SEC. SR. SEC'D. CO SUSPND 4/15/00 CPN PYMT DURING TENDER. CO PURCH $64.571MM EFF 6/8/00.</t>
  </si>
  <si>
    <t>ISS'D IN EXCH FOR 144A. UNSEC'D. CO FILED CHAP 11 EFF 9/5/00 - EMERGED 3/2/01.  ISSUE CANCELLED 3/2/01. HLDRS NOT ENTITLED TO DIST UNDER PLAN.</t>
  </si>
  <si>
    <t>SR DEBS. SHORT 1ST CPN. CO REPURCH $4.5MM IN OPN MKT EFF 3/17/00, $8.6MM EFF    12/00.</t>
  </si>
  <si>
    <t>SETTLES NY FUNDS. CO ACQ'D BY CONSECO INC EFF 9/1/95. CO N/C FROM CCP INSURANCE.CO REPURCH IN OPEN MKT- $15.1MM IN '97 &amp; $160.4MM IN '98. ALSO TRACE</t>
  </si>
  <si>
    <t>UNSEC'D. CALL @ MAKE WHOLE +50BP. POISON PUT @101%. ASSET SALE CLAUSE.</t>
  </si>
  <si>
    <t>UNSEC'D. CALL @ &gt;OF PAR OR MAKE WHOLE +50BP. POISON PUT @101%.</t>
  </si>
  <si>
    <t>TRUSTEE:CITIBANK-NY.</t>
  </si>
  <si>
    <t>PAGEQ EMGD EFF 11/10/00. INVOL CH 11 EFF 7/14/00. CH 11 EFF 7/24/00. HLDRS TO   RCV 71.598 SHARES OF ARCH CMN STK &amp; 10.202 SHARES OF VAST CMN STK.</t>
  </si>
  <si>
    <t>PAGEQ EMGD EFF 11/10/00. INVOL CH 11 EFF 7/14/00. CH 11 EFF 7/24/00. HLDRS TO   RCV 70.095 SHARES OF ARCH CMN STK &amp; 9.987 SHARES OF VAST CMN STK.</t>
  </si>
  <si>
    <t>CO FILED CH 11 07/12/00. EMGD EFF 9/19/00. EXCH'D FOR NEW EQUITY.</t>
  </si>
  <si>
    <t>CO FILED CH 11 07/12/00. EMGD EFF 9/19/ 00. HLDRS RECVD CMN STK.</t>
  </si>
  <si>
    <t>EXCH FOR 144A. SR UNSECD. CALL @MAKE WHL +50BP TO 5/04. CALL W/PRCDS OF EQTY    OFFR.</t>
  </si>
  <si>
    <t>ISS'D IN EXCH OF LIKE 144A. UNSEC'D. CALL (40%MAX) W/PRCDS OF EQTY OFFR @109¾% UNTIL 10/1/00. POISON PUT @101%. EXCHANGED EFFECTIVE 7/29/02.</t>
  </si>
  <si>
    <t>CPN RATE=0% UNTIL 2/15/03; THEREAFTER 12¼%. ISS'D IN EXCH OF 144A SEC. UNSEC'D.POISON PUT. CALL W/PRCDS OF EQTY OFFR. CO PURCH $363.135MM EFF 4/27/00.</t>
  </si>
  <si>
    <t>$113.045MM ISS'D IN EXCH OF 144A SEC. SEC'D. CALL (46%MAX) W/PRCDS OF EQTY OFFR @MAKE WHOLE TO 12/03. POISON PUT.</t>
  </si>
  <si>
    <t>POISON PUT @101%. ASSET SALE CLAUSE. SHORT 1ST CPN. ALSO FIPS.</t>
  </si>
  <si>
    <t>ISS'D IN EXCH FOR 144A SEC. UNSEC'D. CALL (35%MAX) W/PRCDS OF EQTY OFFR @109⅞% TIL 1/15/02.</t>
  </si>
  <si>
    <t>ISS'D IN EXCH FOR 144A. CONT SUPP AGRT HELD BY GBRE. CO MUST SET SF ACCT-12/00. CPN INC 50BP EFF 3/98 DUE TO REG FAILURE.</t>
  </si>
  <si>
    <t>ISS'D IN EXCH FOR 144A. CONT SUPPORT AGRMT HELD BY GBRE. CO MUST SET UP SF-12/00CPN INCR 50BP EFF 9/38 DUE TO REG FAILURE.</t>
  </si>
  <si>
    <t>ISS'D IN EXCH OF LIKE 144A SEC. MAND RDMTN W/SPECIAL CIRCUM TIL 10/31/97.</t>
  </si>
  <si>
    <t>CO FILED CH 11 07/12/00. EMGD EFF 9/19/00. HLDRS RECVD CMN STK.</t>
  </si>
  <si>
    <t>ISS'D IN EXCH FOR 144A SEC.</t>
  </si>
  <si>
    <t>EXCH FOR 144A SEC. UNSECD SR SUB. CALL @MAKE WHOLE +50BP TO 6/03. CALL W/PRCDS  OF EQTY OFFR.</t>
  </si>
  <si>
    <t>ISS'D IN EXCH OF 144A.</t>
  </si>
  <si>
    <t>TRUSTEE: CITIBANK-NY.</t>
  </si>
  <si>
    <t>ISS'D IN EXCH FOR 144A SEC. SHORT 1ST CPN. CO MISSED 2/15/99 CPN PYMT. HLDRS TO RCV $.37/$1.</t>
  </si>
  <si>
    <t>ISS'D IN EXCH FOR 144A. SHORT 1ST CPN. GTD BY SUBS.</t>
  </si>
  <si>
    <t>ISS'D IN EXCH OF 144A SEC. CALL (35%MAX) W/PRCDS OF EQTY OFFR @110%             UNTIL 8/1/01. POISON PUT @101%.</t>
  </si>
  <si>
    <t>TRUSTEE: CITIBANK-NA. ORIG MTY 8/15/02.</t>
  </si>
  <si>
    <t>TRUSTEE: CITIBANK-NA. FULLY REG'D FORM. CO TO ACQ SCOTT'S HOSPITALITY INC(4/96).</t>
  </si>
  <si>
    <t>TRUSTEE:CITIBANK-NA. FULLY REG'D FORM.</t>
  </si>
  <si>
    <t>UNSEC'D. LONG 1ST CPN.</t>
  </si>
  <si>
    <t>GTD BY HEILIG-MEYERS. UNSEC'D. 8/1/00 CPN PYMT DEFERRED.</t>
  </si>
  <si>
    <t>UNSEC'D. GTD BY HEILIG-MEYERS CO. TRSTE:1ST UNION NATL BK-VA. FULLY REG'D FORM. ACTUAL MTY 2/15/02.</t>
  </si>
  <si>
    <t>UNSEC'D. GTD BY HEILIG-MEYERS.</t>
  </si>
  <si>
    <t>ISSD IN EXCH OF LIKE 144A SEC. CALL ($100MM MAX) W/PRCDS OF EQTY OFFR @110% TIL 3/15/99.</t>
  </si>
  <si>
    <t>CPN RATE=0% TO 3/01;12¼% THEREAFTER. ISSD IN EXCH OF LIKE 144A SEC.</t>
  </si>
  <si>
    <t>ISS'D IN EXCH OF 144A SEC. POISON PUT @101%. CALL (20%MAX) W/PRCDS OF EQTY OFFR @109¾% UNTIL 9/1/OO.</t>
  </si>
  <si>
    <t>ISSD IN EXCH FOR 144A SEC. POISON PUT @101%.</t>
  </si>
  <si>
    <t>ISSD IN EXCH OF LIKE 144A SEC. CALL W/PRCDS OF EQTY OFFR @110% TIL 4/1/00.</t>
  </si>
  <si>
    <t>CPN=0% TIL 2/04; THEN 14½%. ISS'D 144A. UNSEC'D. CALL W/PRCDS OF EQTY OFFR     @ACCRETED VALUE TIL 2/02. POISON PUT. CO PURCH $21.3MM EFF 11/99. O/S 6/00.</t>
  </si>
  <si>
    <t>ISSD IN EXCH OF 2 144A SECS (CUSIPS: 262497AE0/262497AH3). DEFAULT DISTRIBUTION $6.610323/BOND.</t>
  </si>
  <si>
    <t>POISON PUT @101%. MAND RED W/SPEC CIRCUM.</t>
  </si>
  <si>
    <t>UNSEC'D. CALL @ &gt;OF PAR OF MAKE WHOLE +25BP.</t>
  </si>
  <si>
    <t>UNSEC'D. CALL @ &gt;OF PAR OF MAKE WHOLE +37.5BP.</t>
  </si>
  <si>
    <t>UNSEC'D. CALL @ &gt; OF PAR OR MAKE WHOLE +35.5BP.</t>
  </si>
  <si>
    <t>RT=0% TO 9/00;13½% THEREAFTER. ISS'D IN EXCH OF LIKE 144A SEC. GTD BY INTELCOM GRP INC. POISON PUT. LONG 1ST CPN.</t>
  </si>
  <si>
    <t>CPN RT=0% TO 5/01;THEN 12.5%. ISS'D IN EXCH OF 144A SEC. SR. SEC'D DISC NT. CALLW/PRCDS OF EQTY OFFR. POISON PUT.</t>
  </si>
  <si>
    <t>CPN RT=0% TO 3/02;THEREAFTER 11⅝%. ISS'D IN EXCH OF 144A SEC. UNSEC'D. SR DISC NTS. CALL W/EQTY OFFR TO 3/15/00. POISON PUT. CO FILED CH 11 EFF 11/14/00.</t>
  </si>
  <si>
    <t>CPN RATE=0% TO 2/03; THEN 10%. ISS'D IN EXCH OF 144A SEC. UNSEC'D. CALL W/PRCDS OF EQTY OFFR. POISON PUT. CO FILED CH 11 EFF 11/14/00.</t>
  </si>
  <si>
    <t>CPN RATE=0% TO 5/03; THEN 9⅞%. ISS'D IN EXCH OF 144A SEC. CALL W/PRCDS OF EQTY OFFR. POISON PUT @101%.</t>
  </si>
  <si>
    <t>ISSD IN EXCH FOR 144A SEC.</t>
  </si>
  <si>
    <t>ISS'D IN EXCH OF LIKE 144A SEC. SR. SUB. GTD BY SUBS. POISON PUT @101%. CALL PRXROUNDED. LONG 1ST CPN.</t>
  </si>
  <si>
    <t>ISS'D IN EXCH OF LIKE 144A SEC. UNSEC'D. SR. SUB. GTD BY SUBS. POISON PUT @101%.SHORT 1ST CPN.</t>
  </si>
  <si>
    <t>ISSD IN EXCH OF LIKE 144A SEC.</t>
  </si>
  <si>
    <t>ISSD IN EXCH OF 144A SEC.</t>
  </si>
  <si>
    <t>OPEN MARKET REPURCH $75.974MM EFF 4/98.</t>
  </si>
  <si>
    <t>ISS'D IN EXCH OF 144A. CALL W/PRCDS OF EQTY OFFR. CALL @ MAKE WHOLE UNTIL 11/02 POISON PUT. UNSEC'D.</t>
  </si>
  <si>
    <t>EFFECTIVE 12/15/07, SECURITY HAS BEEN DEEMED NULL, VOID AND WORTHLESS.</t>
  </si>
  <si>
    <t>ISS'D IN EXCH OF 144A. CALL W/PRCDS OF EQTY OFFR @110.875% TO 6/01. MISSED 12/00CPN. HLDRS TO RCV 90% OF STK IN NEW ENTITY THROUGH DEBT RESTRUCTURING. ALSO LUX</t>
  </si>
  <si>
    <t>ISSD IN EXCH OF LIKE 144A. GTD BY SUBS. POISON PUT @101%.</t>
  </si>
  <si>
    <t>ISS'D IN EXCH FOR 144A SEC. CALL (35%MAX) W/PRCDS OF EQTY OFFR @ 110¾%          UNTIL 6/1/01. POISON PUT @101%.</t>
  </si>
  <si>
    <t>ISS'D IN EXCH OF 144A. UNSEC'D. POISON PUT.</t>
  </si>
  <si>
    <t>ISS'D IN EXCH OFF 144A. UNSEC'D. POISON PUT.</t>
  </si>
  <si>
    <t>POISON PUT @101%. ASSET SALE CLAUSE. CO PURCH $36.763MM EFF 12/20/00.           $42.8MM EXCH'D FOR SEC ID# 967446AB1.</t>
  </si>
  <si>
    <t>ISS'D IN EXCH OF LIKE 144A SEC. CALL ($40MM MAX) W/PRCDS OF EQTY OFFR @110% TIL 1/15/00.</t>
  </si>
  <si>
    <t>UNSEC'D. POISON PUT @101%.</t>
  </si>
  <si>
    <t>SEC'D. CALL W/PRCDS OF EQTY OFFER SR. OID. MISSED 7/99 CPN;MADE PYMT W/IN 30 DAYGRACE. MISSED 7/15/00 CPN PYMT. ISSUE EXCH'D FOR NEW 11% BOND-CUSIP #016635AA2.</t>
  </si>
  <si>
    <t>ISS'D IN EXCH OF LIKE 144A SEC. POISON PUT @101%.</t>
  </si>
  <si>
    <t>ISS'D IN EXCH OF LIKE 144A SEC. POISON PUT @101%. LONG 1ST CPN.</t>
  </si>
  <si>
    <t>ISS'D IN EXCH OF 144A SEC. CALL (33%MAX) W/PRCDS OF EQTY OFFR @111½% UNTIL     6/1/01. POISON PUT @101%. LONG 1ST CPN.</t>
  </si>
  <si>
    <t>ISS'D IN EXCH OF LIKE 144A SEC. GTD BY LTV STEEL CO INC. SR UNSEC'D. POISON PUT @101%.</t>
  </si>
  <si>
    <t>ISS'D IN EXCH OF 144A SEC. UNSEC'D. SR SUB. CALL (35%MAX) W/PRCDS OF EQTY OFFR @111¾% UNTIL 11/15/02. POISON PUT @101%.</t>
  </si>
  <si>
    <t>ISS'D IN EXCH OF 144A. CALL(35%MAX) W/PRCDS OF EQTY OFFR @112⅞% UNTIL 2/15/03. ASSET SALE CLAUSE. POISON PUT @101%.</t>
  </si>
  <si>
    <t>ISS'D IN EXCH OF LIKE 144A SECURITY. POISON PUT @101%. CO EXCH'D REMAINING $2MM-6/17/96. METROCALL INC ACQ CO 12/31/97. $7,032M EXCH'D FOR CM STK THRU 9/00.</t>
  </si>
  <si>
    <t>UNSECD. CALL W/PRCDS OF EQTY OFFR @110.5% UNTIL 7/1/99. POISON PUT @101%. ASSET SALE CLAUSE.</t>
  </si>
  <si>
    <t>ISS'D IN EXCH 144A. SEC'D. POISON PUT. CALL (35%MAX) W/PRCDS OF EQTY OFFR. ALSO FIPS. FILED CH 11 1/10/01. HLDRS RCVD FINAL DISTR OF $153,774,444.44 (PRIN+INT).</t>
  </si>
  <si>
    <t>ISS'D IN EXCH OF 144A SEC. UNSEC'D. CALL (35% MAX) W/PRCDS OF EQTY OFFR @111⅜% UNTIL 3/1/01. POISON PUT @101%. ASSET SALES CLAUSE.ALSO FIPS.</t>
  </si>
  <si>
    <t>ISS'D IN EXCH 144A. UNSEC'D. CALL W/PRCDS OF EQTY OFFR@110¼%.</t>
  </si>
  <si>
    <t>ISS'D IN EXCH OF 144A SEC. POISON PUT. CO PURCH $17MM @100%-1/01. CO PURCH      $9.432MM EFF 3/16/01.</t>
  </si>
  <si>
    <t>ISS'D IN EXCH OF 144A SEC. UNSEC'D. CALL (35%MAX) W/PRCDS OF EQTY OFFR @110¼%  UNTIL 3/1/01. POISON PUT @101%. SEE CACS FOR DEFAULT DETAILS.</t>
  </si>
  <si>
    <t>GTD BY GS TECH CORP. CALL W/PRCDS OF EQTY OFFER TO 9/97 @111%. POISON PUT.</t>
  </si>
  <si>
    <t>SR UNSEC'D. GTD BY GS TECHNOLOGIES CORP. CALL ($40MM MAX) W/PRCDS OF EQTY OFFR @110% UNTIL 10/1/98. POISON PUT @101%. SHORT 1ST CPN.</t>
  </si>
  <si>
    <t>ISS'D IN EXCH OF LIKE 144A SEC. SR. GTD BY SUBS. 3YR INT ESCROW. CALL (35%MAX)W/PRCDS OF EQTY OFFR @113¾% UNTIL 9/15/05. POISON PUT @101%. O/S 6/01.</t>
  </si>
  <si>
    <t>ISSD IN EXCH FOR 144A SEC. UNSECD. CALL (33 1/3%MAX) W/PRCDS OF EQTY OFFR @108⅞%TIL 8/1/01.</t>
  </si>
  <si>
    <t>CALL W/PRCDS OF EQTY OFFR @110%-12/97. POISON PUT. TRSTE: NATIONSBK-TX. ASSET   SALE CLAUSE. REG. 6/97 MISSED; REPAID 1/98. FULL CALL @104.17% EFF 2/12/01.</t>
  </si>
  <si>
    <t>ISS'D IN EXCH FOR 144A SEC. POISON PUT @101%. LONG 1ST CPN. THRU REORG HLDRS    RECV'D NEW SR NOTES (SEE CUSIP# 68555YAA9) &amp; CM STK EFF 12/31/03.</t>
  </si>
  <si>
    <t>ISS'D IN EXCH OF 144A SEC. UNSEC'D. CALL (35%MAX) W/PRCDS OF EQTY OFFR @110%    UNIIL 1/15/01. POISON PUT @101%. $89.5MM PURCH EFF 2/16/01.</t>
  </si>
  <si>
    <t>ISS'D IN EXCH OF 144A SEC. UNSEC'D. GTD BY RSL COMM LTD. POISON PUT @101%. ALSO FIPS.</t>
  </si>
  <si>
    <t>CPN RATE=0% TO 3/03; THEN 10⅛%. ISS'D IN EXCH OF 144A. CALL (33.33%MAX) W/PRCDS OF EQTY OFFR @110.125% TO 3/01. LISTED IN LUX.</t>
  </si>
  <si>
    <t>ISS'D IN EXCH FOR 144A SEC. SR UNSEC'D. CALL W/PRCDS OF EQTY OFFR @110½% UNTIL 11/15/01. POISON PUT @101%. LISTED IN FIPS.</t>
  </si>
  <si>
    <t>ISS'D IN EXCH FOR 144A SEC. UNSEC'D SR.  GTD BY RSL COMM LTD. CALL (33.33%MAX)  W/ PRCDS OF EQTY OFFR @112% UNTIL 11/1/01.</t>
  </si>
  <si>
    <t>ISS'D IN EXCH OF 144A SEC. GTD BY RSL COMM LTD. SR.</t>
  </si>
  <si>
    <t>ISS'D IN EXCH OF 144A SEC. CALL (33%MAX) W/PRCDS OF EQTY OFFR @112 7/8% UNTIL   3/1/03.</t>
  </si>
  <si>
    <t>ISS'D IN EXCH FOR 144A SEC. CALL W/PRCDS OF EQTY OFFR. POISON PILL TO 6/15/03.</t>
  </si>
  <si>
    <t>ISS'D AS PART OF UNIT. UNSEC'D. POISON PUT @101%. LONG 1ST CPN. CO FILED CH 11  EFF 4/20/01-EMGD 12/20/01. HLDRS TO RCV PRO RATA SHARE OF NEW CM STK.</t>
  </si>
  <si>
    <t>ADDL $34MM ISSD @97% SETTLE 4/26/96 +101 DAYS ACC INT. ADDL $9MM IN '95.</t>
  </si>
  <si>
    <t>ISS'D IN EXCH OF 144A SEC. SR SECURED. POISON PUT @101%. CO OPT TO PIK THRU     4/1/00. O/S 10/00. $34,207,000 EXCH FOR CLASS E PFD CUSIP:035396308.</t>
  </si>
  <si>
    <t>CO PURCH $49.837MM-12/00.</t>
  </si>
  <si>
    <t>"POISON PUT" W/ TRIGGERING EVENT @101%.</t>
  </si>
  <si>
    <t>UNSEC'D. POISON PUT @101% W/CHG IN CONTROL &amp; RTG DECLINE.</t>
  </si>
  <si>
    <t>UNSEC'D. CALL @ &gt; OF PAR OR MAKE WHOLE +50BP UNTIL 6/15/04.</t>
  </si>
  <si>
    <t>ISS'D IN EXCH OF 144A SEC. UNSEC'D. SR SUB. CALL (35%MAX) W/PRCDS OF EQTY OFFR  @110.125% UNTIL 4/15/01.</t>
  </si>
  <si>
    <t>POISON PUT @101%. SHORT 1ST CPN. $12,817M EXCH'D FOR METROCALL CM STK THRU      9/30/00.</t>
  </si>
  <si>
    <t>ISS'D IN EXCH OF LIKE 144A SEC. GTD BY PINDO DELI PULP &amp; PAPER. SR. POISON PUT. CO UNDER DEBT STANDSTILL EFF 3/12/01. ALSO LISTED LUX SE.</t>
  </si>
  <si>
    <t>ISS'D IN EXCH OF 144A SEC. ISS'D AS PART OF UNIT. SR. SEC'D.CALL W/PRCDS OF EQTYUNTIL 7/15/02.</t>
  </si>
  <si>
    <t>ISS'D IN EXCH FOR 144A SEC. SEC'D BY US PLEDGED SECS. CALL (35%MAX) W/PRCDS OF  EQTY OFFR @111¼% UNTIL 4/15/01. POISON PUT @101%.</t>
  </si>
  <si>
    <t>CPN RATE 0% TO 4/03; THEREAFTER 12.5%. ISSD IN EXCH FOR 144A SEC. CALL (35% MAX)W/PRCDS OF EQTY OFFR @112½% TO 4/15/01.</t>
  </si>
  <si>
    <t>ISS'D IN EXCH FOR 144A. ESCROW ACCT FOR 1ST 4 INT PYMTS. CALL(35%MAX) W/PRCDS OFEQTY OFFR @111½% UNTIL 3/15/02.</t>
  </si>
  <si>
    <t>ISS'D IN EXCH OF 144A SEC. UNSEC'D. CALL (35%MAX) W/PRCDS OF EQTY OFFR @111½%  UNTIL 3/15/02. POISON PUT @101%. SHORT 1ST CPN.</t>
  </si>
  <si>
    <t>ISS EXCH'D OF 144A SEC &amp; 14¼% OF WCII DUE 12/15/07.                            CALL (35%MAX) W/PRCDS OF EQTY OFFR @112¾% UNTIL 4/15/03. POISON PUT @ 101%.</t>
  </si>
  <si>
    <t>CPN RATE=0% TO 4/15/05; THEN 14.75%. ISS'D IN EXCH OF 144A &amp; 14¼% OF WCII DUE  12/07. CALL (35% MAX) W/PRCDS OF EQTY OFFR @ 114.75% UNTIL 04/15/03. POISON PUT.</t>
  </si>
  <si>
    <t>ISS'D IN EXCH OF 144A SEC. POISON PUT @ 101%.                                   LONG 1ST CPN.</t>
  </si>
  <si>
    <t>ISS'D IN EXCH OF FACIL 10½% 1/15/08. CO OFFR TO PURCH TERMINATED EFF 3/1/01.   BANKRUPTCY DISTRIBUTIONS CURRENTLY BEING MADE.</t>
  </si>
  <si>
    <t>ISS'D IN EXCH OF LIKE 144A SEC. CALL (40%MAX) W/PRCDS OF EQTY OFFR @110% UNTIL  3/31/97;THEREAFTER @111⅛% UNTIL 5/1/99.</t>
  </si>
  <si>
    <t>ISSD IN EXCH OF 144A. $14.171MM PURCH-9/27/01. $43.4 REPURCH EFF 12/1/01.       CO MAKING LIQ PRIN PYMTS.</t>
  </si>
  <si>
    <t>ISS'D IN EXCH FOR 144A SEC. CALL (35%MAX) W/PRCDS OF EQTY OFFR @108⅞% UNTIL    5/1/01.</t>
  </si>
  <si>
    <t>ISS'D IN EXCH FOR 144A SEC. CO FILED CH 11 EFF 5/7/01- EMERGED EFF 9/26/01.     HLDRS TO RCV PRO RATA SHR OF 20% OF NEW SGPA CMN STK &amp; WRNTS TO PURCH ADDL 10%.</t>
  </si>
  <si>
    <t>CPN RATE=0% TO 2/03;THEN 11¼%. ISS'D IN EXCH OF 144A. POISON PUT. LONG 1ST CPN.$84.5MM EXCH'D FOR CM STK 3/10/00.</t>
  </si>
  <si>
    <t>ISS'D IN EXCH FOR 144A SEC. UNSEC'D. CALL (35%MAX) W/PRCDS OF EQTY OFFR @111½% UNTIL 11/1/01. POISON PUT @101%.</t>
  </si>
  <si>
    <t>POISON PUT @ 101%. LONG 1ST CPN. ESCROW ACCT FOR 1ST 6 INT PYMTS.</t>
  </si>
  <si>
    <t>CPN RATE=0% TO 3/03; THEREAFTER 11.5%. ISS'D IN EXCH OF 144A SEC. UNSEC'D.      POISON PUT @101%.</t>
  </si>
  <si>
    <t>ISS'D IN EXCH OF LIKE 144A SEC. UNSEC'D. SR. GTD BY SUBS. POISON PUT. CALL (35% MAX) W/PRCDS OF EQTY OFFR @110% UNTIL 8/1/00.</t>
  </si>
  <si>
    <t>ISS'D IN EXCH OF 144A SEC. GTD BY CENTAUR NICKEL. SR. CALL (35%MAX) W/PRCDS OF  EQTY OFFR @111% UNTIL 12/1/00.</t>
  </si>
  <si>
    <t>UNSEC'D. CALL (35%MAX) W/PRCDS OF EQTY OFFR @110.5% UNTIL 12/15/00. POISON PUT  @101%.</t>
  </si>
  <si>
    <t>CPN RATE=0% TO 3/04; THEN 13½%. EXCH OF 144A. UNSEC'D. CALL W/PRCDS OF EQTY OFF@113½% OF ACC'D VAL-3/02. POISON PUT. $192.84MM EXCH'D FOR REG'D SEC-#70558AAB2</t>
  </si>
  <si>
    <t>ISS'D IN EXCH OF 144A SEC. CALL W/PRCDS OF EQTY OFFR. POISON PUT @101%.</t>
  </si>
  <si>
    <t>ISS'D IN EXCH OF 144A SEC. UNSEC'D. CALL (35%MAX) W/PRCDS OF EQTY OFFR @110%    UNTIL 2/15/01. POISON PUT @101%. SHORT 1ST CPN.</t>
  </si>
  <si>
    <t>ISS'D IN EXCH OF 144A SEC. POISON PUT @101%. SHORT 1ST CPN.</t>
  </si>
  <si>
    <t>ISS'D IN EXCH OF LIKE 144A SEC. CALL (35%MAX) W/PRCDS OF EQTY OFFR @111½% UNTIL12/1/00. POISON PUT @101%.</t>
  </si>
  <si>
    <t>CPN RATE=0% TO 6/03; THEREAFTER 12.5%. ISS'D IN EXCH FOR 144A SEC. POISON PUT   @101%.</t>
  </si>
  <si>
    <t>ISSD IN EXCH FOR 144A SEC. GTD BY SUBS. SR UNSECD SUB.                          CALL (35%MAX) W/PRCDS OF EQTY OFFR @ 109.875% UNTIL 06/01/01.</t>
  </si>
  <si>
    <t>ISS'D IN EXCH FOR 144A. CALL (35%MAX) W/PRCDS OF EQTY OFFR @112½% TO 12/15/01  POISON PUT @101%.</t>
  </si>
  <si>
    <t>UNSECD. O/S 1/01.</t>
  </si>
  <si>
    <t>UNSECD. ORIG SPREAD: 427.5BP OVER T 7 1/2% 2/08. ADDL $40MM ISSD 3/5/98 @ 100.5%(SPREAD: 398BP) FOR  SETTLE 3/98. O/S 1/01.</t>
  </si>
  <si>
    <t>ISSD IN EXCH FOR 144A SEC. CPN INCR TO 13% TO 1/5/99 DUE TO FAILURE TO REGISTER UNSECD.</t>
  </si>
  <si>
    <t>ISS'D IN EXCH FOR 144A SEC. UNSEC'D. CALL (35%MAX) W/PRCDS OF EQTY OFFR @111%   UNTIL 7/15/01. POISON PUT @101%.</t>
  </si>
  <si>
    <t>PRIOR TO 6/15/95 CO MAY CALL UP TO $55MM @109¾% W/PRCDS OF CAP STK OFFR. MISSED6/15/01 CPN PYMT-PAID 8/16/01. FOR NEW 14% SEC DUE 12/15/08 SEE CUSIP#29409KAF8.</t>
  </si>
  <si>
    <t>ISS'D IN EXCH OF LIKE 144A SEC. CALL (35%MAX) W/PRCDS OF EQTY OFFR @109⅞% UNTIL1/15/00. POISON PUT @101%. SHORT 1ST CPN. FOR REG'D SEC-SEE CUSIP#452729AG1.</t>
  </si>
  <si>
    <t>ESCROW ACCT FOR 1ST 4 INT PERIODS. SR. UNSECD. POISON PUT @101%. CO-ISSUERS:    METRICOM INC/METRICOM FINANCE INC.</t>
  </si>
  <si>
    <t>ISSD IN EXCH OF 144A SEC. UNSECD. PAYS 1/15 &amp; 7/15. $25,850M EXCHD FOR METROCALLCMN STK THRU 9/30/00.</t>
  </si>
  <si>
    <t>LONG 1ST CPN. SERIES A.</t>
  </si>
  <si>
    <t>UNSEC'D. CALL (35% MAX) W/PRCDS OF EQTY OFFR @111¾% TIL 8/99. POISON PUT @101%.ASSET SALE CLAUSE.</t>
  </si>
  <si>
    <t>ISS'D IN EXCH OF LIKE 144A SEC. CALL (35%MAX) W/PRCDS OF EQTY OFFR @111¼% UNTIL4/1/00. POISON PUT @101%.</t>
  </si>
  <si>
    <t>SECD. CPN RT=0 TO 8/01;THEN@13½%. ISSD AS PART OF UNIT-SEPARABLE FROM 9/15/96</t>
  </si>
  <si>
    <t>ISS'D IN EXCH OF 144A SEC. POISON PUT @101%.</t>
  </si>
  <si>
    <t>ISS'D IN EXCH OF 144A. CALL (35%MAX) W/PRCDS OF EQTY OFFR @112% UNTIL 7/15/02.  POISON PUT @101%.</t>
  </si>
  <si>
    <t>ISS'D IN EXCH OF 144A SEC. UNSEC'D. CALL (35%MAX) W/PRCDS OF EQTY OFFR @112%    UNTIL 8/1/02. POISON PUT @101%.</t>
  </si>
  <si>
    <t>ISS'D IN EXCH FOR 144A. GTD BY SUBS. CALL (35% MAX) W/PRCDS OF EQTY OFFR @ 110% TO 4/15/02.</t>
  </si>
  <si>
    <t>ISS'D IN EXCH OF 144A. CALL W/PRCDS OF EQTY OFFR @108⅛% TO 2/15/01. POISON PUT  @101%. FOR NEWLY EXCH'D SEC ID#887151AA6.</t>
  </si>
  <si>
    <t>ISSD IN EXCH OF 144A. CALL (35%MAX) W/PRCDS OF EQTY OFFR @109⅜% UNTIL 8/1/02.   POSION PUT @ 101%.</t>
  </si>
  <si>
    <t>ISS'D IN EXCH OF 144A. CPN RATE=0% TO 3/03; THEN 13.5%.</t>
  </si>
  <si>
    <t>ISS'D IN EXCH OF 144A. CALL W/PRCDS OF EQTY OFFR. ESCROW ACCT FOR 1ST 6 INT PYMTCO FILED CH 11 8/15/01-EMGD 12/20/01-HLDRS TO RCV PRO RATA SHARE OF $ AND STK.</t>
  </si>
  <si>
    <t>ISS'D IN EXCH OF 144A. UNSEC'D. CALL W/PRCDS OF EQUITY OFFR TO 2/15/03. FILED   CH 11 8/15/01-EMGD 12/20/01-HLDRS TO RCV PRO RATA SHARE OF $ AND NEW CM STK.</t>
  </si>
  <si>
    <t>CPN RATE=0% TO 6/1/03; THEN 11½%. ISS'D IN EXCH OF 144A SEC. CALL (35% MAX)    W/PRCDS OF EQTY OFFR @111½%. PROV PUT@ 101%.</t>
  </si>
  <si>
    <t>CPN=0% TO 5/04;THEN 14%. ISS'D IN EXCH OF 144A. UNSEC'D. CALL W/PRCDS OF EQTY   OFFR. POISON PUT. CO FILED FOR PROTN EFF 7/27/01.</t>
  </si>
  <si>
    <t>POISON PUT @101%. ESCROW ACCT FOR 1ST 4 INT PYMTS.</t>
  </si>
  <si>
    <t>ISSD IN EXCH 144A. CALL W/PRCDS OF EQTY OFFR. 2 YRS INT ESCROW.</t>
  </si>
  <si>
    <t>ISSD IN EXCH FOR 144A SEC. CALL W/PRCDS OF EQTY OFFR TO 1/15/02.</t>
  </si>
  <si>
    <t>ISS'D IN EXCH OF 144A SEC. CALL W/PRCDS OF EQTY OFFR. POISON PILL UNTIL 8/04.   POISON PUT @101%.</t>
  </si>
  <si>
    <t>ORIG ISSD AS PART OF UNIT. ISSD IN EXCH OF LIKE 144A ISS. RT=0% TO 2/1/00 THEN  15% TO MTY.</t>
  </si>
  <si>
    <t>CALL @ MAKE WHOLE +50BP. CALL (35%MAX) W/PRCDS OF EQTY OFFR @ 111 1/2% UNTIL    2/15/02. POISON PUT @ 101%.</t>
  </si>
  <si>
    <t>CPN RATE=0% TO 5/15/03; THEN 13½%. ISS'D IN EXCH OF 144A. SEC. CALL W/PRCDS OF EQTY OFFR. POISON PUT. NOTES WERE CANCELLED EFF 3/11/02</t>
  </si>
  <si>
    <t>ISS'D IN EXCH OF 144A. UNSEC'D. CALL W/PRCDS OF EQTY OFFR. POISON PUT. ESCROW   ACCT FOR 6 INT PYMTS. NOTES WERE CANCELLED EFF 3/11/02.</t>
  </si>
  <si>
    <t>ISS'D IN EXCH OF 144A SEC. UNSEC'D. CALL W/PRCDS OF EQTY OFFR. POISON PUT @101%.SHORT 1ST CPN. NOTES WERE CANCELLED EFF 3/11/02</t>
  </si>
  <si>
    <t>ISSD IN EXCH OF 144A SEC. GTD BY PABRIK KERTAS TJIWI KIMIA TBK. OWNERSHIP AGRMT FROM WIDJAJA FAMILY. DEBT STANDSTILL 3/12/01. ALSO LUX SE.</t>
  </si>
  <si>
    <t>ASSET SALE CLAUSE. POISON PUT @ 101%. SETTLES NY FUNDS. CO MRGD W/ PREMIERE PAGEEFF 12/94.</t>
  </si>
  <si>
    <t>CALL W/EQTY OFFER TO 11/97. CO ACQD BY ARCH COMM 9/95. TNDR OFFER FAILED EFF    11/7/95.</t>
  </si>
  <si>
    <t>ISSD IN EXCH OF 144A. MAND RDMPTN UNDER SPEC CIRCUM. UNSECD. CALL W/PRCDS OF    EQTY OFFR. POISON PUT @101%.</t>
  </si>
  <si>
    <t>ISS'D IN EXCH OF 144A SEC. CALL (35% MAX) W/PRCDS OF EQTY OFFR @109.75% UNTIL   3/1/01. POISON PUT @101%.</t>
  </si>
  <si>
    <t>ISSD IN EXCH OF 144A SEC. CALL (35%MAX) W/PRCDS OF EQTY OFFR @ 109⅞% UNTIL      3/1/01.</t>
  </si>
  <si>
    <t>ISSD IN EXCH OF 2 144A SEC. SR SUB. UNSEC'D. CALL (35%MAX) W/PRCDS OF EQTY OFFR @111½% UNTIL 4/15/02. POISON PUT @101%. ASSET SALE CLAUSE.</t>
  </si>
  <si>
    <t>CPN RATE=0% TO 6/02; THEREAFTER 13¼%. ISS'D IN EXCH OF 144A. CALL W/PRCDS OF   EQTY OFFR @ACCRTD VALUE UNTIL 6/00. CO EXCH FOR NEW PRIVATE SEC W/ID#879946AG6.</t>
  </si>
  <si>
    <t>POISON PUT @101%. ASSET SALE CLAUSE. CONSENT SOLICITAION EFF 6/7/01 ALLOWS FOR  FOR ADD'L FINANCING, OFFR TO CONSENT EFF 9/21/01.</t>
  </si>
  <si>
    <t>CALL (35% MAX) W/PRCDS OF EQTY OFFR @110% UNTIL 4/1/00. POISON PUT @101%. POISON</t>
  </si>
  <si>
    <t>ISSD IN EXCH OF 144A SEC.  CALL (35%MAX) W/PRCDS OF EQTY OFFR @110½% UNTIL      3/1/03.</t>
  </si>
  <si>
    <t>ISSD IN EXCH OF 144A. POISON PILL TO 3/02. POISON PUT AFTER.                    FULL CALL @103.667% EFF 12/29/03.</t>
  </si>
  <si>
    <t>ISS'D IN EXCH OF 2 144A SECS. UNSEC'D. CALL W/PRCDS OF EQTY OFFR @ 111¼% UNTIL 7/1/01. POISON PUT @101%. ESCROW ACCT. ALL DEBT WAS CANCELLED EFF 6/19/02.</t>
  </si>
  <si>
    <t>ISS'D IN EXCH OF 144A. UNSEC'D. CALL(35%MAX) W/PRCDS OF EQTY OFFR @110¾% UNTIL 12/2/02. POISON PUT. ALSO FIPS. ALL DEBT WAS CANCELLED EFF 6/19/02.</t>
  </si>
  <si>
    <t>ISS'D IN EXCH OF 144A SEC. UNSEC'D. CALL (35%MAX) W/PRCDS OF EQTY OFFR @111⅝%  UNTIL 7/15/03. POISON PUT @101%.ALL DEBT WAS CANCELLED EFF 6/19/02.</t>
  </si>
  <si>
    <t>UNSEC'D. CALL @ &gt; OF PAR OR MAKE WHOLE +50BP. LONG 1ST CPN. ALSO FIPS.</t>
  </si>
  <si>
    <t>ISS'D IN EXCH FOR 144A. CALL @&gt;PAR OR MAKE WHOLE +50BP.</t>
  </si>
  <si>
    <t>ISS'D IN EXCH FOR 144A. CALL @&gt;OF PAR OR MAKE WHOLE+50BP.</t>
  </si>
  <si>
    <t>TRSTE: CONTINENTAL BK-NA. BETHLEHEM STEEL ACQ CO-6/1/98.</t>
  </si>
  <si>
    <t>ISS'D AS PART OF A UNIT. SEC'D. POISON PUT @101%. CO PURCH $48.08MM IN OPEN MKT-1/01. $90MM PURCH EFF 7/01. $10MM REDEEMED-9/15/03. FULL CALL EFF 10/17/03.</t>
  </si>
  <si>
    <t>ISS'D IN EXCH OF 144A SEC. CALL (25%MAX) W/PRCDS OF EQTY OFFR @109⅞% UNTIL     5/15/01. POISON PUT @101%. FULL CALL @104.938% EFF 2/14/04.</t>
  </si>
  <si>
    <t>ISS'D IN EXCH FOR 144A. UNSEC'D. CALL (35%MAX) W/PRCDS OF EQTY OFFR @111¼%     UNTIL 1/15/02. POISON PUT @101%. FULL CALL @105.625% EFF 2/14/04.</t>
  </si>
  <si>
    <t>ISSD IN EXCH 144A. POISON PILL @MAKE WHOLE TIL 5/02.                            FULL CALL @103.5% EFF 12/29/03.</t>
  </si>
  <si>
    <t>ISSD IN EXCH OF 144A SEC. SECD SR. GTD BY SUBS. CALL (35%MAX) W/PRCDS OF EQTY   OFFR @109½% UNTIL 3/1/01.</t>
  </si>
  <si>
    <t>CPN RATE=0% TO 5/01;THEN 13¼%. ISS'D IN EXCH OF 144A. CALL 5/15/00-5/14/01     @108.833% OF ACCT VAL SEMI-ANNLY.</t>
  </si>
  <si>
    <t>ENTIRE ISSUE REDEEMED.</t>
  </si>
  <si>
    <t>CALL @ &gt; PAR OR MAKE WHOLE +15BP.                                               BOOK ENTRY.   ENTIRE ISSUE REDEEMED.</t>
  </si>
  <si>
    <t>ISSD IN EXCH OF 144A SEC. GTD BY SUBS. SR SUB. CALL (35%MAX) W/PRCDS OF EQTY    OFFR @108⅝% UNTIL 2/15/01.</t>
  </si>
  <si>
    <t>ISS'D IN EXCH OF 144A. SR SUB UNSEC'D. CALL W/PRCDS OF EQTY OFFR. POISON PILL.  POISON PUT.</t>
  </si>
  <si>
    <t>CPN RATE=7.5% TO 12/99; THEN 12%. ISS'D IN EXCH OF 144A SEC. SR UNSEC'D. GTD BY SUBS. POISON PUT. SHORT 1ST CPN. CO MISSED 12/15/01 CPN PYMT.</t>
  </si>
  <si>
    <t>ISS'D IN EXCH OF LIKE 144A SEC. CALL (40%MAX) W/PRCDS OF EQTY OFFR @110% UNTIL  10/1/99. LONG 1ST CPN.</t>
  </si>
  <si>
    <t>ISS'D IN EXCH FOR 144A SEC. UNSEC'D, SR, SUB. GTD BY SUBS. CALL (35%MAX) W/PRCDSOF EQTY OFFR UNTIL 12/15/01. POISON PUT @101%.</t>
  </si>
  <si>
    <t>UNSECD SR SUB NTS. CALL(35% MAX) W/PRCDS OF EQTY OFR @110% TO 7/15/99. ASSET    SALE CLAUSE.</t>
  </si>
  <si>
    <t>ISS'D IN EXCH OF LIKE 144A SEC. UNSEC'D. SR. SUB. CALL (35%MAX) W/ PRCDS OF EQTYOFFR @109 1/8% UNTIL 7/15/00. POISON PUT.</t>
  </si>
  <si>
    <t>ISS'D IN EXCH OF LIKE 144A SEC. UNSEC'D. SR. SUB. CALL (35%MAX) W/ PRCDS OF EQTYOFFR @109⅛% UNTIL 7/15/00. POISON PUT.</t>
  </si>
  <si>
    <t>ISS'D IN EXCH FOR 144A SEC. CALL (35%MAX) W/PRCDS OF EQTY OFFR @112 3/8% UNTIL  6/15/01. POISON PUT @101%.</t>
  </si>
  <si>
    <t>ISSD IN EXCH OF 144A SEC. GTD BY SUBS. CALL (33%MAX) W/PRCDS OF EQTY OFFR       @112¼% UNTIL 7/15/02. POISON PUT @101%.</t>
  </si>
  <si>
    <t>ISS'D IN EXCH FOR 144A SEC. UNSEC'D SR SUB. GTD BY SUBS. CALL (35%MAX) W/PRCDS  OF EQTY OFFR @110⅜% UNTIL 12/15/01.</t>
  </si>
  <si>
    <t>UNSEC'D. CALL (33%MAX) W/PRCDS OF EQTY OFF @ 110¾% UNTIL 6/1/02. POISON PUT    @ 101%.</t>
  </si>
  <si>
    <t>ISS'D IN EXCH OF 144A SEC. UNSEC'D. CALL (33%MAX) W/PRCDS OF EQTY OFFR @110½%  UNTIL 12/1/02. POISON PUT @101%.</t>
  </si>
  <si>
    <t>ISS'D AS PART OF UNIT. POISON PUT. SHORT 1ST CPN. SR. GTD BY SUBS. LORAL SPACE &amp;COMM LTD ACQ CO-3/23/98. FOR NEW 10% SEC SEE CUSIP#543868AC7.</t>
  </si>
  <si>
    <t>CPN RATE=0% TO 1/02;THEN 12½%. ISS'D AS PART OF UNIT. SR. POISON PUT. LORAL    SPACE &amp; COMM LTD ACQ CO-3/23/98. FOR NEW 10% SEC SEE CUSIP#543868AC7.</t>
  </si>
  <si>
    <t>ISSD IN EXCH FOR 144A SEC (SERIES C) &amp; LIKE SECS (SERS A &amp; B). CALL (35%MAX) W/ PRCDS OF EQTY OFFR @110⅛% TO 6/15/00.</t>
  </si>
  <si>
    <t>ISSD IN EXCH OF LIKE 144A. SR. CALL (33%MAX) W/PRCDS OF EQTY OFFR @110¼% UNTIL 7/1/00. POISON PUT @101%. EXCH'D INTO ID# 039525AK6.</t>
  </si>
  <si>
    <t>ISS'D IN EXCH OF LIKE 144A. CALL (35%MAX) W/PRCDS OF EQTY OFFR @110½% UNTIL    9/15/00. POISON PUT. OFFR TO PURCH-11/9/01. RESULTS NOT RELEASED BY COMPANY.</t>
  </si>
  <si>
    <t>ISSD IN EXCH FOR 144A SEC. UNSECD SR SUB. GTD BY SUBS. CALL (35%MAX) W/PRCDS OF EQTY OFFR @109⅞% T0 12/00. POISON PUT @ 101%.</t>
  </si>
  <si>
    <t>UNSEC'D. CALL @ &gt;OF PAR OR MAKE WHOLE +10BP. SHORT 1ST CPN.</t>
  </si>
  <si>
    <t>ISS'D IN EXCH FOR 144A.POISON PUT. POISON PILL. ESCROW ACCT FOR 1ST 2 INT PYMTS.HLDRS REC'D 2.452799 GLBCF CM STK SHR'S + $5.848982 PER BOND THRU REORG 12/9/03.</t>
  </si>
  <si>
    <t>ISS'D IN EXCH OF 144A SEC. UNSEC'D. SR. POISON PILL. POISON PUT @101%. THRU     REORG EFF 12/9/03 HLDRS RECEIVED 2.450328 GLBCF CM STK SHR'S + $5.84309 PER BOND</t>
  </si>
  <si>
    <t>ISS'D IN EXCH OF 144A SEC. CALL(25%MAX) W/PRCDS OF EQTY OFFR. POISON PILL/PUT.  HLDRS REC'D 2.452149 GLBCF CM STK SHR'S + $5.847433 PER BOND THRU REORG 12/9/03.</t>
  </si>
  <si>
    <t>ISS'D IN EXCH OF 144A SEC. POISON PILL. POISON PUT @101%. ASSET SALES CLAUSE.   HLDRS REC'D 2.508751 GLBCF CM STK SHR'S + $5.982405 PER BOND THRU REORG 12/9/03.</t>
  </si>
  <si>
    <t>ISS'D IN EXCH OF LIKE 144A SEC. SR. GTD BY IMPSAT SA. POISON PUT @101%.         FOR REG'D SEC-SEE CUSIP# 45321TAL7.</t>
  </si>
  <si>
    <t>ISS'D IN EXCH OF 144A SEC. CALL @ &gt; PAR OR MAKE WHOLE +50BP. POISON PUT @101%.  ASSET SALE CLAUSE.</t>
  </si>
  <si>
    <t>CO FILED CH 11 EFF 1/22/02.</t>
  </si>
  <si>
    <t>ISSD IN EXCH OF LIKE 144A SEC. UNSECD. POISON PUT @101%. SHORT 1ST CPN.</t>
  </si>
  <si>
    <t>ISSD IN EXCH OF CPRK 12% NTS DUE 7/15/08. POISON PUT @101%.OFFR TO EXCH FOR CASH&amp; CLASS A CM STK EXP 1/30/02.</t>
  </si>
  <si>
    <t>UNSEC'D. POISON PUT @101%. SHORT 1ST CPN. OFFR TO EXCH FOR CASH &amp; COMMON STOCK  EXP 1/30/02.</t>
  </si>
  <si>
    <t>ISS'D IN EXCH OF 144A SEC. GTD BY SUBS. SR. CALL (33% MAX) W/PRCDS OF EQTY OFFR @110¼% UNTIL 11/1/00. SHORT 1ST CPN.</t>
  </si>
  <si>
    <t>CPN RATE=0% TO 11/01; THEN 11¼%. ISS'D IN EXCH OF 144A/REGS SEC. GTD BY SUBS.  SR DISC. CALL (33%MAX) W/PRCDS OF EQTY OFFR @ 111.25% UNTIL 11/1/00.</t>
  </si>
  <si>
    <t>ISSD IN EXCH OF 144A SEC. CALL W/ PRCDS OF EQTY OFFR TO 7/1/00.                 FINAL DISTRIBUTION MADE IN 5/04</t>
  </si>
  <si>
    <t>TRUSTEE:MANUFACTURERS HANOVER TRUST. CO N/C TO FRONTIER CORP EFF 1/95. CO ACQ'D ALC COMMUNICATIONS INC EFF 8/17/95.</t>
  </si>
  <si>
    <t>ISSD IN EXCH OF 144A SEC. GTD BY SUBS. SRRSUB UNSECD. POISON PUT @101%. CALL    W/PRCDS OF EQTY OFFR @110¼% UNTIL 7/1/01. PRIVATELY EXCH'D INTO 10% SR SUB NOTE</t>
  </si>
  <si>
    <t>ISSD IN EXCH OF LIKE 144A SEC. POISON PUT @101%. ALSO FIPS. FOR NEW 10% SEC SEE CUSIP#948774AH7, FOR NEW PFD SEE CUSIP#948774302. FINAL DEFAULT PAYMENT - 8/6/10</t>
  </si>
  <si>
    <t>ISSD IN EXCH OF 144A SEC EFF 9/11/96. SHORT 1ST CPN. ALSO FIPS. CONSENT         SOLICITATION EXP 5/23/02. OFFR TO EXCH FOR REG'D EXP 6/14/02.</t>
  </si>
  <si>
    <t>Security Notes</t>
  </si>
  <si>
    <t>FILED FOR CHAPTER 11 ON 09/12/1999</t>
  </si>
  <si>
    <t>FILED FOR CHAPTER 11 ON 12/02/2001</t>
  </si>
  <si>
    <t>Cumulative Average</t>
  </si>
  <si>
    <t>Moody's Trailing 12 Month Issuer Speculative Grade Default Rate</t>
  </si>
  <si>
    <t>USHY EX TMT</t>
  </si>
  <si>
    <t>MOODYS US SPECULATIVE GRADE CUMULATIVE AVERAGE SINCE 1970</t>
  </si>
  <si>
    <t>USHY EX RETAIL</t>
  </si>
  <si>
    <t>USHY EX FINANCIAL SERVICES</t>
  </si>
  <si>
    <t>USHY EX TMT INDEX</t>
  </si>
  <si>
    <t>USHY EX TMT LTM DEFAULT RATE</t>
  </si>
  <si>
    <t>USHY EX TMT LTM PAR DEFAULTS AS A % OF TOTAL</t>
  </si>
  <si>
    <t>USHY EX TMT CONTRIBUTION TO USHY LTM PAR DEFAULT RATE</t>
  </si>
  <si>
    <t>USHY EX RETAIL INDEX</t>
  </si>
  <si>
    <t>USHY EX RETAIL LTM DEFAULT RATE</t>
  </si>
  <si>
    <t>USHY EX RETAIL LTM PAR DEFAULTS AS A % OF TOTAL</t>
  </si>
  <si>
    <t>USHY EX RETAIL CONTRIBUTION TO USHY LTM PAR DEFAULT RATE</t>
  </si>
  <si>
    <t>USHY EX FINANCIAL SERVICES INDEX</t>
  </si>
  <si>
    <t>USHY EX FINANCIAL SERVICES LTM DEFAULT RATE</t>
  </si>
  <si>
    <t>USHY EX FINANCIAL SERVICES LTM PAR DEFAULTS AS A % OF TOTAL</t>
  </si>
  <si>
    <t>USHY EX FINANCIAL SERVICES CONTRIBUTION TO USHY LTM PAR DEFAULT RATE</t>
  </si>
  <si>
    <t>MOODYS US SPECULATIVE GRADE LTM ISSUER DEFAULT RATE (MOVING AVERAGE)</t>
  </si>
  <si>
    <t>USHY EX LEISURE</t>
  </si>
  <si>
    <t>USHY Total Default Face Value (USD, Mln)</t>
  </si>
  <si>
    <t>% of USHY LTM Par Defaults</t>
  </si>
  <si>
    <t>Issue Date</t>
  </si>
  <si>
    <t>Years from Issuance to Default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</si>
</sst>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%"/>
    <numFmt numFmtId="169" formatCode="_(* #,##0_);_(* \(#,##0\);_(* &quot;-&quot;??_);_(@_)"/>
    <numFmt numFmtId="188" formatCode="0.00000000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65" fontId="4" fillId="0" borderId="0" xfId="2" applyNumberFormat="1" applyFont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88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0">
    <dxf>
      <alignment horizontal="center" readingOrder="0"/>
    </dxf>
    <dxf>
      <alignment horizontal="center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65" formatCode="0.0%"/>
    </dxf>
    <dxf>
      <numFmt numFmtId="0" formatCode="General"/>
    </dxf>
    <dxf>
      <numFmt numFmtId="1" formatCode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numFmt numFmtId="169" formatCode="_(* #,##0_);_(* \(#,##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hartsheet" Target="chartsheets/sheet4.xml"/><Relationship Id="rId18" Type="http://schemas.openxmlformats.org/officeDocument/2006/relationships/pivotCacheDefinition" Target="pivotCache/pivotCacheDefinition2.xml"/><Relationship Id="rId3" Type="http://schemas.openxmlformats.org/officeDocument/2006/relationships/chartsheet" Target="chart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7.xml"/><Relationship Id="rId19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0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Contribution</a:t>
            </a:r>
            <a:r>
              <a:rPr lang="en-US" b="1" baseline="0"/>
              <a:t> to US High Yield LTM Par Default Rate by Sector</a:t>
            </a:r>
          </a:p>
          <a:p>
            <a:pPr>
              <a:defRPr/>
            </a:pPr>
            <a:r>
              <a:rPr lang="en-US" b="1" baseline="0"/>
              <a:t>From 12/31/1997 - 12/31/2001</a:t>
            </a:r>
            <a:endParaRPr lang="en-US" b="1"/>
          </a:p>
        </c:rich>
      </c:tx>
      <c:layout>
        <c:manualLayout>
          <c:xMode val="edge"/>
          <c:yMode val="edge"/>
          <c:x val="0.258467283627456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244303361522218E-2"/>
          <c:y val="7.1014078807434711E-2"/>
          <c:w val="0.92663226385461073"/>
          <c:h val="0.646145529700089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'industry_chart_data (2)'!$B$1</c:f>
              <c:strCache>
                <c:ptCount val="1"/>
                <c:pt idx="0">
                  <c:v>AUTOMOTIVE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(2)'!$B$2:$B$62</c:f>
              <c:numCache>
                <c:formatCode>0.0%</c:formatCode>
                <c:ptCount val="17"/>
                <c:pt idx="0">
                  <c:v>1.5176526432661059E-3</c:v>
                </c:pt>
                <c:pt idx="1">
                  <c:v>1.5174806279607061E-3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1.4025799821234806E-3</c:v>
                </c:pt>
                <c:pt idx="8">
                  <c:v>1.3414403702154288E-3</c:v>
                </c:pt>
                <c:pt idx="9">
                  <c:v>1.3471691689313399E-3</c:v>
                </c:pt>
                <c:pt idx="10">
                  <c:v>1.3115671478660805E-3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6.7987883246119719E-3</c:v>
                </c:pt>
                <c:pt idx="16">
                  <c:v>9.6351755195103698E-3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B-435A-9F74-91326A716090}"/>
            </c:ext>
          </c:extLst>
        </c:ser>
        <c:ser>
          <c:idx val="1"/>
          <c:order val="1"/>
          <c:tx>
            <c:strRef>
              <c:f>'industry_chart_data (2)'!$C$1</c:f>
              <c:strCache>
                <c:ptCount val="1"/>
                <c:pt idx="0">
                  <c:v>BANKING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(2)'!$C$2:$C$62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1.5027711099267049E-3</c:v>
                </c:pt>
                <c:pt idx="3">
                  <c:v>1.5588343037076873E-3</c:v>
                </c:pt>
                <c:pt idx="4">
                  <c:v>1.4647486271643494E-3</c:v>
                </c:pt>
                <c:pt idx="5">
                  <c:v>2.4423288449249964E-3</c:v>
                </c:pt>
                <c:pt idx="6">
                  <c:v>1.1390855330214061E-3</c:v>
                </c:pt>
                <c:pt idx="7">
                  <c:v>1.0625605925177882E-3</c:v>
                </c:pt>
                <c:pt idx="8">
                  <c:v>1.0162427047086581E-3</c:v>
                </c:pt>
                <c:pt idx="9">
                  <c:v>0</c:v>
                </c:pt>
                <c:pt idx="10">
                  <c:v>1.9872229513122428E-3</c:v>
                </c:pt>
                <c:pt idx="11">
                  <c:v>1.9985107098190432E-3</c:v>
                </c:pt>
                <c:pt idx="12">
                  <c:v>1.8435164264687671E-3</c:v>
                </c:pt>
                <c:pt idx="13">
                  <c:v>1.7903250120220324E-3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B-435A-9F74-91326A716090}"/>
            </c:ext>
          </c:extLst>
        </c:ser>
        <c:ser>
          <c:idx val="2"/>
          <c:order val="2"/>
          <c:tx>
            <c:strRef>
              <c:f>'industry_chart_data (2)'!$D$1</c:f>
              <c:strCache>
                <c:ptCount val="1"/>
                <c:pt idx="0">
                  <c:v>BASIC INDUSTRY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(2)'!$D$2:$D$62</c:f>
              <c:numCache>
                <c:formatCode>0.0%</c:formatCode>
                <c:ptCount val="17"/>
                <c:pt idx="0">
                  <c:v>1.0121057974432186E-3</c:v>
                </c:pt>
                <c:pt idx="1">
                  <c:v>1.0119910823345824E-3</c:v>
                </c:pt>
                <c:pt idx="2">
                  <c:v>1.0018474066178032E-3</c:v>
                </c:pt>
                <c:pt idx="3">
                  <c:v>4.4166971938384468E-3</c:v>
                </c:pt>
                <c:pt idx="4">
                  <c:v>4.1012961560601777E-3</c:v>
                </c:pt>
                <c:pt idx="5">
                  <c:v>6.438866954802263E-3</c:v>
                </c:pt>
                <c:pt idx="6">
                  <c:v>8.8898791339122613E-3</c:v>
                </c:pt>
                <c:pt idx="7">
                  <c:v>6.0612706439584704E-3</c:v>
                </c:pt>
                <c:pt idx="8">
                  <c:v>5.5531566356099909E-3</c:v>
                </c:pt>
                <c:pt idx="9">
                  <c:v>5.8422236292655768E-3</c:v>
                </c:pt>
                <c:pt idx="10">
                  <c:v>4.4315071814263014E-3</c:v>
                </c:pt>
                <c:pt idx="11">
                  <c:v>8.7534769090074089E-3</c:v>
                </c:pt>
                <c:pt idx="12">
                  <c:v>1.2017883584149892E-2</c:v>
                </c:pt>
                <c:pt idx="13">
                  <c:v>1.4717187728825914E-2</c:v>
                </c:pt>
                <c:pt idx="14">
                  <c:v>1.7114218661595786E-2</c:v>
                </c:pt>
                <c:pt idx="15">
                  <c:v>1.5571366790452693E-2</c:v>
                </c:pt>
                <c:pt idx="16">
                  <c:v>1.2299607180156109E-2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BB-435A-9F74-91326A716090}"/>
            </c:ext>
          </c:extLst>
        </c:ser>
        <c:ser>
          <c:idx val="3"/>
          <c:order val="3"/>
          <c:tx>
            <c:strRef>
              <c:f>'industry_chart_data (2)'!$E$1</c:f>
              <c:strCache>
                <c:ptCount val="1"/>
                <c:pt idx="0">
                  <c:v>CAPITAL GOODS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(2)'!$E$2:$E$62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1.572163526489735E-3</c:v>
                </c:pt>
                <c:pt idx="5">
                  <c:v>1.4298725237560888E-3</c:v>
                </c:pt>
                <c:pt idx="6">
                  <c:v>1.4671421665315709E-3</c:v>
                </c:pt>
                <c:pt idx="7">
                  <c:v>1.3685780431629112E-3</c:v>
                </c:pt>
                <c:pt idx="8">
                  <c:v>0</c:v>
                </c:pt>
                <c:pt idx="9">
                  <c:v>6.1234962224151817E-4</c:v>
                </c:pt>
                <c:pt idx="10">
                  <c:v>5.9616688539367284E-4</c:v>
                </c:pt>
                <c:pt idx="11">
                  <c:v>5.9955321294571299E-4</c:v>
                </c:pt>
                <c:pt idx="12">
                  <c:v>5.5305492794063013E-4</c:v>
                </c:pt>
                <c:pt idx="13">
                  <c:v>7.6983975516947386E-4</c:v>
                </c:pt>
                <c:pt idx="14">
                  <c:v>3.1838071101677606E-3</c:v>
                </c:pt>
                <c:pt idx="15">
                  <c:v>3.972548759754912E-3</c:v>
                </c:pt>
                <c:pt idx="16">
                  <c:v>4.0083047531141334E-3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BB-435A-9F74-91326A716090}"/>
            </c:ext>
          </c:extLst>
        </c:ser>
        <c:ser>
          <c:idx val="4"/>
          <c:order val="4"/>
          <c:tx>
            <c:strRef>
              <c:f>'industry_chart_data (2)'!$F$1</c:f>
              <c:strCache>
                <c:ptCount val="1"/>
                <c:pt idx="0">
                  <c:v>CONSUMER GOODS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(2)'!$F$2:$F$62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1.1913288834270043E-3</c:v>
                </c:pt>
                <c:pt idx="5">
                  <c:v>1.0835058875667256E-3</c:v>
                </c:pt>
                <c:pt idx="6">
                  <c:v>3.5917645027230974E-3</c:v>
                </c:pt>
                <c:pt idx="7">
                  <c:v>3.9880024158377627E-3</c:v>
                </c:pt>
                <c:pt idx="8">
                  <c:v>3.2288063214003485E-3</c:v>
                </c:pt>
                <c:pt idx="9">
                  <c:v>6.7125765590115216E-3</c:v>
                </c:pt>
                <c:pt idx="10">
                  <c:v>4.7693350831493828E-3</c:v>
                </c:pt>
                <c:pt idx="11">
                  <c:v>5.1761427384313221E-3</c:v>
                </c:pt>
                <c:pt idx="12">
                  <c:v>7.4109360344044427E-3</c:v>
                </c:pt>
                <c:pt idx="13">
                  <c:v>6.445170043279316E-3</c:v>
                </c:pt>
                <c:pt idx="14">
                  <c:v>6.8630962942627868E-3</c:v>
                </c:pt>
                <c:pt idx="15">
                  <c:v>5.7779617335677802E-3</c:v>
                </c:pt>
                <c:pt idx="16">
                  <c:v>5.9930283594286631E-3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BB-435A-9F74-91326A716090}"/>
            </c:ext>
          </c:extLst>
        </c:ser>
        <c:ser>
          <c:idx val="5"/>
          <c:order val="5"/>
          <c:tx>
            <c:strRef>
              <c:f>'industry_chart_data (2)'!$G$1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(2)'!$G$2:$G$62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8.0414699631322771E-4</c:v>
                </c:pt>
                <c:pt idx="5">
                  <c:v>3.062680371535946E-3</c:v>
                </c:pt>
                <c:pt idx="6">
                  <c:v>4.3955032548230024E-3</c:v>
                </c:pt>
                <c:pt idx="7">
                  <c:v>5.099015771374363E-3</c:v>
                </c:pt>
                <c:pt idx="8">
                  <c:v>5.3165753339538156E-3</c:v>
                </c:pt>
                <c:pt idx="9">
                  <c:v>3.1960567950192302E-3</c:v>
                </c:pt>
                <c:pt idx="10">
                  <c:v>2.0186210739429763E-3</c:v>
                </c:pt>
                <c:pt idx="11">
                  <c:v>1.0907871454192337E-3</c:v>
                </c:pt>
                <c:pt idx="12">
                  <c:v>4.6899057889365428E-4</c:v>
                </c:pt>
                <c:pt idx="13">
                  <c:v>4.5545868305840498E-4</c:v>
                </c:pt>
                <c:pt idx="14">
                  <c:v>4.2584675542937873E-4</c:v>
                </c:pt>
                <c:pt idx="15">
                  <c:v>4.0717824515779593E-4</c:v>
                </c:pt>
                <c:pt idx="16">
                  <c:v>1.0461645515212128E-3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BB-435A-9F74-91326A716090}"/>
            </c:ext>
          </c:extLst>
        </c:ser>
        <c:ser>
          <c:idx val="6"/>
          <c:order val="6"/>
          <c:tx>
            <c:strRef>
              <c:f>'industry_chart_data (2)'!$H$1</c:f>
              <c:strCache>
                <c:ptCount val="1"/>
                <c:pt idx="0">
                  <c:v>FINANCIAL SERVICES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(2)'!$H$2:$H$62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1.928556257739271E-3</c:v>
                </c:pt>
                <c:pt idx="3">
                  <c:v>2.0005040230915319E-3</c:v>
                </c:pt>
                <c:pt idx="4">
                  <c:v>4.0768836789407724E-3</c:v>
                </c:pt>
                <c:pt idx="5">
                  <c:v>6.365597089454513E-3</c:v>
                </c:pt>
                <c:pt idx="6">
                  <c:v>6.7593335529490244E-3</c:v>
                </c:pt>
                <c:pt idx="7">
                  <c:v>6.3052345560005562E-3</c:v>
                </c:pt>
                <c:pt idx="8">
                  <c:v>4.2011473412655927E-3</c:v>
                </c:pt>
                <c:pt idx="9">
                  <c:v>1.7758139045004027E-3</c:v>
                </c:pt>
                <c:pt idx="10">
                  <c:v>0</c:v>
                </c:pt>
                <c:pt idx="11">
                  <c:v>1.8985851743280912E-3</c:v>
                </c:pt>
                <c:pt idx="12">
                  <c:v>1.7513406051453285E-3</c:v>
                </c:pt>
                <c:pt idx="13">
                  <c:v>3.3085206222167153E-3</c:v>
                </c:pt>
                <c:pt idx="14">
                  <c:v>4.8108631096856697E-3</c:v>
                </c:pt>
                <c:pt idx="15">
                  <c:v>3.0794455333474822E-3</c:v>
                </c:pt>
                <c:pt idx="16">
                  <c:v>2.8754579958954482E-3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BB-435A-9F74-91326A716090}"/>
            </c:ext>
          </c:extLst>
        </c:ser>
        <c:ser>
          <c:idx val="7"/>
          <c:order val="7"/>
          <c:tx>
            <c:strRef>
              <c:f>'industry_chart_data (2)'!$I$1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(2)'!$I$2:$I$62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1.5276576176335335E-3</c:v>
                </c:pt>
                <c:pt idx="4">
                  <c:v>1.4354536546210622E-3</c:v>
                </c:pt>
                <c:pt idx="5">
                  <c:v>1.3055357825599071E-3</c:v>
                </c:pt>
                <c:pt idx="6">
                  <c:v>8.4688731209075496E-3</c:v>
                </c:pt>
                <c:pt idx="7">
                  <c:v>7.2878905919610054E-3</c:v>
                </c:pt>
                <c:pt idx="8">
                  <c:v>1.4161138841574208E-2</c:v>
                </c:pt>
                <c:pt idx="9">
                  <c:v>1.6058664726743065E-2</c:v>
                </c:pt>
                <c:pt idx="10">
                  <c:v>1.1382813065116529E-2</c:v>
                </c:pt>
                <c:pt idx="11">
                  <c:v>1.0847916132897767E-2</c:v>
                </c:pt>
                <c:pt idx="12">
                  <c:v>3.4842460460259689E-3</c:v>
                </c:pt>
                <c:pt idx="13">
                  <c:v>1.772421761901812E-3</c:v>
                </c:pt>
                <c:pt idx="14">
                  <c:v>1.1717481478009635E-3</c:v>
                </c:pt>
                <c:pt idx="15">
                  <c:v>1.120380391550539E-3</c:v>
                </c:pt>
                <c:pt idx="16">
                  <c:v>1.0461645515212128E-3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BB-435A-9F74-91326A716090}"/>
            </c:ext>
          </c:extLst>
        </c:ser>
        <c:ser>
          <c:idx val="8"/>
          <c:order val="8"/>
          <c:tx>
            <c:strRef>
              <c:f>'industry_chart_data (2)'!$J$1</c:f>
              <c:strCache>
                <c:ptCount val="1"/>
                <c:pt idx="0">
                  <c:v>INSURANCE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(2)'!$J$2:$J$62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4.0823308149434548E-4</c:v>
                </c:pt>
                <c:pt idx="10">
                  <c:v>1.1923337707873457E-3</c:v>
                </c:pt>
                <c:pt idx="11">
                  <c:v>1.1991064258914258E-3</c:v>
                </c:pt>
                <c:pt idx="12">
                  <c:v>1.7476535722923908E-3</c:v>
                </c:pt>
                <c:pt idx="13">
                  <c:v>1.33916310899248E-3</c:v>
                </c:pt>
                <c:pt idx="14">
                  <c:v>5.8252622204962184E-4</c:v>
                </c:pt>
                <c:pt idx="15">
                  <c:v>5.56989108942268E-4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BB-435A-9F74-91326A716090}"/>
            </c:ext>
          </c:extLst>
        </c:ser>
        <c:ser>
          <c:idx val="9"/>
          <c:order val="9"/>
          <c:tx>
            <c:strRef>
              <c:f>'industry_chart_data (2)'!$K$1</c:f>
              <c:strCache>
                <c:ptCount val="1"/>
                <c:pt idx="0">
                  <c:v>LEISURE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(2)'!$K$2:$K$62</c:f>
              <c:numCache>
                <c:formatCode>0.0%</c:formatCode>
                <c:ptCount val="17"/>
                <c:pt idx="0">
                  <c:v>6.3256612340201158E-4</c:v>
                </c:pt>
                <c:pt idx="1">
                  <c:v>6.3249442645911405E-4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1.3896843502861154E-3</c:v>
                </c:pt>
                <c:pt idx="7">
                  <c:v>1.2963239228717016E-3</c:v>
                </c:pt>
                <c:pt idx="8">
                  <c:v>1.2398160997445628E-3</c:v>
                </c:pt>
                <c:pt idx="9">
                  <c:v>2.1636353319200306E-3</c:v>
                </c:pt>
                <c:pt idx="10">
                  <c:v>1.6891395086154062E-3</c:v>
                </c:pt>
                <c:pt idx="11">
                  <c:v>5.294054870310645E-3</c:v>
                </c:pt>
                <c:pt idx="12">
                  <c:v>8.423026552535795E-3</c:v>
                </c:pt>
                <c:pt idx="13">
                  <c:v>8.4485437317319712E-3</c:v>
                </c:pt>
                <c:pt idx="14">
                  <c:v>7.2296860719319438E-3</c:v>
                </c:pt>
                <c:pt idx="15">
                  <c:v>4.0333694095819406E-3</c:v>
                </c:pt>
                <c:pt idx="16">
                  <c:v>1.4945207878874467E-3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BB-435A-9F74-91326A716090}"/>
            </c:ext>
          </c:extLst>
        </c:ser>
        <c:ser>
          <c:idx val="10"/>
          <c:order val="10"/>
          <c:tx>
            <c:strRef>
              <c:f>'industry_chart_data (2)'!$L$1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(2)'!$L$2:$L$62</c:f>
              <c:numCache>
                <c:formatCode>0.0%</c:formatCode>
                <c:ptCount val="17"/>
                <c:pt idx="0">
                  <c:v>3.8920528440678968E-3</c:v>
                </c:pt>
                <c:pt idx="1">
                  <c:v>2.8740546738302143E-3</c:v>
                </c:pt>
                <c:pt idx="2">
                  <c:v>2.8452466347945607E-3</c:v>
                </c:pt>
                <c:pt idx="3">
                  <c:v>2.9513929483532212E-3</c:v>
                </c:pt>
                <c:pt idx="4">
                  <c:v>4.3942458814930484E-3</c:v>
                </c:pt>
                <c:pt idx="5">
                  <c:v>1.4742785027547251E-3</c:v>
                </c:pt>
                <c:pt idx="6">
                  <c:v>4.381378594213536E-3</c:v>
                </c:pt>
                <c:pt idx="7">
                  <c:v>4.0870330630604209E-3</c:v>
                </c:pt>
                <c:pt idx="8">
                  <c:v>2.5593056275382848E-3</c:v>
                </c:pt>
                <c:pt idx="9">
                  <c:v>2.5702354810883989E-3</c:v>
                </c:pt>
                <c:pt idx="10">
                  <c:v>0</c:v>
                </c:pt>
                <c:pt idx="11">
                  <c:v>1.506077670919631E-3</c:v>
                </c:pt>
                <c:pt idx="12">
                  <c:v>1.3892739789868628E-3</c:v>
                </c:pt>
                <c:pt idx="13">
                  <c:v>1.70725393146421E-3</c:v>
                </c:pt>
                <c:pt idx="14">
                  <c:v>2.2427259548910439E-3</c:v>
                </c:pt>
                <c:pt idx="15">
                  <c:v>2.1386461131283293E-3</c:v>
                </c:pt>
                <c:pt idx="16">
                  <c:v>2.8189651101133023E-3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BB-435A-9F74-91326A716090}"/>
            </c:ext>
          </c:extLst>
        </c:ser>
        <c:ser>
          <c:idx val="11"/>
          <c:order val="11"/>
          <c:tx>
            <c:strRef>
              <c:f>'industry_chart_data (2)'!$M$1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(2)'!$M$2:$M$62</c:f>
              <c:numCache>
                <c:formatCode>0.0%</c:formatCode>
                <c:ptCount val="17"/>
                <c:pt idx="0">
                  <c:v>1.0031992664257182E-2</c:v>
                </c:pt>
                <c:pt idx="1">
                  <c:v>1.6370979738926539E-2</c:v>
                </c:pt>
                <c:pt idx="2">
                  <c:v>1.058451785091709E-2</c:v>
                </c:pt>
                <c:pt idx="3">
                  <c:v>9.8102638846670441E-3</c:v>
                </c:pt>
                <c:pt idx="4">
                  <c:v>1.1952348797661091E-2</c:v>
                </c:pt>
                <c:pt idx="5">
                  <c:v>7.6698006926444609E-3</c:v>
                </c:pt>
                <c:pt idx="6">
                  <c:v>1.0193448617901958E-2</c:v>
                </c:pt>
                <c:pt idx="7">
                  <c:v>1.3988397688378179E-2</c:v>
                </c:pt>
                <c:pt idx="8">
                  <c:v>1.1264847133154532E-2</c:v>
                </c:pt>
                <c:pt idx="9">
                  <c:v>9.1403386946583946E-3</c:v>
                </c:pt>
                <c:pt idx="10">
                  <c:v>1.1094665737176252E-2</c:v>
                </c:pt>
                <c:pt idx="11">
                  <c:v>8.0440056070216481E-3</c:v>
                </c:pt>
                <c:pt idx="12">
                  <c:v>6.4430899105083414E-3</c:v>
                </c:pt>
                <c:pt idx="13">
                  <c:v>8.4474695367247558E-3</c:v>
                </c:pt>
                <c:pt idx="14">
                  <c:v>4.3411594950100276E-3</c:v>
                </c:pt>
                <c:pt idx="15">
                  <c:v>4.2468819013431443E-3</c:v>
                </c:pt>
                <c:pt idx="16">
                  <c:v>5.7290959882877399E-3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BB-435A-9F74-91326A716090}"/>
            </c:ext>
          </c:extLst>
        </c:ser>
        <c:ser>
          <c:idx val="12"/>
          <c:order val="12"/>
          <c:tx>
            <c:strRef>
              <c:f>'industry_chart_data (2)'!$N$1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(2)'!$N$2:$N$62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2.1859452464434671E-3</c:v>
                </c:pt>
                <c:pt idx="11">
                  <c:v>2.1983617808009476E-3</c:v>
                </c:pt>
                <c:pt idx="12">
                  <c:v>3.0602372679381534E-3</c:v>
                </c:pt>
                <c:pt idx="13">
                  <c:v>2.9719395199565737E-3</c:v>
                </c:pt>
                <c:pt idx="14">
                  <c:v>1.6739259254299479E-3</c:v>
                </c:pt>
                <c:pt idx="15">
                  <c:v>1.6005434165007703E-3</c:v>
                </c:pt>
                <c:pt idx="16">
                  <c:v>1.1806714224310833E-3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35A-9F74-91326A716090}"/>
            </c:ext>
          </c:extLst>
        </c:ser>
        <c:ser>
          <c:idx val="13"/>
          <c:order val="13"/>
          <c:tx>
            <c:strRef>
              <c:f>'industry_chart_data (2)'!$O$1</c:f>
              <c:strCache>
                <c:ptCount val="1"/>
                <c:pt idx="0">
                  <c:v>TECHNOLOGY &amp; ELECTRONICS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(2)'!$O$2:$O$62</c:f>
              <c:numCache>
                <c:formatCode>0.0%</c:formatCode>
                <c:ptCount val="17"/>
                <c:pt idx="0">
                  <c:v>1.4462991845463596E-3</c:v>
                </c:pt>
                <c:pt idx="1">
                  <c:v>0</c:v>
                </c:pt>
                <c:pt idx="2">
                  <c:v>1.3775401840994794E-3</c:v>
                </c:pt>
                <c:pt idx="3">
                  <c:v>1.4289314450653798E-3</c:v>
                </c:pt>
                <c:pt idx="4">
                  <c:v>1.3426862415673202E-3</c:v>
                </c:pt>
                <c:pt idx="5">
                  <c:v>1.8872541074420426E-3</c:v>
                </c:pt>
                <c:pt idx="6">
                  <c:v>6.8345131981284359E-4</c:v>
                </c:pt>
                <c:pt idx="7">
                  <c:v>6.3753635551067295E-4</c:v>
                </c:pt>
                <c:pt idx="8">
                  <c:v>6.0974562282519493E-4</c:v>
                </c:pt>
                <c:pt idx="9">
                  <c:v>1.2246992444830363E-3</c:v>
                </c:pt>
                <c:pt idx="10">
                  <c:v>4.6985899460826675E-3</c:v>
                </c:pt>
                <c:pt idx="11">
                  <c:v>5.5246830062237635E-3</c:v>
                </c:pt>
                <c:pt idx="12">
                  <c:v>6.5710299505052725E-3</c:v>
                </c:pt>
                <c:pt idx="13">
                  <c:v>6.3814344728513319E-3</c:v>
                </c:pt>
                <c:pt idx="14">
                  <c:v>1.2772389596215586E-2</c:v>
                </c:pt>
                <c:pt idx="15">
                  <c:v>2.4245351781836968E-2</c:v>
                </c:pt>
                <c:pt idx="16">
                  <c:v>2.1443683168766665E-2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8BB-435A-9F74-91326A716090}"/>
            </c:ext>
          </c:extLst>
        </c:ser>
        <c:ser>
          <c:idx val="14"/>
          <c:order val="14"/>
          <c:tx>
            <c:strRef>
              <c:f>'industry_chart_data (2)'!$P$1</c:f>
              <c:strCache>
                <c:ptCount val="1"/>
                <c:pt idx="0">
                  <c:v>TELECOMMUNICATIONS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(2)'!$P$2:$P$62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1.3112917959917642E-2</c:v>
                </c:pt>
                <c:pt idx="5">
                  <c:v>1.341682249464797E-2</c:v>
                </c:pt>
                <c:pt idx="6">
                  <c:v>2.0347712693467978E-2</c:v>
                </c:pt>
                <c:pt idx="7">
                  <c:v>2.3358482017437041E-2</c:v>
                </c:pt>
                <c:pt idx="8">
                  <c:v>1.3150587096011921E-2</c:v>
                </c:pt>
                <c:pt idx="9">
                  <c:v>1.2958950938956501E-2</c:v>
                </c:pt>
                <c:pt idx="10">
                  <c:v>8.3189127187833101E-3</c:v>
                </c:pt>
                <c:pt idx="11">
                  <c:v>4.2492334712172491E-3</c:v>
                </c:pt>
                <c:pt idx="12">
                  <c:v>1.7223236565927103E-2</c:v>
                </c:pt>
                <c:pt idx="13">
                  <c:v>3.3326183968785325E-2</c:v>
                </c:pt>
                <c:pt idx="14">
                  <c:v>3.8702841321865827E-2</c:v>
                </c:pt>
                <c:pt idx="15">
                  <c:v>4.7259245459018245E-2</c:v>
                </c:pt>
                <c:pt idx="16">
                  <c:v>5.7728256665413251E-2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8BB-435A-9F74-91326A716090}"/>
            </c:ext>
          </c:extLst>
        </c:ser>
        <c:ser>
          <c:idx val="15"/>
          <c:order val="15"/>
          <c:tx>
            <c:strRef>
              <c:f>'industry_chart_data (2)'!$Q$1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(2)'!$Q$2:$Q$62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4.8824954238811636E-4</c:v>
                </c:pt>
                <c:pt idx="5">
                  <c:v>4.4405978998636301E-4</c:v>
                </c:pt>
                <c:pt idx="6">
                  <c:v>1.9865651695893322E-3</c:v>
                </c:pt>
                <c:pt idx="7">
                  <c:v>1.853105673351023E-3</c:v>
                </c:pt>
                <c:pt idx="8">
                  <c:v>1.9511859930406237E-3</c:v>
                </c:pt>
                <c:pt idx="9">
                  <c:v>1.9595187911728585E-3</c:v>
                </c:pt>
                <c:pt idx="10">
                  <c:v>2.511849810458675E-3</c:v>
                </c:pt>
                <c:pt idx="11">
                  <c:v>6.8209170526123946E-3</c:v>
                </c:pt>
                <c:pt idx="12">
                  <c:v>9.4959531127406186E-3</c:v>
                </c:pt>
                <c:pt idx="13">
                  <c:v>9.2219641369254892E-3</c:v>
                </c:pt>
                <c:pt idx="14">
                  <c:v>7.5745148125705144E-3</c:v>
                </c:pt>
                <c:pt idx="15">
                  <c:v>4.3630813533810991E-3</c:v>
                </c:pt>
                <c:pt idx="16">
                  <c:v>1.0461645515212128E-3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8BB-435A-9F74-91326A716090}"/>
            </c:ext>
          </c:extLst>
        </c:ser>
        <c:ser>
          <c:idx val="16"/>
          <c:order val="16"/>
          <c:tx>
            <c:strRef>
              <c:f>'industry_chart_data (2)'!$R$1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(2)'!$R$2:$R$62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1.1229739474926679E-3</c:v>
                </c:pt>
                <c:pt idx="5">
                  <c:v>8.1160807815807562E-3</c:v>
                </c:pt>
                <c:pt idx="6">
                  <c:v>8.3276265148128966E-3</c:v>
                </c:pt>
                <c:pt idx="7">
                  <c:v>7.7681679797790473E-3</c:v>
                </c:pt>
                <c:pt idx="8">
                  <c:v>6.494603877252092E-3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BB-435A-9F74-91326A716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0333736"/>
        <c:axId val="1370331112"/>
      </c:barChart>
      <c:lineChart>
        <c:grouping val="stacked"/>
        <c:varyColors val="0"/>
        <c:ser>
          <c:idx val="17"/>
          <c:order val="17"/>
          <c:tx>
            <c:strRef>
              <c:f>'industry_chart_data (2)'!$S$1</c:f>
              <c:strCache>
                <c:ptCount val="1"/>
                <c:pt idx="0">
                  <c:v>USHY LTM DEFAULT RATE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  <a:prstDash val="sysDot"/>
              </a:ln>
              <a:effectLst/>
            </c:spPr>
          </c:marker>
          <c:cat>
            <c:numRef>
              <c:f>'industry_chart_data (2)'!$A$2:$A$62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'industry_chart_data (2)'!$S$2:$S$62</c:f>
              <c:numCache>
                <c:formatCode>0.0%</c:formatCode>
                <c:ptCount val="17"/>
                <c:pt idx="0">
                  <c:v>1.8532669256982773E-2</c:v>
                </c:pt>
                <c:pt idx="1">
                  <c:v>2.2407000549511159E-2</c:v>
                </c:pt>
                <c:pt idx="2">
                  <c:v>1.9240479444094911E-2</c:v>
                </c:pt>
                <c:pt idx="3">
                  <c:v>2.3694281416356846E-2</c:v>
                </c:pt>
                <c:pt idx="4">
                  <c:v>4.705944389353621E-2</c:v>
                </c:pt>
                <c:pt idx="5">
                  <c:v>5.513668382365676E-2</c:v>
                </c:pt>
                <c:pt idx="6">
                  <c:v>8.2021448524952564E-2</c:v>
                </c:pt>
                <c:pt idx="7">
                  <c:v>8.5564179297324433E-2</c:v>
                </c:pt>
                <c:pt idx="8">
                  <c:v>7.208859899829527E-2</c:v>
                </c:pt>
                <c:pt idx="9">
                  <c:v>6.5970465969486219E-2</c:v>
                </c:pt>
                <c:pt idx="10">
                  <c:v>5.8188670126554307E-2</c:v>
                </c:pt>
                <c:pt idx="11">
                  <c:v>6.5201411907846271E-2</c:v>
                </c:pt>
                <c:pt idx="12">
                  <c:v>8.1883469114463217E-2</c:v>
                </c:pt>
                <c:pt idx="13">
                  <c:v>0.10110287601390582</c:v>
                </c:pt>
                <c:pt idx="14">
                  <c:v>0.10868934947890684</c:v>
                </c:pt>
                <c:pt idx="15">
                  <c:v>0.12517177832217591</c:v>
                </c:pt>
                <c:pt idx="16">
                  <c:v>0.12834526060556786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8BB-435A-9F74-91326A716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333736"/>
        <c:axId val="1370331112"/>
      </c:lineChart>
      <c:catAx>
        <c:axId val="1370333736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31112"/>
        <c:crosses val="autoZero"/>
        <c:auto val="0"/>
        <c:lblAlgn val="ctr"/>
        <c:lblOffset val="100"/>
        <c:noMultiLvlLbl val="0"/>
      </c:catAx>
      <c:valAx>
        <c:axId val="1370331112"/>
        <c:scaling>
          <c:orientation val="minMax"/>
        </c:scaling>
        <c:delete val="0"/>
        <c:axPos val="l"/>
        <c:numFmt formatCode="0.00%" sourceLinked="0"/>
        <c:majorTickMark val="in"/>
        <c:minorTickMark val="none"/>
        <c:tickLblPos val="nextTo"/>
        <c:spPr>
          <a:noFill/>
          <a:ln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33736"/>
        <c:crosses val="autoZero"/>
        <c:crossBetween val="between"/>
        <c:majorUnit val="5.000000000000001E-3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8548978764619579E-2"/>
          <c:y val="0.85087529819933616"/>
          <c:w val="0.94876510893762145"/>
          <c:h val="0.13701314771184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US</a:t>
            </a:r>
            <a:r>
              <a:rPr lang="en-US" b="1" baseline="0"/>
              <a:t> High Yield LTM Par Default Rate with &amp; without Distressed Sectors</a:t>
            </a:r>
          </a:p>
          <a:p>
            <a:pPr>
              <a:defRPr/>
            </a:pPr>
            <a:r>
              <a:rPr lang="en-US" b="1" baseline="0"/>
              <a:t>From 12/31/1997 - 12/31/2001</a:t>
            </a:r>
            <a:endParaRPr lang="en-US" b="1"/>
          </a:p>
        </c:rich>
      </c:tx>
      <c:layout>
        <c:manualLayout>
          <c:xMode val="edge"/>
          <c:yMode val="edge"/>
          <c:x val="0.245568537400362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491940822731336E-2"/>
          <c:y val="7.1014078807434711E-2"/>
          <c:w val="0.93038462639340158"/>
          <c:h val="0.81509026525098194"/>
        </c:manualLayout>
      </c:layout>
      <c:lineChart>
        <c:grouping val="standard"/>
        <c:varyColors val="0"/>
        <c:ser>
          <c:idx val="0"/>
          <c:order val="0"/>
          <c:tx>
            <c:strRef>
              <c:f>industry_chart_data!$DB$1</c:f>
              <c:strCache>
                <c:ptCount val="1"/>
                <c:pt idx="0">
                  <c:v>USHY LTM DEFAULT RATE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industry_chart_data!$A$14:$A$62</c:f>
              <c:numCache>
                <c:formatCode>m/d/yyyy</c:formatCode>
                <c:ptCount val="49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  <c:pt idx="25">
                  <c:v>36556</c:v>
                </c:pt>
                <c:pt idx="26">
                  <c:v>36585</c:v>
                </c:pt>
                <c:pt idx="27">
                  <c:v>36616</c:v>
                </c:pt>
                <c:pt idx="28">
                  <c:v>36646</c:v>
                </c:pt>
                <c:pt idx="29">
                  <c:v>36677</c:v>
                </c:pt>
                <c:pt idx="30">
                  <c:v>36707</c:v>
                </c:pt>
                <c:pt idx="31">
                  <c:v>36738</c:v>
                </c:pt>
                <c:pt idx="32">
                  <c:v>36769</c:v>
                </c:pt>
                <c:pt idx="33">
                  <c:v>36799</c:v>
                </c:pt>
                <c:pt idx="34">
                  <c:v>36830</c:v>
                </c:pt>
                <c:pt idx="35">
                  <c:v>36860</c:v>
                </c:pt>
                <c:pt idx="36">
                  <c:v>36891</c:v>
                </c:pt>
                <c:pt idx="37">
                  <c:v>36922</c:v>
                </c:pt>
                <c:pt idx="38">
                  <c:v>36950</c:v>
                </c:pt>
                <c:pt idx="39">
                  <c:v>36981</c:v>
                </c:pt>
                <c:pt idx="40">
                  <c:v>37011</c:v>
                </c:pt>
                <c:pt idx="41">
                  <c:v>37042</c:v>
                </c:pt>
                <c:pt idx="42">
                  <c:v>37072</c:v>
                </c:pt>
                <c:pt idx="43">
                  <c:v>37103</c:v>
                </c:pt>
                <c:pt idx="44">
                  <c:v>37134</c:v>
                </c:pt>
                <c:pt idx="45">
                  <c:v>37164</c:v>
                </c:pt>
                <c:pt idx="46">
                  <c:v>37195</c:v>
                </c:pt>
                <c:pt idx="47">
                  <c:v>37225</c:v>
                </c:pt>
                <c:pt idx="48">
                  <c:v>37256</c:v>
                </c:pt>
              </c:numCache>
            </c:numRef>
          </c:cat>
          <c:val>
            <c:numRef>
              <c:f>industry_chart_data!$DB$14:$DB$62</c:f>
              <c:numCache>
                <c:formatCode>0.0%</c:formatCode>
                <c:ptCount val="49"/>
                <c:pt idx="0">
                  <c:v>1.8532669256982773E-2</c:v>
                </c:pt>
                <c:pt idx="1">
                  <c:v>2.0473888176478869E-2</c:v>
                </c:pt>
                <c:pt idx="2">
                  <c:v>2.17194886074683E-2</c:v>
                </c:pt>
                <c:pt idx="3">
                  <c:v>2.2407000549511159E-2</c:v>
                </c:pt>
                <c:pt idx="4">
                  <c:v>2.0564133906961289E-2</c:v>
                </c:pt>
                <c:pt idx="5">
                  <c:v>2.0921974059800109E-2</c:v>
                </c:pt>
                <c:pt idx="6">
                  <c:v>1.9240479444094911E-2</c:v>
                </c:pt>
                <c:pt idx="7">
                  <c:v>2.0272613569607863E-2</c:v>
                </c:pt>
                <c:pt idx="8">
                  <c:v>2.314346052593514E-2</c:v>
                </c:pt>
                <c:pt idx="9">
                  <c:v>2.3694281416356846E-2</c:v>
                </c:pt>
                <c:pt idx="10">
                  <c:v>4.3314967959430857E-2</c:v>
                </c:pt>
                <c:pt idx="11">
                  <c:v>4.6124748571485755E-2</c:v>
                </c:pt>
                <c:pt idx="12">
                  <c:v>4.705944389353621E-2</c:v>
                </c:pt>
                <c:pt idx="13">
                  <c:v>4.2594111191740433E-2</c:v>
                </c:pt>
                <c:pt idx="14">
                  <c:v>4.6030698265156982E-2</c:v>
                </c:pt>
                <c:pt idx="15">
                  <c:v>5.513668382365676E-2</c:v>
                </c:pt>
                <c:pt idx="16">
                  <c:v>5.8780629415498553E-2</c:v>
                </c:pt>
                <c:pt idx="17">
                  <c:v>7.0494368890164832E-2</c:v>
                </c:pt>
                <c:pt idx="18">
                  <c:v>8.2021448524952564E-2</c:v>
                </c:pt>
                <c:pt idx="19">
                  <c:v>8.1370902364412426E-2</c:v>
                </c:pt>
                <c:pt idx="20">
                  <c:v>8.195142246789526E-2</c:v>
                </c:pt>
                <c:pt idx="21">
                  <c:v>8.5564179297324433E-2</c:v>
                </c:pt>
                <c:pt idx="22">
                  <c:v>7.6644941321965046E-2</c:v>
                </c:pt>
                <c:pt idx="23">
                  <c:v>7.2053034221940968E-2</c:v>
                </c:pt>
                <c:pt idx="24">
                  <c:v>7.208859899829527E-2</c:v>
                </c:pt>
                <c:pt idx="25">
                  <c:v>7.6134861985722405E-2</c:v>
                </c:pt>
                <c:pt idx="26">
                  <c:v>7.5407053563618029E-2</c:v>
                </c:pt>
                <c:pt idx="27">
                  <c:v>6.5970465969486219E-2</c:v>
                </c:pt>
                <c:pt idx="28">
                  <c:v>7.301897358712435E-2</c:v>
                </c:pt>
                <c:pt idx="29">
                  <c:v>6.8926506894083736E-2</c:v>
                </c:pt>
                <c:pt idx="30">
                  <c:v>5.8188670126554307E-2</c:v>
                </c:pt>
                <c:pt idx="31">
                  <c:v>6.3977175736088479E-2</c:v>
                </c:pt>
                <c:pt idx="32">
                  <c:v>6.3614951794753474E-2</c:v>
                </c:pt>
                <c:pt idx="33">
                  <c:v>6.5201411907846271E-2</c:v>
                </c:pt>
                <c:pt idx="34">
                  <c:v>6.5768427319098474E-2</c:v>
                </c:pt>
                <c:pt idx="35">
                  <c:v>7.1582060215743398E-2</c:v>
                </c:pt>
                <c:pt idx="36">
                  <c:v>8.1883469114463217E-2</c:v>
                </c:pt>
                <c:pt idx="37">
                  <c:v>8.1100157939452244E-2</c:v>
                </c:pt>
                <c:pt idx="38">
                  <c:v>8.3562912250232602E-2</c:v>
                </c:pt>
                <c:pt idx="39">
                  <c:v>0.10110287601390582</c:v>
                </c:pt>
                <c:pt idx="40">
                  <c:v>9.3489989488518679E-2</c:v>
                </c:pt>
                <c:pt idx="41">
                  <c:v>9.8606435012189728E-2</c:v>
                </c:pt>
                <c:pt idx="42">
                  <c:v>0.10868934947890684</c:v>
                </c:pt>
                <c:pt idx="43">
                  <c:v>0.1168790595836111</c:v>
                </c:pt>
                <c:pt idx="44">
                  <c:v>0.11596654679114973</c:v>
                </c:pt>
                <c:pt idx="45">
                  <c:v>0.12517177832217591</c:v>
                </c:pt>
                <c:pt idx="46">
                  <c:v>0.11570432934644394</c:v>
                </c:pt>
                <c:pt idx="47">
                  <c:v>0.11563099497850075</c:v>
                </c:pt>
                <c:pt idx="48">
                  <c:v>0.12834526060556786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C-45FA-9255-607BEBF9E1C0}"/>
            </c:ext>
          </c:extLst>
        </c:ser>
        <c:ser>
          <c:idx val="1"/>
          <c:order val="1"/>
          <c:tx>
            <c:strRef>
              <c:f>industry_chart_data!$DC$1</c:f>
              <c:strCache>
                <c:ptCount val="1"/>
                <c:pt idx="0">
                  <c:v>USHY EX TELECOMMUNICATIONS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industry_chart_data!$A$14:$A$62</c:f>
              <c:numCache>
                <c:formatCode>m/d/yyyy</c:formatCode>
                <c:ptCount val="49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  <c:pt idx="25">
                  <c:v>36556</c:v>
                </c:pt>
                <c:pt idx="26">
                  <c:v>36585</c:v>
                </c:pt>
                <c:pt idx="27">
                  <c:v>36616</c:v>
                </c:pt>
                <c:pt idx="28">
                  <c:v>36646</c:v>
                </c:pt>
                <c:pt idx="29">
                  <c:v>36677</c:v>
                </c:pt>
                <c:pt idx="30">
                  <c:v>36707</c:v>
                </c:pt>
                <c:pt idx="31">
                  <c:v>36738</c:v>
                </c:pt>
                <c:pt idx="32">
                  <c:v>36769</c:v>
                </c:pt>
                <c:pt idx="33">
                  <c:v>36799</c:v>
                </c:pt>
                <c:pt idx="34">
                  <c:v>36830</c:v>
                </c:pt>
                <c:pt idx="35">
                  <c:v>36860</c:v>
                </c:pt>
                <c:pt idx="36">
                  <c:v>36891</c:v>
                </c:pt>
                <c:pt idx="37">
                  <c:v>36922</c:v>
                </c:pt>
                <c:pt idx="38">
                  <c:v>36950</c:v>
                </c:pt>
                <c:pt idx="39">
                  <c:v>36981</c:v>
                </c:pt>
                <c:pt idx="40">
                  <c:v>37011</c:v>
                </c:pt>
                <c:pt idx="41">
                  <c:v>37042</c:v>
                </c:pt>
                <c:pt idx="42">
                  <c:v>37072</c:v>
                </c:pt>
                <c:pt idx="43">
                  <c:v>37103</c:v>
                </c:pt>
                <c:pt idx="44">
                  <c:v>37134</c:v>
                </c:pt>
                <c:pt idx="45">
                  <c:v>37164</c:v>
                </c:pt>
                <c:pt idx="46">
                  <c:v>37195</c:v>
                </c:pt>
                <c:pt idx="47">
                  <c:v>37225</c:v>
                </c:pt>
                <c:pt idx="48">
                  <c:v>37256</c:v>
                </c:pt>
              </c:numCache>
            </c:numRef>
          </c:cat>
          <c:val>
            <c:numRef>
              <c:f>industry_chart_data!$DC$14:$DC$62</c:f>
              <c:numCache>
                <c:formatCode>0.0%</c:formatCode>
                <c:ptCount val="49"/>
                <c:pt idx="0">
                  <c:v>2.0055058039848354E-2</c:v>
                </c:pt>
                <c:pt idx="1">
                  <c:v>2.2155740761732972E-2</c:v>
                </c:pt>
                <c:pt idx="2">
                  <c:v>2.3561072087282746E-2</c:v>
                </c:pt>
                <c:pt idx="3">
                  <c:v>2.4334554374812474E-2</c:v>
                </c:pt>
                <c:pt idx="4">
                  <c:v>2.2569774739608955E-2</c:v>
                </c:pt>
                <c:pt idx="5">
                  <c:v>2.2947609723482493E-2</c:v>
                </c:pt>
                <c:pt idx="6">
                  <c:v>2.1055078132922719E-2</c:v>
                </c:pt>
                <c:pt idx="7">
                  <c:v>2.2265544098270449E-2</c:v>
                </c:pt>
                <c:pt idx="8">
                  <c:v>2.5559420608291791E-2</c:v>
                </c:pt>
                <c:pt idx="9">
                  <c:v>2.6005814808942804E-2</c:v>
                </c:pt>
                <c:pt idx="10">
                  <c:v>3.2853314381658776E-2</c:v>
                </c:pt>
                <c:pt idx="11">
                  <c:v>3.6833098875447889E-2</c:v>
                </c:pt>
                <c:pt idx="12">
                  <c:v>3.8540294721531171E-2</c:v>
                </c:pt>
                <c:pt idx="13">
                  <c:v>3.1983279645296521E-2</c:v>
                </c:pt>
                <c:pt idx="14">
                  <c:v>3.6559312938967872E-2</c:v>
                </c:pt>
                <c:pt idx="15">
                  <c:v>4.7618830398686258E-2</c:v>
                </c:pt>
                <c:pt idx="16">
                  <c:v>5.2549044361094324E-2</c:v>
                </c:pt>
                <c:pt idx="17">
                  <c:v>6.4689957833742456E-2</c:v>
                </c:pt>
                <c:pt idx="18">
                  <c:v>6.9512639151867534E-2</c:v>
                </c:pt>
                <c:pt idx="19">
                  <c:v>6.7532639738882086E-2</c:v>
                </c:pt>
                <c:pt idx="20">
                  <c:v>6.9561183633917514E-2</c:v>
                </c:pt>
                <c:pt idx="21">
                  <c:v>7.2277625729527062E-2</c:v>
                </c:pt>
                <c:pt idx="22">
                  <c:v>7.4483814361645737E-2</c:v>
                </c:pt>
                <c:pt idx="23">
                  <c:v>6.912866131777827E-2</c:v>
                </c:pt>
                <c:pt idx="24">
                  <c:v>6.8738063404645819E-2</c:v>
                </c:pt>
                <c:pt idx="25">
                  <c:v>7.6025475134952003E-2</c:v>
                </c:pt>
                <c:pt idx="26">
                  <c:v>7.3625323894541322E-2</c:v>
                </c:pt>
                <c:pt idx="27">
                  <c:v>6.277712997286955E-2</c:v>
                </c:pt>
                <c:pt idx="28">
                  <c:v>6.9707430002587237E-2</c:v>
                </c:pt>
                <c:pt idx="29">
                  <c:v>6.5278087714335964E-2</c:v>
                </c:pt>
                <c:pt idx="30">
                  <c:v>6.0162099545845088E-2</c:v>
                </c:pt>
                <c:pt idx="31">
                  <c:v>7.0402634975221562E-2</c:v>
                </c:pt>
                <c:pt idx="32">
                  <c:v>7.0359316453188922E-2</c:v>
                </c:pt>
                <c:pt idx="33">
                  <c:v>7.478154348313279E-2</c:v>
                </c:pt>
                <c:pt idx="34">
                  <c:v>6.7528167820386981E-2</c:v>
                </c:pt>
                <c:pt idx="35">
                  <c:v>7.3105008966222462E-2</c:v>
                </c:pt>
                <c:pt idx="36">
                  <c:v>7.9580632953094407E-2</c:v>
                </c:pt>
                <c:pt idx="37">
                  <c:v>7.7845062895535874E-2</c:v>
                </c:pt>
                <c:pt idx="38">
                  <c:v>7.6864752501684813E-2</c:v>
                </c:pt>
                <c:pt idx="39">
                  <c:v>8.3071949666875713E-2</c:v>
                </c:pt>
                <c:pt idx="40">
                  <c:v>7.751013280309163E-2</c:v>
                </c:pt>
                <c:pt idx="41">
                  <c:v>8.3224421593274631E-2</c:v>
                </c:pt>
                <c:pt idx="42">
                  <c:v>9.0838065003082988E-2</c:v>
                </c:pt>
                <c:pt idx="43">
                  <c:v>9.3529650603696973E-2</c:v>
                </c:pt>
                <c:pt idx="44">
                  <c:v>9.0386291687642104E-2</c:v>
                </c:pt>
                <c:pt idx="45">
                  <c:v>0.10131163085360691</c:v>
                </c:pt>
                <c:pt idx="46">
                  <c:v>9.8751866066451296E-2</c:v>
                </c:pt>
                <c:pt idx="47">
                  <c:v>9.3519591908859126E-2</c:v>
                </c:pt>
                <c:pt idx="48">
                  <c:v>9.0644459535676042E-2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C-45FA-9255-607BEBF9E1C0}"/>
            </c:ext>
          </c:extLst>
        </c:ser>
        <c:ser>
          <c:idx val="3"/>
          <c:order val="2"/>
          <c:tx>
            <c:strRef>
              <c:f>industry_chart_data!$DE$1</c:f>
              <c:strCache>
                <c:ptCount val="1"/>
                <c:pt idx="0">
                  <c:v>USHY EX RETAIL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industry_chart_data!$A$14:$A$62</c:f>
              <c:numCache>
                <c:formatCode>m/d/yyyy</c:formatCode>
                <c:ptCount val="49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  <c:pt idx="25">
                  <c:v>36556</c:v>
                </c:pt>
                <c:pt idx="26">
                  <c:v>36585</c:v>
                </c:pt>
                <c:pt idx="27">
                  <c:v>36616</c:v>
                </c:pt>
                <c:pt idx="28">
                  <c:v>36646</c:v>
                </c:pt>
                <c:pt idx="29">
                  <c:v>36677</c:v>
                </c:pt>
                <c:pt idx="30">
                  <c:v>36707</c:v>
                </c:pt>
                <c:pt idx="31">
                  <c:v>36738</c:v>
                </c:pt>
                <c:pt idx="32">
                  <c:v>36769</c:v>
                </c:pt>
                <c:pt idx="33">
                  <c:v>36799</c:v>
                </c:pt>
                <c:pt idx="34">
                  <c:v>36830</c:v>
                </c:pt>
                <c:pt idx="35">
                  <c:v>36860</c:v>
                </c:pt>
                <c:pt idx="36">
                  <c:v>36891</c:v>
                </c:pt>
                <c:pt idx="37">
                  <c:v>36922</c:v>
                </c:pt>
                <c:pt idx="38">
                  <c:v>36950</c:v>
                </c:pt>
                <c:pt idx="39">
                  <c:v>36981</c:v>
                </c:pt>
                <c:pt idx="40">
                  <c:v>37011</c:v>
                </c:pt>
                <c:pt idx="41">
                  <c:v>37042</c:v>
                </c:pt>
                <c:pt idx="42">
                  <c:v>37072</c:v>
                </c:pt>
                <c:pt idx="43">
                  <c:v>37103</c:v>
                </c:pt>
                <c:pt idx="44">
                  <c:v>37134</c:v>
                </c:pt>
                <c:pt idx="45">
                  <c:v>37164</c:v>
                </c:pt>
                <c:pt idx="46">
                  <c:v>37195</c:v>
                </c:pt>
                <c:pt idx="47">
                  <c:v>37225</c:v>
                </c:pt>
                <c:pt idx="48">
                  <c:v>37256</c:v>
                </c:pt>
              </c:numCache>
            </c:numRef>
          </c:cat>
          <c:val>
            <c:numRef>
              <c:f>industry_chart_data!$DE$14:$DE$62</c:f>
              <c:numCache>
                <c:formatCode>0.0%</c:formatCode>
                <c:ptCount val="49"/>
                <c:pt idx="0">
                  <c:v>9.5534971384438113E-3</c:v>
                </c:pt>
                <c:pt idx="1">
                  <c:v>6.0734489785356288E-3</c:v>
                </c:pt>
                <c:pt idx="2">
                  <c:v>6.2240929924604503E-3</c:v>
                </c:pt>
                <c:pt idx="3">
                  <c:v>6.7152592712685531E-3</c:v>
                </c:pt>
                <c:pt idx="4">
                  <c:v>4.9448398409013012E-3</c:v>
                </c:pt>
                <c:pt idx="5">
                  <c:v>6.5170388061527827E-3</c:v>
                </c:pt>
                <c:pt idx="6">
                  <c:v>9.485572378540209E-3</c:v>
                </c:pt>
                <c:pt idx="7">
                  <c:v>1.1204450749179889E-2</c:v>
                </c:pt>
                <c:pt idx="8">
                  <c:v>1.4737027885633604E-2</c:v>
                </c:pt>
                <c:pt idx="9">
                  <c:v>1.5107636254256087E-2</c:v>
                </c:pt>
                <c:pt idx="10">
                  <c:v>3.644148488310555E-2</c:v>
                </c:pt>
                <c:pt idx="11">
                  <c:v>3.7783713931362255E-2</c:v>
                </c:pt>
                <c:pt idx="12">
                  <c:v>3.7956702205325363E-2</c:v>
                </c:pt>
                <c:pt idx="13">
                  <c:v>3.8511646320658642E-2</c:v>
                </c:pt>
                <c:pt idx="14">
                  <c:v>4.1015842727660755E-2</c:v>
                </c:pt>
                <c:pt idx="15">
                  <c:v>5.1129221426507818E-2</c:v>
                </c:pt>
                <c:pt idx="16">
                  <c:v>5.487513203159404E-2</c:v>
                </c:pt>
                <c:pt idx="17">
                  <c:v>6.5513696263189425E-2</c:v>
                </c:pt>
                <c:pt idx="18">
                  <c:v>7.8090874190392442E-2</c:v>
                </c:pt>
                <c:pt idx="19">
                  <c:v>7.711753230092995E-2</c:v>
                </c:pt>
                <c:pt idx="20">
                  <c:v>7.4950735075208746E-2</c:v>
                </c:pt>
                <c:pt idx="21">
                  <c:v>7.7248371928314852E-2</c:v>
                </c:pt>
                <c:pt idx="22">
                  <c:v>6.8453411788748975E-2</c:v>
                </c:pt>
                <c:pt idx="23">
                  <c:v>6.7446352426157111E-2</c:v>
                </c:pt>
                <c:pt idx="24">
                  <c:v>6.5867152157880082E-2</c:v>
                </c:pt>
                <c:pt idx="25">
                  <c:v>7.0122481892359451E-2</c:v>
                </c:pt>
                <c:pt idx="26">
                  <c:v>7.1036509219787561E-2</c:v>
                </c:pt>
                <c:pt idx="27">
                  <c:v>6.1783351293007813E-2</c:v>
                </c:pt>
                <c:pt idx="28">
                  <c:v>6.69031160716482E-2</c:v>
                </c:pt>
                <c:pt idx="29">
                  <c:v>6.261405566757243E-2</c:v>
                </c:pt>
                <c:pt idx="30">
                  <c:v>5.095310235040814E-2</c:v>
                </c:pt>
                <c:pt idx="31">
                  <c:v>5.6043894160499853E-2</c:v>
                </c:pt>
                <c:pt idx="32">
                  <c:v>5.7991537998692409E-2</c:v>
                </c:pt>
                <c:pt idx="33">
                  <c:v>6.1455022873731419E-2</c:v>
                </c:pt>
                <c:pt idx="34">
                  <c:v>6.0876671711146385E-2</c:v>
                </c:pt>
                <c:pt idx="35">
                  <c:v>6.7163402452113247E-2</c:v>
                </c:pt>
                <c:pt idx="36">
                  <c:v>8.0832398696789445E-2</c:v>
                </c:pt>
                <c:pt idx="37">
                  <c:v>7.9353785314119657E-2</c:v>
                </c:pt>
                <c:pt idx="38">
                  <c:v>8.0343726244123892E-2</c:v>
                </c:pt>
                <c:pt idx="39">
                  <c:v>9.8642576714104729E-2</c:v>
                </c:pt>
                <c:pt idx="40">
                  <c:v>9.3467219548261496E-2</c:v>
                </c:pt>
                <c:pt idx="41">
                  <c:v>0.1003318831482724</c:v>
                </c:pt>
                <c:pt idx="42">
                  <c:v>0.11085357612832093</c:v>
                </c:pt>
                <c:pt idx="43">
                  <c:v>0.11946533057731017</c:v>
                </c:pt>
                <c:pt idx="44">
                  <c:v>0.11888682935524003</c:v>
                </c:pt>
                <c:pt idx="45">
                  <c:v>0.12824232293361584</c:v>
                </c:pt>
                <c:pt idx="46">
                  <c:v>0.11820355877713462</c:v>
                </c:pt>
                <c:pt idx="47">
                  <c:v>0.11873142963179537</c:v>
                </c:pt>
                <c:pt idx="48">
                  <c:v>0.12979211127054011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C-45FA-9255-607BEBF9E1C0}"/>
            </c:ext>
          </c:extLst>
        </c:ser>
        <c:ser>
          <c:idx val="2"/>
          <c:order val="3"/>
          <c:tx>
            <c:strRef>
              <c:f>industry_chart_data!$DD$1</c:f>
              <c:strCache>
                <c:ptCount val="1"/>
                <c:pt idx="0">
                  <c:v>MOODYS US SPECULATIVE GRADE LTM ISSUER DEFAULT RATE (MOVING AVERAGE)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industry_chart_data!$A$14:$A$62</c:f>
              <c:numCache>
                <c:formatCode>m/d/yyyy</c:formatCode>
                <c:ptCount val="49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  <c:pt idx="25">
                  <c:v>36556</c:v>
                </c:pt>
                <c:pt idx="26">
                  <c:v>36585</c:v>
                </c:pt>
                <c:pt idx="27">
                  <c:v>36616</c:v>
                </c:pt>
                <c:pt idx="28">
                  <c:v>36646</c:v>
                </c:pt>
                <c:pt idx="29">
                  <c:v>36677</c:v>
                </c:pt>
                <c:pt idx="30">
                  <c:v>36707</c:v>
                </c:pt>
                <c:pt idx="31">
                  <c:v>36738</c:v>
                </c:pt>
                <c:pt idx="32">
                  <c:v>36769</c:v>
                </c:pt>
                <c:pt idx="33">
                  <c:v>36799</c:v>
                </c:pt>
                <c:pt idx="34">
                  <c:v>36830</c:v>
                </c:pt>
                <c:pt idx="35">
                  <c:v>36860</c:v>
                </c:pt>
                <c:pt idx="36">
                  <c:v>36891</c:v>
                </c:pt>
                <c:pt idx="37">
                  <c:v>36922</c:v>
                </c:pt>
                <c:pt idx="38">
                  <c:v>36950</c:v>
                </c:pt>
                <c:pt idx="39">
                  <c:v>36981</c:v>
                </c:pt>
                <c:pt idx="40">
                  <c:v>37011</c:v>
                </c:pt>
                <c:pt idx="41">
                  <c:v>37042</c:v>
                </c:pt>
                <c:pt idx="42">
                  <c:v>37072</c:v>
                </c:pt>
                <c:pt idx="43">
                  <c:v>37103</c:v>
                </c:pt>
                <c:pt idx="44">
                  <c:v>37134</c:v>
                </c:pt>
                <c:pt idx="45">
                  <c:v>37164</c:v>
                </c:pt>
                <c:pt idx="46">
                  <c:v>37195</c:v>
                </c:pt>
                <c:pt idx="47">
                  <c:v>37225</c:v>
                </c:pt>
                <c:pt idx="48">
                  <c:v>37256</c:v>
                </c:pt>
              </c:numCache>
            </c:numRef>
          </c:cat>
          <c:val>
            <c:numRef>
              <c:f>industry_chart_data!$DD$14:$DD$62</c:f>
              <c:numCache>
                <c:formatCode>0.0%</c:formatCode>
                <c:ptCount val="49"/>
                <c:pt idx="0">
                  <c:v>3.4243582848185884E-2</c:v>
                </c:pt>
                <c:pt idx="1">
                  <c:v>3.4207771409412856E-2</c:v>
                </c:pt>
                <c:pt idx="2">
                  <c:v>3.4183535044807756E-2</c:v>
                </c:pt>
                <c:pt idx="3">
                  <c:v>3.4161828834009589E-2</c:v>
                </c:pt>
                <c:pt idx="4">
                  <c:v>3.4147605065217738E-2</c:v>
                </c:pt>
                <c:pt idx="5">
                  <c:v>3.4130459471019128E-2</c:v>
                </c:pt>
                <c:pt idx="6">
                  <c:v>3.4112619222322824E-2</c:v>
                </c:pt>
                <c:pt idx="7">
                  <c:v>3.4090011469395241E-2</c:v>
                </c:pt>
                <c:pt idx="8">
                  <c:v>3.4065861915379428E-2</c:v>
                </c:pt>
                <c:pt idx="9">
                  <c:v>3.4042296097021023E-2</c:v>
                </c:pt>
                <c:pt idx="10">
                  <c:v>3.4017402661188238E-2</c:v>
                </c:pt>
                <c:pt idx="11">
                  <c:v>3.3996414891919707E-2</c:v>
                </c:pt>
                <c:pt idx="12">
                  <c:v>3.3996793437564038E-2</c:v>
                </c:pt>
                <c:pt idx="13">
                  <c:v>3.3998605698419317E-2</c:v>
                </c:pt>
                <c:pt idx="14">
                  <c:v>3.4000126237510794E-2</c:v>
                </c:pt>
                <c:pt idx="15">
                  <c:v>3.4004770245046174E-2</c:v>
                </c:pt>
                <c:pt idx="16">
                  <c:v>3.4017975484309897E-2</c:v>
                </c:pt>
                <c:pt idx="17">
                  <c:v>3.4053198492791786E-2</c:v>
                </c:pt>
                <c:pt idx="18">
                  <c:v>3.4091718391217725E-2</c:v>
                </c:pt>
                <c:pt idx="19">
                  <c:v>3.4139704351153946E-2</c:v>
                </c:pt>
                <c:pt idx="20">
                  <c:v>3.4192161872279546E-2</c:v>
                </c:pt>
                <c:pt idx="21">
                  <c:v>3.4249978260569643E-2</c:v>
                </c:pt>
                <c:pt idx="22">
                  <c:v>3.431627053894315E-2</c:v>
                </c:pt>
                <c:pt idx="23">
                  <c:v>3.4380904037347351E-2</c:v>
                </c:pt>
                <c:pt idx="24">
                  <c:v>3.4441313388091158E-2</c:v>
                </c:pt>
                <c:pt idx="25">
                  <c:v>3.4507953163780955E-2</c:v>
                </c:pt>
                <c:pt idx="26">
                  <c:v>3.4572295545698038E-2</c:v>
                </c:pt>
                <c:pt idx="27">
                  <c:v>3.4650002698014638E-2</c:v>
                </c:pt>
                <c:pt idx="28">
                  <c:v>3.4733223537286244E-2</c:v>
                </c:pt>
                <c:pt idx="29">
                  <c:v>3.4809568257445411E-2</c:v>
                </c:pt>
                <c:pt idx="30">
                  <c:v>3.4896133493041014E-2</c:v>
                </c:pt>
                <c:pt idx="31">
                  <c:v>3.4975418046945504E-2</c:v>
                </c:pt>
                <c:pt idx="32">
                  <c:v>3.5059117624444462E-2</c:v>
                </c:pt>
                <c:pt idx="33">
                  <c:v>3.5147845102475567E-2</c:v>
                </c:pt>
                <c:pt idx="34">
                  <c:v>3.5224790116631599E-2</c:v>
                </c:pt>
                <c:pt idx="35">
                  <c:v>3.5322586459760025E-2</c:v>
                </c:pt>
                <c:pt idx="36">
                  <c:v>3.5428735184850201E-2</c:v>
                </c:pt>
                <c:pt idx="37">
                  <c:v>3.554331474876099E-2</c:v>
                </c:pt>
                <c:pt idx="38">
                  <c:v>3.5663559578734128E-2</c:v>
                </c:pt>
                <c:pt idx="39">
                  <c:v>3.577827076416891E-2</c:v>
                </c:pt>
                <c:pt idx="40">
                  <c:v>3.5895755570867771E-2</c:v>
                </c:pt>
                <c:pt idx="41">
                  <c:v>3.602245332185209E-2</c:v>
                </c:pt>
                <c:pt idx="42">
                  <c:v>3.6150855622967527E-2</c:v>
                </c:pt>
                <c:pt idx="43">
                  <c:v>3.6289849345606792E-2</c:v>
                </c:pt>
                <c:pt idx="44">
                  <c:v>3.6443476643240685E-2</c:v>
                </c:pt>
                <c:pt idx="45">
                  <c:v>3.6608018199370228E-2</c:v>
                </c:pt>
                <c:pt idx="46">
                  <c:v>3.6785433648846004E-2</c:v>
                </c:pt>
                <c:pt idx="47">
                  <c:v>3.6960116874283154E-2</c:v>
                </c:pt>
                <c:pt idx="48">
                  <c:v>3.714264630612861E-2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C-45FA-9255-607BEBF9E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257632"/>
        <c:axId val="1322263864"/>
      </c:lineChart>
      <c:catAx>
        <c:axId val="1322257632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63864"/>
        <c:crosses val="autoZero"/>
        <c:auto val="0"/>
        <c:lblAlgn val="ctr"/>
        <c:lblOffset val="100"/>
        <c:noMultiLvlLbl val="0"/>
      </c:catAx>
      <c:valAx>
        <c:axId val="1322263864"/>
        <c:scaling>
          <c:orientation val="minMax"/>
        </c:scaling>
        <c:delete val="0"/>
        <c:axPos val="l"/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57632"/>
        <c:crosses val="autoZero"/>
        <c:crossBetween val="midCat"/>
        <c:majorUnit val="5.000000000000001E-3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9.2866240832610844E-2"/>
          <c:y val="0.15157609942155409"/>
          <c:w val="0.78486781785899284"/>
          <c:h val="9.94171036442267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Percentage of USHY LTM Par Defaults by Sector</a:t>
            </a:r>
          </a:p>
          <a:p>
            <a:pPr>
              <a:defRPr/>
            </a:pPr>
            <a:r>
              <a:rPr lang="en-US" b="1" baseline="0"/>
              <a:t>From 12/31/1997 - 12/31/2001</a:t>
            </a:r>
            <a:endParaRPr lang="en-US" b="1"/>
          </a:p>
        </c:rich>
      </c:tx>
      <c:layout>
        <c:manualLayout>
          <c:xMode val="edge"/>
          <c:yMode val="edge"/>
          <c:x val="0.3528260672858434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31670807745899E-2"/>
          <c:y val="6.8995486459298427E-2"/>
          <c:w val="0.92994489640838707"/>
          <c:h val="0.683341511016507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Sheet11!$C$1</c:f>
              <c:strCache>
                <c:ptCount val="1"/>
                <c:pt idx="0">
                  <c:v>AUTOMOTIVE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Sheet11!$C$2:$C$18</c:f>
              <c:numCache>
                <c:formatCode>0.0%</c:formatCode>
                <c:ptCount val="17"/>
                <c:pt idx="0">
                  <c:v>8.1890666812298618E-2</c:v>
                </c:pt>
                <c:pt idx="1">
                  <c:v>6.772350563421628E-2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1.6392139720638198E-2</c:v>
                </c:pt>
                <c:pt idx="8">
                  <c:v>1.8608218065760313E-2</c:v>
                </c:pt>
                <c:pt idx="9">
                  <c:v>2.0420792079207922E-2</c:v>
                </c:pt>
                <c:pt idx="10">
                  <c:v>2.2539905878817271E-2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5.4315664567078155E-2</c:v>
                </c:pt>
                <c:pt idx="16">
                  <c:v>7.507231255793155E-2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9-4652-8F21-812D33AD183D}"/>
            </c:ext>
          </c:extLst>
        </c:ser>
        <c:ser>
          <c:idx val="1"/>
          <c:order val="1"/>
          <c:tx>
            <c:strRef>
              <c:f>Sheet11!$D$1</c:f>
              <c:strCache>
                <c:ptCount val="1"/>
                <c:pt idx="0">
                  <c:v>BANKING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Sheet11!$D$2:$D$18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7.8104660244727939E-2</c:v>
                </c:pt>
                <c:pt idx="3">
                  <c:v>6.5789473684210523E-2</c:v>
                </c:pt>
                <c:pt idx="4">
                  <c:v>3.1125498007968128E-2</c:v>
                </c:pt>
                <c:pt idx="5">
                  <c:v>4.4295896589215962E-2</c:v>
                </c:pt>
                <c:pt idx="6">
                  <c:v>1.388765443071727E-2</c:v>
                </c:pt>
                <c:pt idx="7">
                  <c:v>1.2418287667150151E-2</c:v>
                </c:pt>
                <c:pt idx="8">
                  <c:v>1.4097134898303268E-2</c:v>
                </c:pt>
                <c:pt idx="9">
                  <c:v>0</c:v>
                </c:pt>
                <c:pt idx="10">
                  <c:v>3.4151372543662531E-2</c:v>
                </c:pt>
                <c:pt idx="11">
                  <c:v>3.0651340996168584E-2</c:v>
                </c:pt>
                <c:pt idx="12">
                  <c:v>2.2513902334691673E-2</c:v>
                </c:pt>
                <c:pt idx="13">
                  <c:v>1.7707953350167692E-2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9-4652-8F21-812D33AD183D}"/>
            </c:ext>
          </c:extLst>
        </c:ser>
        <c:ser>
          <c:idx val="2"/>
          <c:order val="2"/>
          <c:tx>
            <c:strRef>
              <c:f>Sheet11!$E$1</c:f>
              <c:strCache>
                <c:ptCount val="1"/>
                <c:pt idx="0">
                  <c:v>BASIC INDUSTRY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Sheet11!$E$2:$E$18</c:f>
              <c:numCache>
                <c:formatCode>0.0%</c:formatCode>
                <c:ptCount val="17"/>
                <c:pt idx="0">
                  <c:v>5.4611981868822025E-2</c:v>
                </c:pt>
                <c:pt idx="1">
                  <c:v>4.516405844229162E-2</c:v>
                </c:pt>
                <c:pt idx="2">
                  <c:v>5.206977349648529E-2</c:v>
                </c:pt>
                <c:pt idx="3">
                  <c:v>0.18640350877192982</c:v>
                </c:pt>
                <c:pt idx="4">
                  <c:v>8.7151394422310763E-2</c:v>
                </c:pt>
                <c:pt idx="5">
                  <c:v>0.11678009100793299</c:v>
                </c:pt>
                <c:pt idx="6">
                  <c:v>0.10838481023908986</c:v>
                </c:pt>
                <c:pt idx="7">
                  <c:v>7.0838880168491311E-2</c:v>
                </c:pt>
                <c:pt idx="8">
                  <c:v>7.7032383938288373E-2</c:v>
                </c:pt>
                <c:pt idx="9">
                  <c:v>8.8558168316831679E-2</c:v>
                </c:pt>
                <c:pt idx="10">
                  <c:v>7.6157560772367447E-2</c:v>
                </c:pt>
                <c:pt idx="11">
                  <c:v>0.13425287356321841</c:v>
                </c:pt>
                <c:pt idx="12">
                  <c:v>0.146768129319855</c:v>
                </c:pt>
                <c:pt idx="13">
                  <c:v>0.14556645971971849</c:v>
                </c:pt>
                <c:pt idx="14">
                  <c:v>0.15745994196898855</c:v>
                </c:pt>
                <c:pt idx="15">
                  <c:v>0.1243999805641014</c:v>
                </c:pt>
                <c:pt idx="16">
                  <c:v>9.5832188287461609E-2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D9-4652-8F21-812D33AD183D}"/>
            </c:ext>
          </c:extLst>
        </c:ser>
        <c:ser>
          <c:idx val="3"/>
          <c:order val="3"/>
          <c:tx>
            <c:strRef>
              <c:f>Sheet11!$F$1</c:f>
              <c:strCache>
                <c:ptCount val="1"/>
                <c:pt idx="0">
                  <c:v>CAPITAL GOODS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Sheet11!$F$2:$F$18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3.3408034528552455E-2</c:v>
                </c:pt>
                <c:pt idx="5">
                  <c:v>2.5933234003140983E-2</c:v>
                </c:pt>
                <c:pt idx="6">
                  <c:v>1.7887298906763844E-2</c:v>
                </c:pt>
                <c:pt idx="7">
                  <c:v>1.5994754515289394E-2</c:v>
                </c:pt>
                <c:pt idx="8">
                  <c:v>0</c:v>
                </c:pt>
                <c:pt idx="9">
                  <c:v>9.2821782178217817E-3</c:v>
                </c:pt>
                <c:pt idx="10">
                  <c:v>1.0245411763098759E-2</c:v>
                </c:pt>
                <c:pt idx="11">
                  <c:v>9.1954022988505763E-3</c:v>
                </c:pt>
                <c:pt idx="12">
                  <c:v>6.7541707004075014E-3</c:v>
                </c:pt>
                <c:pt idx="13">
                  <c:v>7.6144199405721079E-3</c:v>
                </c:pt>
                <c:pt idx="14">
                  <c:v>2.9292723946108785E-2</c:v>
                </c:pt>
                <c:pt idx="15">
                  <c:v>3.1736776556214506E-2</c:v>
                </c:pt>
                <c:pt idx="16">
                  <c:v>3.1230640961745371E-2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D9-4652-8F21-812D33AD183D}"/>
            </c:ext>
          </c:extLst>
        </c:ser>
        <c:ser>
          <c:idx val="4"/>
          <c:order val="4"/>
          <c:tx>
            <c:strRef>
              <c:f>Sheet11!$G$1</c:f>
              <c:strCache>
                <c:ptCount val="1"/>
                <c:pt idx="0">
                  <c:v>CONSUMER GOODS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Sheet11!$G$2:$G$18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2.5315405046480745E-2</c:v>
                </c:pt>
                <c:pt idx="5">
                  <c:v>1.9651270486852172E-2</c:v>
                </c:pt>
                <c:pt idx="6">
                  <c:v>4.3790551950937694E-2</c:v>
                </c:pt>
                <c:pt idx="7">
                  <c:v>4.6608317272347946E-2</c:v>
                </c:pt>
                <c:pt idx="8">
                  <c:v>4.4789416998889137E-2</c:v>
                </c:pt>
                <c:pt idx="9">
                  <c:v>0.10175123762376237</c:v>
                </c:pt>
                <c:pt idx="10">
                  <c:v>8.1963294104790071E-2</c:v>
                </c:pt>
                <c:pt idx="11">
                  <c:v>7.9386973180076634E-2</c:v>
                </c:pt>
                <c:pt idx="12">
                  <c:v>9.0505887385460518E-2</c:v>
                </c:pt>
                <c:pt idx="13">
                  <c:v>6.3748632060603702E-2</c:v>
                </c:pt>
                <c:pt idx="14">
                  <c:v>6.3144147307595169E-2</c:v>
                </c:pt>
                <c:pt idx="15">
                  <c:v>4.6160259213511023E-2</c:v>
                </c:pt>
                <c:pt idx="16">
                  <c:v>4.6694582496867615E-2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D9-4652-8F21-812D33AD183D}"/>
            </c:ext>
          </c:extLst>
        </c:ser>
        <c:ser>
          <c:idx val="5"/>
          <c:order val="5"/>
          <c:tx>
            <c:strRef>
              <c:f>Sheet11!$H$1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Sheet11!$H$2:$H$18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1.7087898406374501E-2</c:v>
                </c:pt>
                <c:pt idx="5">
                  <c:v>5.5547054322876821E-2</c:v>
                </c:pt>
                <c:pt idx="6">
                  <c:v>5.358968091725181E-2</c:v>
                </c:pt>
                <c:pt idx="7">
                  <c:v>5.9592878857120148E-2</c:v>
                </c:pt>
                <c:pt idx="8">
                  <c:v>7.375057093396338E-2</c:v>
                </c:pt>
                <c:pt idx="9">
                  <c:v>4.8446782178217823E-2</c:v>
                </c:pt>
                <c:pt idx="10">
                  <c:v>3.4690964229852399E-2</c:v>
                </c:pt>
                <c:pt idx="11">
                  <c:v>1.6729501915708812E-2</c:v>
                </c:pt>
                <c:pt idx="12">
                  <c:v>5.7275367539455614E-3</c:v>
                </c:pt>
                <c:pt idx="13">
                  <c:v>4.5049033322826617E-3</c:v>
                </c:pt>
                <c:pt idx="14">
                  <c:v>3.9180173353785888E-3</c:v>
                </c:pt>
                <c:pt idx="15">
                  <c:v>3.2529556631349598E-3</c:v>
                </c:pt>
                <c:pt idx="16">
                  <c:v>8.1511740019469658E-3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D9-4652-8F21-812D33AD183D}"/>
            </c:ext>
          </c:extLst>
        </c:ser>
        <c:ser>
          <c:idx val="6"/>
          <c:order val="6"/>
          <c:tx>
            <c:strRef>
              <c:f>Sheet11!$I$1</c:f>
              <c:strCache>
                <c:ptCount val="1"/>
                <c:pt idx="0">
                  <c:v>FINANCIAL SERVICES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Sheet11!$I$2:$I$18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0.10023431398073418</c:v>
                </c:pt>
                <c:pt idx="3">
                  <c:v>8.4429824561403508E-2</c:v>
                </c:pt>
                <c:pt idx="4">
                  <c:v>8.6632636122177961E-2</c:v>
                </c:pt>
                <c:pt idx="5">
                  <c:v>0.11545121411025651</c:v>
                </c:pt>
                <c:pt idx="6">
                  <c:v>8.2409341391876278E-2</c:v>
                </c:pt>
                <c:pt idx="7">
                  <c:v>7.3690119016868991E-2</c:v>
                </c:pt>
                <c:pt idx="8">
                  <c:v>5.8277555669585708E-2</c:v>
                </c:pt>
                <c:pt idx="9">
                  <c:v>2.6918316831683168E-2</c:v>
                </c:pt>
                <c:pt idx="10">
                  <c:v>0</c:v>
                </c:pt>
                <c:pt idx="11">
                  <c:v>2.9118773946360157E-2</c:v>
                </c:pt>
                <c:pt idx="12">
                  <c:v>2.1388207217957089E-2</c:v>
                </c:pt>
                <c:pt idx="13">
                  <c:v>3.2724297791109899E-2</c:v>
                </c:pt>
                <c:pt idx="14">
                  <c:v>4.4262507161470371E-2</c:v>
                </c:pt>
                <c:pt idx="15">
                  <c:v>2.4601755879998674E-2</c:v>
                </c:pt>
                <c:pt idx="16">
                  <c:v>2.2404083971065657E-2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D9-4652-8F21-812D33AD183D}"/>
            </c:ext>
          </c:extLst>
        </c:ser>
        <c:ser>
          <c:idx val="7"/>
          <c:order val="7"/>
          <c:tx>
            <c:strRef>
              <c:f>Sheet11!$J$1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Sheet11!$J$2:$J$18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6.4473684210526322E-2</c:v>
                </c:pt>
                <c:pt idx="4">
                  <c:v>3.0502988047808766E-2</c:v>
                </c:pt>
                <c:pt idx="5">
                  <c:v>2.3678170176780897E-2</c:v>
                </c:pt>
                <c:pt idx="6">
                  <c:v>0.10325193316149676</c:v>
                </c:pt>
                <c:pt idx="7">
                  <c:v>8.5174551451449462E-2</c:v>
                </c:pt>
                <c:pt idx="8">
                  <c:v>0.19644075538087635</c:v>
                </c:pt>
                <c:pt idx="9">
                  <c:v>0.24342202970297028</c:v>
                </c:pt>
                <c:pt idx="10">
                  <c:v>0.19561906193009898</c:v>
                </c:pt>
                <c:pt idx="11">
                  <c:v>0.16637547892720309</c:v>
                </c:pt>
                <c:pt idx="12">
                  <c:v>4.2551275412567258E-2</c:v>
                </c:pt>
                <c:pt idx="13">
                  <c:v>1.7530873816666015E-2</c:v>
                </c:pt>
                <c:pt idx="14">
                  <c:v>1.0780708076906493E-2</c:v>
                </c:pt>
                <c:pt idx="15">
                  <c:v>8.9507427837833015E-3</c:v>
                </c:pt>
                <c:pt idx="16">
                  <c:v>8.1511740019469658E-3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D9-4652-8F21-812D33AD183D}"/>
            </c:ext>
          </c:extLst>
        </c:ser>
        <c:ser>
          <c:idx val="8"/>
          <c:order val="8"/>
          <c:tx>
            <c:strRef>
              <c:f>Sheet11!$K$1</c:f>
              <c:strCache>
                <c:ptCount val="1"/>
                <c:pt idx="0">
                  <c:v>INSURANCE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Sheet11!$K$2:$K$18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6.1881188118811884E-3</c:v>
                </c:pt>
                <c:pt idx="10">
                  <c:v>2.0490823526197518E-2</c:v>
                </c:pt>
                <c:pt idx="11">
                  <c:v>1.8390804597701153E-2</c:v>
                </c:pt>
                <c:pt idx="12">
                  <c:v>2.1343179413287706E-2</c:v>
                </c:pt>
                <c:pt idx="13">
                  <c:v>1.3245549105925434E-2</c:v>
                </c:pt>
                <c:pt idx="14">
                  <c:v>5.3595520153763712E-3</c:v>
                </c:pt>
                <c:pt idx="15">
                  <c:v>4.4497978410808414E-3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D9-4652-8F21-812D33AD183D}"/>
            </c:ext>
          </c:extLst>
        </c:ser>
        <c:ser>
          <c:idx val="9"/>
          <c:order val="9"/>
          <c:tx>
            <c:strRef>
              <c:f>Sheet11!$L$1</c:f>
              <c:strCache>
                <c:ptCount val="1"/>
                <c:pt idx="0">
                  <c:v>LEISURE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Sheet11!$L$2:$L$18</c:f>
              <c:numCache>
                <c:formatCode>0.0%</c:formatCode>
                <c:ptCount val="17"/>
                <c:pt idx="0">
                  <c:v>3.4132488668013765E-2</c:v>
                </c:pt>
                <c:pt idx="1">
                  <c:v>2.8227536526432263E-2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1.6942938405475071E-2</c:v>
                </c:pt>
                <c:pt idx="7">
                  <c:v>1.5150310953923184E-2</c:v>
                </c:pt>
                <c:pt idx="8">
                  <c:v>1.7198504575929988E-2</c:v>
                </c:pt>
                <c:pt idx="9">
                  <c:v>3.2797029702970298E-2</c:v>
                </c:pt>
                <c:pt idx="10">
                  <c:v>2.9028666662113154E-2</c:v>
                </c:pt>
                <c:pt idx="11">
                  <c:v>8.1195402298850583E-2</c:v>
                </c:pt>
                <c:pt idx="12">
                  <c:v>0.10286601976720625</c:v>
                </c:pt>
                <c:pt idx="13">
                  <c:v>8.3563831859441343E-2</c:v>
                </c:pt>
                <c:pt idx="14">
                  <c:v>6.6516968834513066E-2</c:v>
                </c:pt>
                <c:pt idx="15">
                  <c:v>3.2222674021619886E-2</c:v>
                </c:pt>
                <c:pt idx="16">
                  <c:v>1.1644534288495665E-2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D9-4652-8F21-812D33AD183D}"/>
            </c:ext>
          </c:extLst>
        </c:ser>
        <c:ser>
          <c:idx val="10"/>
          <c:order val="10"/>
          <c:tx>
            <c:strRef>
              <c:f>Sheet11!$M$1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Sheet11!$M$2:$M$18</c:f>
              <c:numCache>
                <c:formatCode>0.0%</c:formatCode>
                <c:ptCount val="17"/>
                <c:pt idx="0">
                  <c:v>0.21001037627655506</c:v>
                </c:pt>
                <c:pt idx="1">
                  <c:v>0.1282659259761082</c:v>
                </c:pt>
                <c:pt idx="2">
                  <c:v>0.14787815673001822</c:v>
                </c:pt>
                <c:pt idx="3">
                  <c:v>0.12456140350877193</c:v>
                </c:pt>
                <c:pt idx="4">
                  <c:v>9.3376494023904383E-2</c:v>
                </c:pt>
                <c:pt idx="5">
                  <c:v>2.6738613941126727E-2</c:v>
                </c:pt>
                <c:pt idx="6">
                  <c:v>5.3417474002310908E-2</c:v>
                </c:pt>
                <c:pt idx="7">
                  <c:v>4.7765701682926341E-2</c:v>
                </c:pt>
                <c:pt idx="8">
                  <c:v>3.5502224527886948E-2</c:v>
                </c:pt>
                <c:pt idx="9">
                  <c:v>3.896039603960396E-2</c:v>
                </c:pt>
                <c:pt idx="10">
                  <c:v>0</c:v>
                </c:pt>
                <c:pt idx="11">
                  <c:v>2.3098850574712646E-2</c:v>
                </c:pt>
                <c:pt idx="12">
                  <c:v>1.6966476799423643E-2</c:v>
                </c:pt>
                <c:pt idx="13">
                  <c:v>1.6886304314719911E-2</c:v>
                </c:pt>
                <c:pt idx="14">
                  <c:v>2.0634275259199027E-2</c:v>
                </c:pt>
                <c:pt idx="15">
                  <c:v>1.7085689296701782E-2</c:v>
                </c:pt>
                <c:pt idx="16">
                  <c:v>2.1963920574960522E-2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D9-4652-8F21-812D33AD183D}"/>
            </c:ext>
          </c:extLst>
        </c:ser>
        <c:ser>
          <c:idx val="11"/>
          <c:order val="11"/>
          <c:tx>
            <c:strRef>
              <c:f>Sheet11!$N$1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Sheet11!$N$2:$N$18</c:f>
              <c:numCache>
                <c:formatCode>0.0%</c:formatCode>
                <c:ptCount val="17"/>
                <c:pt idx="0">
                  <c:v>0.54131396428376388</c:v>
                </c:pt>
                <c:pt idx="1">
                  <c:v>0.73061897342095161</c:v>
                </c:pt>
                <c:pt idx="2">
                  <c:v>0.55011715699036712</c:v>
                </c:pt>
                <c:pt idx="3">
                  <c:v>0.41403508771929826</c:v>
                </c:pt>
                <c:pt idx="4">
                  <c:v>0.25398406374501992</c:v>
                </c:pt>
                <c:pt idx="5">
                  <c:v>0.13910522288889784</c:v>
                </c:pt>
                <c:pt idx="6">
                  <c:v>0.1242778419696027</c:v>
                </c:pt>
                <c:pt idx="7">
                  <c:v>0.16348427348049829</c:v>
                </c:pt>
                <c:pt idx="8">
                  <c:v>0.15626392092071203</c:v>
                </c:pt>
                <c:pt idx="9">
                  <c:v>0.13855198019801981</c:v>
                </c:pt>
                <c:pt idx="10">
                  <c:v>0.19066711291126792</c:v>
                </c:pt>
                <c:pt idx="11">
                  <c:v>0.12337164750957856</c:v>
                </c:pt>
                <c:pt idx="12">
                  <c:v>7.8686088659747397E-2</c:v>
                </c:pt>
                <c:pt idx="13">
                  <c:v>8.3553207087431233E-2</c:v>
                </c:pt>
                <c:pt idx="14">
                  <c:v>3.9940983323784714E-2</c:v>
                </c:pt>
                <c:pt idx="15">
                  <c:v>3.3928429860700875E-2</c:v>
                </c:pt>
                <c:pt idx="16">
                  <c:v>4.4638157741519281E-2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5D9-4652-8F21-812D33AD183D}"/>
            </c:ext>
          </c:extLst>
        </c:ser>
        <c:ser>
          <c:idx val="12"/>
          <c:order val="12"/>
          <c:tx>
            <c:strRef>
              <c:f>Sheet11!$O$1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Sheet11!$O$2:$O$18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3.7566509798028787E-2</c:v>
                </c:pt>
                <c:pt idx="11">
                  <c:v>3.3716475095785445E-2</c:v>
                </c:pt>
                <c:pt idx="12">
                  <c:v>3.7373077875588176E-2</c:v>
                </c:pt>
                <c:pt idx="13">
                  <c:v>2.939520256127837E-2</c:v>
                </c:pt>
                <c:pt idx="14">
                  <c:v>1.5401011538437847E-2</c:v>
                </c:pt>
                <c:pt idx="15">
                  <c:v>1.2786775405404717E-2</c:v>
                </c:pt>
                <c:pt idx="16">
                  <c:v>9.199182087911574E-3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D9-4652-8F21-812D33AD183D}"/>
            </c:ext>
          </c:extLst>
        </c:ser>
        <c:ser>
          <c:idx val="13"/>
          <c:order val="13"/>
          <c:tx>
            <c:strRef>
              <c:f>Sheet11!$P$1</c:f>
              <c:strCache>
                <c:ptCount val="1"/>
                <c:pt idx="0">
                  <c:v>TECHNOLOGY &amp; ELECTRONICS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Sheet11!$P$2:$P$18</c:f>
              <c:numCache>
                <c:formatCode>0.0%</c:formatCode>
                <c:ptCount val="17"/>
                <c:pt idx="0">
                  <c:v>7.8040522090546668E-2</c:v>
                </c:pt>
                <c:pt idx="1">
                  <c:v>0</c:v>
                </c:pt>
                <c:pt idx="2">
                  <c:v>7.1595938557667271E-2</c:v>
                </c:pt>
                <c:pt idx="3">
                  <c:v>6.0307017543859649E-2</c:v>
                </c:pt>
                <c:pt idx="4">
                  <c:v>2.8531706507304119E-2</c:v>
                </c:pt>
                <c:pt idx="5">
                  <c:v>3.4228647364394155E-2</c:v>
                </c:pt>
                <c:pt idx="6">
                  <c:v>8.3325926584303621E-3</c:v>
                </c:pt>
                <c:pt idx="7">
                  <c:v>7.4509726002900904E-3</c:v>
                </c:pt>
                <c:pt idx="8">
                  <c:v>8.4582809389819602E-3</c:v>
                </c:pt>
                <c:pt idx="9">
                  <c:v>1.8564356435643563E-2</c:v>
                </c:pt>
                <c:pt idx="10">
                  <c:v>8.0747505242235701E-2</c:v>
                </c:pt>
                <c:pt idx="11">
                  <c:v>8.4732567049808444E-2</c:v>
                </c:pt>
                <c:pt idx="12">
                  <c:v>8.0248553481774995E-2</c:v>
                </c:pt>
                <c:pt idx="13">
                  <c:v>6.3118228921337727E-2</c:v>
                </c:pt>
                <c:pt idx="14">
                  <c:v>0.11751279824058845</c:v>
                </c:pt>
                <c:pt idx="15">
                  <c:v>0.19369663119615171</c:v>
                </c:pt>
                <c:pt idx="16">
                  <c:v>0.16707810687819347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5D9-4652-8F21-812D33AD183D}"/>
            </c:ext>
          </c:extLst>
        </c:ser>
        <c:ser>
          <c:idx val="14"/>
          <c:order val="14"/>
          <c:tx>
            <c:strRef>
              <c:f>Sheet11!$Q$1</c:f>
              <c:strCache>
                <c:ptCount val="1"/>
                <c:pt idx="0">
                  <c:v>TELECOMMUNICATIONS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Sheet11!$Q$2:$Q$18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0.27864583333333331</c:v>
                </c:pt>
                <c:pt idx="5">
                  <c:v>0.24333749446301289</c:v>
                </c:pt>
                <c:pt idx="6">
                  <c:v>0.2480779486267887</c:v>
                </c:pt>
                <c:pt idx="7">
                  <c:v>0.27299370144449514</c:v>
                </c:pt>
                <c:pt idx="8">
                  <c:v>0.18242256443800361</c:v>
                </c:pt>
                <c:pt idx="9">
                  <c:v>0.19643564356435644</c:v>
                </c:pt>
                <c:pt idx="10">
                  <c:v>0.14296447574228008</c:v>
                </c:pt>
                <c:pt idx="11">
                  <c:v>6.5170881226053648E-2</c:v>
                </c:pt>
                <c:pt idx="12">
                  <c:v>0.21033838395209042</c:v>
                </c:pt>
                <c:pt idx="13">
                  <c:v>0.32962646843203153</c:v>
                </c:pt>
                <c:pt idx="14">
                  <c:v>0.35608678778022146</c:v>
                </c:pt>
                <c:pt idx="15">
                  <c:v>0.37755511739538505</c:v>
                </c:pt>
                <c:pt idx="16">
                  <c:v>0.44978876814800661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5D9-4652-8F21-812D33AD183D}"/>
            </c:ext>
          </c:extLst>
        </c:ser>
        <c:ser>
          <c:idx val="15"/>
          <c:order val="15"/>
          <c:tx>
            <c:strRef>
              <c:f>Sheet11!$R$1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Sheet11!$R$2:$R$18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1.0375166002656044E-2</c:v>
                </c:pt>
                <c:pt idx="5">
                  <c:v>8.053799379857448E-3</c:v>
                </c:pt>
                <c:pt idx="6">
                  <c:v>2.4220069327170919E-2</c:v>
                </c:pt>
                <c:pt idx="7">
                  <c:v>2.1657493691509863E-2</c:v>
                </c:pt>
                <c:pt idx="8">
                  <c:v>2.7066499004742273E-2</c:v>
                </c:pt>
                <c:pt idx="9">
                  <c:v>2.9702970297029702E-2</c:v>
                </c:pt>
                <c:pt idx="10">
                  <c:v>4.3167334895189438E-2</c:v>
                </c:pt>
                <c:pt idx="11">
                  <c:v>0.10461302681992338</c:v>
                </c:pt>
                <c:pt idx="12">
                  <c:v>0.11596911092599681</c:v>
                </c:pt>
                <c:pt idx="13">
                  <c:v>9.1213667706713783E-2</c:v>
                </c:pt>
                <c:pt idx="14">
                  <c:v>6.9689577211431264E-2</c:v>
                </c:pt>
                <c:pt idx="15">
                  <c:v>3.4856749755133254E-2</c:v>
                </c:pt>
                <c:pt idx="16">
                  <c:v>8.1511740019469658E-3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5D9-4652-8F21-812D33AD183D}"/>
            </c:ext>
          </c:extLst>
        </c:ser>
        <c:ser>
          <c:idx val="16"/>
          <c:order val="16"/>
          <c:tx>
            <c:strRef>
              <c:f>Sheet11!$S$1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Sheet11!$A$2:$A$18</c:f>
              <c:numCache>
                <c:formatCode>m/d/yyyy</c:formatCode>
                <c:ptCount val="17"/>
                <c:pt idx="0">
                  <c:v>35795</c:v>
                </c:pt>
                <c:pt idx="1">
                  <c:v>35885</c:v>
                </c:pt>
                <c:pt idx="2">
                  <c:v>35976</c:v>
                </c:pt>
                <c:pt idx="3">
                  <c:v>36068</c:v>
                </c:pt>
                <c:pt idx="4">
                  <c:v>36160</c:v>
                </c:pt>
                <c:pt idx="5">
                  <c:v>36250</c:v>
                </c:pt>
                <c:pt idx="6">
                  <c:v>36341</c:v>
                </c:pt>
                <c:pt idx="7">
                  <c:v>36433</c:v>
                </c:pt>
                <c:pt idx="8">
                  <c:v>36525</c:v>
                </c:pt>
                <c:pt idx="9">
                  <c:v>36616</c:v>
                </c:pt>
                <c:pt idx="10">
                  <c:v>36707</c:v>
                </c:pt>
                <c:pt idx="11">
                  <c:v>36799</c:v>
                </c:pt>
                <c:pt idx="12">
                  <c:v>36891</c:v>
                </c:pt>
                <c:pt idx="13">
                  <c:v>36981</c:v>
                </c:pt>
                <c:pt idx="14">
                  <c:v>37072</c:v>
                </c:pt>
                <c:pt idx="15">
                  <c:v>37164</c:v>
                </c:pt>
                <c:pt idx="16">
                  <c:v>37256</c:v>
                </c:pt>
              </c:numCache>
            </c:numRef>
          </c:cat>
          <c:val>
            <c:numRef>
              <c:f>Sheet11!$S$2:$S$18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2.3862881806108897E-2</c:v>
                </c:pt>
                <c:pt idx="5">
                  <c:v>0.14719929126565456</c:v>
                </c:pt>
                <c:pt idx="6">
                  <c:v>0.10152986401208783</c:v>
                </c:pt>
                <c:pt idx="7">
                  <c:v>9.0787617477001328E-2</c:v>
                </c:pt>
                <c:pt idx="8">
                  <c:v>9.0091969708076522E-2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5D9-4652-8F21-812D33AD1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274032"/>
        <c:axId val="1322267144"/>
      </c:barChart>
      <c:catAx>
        <c:axId val="1322274032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67144"/>
        <c:crosses val="autoZero"/>
        <c:auto val="0"/>
        <c:lblAlgn val="ctr"/>
        <c:lblOffset val="100"/>
        <c:noMultiLvlLbl val="0"/>
      </c:catAx>
      <c:valAx>
        <c:axId val="1322267144"/>
        <c:scaling>
          <c:orientation val="minMax"/>
          <c:max val="1"/>
        </c:scaling>
        <c:delete val="0"/>
        <c:axPos val="l"/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74032"/>
        <c:crosses val="autoZero"/>
        <c:crossBetween val="between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5.2181984043226035E-2"/>
          <c:y val="0.88090209779428241"/>
          <c:w val="0.93374584853344844"/>
          <c:h val="0.106986348116899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region_chart_data!$C$1</c:f>
              <c:strCache>
                <c:ptCount val="1"/>
                <c:pt idx="0">
                  <c:v>DM TOTAL CONTRIBUTION TO LTM PAR DEFAULT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region_chart_data!$A$2:$A$26</c:f>
              <c:numCache>
                <c:formatCode>m/d/yyyy</c:formatCode>
                <c:ptCount val="25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</c:numCache>
            </c:numRef>
          </c:cat>
          <c:val>
            <c:numRef>
              <c:f>region_chart_data!$C$2:$C$26</c:f>
              <c:numCache>
                <c:formatCode>0.00%</c:formatCode>
                <c:ptCount val="25"/>
                <c:pt idx="0">
                  <c:v>1.7520652142191801E-2</c:v>
                </c:pt>
                <c:pt idx="1">
                  <c:v>1.8650625536762125E-2</c:v>
                </c:pt>
                <c:pt idx="2">
                  <c:v>1.839944311260152E-2</c:v>
                </c:pt>
                <c:pt idx="3">
                  <c:v>1.8965783812421064E-2</c:v>
                </c:pt>
                <c:pt idx="4">
                  <c:v>1.8169647042150992E-2</c:v>
                </c:pt>
                <c:pt idx="5">
                  <c:v>1.9089902315718377E-2</c:v>
                </c:pt>
                <c:pt idx="6">
                  <c:v>1.6479374174035673E-2</c:v>
                </c:pt>
                <c:pt idx="7">
                  <c:v>1.6855497408548619E-2</c:v>
                </c:pt>
                <c:pt idx="8">
                  <c:v>1.8692912330451915E-2</c:v>
                </c:pt>
                <c:pt idx="9">
                  <c:v>1.7968589204422989E-2</c:v>
                </c:pt>
                <c:pt idx="10">
                  <c:v>3.1169157421228191E-2</c:v>
                </c:pt>
                <c:pt idx="11">
                  <c:v>3.4175417980593148E-2</c:v>
                </c:pt>
                <c:pt idx="12">
                  <c:v>3.6181595147770376E-2</c:v>
                </c:pt>
                <c:pt idx="13">
                  <c:v>3.2582725281883065E-2</c:v>
                </c:pt>
                <c:pt idx="14">
                  <c:v>3.642635606015026E-2</c:v>
                </c:pt>
                <c:pt idx="15">
                  <c:v>4.3283887586865182E-2</c:v>
                </c:pt>
                <c:pt idx="16">
                  <c:v>4.506012226544738E-2</c:v>
                </c:pt>
                <c:pt idx="17">
                  <c:v>5.2230934353075076E-2</c:v>
                </c:pt>
                <c:pt idx="18">
                  <c:v>5.9107539359645994E-2</c:v>
                </c:pt>
                <c:pt idx="19">
                  <c:v>6.0630749445218894E-2</c:v>
                </c:pt>
                <c:pt idx="20">
                  <c:v>6.2243154711212938E-2</c:v>
                </c:pt>
                <c:pt idx="21">
                  <c:v>6.502023437102647E-2</c:v>
                </c:pt>
                <c:pt idx="22">
                  <c:v>5.9963938576083259E-2</c:v>
                </c:pt>
                <c:pt idx="23">
                  <c:v>5.5715347869326366E-2</c:v>
                </c:pt>
                <c:pt idx="24">
                  <c:v>5.5898523477204795E-2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9-4CAB-A710-7A81B035147B}"/>
            </c:ext>
          </c:extLst>
        </c:ser>
        <c:ser>
          <c:idx val="2"/>
          <c:order val="2"/>
          <c:tx>
            <c:strRef>
              <c:f>region_chart_data!$D$1</c:f>
              <c:strCache>
                <c:ptCount val="1"/>
                <c:pt idx="0">
                  <c:v>EM TOTAL CONTRIBUTION TO LTM PAR DEFAULT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region_chart_data!$A$2:$A$26</c:f>
              <c:numCache>
                <c:formatCode>m/d/yyyy</c:formatCode>
                <c:ptCount val="25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</c:numCache>
            </c:numRef>
          </c:cat>
          <c:val>
            <c:numRef>
              <c:f>region_chart_data!$D$2:$D$26</c:f>
              <c:numCache>
                <c:formatCode>0.00%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5.5433847463790616E-4</c:v>
                </c:pt>
                <c:pt idx="7">
                  <c:v>5.423261714462233E-4</c:v>
                </c:pt>
                <c:pt idx="8">
                  <c:v>5.2685773197440572E-4</c:v>
                </c:pt>
                <c:pt idx="9">
                  <c:v>5.0644276224416542E-4</c:v>
                </c:pt>
                <c:pt idx="10">
                  <c:v>2.9039085943275032E-3</c:v>
                </c:pt>
                <c:pt idx="11">
                  <c:v>2.8910423709963612E-3</c:v>
                </c:pt>
                <c:pt idx="12">
                  <c:v>2.916627453780176E-3</c:v>
                </c:pt>
                <c:pt idx="13">
                  <c:v>3.6997857651768122E-3</c:v>
                </c:pt>
                <c:pt idx="14">
                  <c:v>3.6421914363276697E-3</c:v>
                </c:pt>
                <c:pt idx="15">
                  <c:v>6.4509255005225233E-3</c:v>
                </c:pt>
                <c:pt idx="16">
                  <c:v>8.9267670388521198E-3</c:v>
                </c:pt>
                <c:pt idx="17">
                  <c:v>1.0296862294718066E-2</c:v>
                </c:pt>
                <c:pt idx="18">
                  <c:v>1.1825921117181512E-2</c:v>
                </c:pt>
                <c:pt idx="19">
                  <c:v>1.1997903605007841E-2</c:v>
                </c:pt>
                <c:pt idx="20">
                  <c:v>1.1860280114745799E-2</c:v>
                </c:pt>
                <c:pt idx="21">
                  <c:v>1.1391370160318768E-2</c:v>
                </c:pt>
                <c:pt idx="22">
                  <c:v>8.8236490803383846E-3</c:v>
                </c:pt>
                <c:pt idx="23">
                  <c:v>8.7820104499795309E-3</c:v>
                </c:pt>
                <c:pt idx="24">
                  <c:v>8.779265586278201E-3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9-4CAB-A710-7A81B0351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1158128"/>
        <c:axId val="1091160424"/>
      </c:barChart>
      <c:lineChart>
        <c:grouping val="standard"/>
        <c:varyColors val="0"/>
        <c:ser>
          <c:idx val="0"/>
          <c:order val="0"/>
          <c:tx>
            <c:strRef>
              <c:f>region_chart_data!$B$1</c:f>
              <c:strCache>
                <c:ptCount val="1"/>
                <c:pt idx="0">
                  <c:v>USHY LTM PAR DEFAULT RATE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region_chart_data!$A$2:$A$26</c:f>
              <c:numCache>
                <c:formatCode>m/d/yyyy</c:formatCode>
                <c:ptCount val="25"/>
                <c:pt idx="0">
                  <c:v>35795</c:v>
                </c:pt>
                <c:pt idx="1">
                  <c:v>35826</c:v>
                </c:pt>
                <c:pt idx="2">
                  <c:v>35854</c:v>
                </c:pt>
                <c:pt idx="3">
                  <c:v>35885</c:v>
                </c:pt>
                <c:pt idx="4">
                  <c:v>35915</c:v>
                </c:pt>
                <c:pt idx="5">
                  <c:v>35946</c:v>
                </c:pt>
                <c:pt idx="6">
                  <c:v>35976</c:v>
                </c:pt>
                <c:pt idx="7">
                  <c:v>36007</c:v>
                </c:pt>
                <c:pt idx="8">
                  <c:v>36038</c:v>
                </c:pt>
                <c:pt idx="9">
                  <c:v>36068</c:v>
                </c:pt>
                <c:pt idx="10">
                  <c:v>36099</c:v>
                </c:pt>
                <c:pt idx="11">
                  <c:v>36129</c:v>
                </c:pt>
                <c:pt idx="12">
                  <c:v>36160</c:v>
                </c:pt>
                <c:pt idx="13">
                  <c:v>36191</c:v>
                </c:pt>
                <c:pt idx="14">
                  <c:v>36219</c:v>
                </c:pt>
                <c:pt idx="15">
                  <c:v>36250</c:v>
                </c:pt>
                <c:pt idx="16">
                  <c:v>36280</c:v>
                </c:pt>
                <c:pt idx="17">
                  <c:v>36311</c:v>
                </c:pt>
                <c:pt idx="18">
                  <c:v>36341</c:v>
                </c:pt>
                <c:pt idx="19">
                  <c:v>36372</c:v>
                </c:pt>
                <c:pt idx="20">
                  <c:v>36403</c:v>
                </c:pt>
                <c:pt idx="21">
                  <c:v>36433</c:v>
                </c:pt>
                <c:pt idx="22">
                  <c:v>36464</c:v>
                </c:pt>
                <c:pt idx="23">
                  <c:v>36494</c:v>
                </c:pt>
                <c:pt idx="24">
                  <c:v>36525</c:v>
                </c:pt>
              </c:numCache>
            </c:numRef>
          </c:cat>
          <c:val>
            <c:numRef>
              <c:f>region_chart_data!$B$2:$B$26</c:f>
              <c:numCache>
                <c:formatCode>0.00%</c:formatCode>
                <c:ptCount val="25"/>
                <c:pt idx="0">
                  <c:v>1.7520652142191801E-2</c:v>
                </c:pt>
                <c:pt idx="1">
                  <c:v>1.8650625536762125E-2</c:v>
                </c:pt>
                <c:pt idx="2">
                  <c:v>1.839944311260152E-2</c:v>
                </c:pt>
                <c:pt idx="3">
                  <c:v>1.8965783812421064E-2</c:v>
                </c:pt>
                <c:pt idx="4">
                  <c:v>1.8169647042150992E-2</c:v>
                </c:pt>
                <c:pt idx="5">
                  <c:v>1.9089902315718377E-2</c:v>
                </c:pt>
                <c:pt idx="6">
                  <c:v>1.703371264867358E-2</c:v>
                </c:pt>
                <c:pt idx="7">
                  <c:v>1.7397823579994844E-2</c:v>
                </c:pt>
                <c:pt idx="8">
                  <c:v>1.9219770062426322E-2</c:v>
                </c:pt>
                <c:pt idx="9">
                  <c:v>1.8475031966667155E-2</c:v>
                </c:pt>
                <c:pt idx="10">
                  <c:v>3.4073066015555695E-2</c:v>
                </c:pt>
                <c:pt idx="11">
                  <c:v>3.706646035158951E-2</c:v>
                </c:pt>
                <c:pt idx="12">
                  <c:v>3.9098222601550554E-2</c:v>
                </c:pt>
                <c:pt idx="13">
                  <c:v>3.628251104705988E-2</c:v>
                </c:pt>
                <c:pt idx="14">
                  <c:v>4.0068547496477938E-2</c:v>
                </c:pt>
                <c:pt idx="15">
                  <c:v>4.9734813087387711E-2</c:v>
                </c:pt>
                <c:pt idx="16">
                  <c:v>5.3986889304299505E-2</c:v>
                </c:pt>
                <c:pt idx="17">
                  <c:v>6.2527796647793149E-2</c:v>
                </c:pt>
                <c:pt idx="18">
                  <c:v>7.0933460476827498E-2</c:v>
                </c:pt>
                <c:pt idx="19">
                  <c:v>7.2628653050226727E-2</c:v>
                </c:pt>
                <c:pt idx="20">
                  <c:v>7.4103434825958728E-2</c:v>
                </c:pt>
                <c:pt idx="21">
                  <c:v>7.6411604531345226E-2</c:v>
                </c:pt>
                <c:pt idx="22">
                  <c:v>6.878758765642165E-2</c:v>
                </c:pt>
                <c:pt idx="23">
                  <c:v>6.4497358319305906E-2</c:v>
                </c:pt>
                <c:pt idx="24">
                  <c:v>6.467778906348301E-2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9-4CAB-A710-7A81B0351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58128"/>
        <c:axId val="1091160424"/>
      </c:lineChart>
      <c:catAx>
        <c:axId val="1091158128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60424"/>
        <c:crosses val="autoZero"/>
        <c:auto val="0"/>
        <c:lblAlgn val="ctr"/>
        <c:lblOffset val="100"/>
        <c:noMultiLvlLbl val="0"/>
      </c:catAx>
      <c:valAx>
        <c:axId val="1091160424"/>
        <c:scaling>
          <c:orientation val="minMax"/>
        </c:scaling>
        <c:delete val="0"/>
        <c:axPos val="l"/>
        <c:numFmt formatCode="0.0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58128"/>
        <c:crosses val="autoZero"/>
        <c:crossBetween val="between"/>
        <c:majorUnit val="2.5000000000000005E-3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172328219077403"/>
          <c:y val="0.1253343988957823"/>
          <c:w val="0.37561192870880505"/>
          <c:h val="0.1680492434808606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region_chart_data!$BL$1</c:f>
              <c:strCache>
                <c:ptCount val="1"/>
                <c:pt idx="0">
                  <c:v>USHY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region_chart_data!$BL$2:$BL$26</c:f>
              <c:numCache>
                <c:formatCode>0.0</c:formatCode>
                <c:ptCount val="25"/>
                <c:pt idx="0">
                  <c:v>1.7</c:v>
                </c:pt>
                <c:pt idx="1">
                  <c:v>1.6890364634129744</c:v>
                </c:pt>
                <c:pt idx="2">
                  <c:v>1.6403823399341517</c:v>
                </c:pt>
                <c:pt idx="3">
                  <c:v>1.5917282164553292</c:v>
                </c:pt>
                <c:pt idx="4">
                  <c:v>1.6503544967878179</c:v>
                </c:pt>
                <c:pt idx="5">
                  <c:v>1.5762746118039941</c:v>
                </c:pt>
                <c:pt idx="6">
                  <c:v>1.4692463928183699</c:v>
                </c:pt>
                <c:pt idx="7">
                  <c:v>1.3970447778423589</c:v>
                </c:pt>
                <c:pt idx="8">
                  <c:v>1.4115916463345466</c:v>
                </c:pt>
                <c:pt idx="9">
                  <c:v>1.5570829341621466</c:v>
                </c:pt>
                <c:pt idx="10">
                  <c:v>1.5192868601666882</c:v>
                </c:pt>
                <c:pt idx="11">
                  <c:v>1.5319113718022366</c:v>
                </c:pt>
                <c:pt idx="12">
                  <c:v>2.4585761094561924</c:v>
                </c:pt>
                <c:pt idx="13">
                  <c:v>2.0966892467629505</c:v>
                </c:pt>
                <c:pt idx="14">
                  <c:v>1.6769123308037845</c:v>
                </c:pt>
                <c:pt idx="15">
                  <c:v>1.9877519120665785</c:v>
                </c:pt>
                <c:pt idx="16">
                  <c:v>3.1513682300084387</c:v>
                </c:pt>
                <c:pt idx="17">
                  <c:v>3.3787173875037086</c:v>
                </c:pt>
                <c:pt idx="18">
                  <c:v>4.0785001900952844</c:v>
                </c:pt>
                <c:pt idx="19">
                  <c:v>4.093731472850564</c:v>
                </c:pt>
                <c:pt idx="20">
                  <c:v>4.2095467901176811</c:v>
                </c:pt>
                <c:pt idx="21">
                  <c:v>4.1380114785242572</c:v>
                </c:pt>
                <c:pt idx="22">
                  <c:v>4.7200085589592691</c:v>
                </c:pt>
                <c:pt idx="23">
                  <c:v>5.4216564904450006</c:v>
                </c:pt>
                <c:pt idx="24">
                  <c:v>5.1801352606478828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B-424F-BB81-A23F9D02B206}"/>
            </c:ext>
          </c:extLst>
        </c:ser>
        <c:ser>
          <c:idx val="1"/>
          <c:order val="1"/>
          <c:tx>
            <c:strRef>
              <c:f>region_chart_data!$BM$1</c:f>
              <c:strCache>
                <c:ptCount val="1"/>
                <c:pt idx="0">
                  <c:v>USHY CHECK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region_chart_data!$BM$2:$BM$26</c:f>
              <c:numCache>
                <c:formatCode>0.0</c:formatCode>
                <c:ptCount val="25"/>
                <c:pt idx="0">
                  <c:v>1.7520652142191802</c:v>
                </c:pt>
                <c:pt idx="1">
                  <c:v>1.8650625536762124</c:v>
                </c:pt>
                <c:pt idx="2">
                  <c:v>1.8399443112601519</c:v>
                </c:pt>
                <c:pt idx="3">
                  <c:v>1.8965783812421064</c:v>
                </c:pt>
                <c:pt idx="4">
                  <c:v>1.8169647042150991</c:v>
                </c:pt>
                <c:pt idx="5">
                  <c:v>1.9089902315718377</c:v>
                </c:pt>
                <c:pt idx="6">
                  <c:v>1.703371264867358</c:v>
                </c:pt>
                <c:pt idx="7">
                  <c:v>1.7397823579994844</c:v>
                </c:pt>
                <c:pt idx="8">
                  <c:v>1.9219770062426322</c:v>
                </c:pt>
                <c:pt idx="9">
                  <c:v>1.8475031966667155</c:v>
                </c:pt>
                <c:pt idx="10">
                  <c:v>3.4073066015555695</c:v>
                </c:pt>
                <c:pt idx="11">
                  <c:v>3.706646035158951</c:v>
                </c:pt>
                <c:pt idx="12">
                  <c:v>3.9098222601550554</c:v>
                </c:pt>
                <c:pt idx="13">
                  <c:v>3.628251104705988</c:v>
                </c:pt>
                <c:pt idx="14">
                  <c:v>4.0068547496477942</c:v>
                </c:pt>
                <c:pt idx="15">
                  <c:v>4.973481308738771</c:v>
                </c:pt>
                <c:pt idx="16">
                  <c:v>5.3986889304299508</c:v>
                </c:pt>
                <c:pt idx="17">
                  <c:v>6.2527796647793146</c:v>
                </c:pt>
                <c:pt idx="18">
                  <c:v>7.0933460476827497</c:v>
                </c:pt>
                <c:pt idx="19">
                  <c:v>7.2628653050226726</c:v>
                </c:pt>
                <c:pt idx="20">
                  <c:v>7.4103434825958727</c:v>
                </c:pt>
                <c:pt idx="21">
                  <c:v>7.641160453134523</c:v>
                </c:pt>
                <c:pt idx="22">
                  <c:v>6.8787587656421652</c:v>
                </c:pt>
                <c:pt idx="23">
                  <c:v>6.4497358319305906</c:v>
                </c:pt>
                <c:pt idx="24">
                  <c:v>6.4677789063483013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7B-424F-BB81-A23F9D02B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80879"/>
        <c:axId val="57374319"/>
      </c:lineChart>
      <c:catAx>
        <c:axId val="57380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4319"/>
        <c:crosses val="autoZero"/>
        <c:auto val="1"/>
        <c:lblAlgn val="ctr"/>
        <c:lblOffset val="100"/>
        <c:noMultiLvlLbl val="0"/>
      </c:catAx>
      <c:valAx>
        <c:axId val="5737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3671887</xdr:colOff>
      <xdr:row>26</xdr:row>
      <xdr:rowOff>180975</xdr:rowOff>
    </xdr:from>
    <xdr:to>
      <xdr:col>68</xdr:col>
      <xdr:colOff>147637</xdr:colOff>
      <xdr:row>41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Fagan" refreshedDate="43410.672193981482" createdVersion="6" refreshedVersion="6" minRefreshableVersion="3" recordCount="382">
  <cacheSource type="worksheet">
    <worksheetSource ref="A1:AM383" sheet="default_data"/>
  </cacheSource>
  <cacheFields count="37">
    <cacheField name="Date" numFmtId="14">
      <sharedItems containsSemiMixedTypes="0" containsNonDate="0" containsDate="1" containsString="0" minDate="1997-01-31T00:00:00" maxDate="2002-01-01T00:00:00" count="54">
        <d v="1997-01-31T00:00:00"/>
        <d v="1997-04-30T00:00:00"/>
        <d v="1997-05-31T00:00:00"/>
        <d v="1997-06-30T00:00:00"/>
        <d v="1997-07-31T00:00:00"/>
        <d v="1997-08-31T00:00:00"/>
        <d v="1997-11-30T00:00:00"/>
        <d v="1997-12-31T00:00:00"/>
        <d v="1998-01-31T00:00:00"/>
        <d v="1998-02-28T00:00:00"/>
        <d v="1998-03-31T00:00:00"/>
        <d v="1998-05-31T00:00:00"/>
        <d v="1998-06-30T00:00:00"/>
        <d v="1998-07-31T00:00:00"/>
        <d v="1998-08-31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</sharedItems>
    </cacheField>
    <cacheField name="Identifier" numFmtId="0">
      <sharedItems/>
    </cacheField>
    <cacheField name="Issuer Name" numFmtId="0">
      <sharedItems/>
    </cacheField>
    <cacheField name="Default Date" numFmtId="0">
      <sharedItems containsDate="1" containsMixedTypes="1" minDate="1997-05-08T00:00:00" maxDate="2006-08-15T00:00:00"/>
    </cacheField>
    <cacheField name="BAML Index Rating Group" numFmtId="0">
      <sharedItems/>
    </cacheField>
    <cacheField name="BAML Index Rating" numFmtId="0">
      <sharedItems/>
    </cacheField>
    <cacheField name="EM/DM" numFmtId="0">
      <sharedItems count="2">
        <s v="DM"/>
        <s v="EM"/>
      </sharedItems>
    </cacheField>
    <cacheField name="Region" numFmtId="0">
      <sharedItems count="7">
        <s v="NORTHERN AMERICA"/>
        <s v="EUROPE"/>
        <s v="ASIA"/>
        <s v="LATIN AMERICA"/>
        <s v="MIDDLE EAST"/>
        <s v="OCEANIA"/>
        <s v="AFRICA"/>
      </sharedItems>
    </cacheField>
    <cacheField name="Country of Risk" numFmtId="0">
      <sharedItems count="16">
        <s v="UNITED STATES"/>
        <s v="NETHERLANDS"/>
        <s v="INDONESIA"/>
        <s v="SINGAPORE"/>
        <s v="MEXICO"/>
        <s v="CANADA"/>
        <s v="IRELAND"/>
        <s v="ISRAEL"/>
        <s v="CHINA"/>
        <s v="BERMUDA"/>
        <s v="BRAZIL"/>
        <s v="ARGENTINA"/>
        <s v="UNITED KINGDOM"/>
        <s v="AUSTRALIA"/>
        <s v="MAURITIUS"/>
        <s v="GREECE"/>
      </sharedItems>
    </cacheField>
    <cacheField name="Bloomberg Industry Group" numFmtId="0">
      <sharedItems/>
    </cacheField>
    <cacheField name="Bloomberg Industry Sub Group" numFmtId="0">
      <sharedItems/>
    </cacheField>
    <cacheField name="BAML Industry Level 2" numFmtId="0">
      <sharedItems/>
    </cacheField>
    <cacheField name="BAML Industry Level 3" numFmtId="0">
      <sharedItems count="18">
        <s v="TECHNOLOGY &amp; ELECTRONICS"/>
        <s v="MEDIA"/>
        <s v="AUTOMOTIVE"/>
        <s v="RETAIL"/>
        <s v="LEISURE"/>
        <s v="BASIC INDUSTRY"/>
        <s v="BANKING"/>
        <s v="FINANCIAL SERVICES"/>
        <s v="HEALTHCARE"/>
        <s v="TRANSPORTATION"/>
        <s v="CONSUMER GOODS"/>
        <s v="ENERGY"/>
        <s v="TELECOMMUNICATIONS"/>
        <s v="CAPITAL GOODS"/>
        <s v="UTILITY"/>
        <s v="INSURANCE"/>
        <s v="SERVICES"/>
        <s v="LOCAL-AUTHORITY"/>
      </sharedItems>
    </cacheField>
    <cacheField name="BAML Industry Level 4" numFmtId="0">
      <sharedItems count="50">
        <s v="TECH HARDWARE &amp; EQUIPMENT"/>
        <s v="PRINTING &amp; PUBLISHING"/>
        <s v="AUTO PARTS &amp; EQUIPMENT"/>
        <s v="SPECIALTY RETAIL"/>
        <s v="THEATERS &amp; ENTERTAINMENT"/>
        <s v="RESTAURANTS"/>
        <s v="FOOD &amp; DRUG RETAILERS"/>
        <s v="CHEMICALS"/>
        <s v="MEDIA CONTENT"/>
        <s v="CABLE &amp; SATELLITE TV"/>
        <s v="BANKING"/>
        <s v="ELECTRONICS"/>
        <s v="INVESTMENTS &amp; MISC FINANCIAL SERVICES"/>
        <s v="CONS/COMM/LEASE FINANCING"/>
        <s v="HEALTH FACILITIES"/>
        <s v="STEEL PRODUCERS/PRODUCTS"/>
        <s v="FORESTRY/PAPER"/>
        <s v="TRUCKING &amp; DELIVERY"/>
        <s v="FOOD - WHOLESALE"/>
        <s v="OIL FIELD EQUIPMENT &amp; SERVICES"/>
        <s v="TELECOM - WIRELINE INTEGRATED &amp; SERVICES"/>
        <s v="TELECOM - WIRELESS"/>
        <s v="PERSONAL &amp; HOUSEHOLD PRODUCTS"/>
        <s v="DIVERSIFIED CAPITAL GOODS"/>
        <s v="PACKAGING"/>
        <s v="DISCOUNT STORES"/>
        <s v="ELECTRIC-INTEGRATED"/>
        <s v="METALS/MINING EXCLUDING STEEL"/>
        <s v="ENERGY - EXPLORATION &amp; PRODUCTION"/>
        <s v="RECREATION &amp; TRAVEL"/>
        <s v="TRANSPORT INFRASTRUCTURE/SERVICES"/>
        <s v="GAMING"/>
        <s v="HEALTH SERVICES"/>
        <s v="TELECOM - SATELLITE"/>
        <s v="MEDICAL PRODUCTS"/>
        <s v="BEVERAGE"/>
        <s v="MACHINERY"/>
        <s v="BUILDING MATERIALS"/>
        <s v="MULTI-LINE INSURANCE"/>
        <s v="LIFE INSURANCE"/>
        <s v="ENVIRONMENTAL"/>
        <s v="LOCAL-AUTHORITY"/>
        <s v="P&amp;C"/>
        <s v="GAS DISTRIBUTION"/>
        <s v="SOFTWARE/SERVICES"/>
        <s v="SUPPORT-SERVICES"/>
        <s v="AIR TRANSPORTATION"/>
        <s v="AEROSPACE/DEFENSE"/>
        <s v="DEPARTMENT STORES"/>
        <s v="HOTELS"/>
      </sharedItems>
    </cacheField>
    <cacheField name="BAML Capital Structure Rank" numFmtId="0">
      <sharedItems/>
    </cacheField>
    <cacheField name="Payment Rank" numFmtId="0">
      <sharedItems/>
    </cacheField>
    <cacheField name="Normalized Payment Rank" numFmtId="0">
      <sharedItems/>
    </cacheField>
    <cacheField name="Collat Typ" numFmtId="0">
      <sharedItems/>
    </cacheField>
    <cacheField name="Is Pari Passu" numFmtId="0">
      <sharedItems/>
    </cacheField>
    <cacheField name="Is Unsecured" numFmtId="0">
      <sharedItems containsBlank="1"/>
    </cacheField>
    <cacheField name="Is Secured" numFmtId="0">
      <sharedItems/>
    </cacheField>
    <cacheField name="Senior" numFmtId="0">
      <sharedItems/>
    </cacheField>
    <cacheField name="Face Value (USD, Mln)" numFmtId="1">
      <sharedItems containsSemiMixedTypes="0" containsString="0" containsNumber="1" minValue="100" maxValue="1122.7"/>
    </cacheField>
    <cacheField name="Total Default Face Value (USD, Mln)" numFmtId="1">
      <sharedItems containsSemiMixedTypes="0" containsString="0" containsNumber="1" minValue="100" maxValue="8135.8"/>
    </cacheField>
    <cacheField name="Contribution to Total Default (%)" numFmtId="165">
      <sharedItems containsSemiMixedTypes="0" containsString="0" containsNumber="1" minValue="1.2291354261412523E-2" maxValue="1"/>
    </cacheField>
    <cacheField name="Par Coupon" numFmtId="2">
      <sharedItems containsSemiMixedTypes="0" containsString="0" containsNumber="1" minValue="0" maxValue="15"/>
    </cacheField>
    <cacheField name="Minimum of Yrs to Maturity/Workout" numFmtId="164">
      <sharedItems containsSemiMixedTypes="0" containsString="0" containsNumber="1" minValue="1.288" maxValue="26.835999999999999"/>
    </cacheField>
    <cacheField name="Price" numFmtId="2">
      <sharedItems containsSemiMixedTypes="0" containsString="0" containsNumber="1" minValue="0.5" maxValue="75"/>
    </cacheField>
    <cacheField name="YTW" numFmtId="164">
      <sharedItems containsSemiMixedTypes="0" containsString="0" containsNumber="1" minValue="3.66" maxValue="1637.98"/>
    </cacheField>
    <cacheField name="OAS" numFmtId="1">
      <sharedItems containsSemiMixedTypes="0" containsString="0" containsNumber="1" containsInteger="1" minValue="223" maxValue="103169"/>
    </cacheField>
    <cacheField name="Guaranty Type" numFmtId="0">
      <sharedItems containsBlank="1"/>
    </cacheField>
    <cacheField name="Guarantor 1" numFmtId="0">
      <sharedItems containsBlank="1"/>
    </cacheField>
    <cacheField name="Guarantor 2" numFmtId="0">
      <sharedItems containsBlank="1"/>
    </cacheField>
    <cacheField name="Guarantor 1 Bloomberg Equity Symbol" numFmtId="0">
      <sharedItems containsBlank="1"/>
    </cacheField>
    <cacheField name="Guarantor 2 Bloomberg Equity Symbol" numFmtId="0">
      <sharedItems containsBlank="1"/>
    </cacheField>
    <cacheField name="Guarantor 1 Country of Risk ISO Code" numFmtId="0">
      <sharedItems containsBlank="1"/>
    </cacheField>
    <cacheField name="Guarantor 2 Country of Risk ISO Cod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Fagan" refreshedDate="43410.683287499996" createdVersion="6" refreshedVersion="6" minRefreshableVersion="3" recordCount="6883">
  <cacheSource type="worksheet">
    <worksheetSource ref="A1:H6884" sheet="index_data"/>
  </cacheSource>
  <cacheFields count="8">
    <cacheField name="Date" numFmtId="14">
      <sharedItems containsSemiMixedTypes="0" containsNonDate="0" containsDate="1" containsString="0" minDate="1996-12-31T00:00:00" maxDate="2002-01-01T00:00:00" count="61"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</sharedItems>
    </cacheField>
    <cacheField name="EM/DM" numFmtId="0">
      <sharedItems/>
    </cacheField>
    <cacheField name="Region" numFmtId="0">
      <sharedItems/>
    </cacheField>
    <cacheField name="Country of Risk" numFmtId="0">
      <sharedItems/>
    </cacheField>
    <cacheField name="Industry Level 2" numFmtId="1">
      <sharedItems/>
    </cacheField>
    <cacheField name="Industry Level 3" numFmtId="0">
      <sharedItems count="22">
        <s v="HEALTHCARE"/>
        <s v="TRANSPORTATION"/>
        <s v="TELECOMMUNICATIONS"/>
        <s v="AUTOMOTIVE"/>
        <s v="CONSUMER GOODS"/>
        <s v="MEDIA"/>
        <s v="UTILITY"/>
        <s v="BASIC INDUSTRY"/>
        <s v="CAPITAL GOODS"/>
        <s v="ENERGY"/>
        <s v="RETAIL"/>
        <s v="BANKING"/>
        <s v="FINANCIAL SERVICES"/>
        <s v="INSURANCE"/>
        <s v="LEISURE"/>
        <s v="REAL ESTATE"/>
        <s v="SERVICES"/>
        <s v="TECHNOLOGY &amp; ELECTRONICS"/>
        <s v="COVERED BONDS"/>
        <s v="GOVERNMENT GUARANTEED"/>
        <s v="AGENCY"/>
        <s v="LOCAL-AUTHORITY"/>
      </sharedItems>
    </cacheField>
    <cacheField name="Industry Level 4" numFmtId="0">
      <sharedItems/>
    </cacheField>
    <cacheField name="Face Value (USD, Mln)" numFmtId="1">
      <sharedItems containsSemiMixedTypes="0" containsString="0" containsNumber="1" minValue="100" maxValue="35384.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2">
  <r>
    <x v="0"/>
    <s v="45322KAC"/>
    <s v="IN-FLIGHT PHONE"/>
    <s v="1/24/1997"/>
    <s v="CCC"/>
    <s v="CCC"/>
    <x v="0"/>
    <x v="0"/>
    <x v="0"/>
    <s v="TELECOMMUNICATIONS"/>
    <s v="TELECOMMUNICATION EQUIP"/>
    <s v="INDUSTRIALS"/>
    <x v="0"/>
    <x v="0"/>
    <s v="SENIOR"/>
    <s v="SR UNSECURED"/>
    <s v="SR UNSECURED"/>
    <s v="SR DISCOUNT NTS"/>
    <s v="N"/>
    <s v="Y"/>
    <s v="N"/>
    <s v="Y"/>
    <n v="285.8"/>
    <n v="1054.9000000000001"/>
    <n v="0.27092615413783294"/>
    <n v="14"/>
    <n v="5.37"/>
    <n v="17"/>
    <n v="57.84"/>
    <n v="8353"/>
    <m/>
    <m/>
    <m/>
    <m/>
    <m/>
    <m/>
    <m/>
  </r>
  <r>
    <x v="0"/>
    <s v="57383QAC"/>
    <s v="MARVEL HOLDINGS"/>
    <s v="12/27/1996"/>
    <s v="D"/>
    <s v="D"/>
    <x v="0"/>
    <x v="0"/>
    <x v="0"/>
    <s v="MEDIA"/>
    <s v="MULTIMEDIA"/>
    <s v="INDUSTRIALS"/>
    <x v="1"/>
    <x v="1"/>
    <s v="SENIOR"/>
    <s v="SECURED"/>
    <s v="SECURED"/>
    <s v="SR SECURED"/>
    <s v="N"/>
    <s v="N"/>
    <s v="Y"/>
    <s v="Y"/>
    <n v="517.4"/>
    <n v="1054.9000000000001"/>
    <n v="0.49047303061901598"/>
    <n v="0"/>
    <n v="1.288"/>
    <n v="15"/>
    <n v="3.66"/>
    <n v="9302"/>
    <m/>
    <m/>
    <m/>
    <m/>
    <m/>
    <m/>
    <m/>
  </r>
  <r>
    <x v="0"/>
    <s v="573845AA"/>
    <s v="MARVEL PARNT HLD"/>
    <s v="12/27/1996"/>
    <s v="D"/>
    <s v="D"/>
    <x v="0"/>
    <x v="0"/>
    <x v="0"/>
    <s v="MEDIA"/>
    <s v="MULTIMEDIA"/>
    <s v="INDUSTRIALS"/>
    <x v="1"/>
    <x v="1"/>
    <s v="SECURED"/>
    <s v="1ST LIEN"/>
    <s v="1ST LIEN SECURED"/>
    <s v="SR SECURED"/>
    <s v="N"/>
    <s v="N"/>
    <s v="Y"/>
    <s v="Y"/>
    <n v="251.7"/>
    <n v="1054.9000000000001"/>
    <n v="0.23860081524315097"/>
    <n v="0"/>
    <n v="1.288"/>
    <n v="13"/>
    <n v="3.94"/>
    <n v="9275"/>
    <m/>
    <m/>
    <m/>
    <m/>
    <m/>
    <m/>
    <m/>
  </r>
  <r>
    <x v="1"/>
    <s v="417434AC"/>
    <s v="HARVARD INDS"/>
    <d v="1997-05-08T00:00:00"/>
    <s v="CCC"/>
    <s v="CCC+"/>
    <x v="0"/>
    <x v="0"/>
    <x v="0"/>
    <s v="AUTO PARTS&amp;EQUIPMENT"/>
    <s v="AUTO/TRK PRTS&amp;EQUIP-ORIG"/>
    <s v="INDUSTRIALS"/>
    <x v="2"/>
    <x v="2"/>
    <s v="SENIOR"/>
    <s v="SR UNSECURED"/>
    <s v="SR UNSECURED"/>
    <s v="SENIOR NOTES"/>
    <s v="N"/>
    <s v="Y"/>
    <s v="N"/>
    <s v="Y"/>
    <n v="100"/>
    <n v="299.89999999999998"/>
    <n v="0.33344448149383132"/>
    <n v="12"/>
    <n v="7.2080000000000002"/>
    <n v="45"/>
    <n v="31.83"/>
    <n v="2521"/>
    <m/>
    <m/>
    <m/>
    <m/>
    <m/>
    <m/>
    <m/>
  </r>
  <r>
    <x v="1"/>
    <s v="417434AE"/>
    <s v="HARVARD INDS"/>
    <d v="1997-05-08T00:00:00"/>
    <s v="CCC"/>
    <s v="CCC+"/>
    <x v="0"/>
    <x v="0"/>
    <x v="0"/>
    <s v="AUTO PARTS&amp;EQUIPMENT"/>
    <s v="AUTO/TRK PRTS&amp;EQUIP-ORIG"/>
    <s v="INDUSTRIALS"/>
    <x v="2"/>
    <x v="2"/>
    <s v="SENIOR"/>
    <s v="UNSECURED"/>
    <s v="SR UNSECURED"/>
    <s v="SENIOR NOTES"/>
    <s v="N"/>
    <s v="Y"/>
    <s v="N"/>
    <s v="N"/>
    <n v="199.9"/>
    <n v="299.89999999999998"/>
    <n v="0.66655551850616879"/>
    <n v="11.125"/>
    <n v="8.2550000000000008"/>
    <n v="45"/>
    <n v="28.92"/>
    <n v="2225"/>
    <m/>
    <m/>
    <m/>
    <m/>
    <m/>
    <m/>
    <m/>
  </r>
  <r>
    <x v="2"/>
    <s v="704378AD"/>
    <s v="PAYLESS CSH-EXCH"/>
    <d v="1997-07-21T00:00:00"/>
    <s v="B"/>
    <s v="B-"/>
    <x v="0"/>
    <x v="0"/>
    <x v="0"/>
    <s v="RETAIL"/>
    <s v="RETAIL-BUILDING PRODUCTS"/>
    <s v="INDUSTRIALS"/>
    <x v="3"/>
    <x v="3"/>
    <s v="SUB"/>
    <s v="UNSECURED"/>
    <s v="SR UNSECURED"/>
    <s v="SR SUB NOTES"/>
    <s v="N"/>
    <m/>
    <s v="N"/>
    <s v="N"/>
    <n v="200"/>
    <n v="200"/>
    <n v="1"/>
    <n v="9.125"/>
    <n v="5.8739999999999997"/>
    <n v="52.5"/>
    <n v="24.93"/>
    <n v="1839"/>
    <m/>
    <m/>
    <m/>
    <m/>
    <m/>
    <m/>
    <m/>
  </r>
  <r>
    <x v="3"/>
    <s v="018593AD"/>
    <s v="ALLIANCE ENT"/>
    <d v="1997-07-14T00:00:00"/>
    <s v="CC"/>
    <s v="CC"/>
    <x v="0"/>
    <x v="0"/>
    <x v="0"/>
    <s v="RETAIL"/>
    <s v="RETAIL-MUSIC STORE"/>
    <s v="INDUSTRIALS"/>
    <x v="4"/>
    <x v="4"/>
    <s v="SUB"/>
    <s v="UNSECURED"/>
    <s v="SR UNSECURED"/>
    <s v="SR SUB NOTES"/>
    <s v="N"/>
    <m/>
    <s v="N"/>
    <s v="N"/>
    <n v="125"/>
    <n v="1047.4000000000001"/>
    <n v="0.11934313538285277"/>
    <n v="11.25"/>
    <n v="8.0410000000000004"/>
    <n v="21.5"/>
    <n v="56.09"/>
    <n v="4975"/>
    <m/>
    <m/>
    <m/>
    <m/>
    <m/>
    <m/>
    <m/>
  </r>
  <r>
    <x v="3"/>
    <s v="338473AB"/>
    <s v="FLAGSTAR CORP"/>
    <d v="1997-07-11T00:00:00"/>
    <s v="CC"/>
    <s v="CC"/>
    <x v="0"/>
    <x v="0"/>
    <x v="0"/>
    <s v="RETAIL"/>
    <s v="RETAIL-RESTAURANTS"/>
    <s v="INDUSTRIALS"/>
    <x v="3"/>
    <x v="5"/>
    <s v="SUB"/>
    <s v="UNSECURED"/>
    <s v="SR UNSECURED"/>
    <s v="SR SUB DEBS"/>
    <s v="N"/>
    <s v="Y"/>
    <s v="N"/>
    <s v="N"/>
    <n v="722.4"/>
    <n v="1047.4000000000001"/>
    <n v="0.68970784800458274"/>
    <n v="11.25"/>
    <n v="7.3390000000000004"/>
    <n v="41"/>
    <n v="34.4"/>
    <n v="2665"/>
    <m/>
    <m/>
    <m/>
    <m/>
    <m/>
    <m/>
    <m/>
  </r>
  <r>
    <x v="3"/>
    <s v="DD528789"/>
    <s v="PAYLESS CSH-EXCH"/>
    <d v="1997-07-21T00:00:00"/>
    <s v="CCC"/>
    <s v="CCC"/>
    <x v="0"/>
    <x v="0"/>
    <x v="0"/>
    <s v="RETAIL"/>
    <s v="RETAIL-BUILDING PRODUCTS"/>
    <s v="INDUSTRIALS"/>
    <x v="3"/>
    <x v="3"/>
    <s v="SUB"/>
    <s v="UNSECURED"/>
    <s v="SR UNSECURED"/>
    <s v="SR SUB NOTES"/>
    <s v="N"/>
    <m/>
    <s v="N"/>
    <s v="N"/>
    <n v="200"/>
    <n v="1047.4000000000001"/>
    <n v="0.19094901661256442"/>
    <n v="9.125"/>
    <n v="5.7919999999999998"/>
    <n v="31.5"/>
    <n v="40.590000000000003"/>
    <n v="3421"/>
    <m/>
    <m/>
    <m/>
    <m/>
    <m/>
    <m/>
    <m/>
  </r>
  <r>
    <x v="4"/>
    <s v="338473AE"/>
    <s v="FLAGSTAR CORP"/>
    <d v="1997-07-11T00:00:00"/>
    <s v="CC"/>
    <s v="CC"/>
    <x v="0"/>
    <x v="0"/>
    <x v="0"/>
    <s v="RETAIL"/>
    <s v="RETAIL-RESTAURANTS"/>
    <s v="INDUSTRIALS"/>
    <x v="3"/>
    <x v="5"/>
    <s v="SUB"/>
    <s v="SR SUBORDINATED"/>
    <s v="SUBORDINATED UNSECURED"/>
    <s v="SR SUB DEBS"/>
    <s v="N"/>
    <m/>
    <s v="N"/>
    <s v="Y"/>
    <n v="125"/>
    <n v="125"/>
    <n v="1"/>
    <n v="11.375"/>
    <n v="6.1260000000000003"/>
    <n v="40.25"/>
    <n v="40.06"/>
    <n v="3029"/>
    <m/>
    <m/>
    <m/>
    <m/>
    <m/>
    <m/>
    <m/>
  </r>
  <r>
    <x v="5"/>
    <s v="527480AH"/>
    <s v="LEVITZ FURNITURE"/>
    <d v="1997-09-05T00:00:00"/>
    <s v="CC"/>
    <s v="CC"/>
    <x v="0"/>
    <x v="0"/>
    <x v="0"/>
    <s v="RETAIL"/>
    <s v="RETAIL-HOME FURNISHINGS"/>
    <s v="INDUSTRIALS"/>
    <x v="3"/>
    <x v="3"/>
    <s v="SUB"/>
    <s v="SR SUBORDINATED"/>
    <s v="SUBORDINATED UNSECURED"/>
    <s v="SR SUB NOTES"/>
    <s v="N"/>
    <m/>
    <s v="N"/>
    <s v="Y"/>
    <n v="100"/>
    <n v="100"/>
    <n v="1"/>
    <n v="9.625"/>
    <n v="5.8710000000000004"/>
    <n v="18"/>
    <n v="64.47"/>
    <n v="5829"/>
    <m/>
    <m/>
    <m/>
    <m/>
    <m/>
    <m/>
    <m/>
  </r>
  <r>
    <x v="6"/>
    <s v="DD101395"/>
    <s v="BRUNOS INC"/>
    <d v="1998-02-02T00:00:00"/>
    <s v="CCC"/>
    <s v="CCC+"/>
    <x v="0"/>
    <x v="0"/>
    <x v="0"/>
    <s v="FOOD"/>
    <s v="FOOD-RETAIL"/>
    <s v="INDUSTRIALS"/>
    <x v="3"/>
    <x v="6"/>
    <s v="SUB"/>
    <s v="SR SUBORDINATED"/>
    <s v="SUBORDINATED UNSECURED"/>
    <s v="SR SUB NOTES"/>
    <s v="Y"/>
    <s v="Y"/>
    <s v="N"/>
    <s v="Y"/>
    <n v="400"/>
    <n v="535"/>
    <n v="0.74766355140186913"/>
    <n v="10.5"/>
    <n v="7.6680000000000001"/>
    <n v="35"/>
    <n v="35.700000000000003"/>
    <n v="2980"/>
    <m/>
    <m/>
    <m/>
    <m/>
    <m/>
    <m/>
    <m/>
  </r>
  <r>
    <x v="6"/>
    <s v="DD530304"/>
    <s v="US LEATHER INC"/>
    <d v="1998-02-01T00:00:00"/>
    <s v="CC"/>
    <s v="CC"/>
    <x v="0"/>
    <x v="0"/>
    <x v="0"/>
    <s v="TEXTILES"/>
    <s v="TANNERY"/>
    <s v="INDUSTRIALS"/>
    <x v="3"/>
    <x v="3"/>
    <s v="SENIOR"/>
    <s v="SR UNSECURED"/>
    <s v="SR UNSECURED"/>
    <s v="SENIOR NOTES"/>
    <s v="N"/>
    <s v="Y"/>
    <s v="N"/>
    <s v="Y"/>
    <n v="135"/>
    <n v="535"/>
    <n v="0.25233644859813081"/>
    <n v="10.25"/>
    <n v="5.6660000000000004"/>
    <n v="50"/>
    <n v="28.52"/>
    <n v="2265"/>
    <m/>
    <m/>
    <m/>
    <m/>
    <m/>
    <m/>
    <m/>
  </r>
  <r>
    <x v="7"/>
    <s v="002030AC"/>
    <s v="APS INC"/>
    <s v="10/29/1999"/>
    <s v="B"/>
    <s v="B-"/>
    <x v="0"/>
    <x v="0"/>
    <x v="0"/>
    <s v="RETAIL"/>
    <s v="RETAIL-AUTO PARTS"/>
    <s v="INDUSTRIALS"/>
    <x v="3"/>
    <x v="3"/>
    <s v="SUB"/>
    <s v="SR SUBORDINATED"/>
    <s v="SUBORDINATED UNSECURED"/>
    <s v="COMPANY GUARNT"/>
    <s v="N"/>
    <s v="Y"/>
    <s v="N"/>
    <s v="Y"/>
    <n v="100"/>
    <n v="300"/>
    <n v="0.33333333333333331"/>
    <n v="11.875"/>
    <n v="8.0410000000000004"/>
    <n v="52"/>
    <n v="26.63"/>
    <n v="2084"/>
    <m/>
    <m/>
    <m/>
    <m/>
    <m/>
    <m/>
    <m/>
  </r>
  <r>
    <x v="7"/>
    <s v="73180UAA"/>
    <s v="POLYTAMA INTL"/>
    <d v="1998-09-04T00:00:00"/>
    <s v="B"/>
    <s v="B"/>
    <x v="0"/>
    <x v="1"/>
    <x v="1"/>
    <s v="CHEMICALS"/>
    <s v="CHEMICALS-PLASTICS"/>
    <s v="INDUSTRIALS"/>
    <x v="5"/>
    <x v="7"/>
    <s v="SECURED"/>
    <s v="SECURED"/>
    <s v="SECURED"/>
    <s v="COMPANY GUARNT"/>
    <s v="Y"/>
    <s v="N"/>
    <s v="Y"/>
    <s v="Y"/>
    <n v="200"/>
    <n v="300"/>
    <n v="0.66666666666666663"/>
    <n v="11.25"/>
    <n v="9.4550000000000001"/>
    <n v="70"/>
    <n v="17.95"/>
    <n v="1070"/>
    <m/>
    <m/>
    <m/>
    <m/>
    <m/>
    <m/>
    <m/>
  </r>
  <r>
    <x v="8"/>
    <s v="116881AB"/>
    <s v="BRUNOS INC"/>
    <d v="1998-02-02T00:00:00"/>
    <s v="CCC"/>
    <s v="CCC"/>
    <x v="0"/>
    <x v="0"/>
    <x v="0"/>
    <s v="FOOD"/>
    <s v="FOOD-RETAIL"/>
    <s v="INDUSTRIALS"/>
    <x v="3"/>
    <x v="6"/>
    <s v="SUB"/>
    <s v="SR SUBORDINATED"/>
    <s v="SUBORDINATED UNSECURED"/>
    <s v="SR SUB NOTES"/>
    <s v="Y"/>
    <s v="Y"/>
    <s v="N"/>
    <s v="Y"/>
    <n v="400"/>
    <n v="1438.5"/>
    <n v="0.27806743135210288"/>
    <n v="10.5"/>
    <n v="7.4989999999999997"/>
    <n v="47"/>
    <n v="27.57"/>
    <n v="2207"/>
    <m/>
    <m/>
    <m/>
    <m/>
    <m/>
    <m/>
    <m/>
  </r>
  <r>
    <x v="8"/>
    <s v="386532AJ"/>
    <s v="GRAND UNION CO"/>
    <d v="1998-03-01T00:00:00"/>
    <s v="CC"/>
    <s v="CC"/>
    <x v="0"/>
    <x v="0"/>
    <x v="0"/>
    <s v="FOOD"/>
    <s v="FOOD-RETAIL"/>
    <s v="INDUSTRIALS"/>
    <x v="3"/>
    <x v="6"/>
    <s v="SENIOR"/>
    <s v="UNSECURED"/>
    <s v="SR UNSECURED"/>
    <s v="SENIOR NOTES"/>
    <s v="N"/>
    <m/>
    <s v="N"/>
    <s v="N"/>
    <n v="595.5"/>
    <n v="1438.5"/>
    <n v="0.41397288842544316"/>
    <n v="12"/>
    <n v="6.585"/>
    <n v="45"/>
    <n v="32.869999999999997"/>
    <n v="2741"/>
    <m/>
    <m/>
    <m/>
    <m/>
    <m/>
    <m/>
    <m/>
  </r>
  <r>
    <x v="8"/>
    <s v="902745AC"/>
    <s v="UIH AUSTRALIA/PA"/>
    <s v="12/15/2001"/>
    <s v="B"/>
    <s v="B"/>
    <x v="0"/>
    <x v="0"/>
    <x v="0"/>
    <s v="MEDIA"/>
    <s v="BROADCAST SERV/PROGRAM"/>
    <s v="INDUSTRIALS"/>
    <x v="1"/>
    <x v="8"/>
    <s v="SENIOR"/>
    <s v="SR UNSECURED"/>
    <s v="SR UNSECURED"/>
    <s v="SR DISCOUNT NTS"/>
    <s v="Y"/>
    <m/>
    <s v="N"/>
    <s v="Y"/>
    <n v="443"/>
    <n v="1438.5"/>
    <n v="0.30795968022245396"/>
    <n v="14"/>
    <n v="8.2850000000000001"/>
    <n v="72.25"/>
    <n v="20.059999999999999"/>
    <n v="1572"/>
    <m/>
    <m/>
    <m/>
    <m/>
    <m/>
    <m/>
    <m/>
  </r>
  <r>
    <x v="9"/>
    <s v="758609AD"/>
    <s v="REEVES INDS INC"/>
    <d v="1997-11-21T00:00:00"/>
    <s v="CCC"/>
    <s v="CCC"/>
    <x v="0"/>
    <x v="0"/>
    <x v="0"/>
    <s v="TEXTILES"/>
    <s v="TEXTILE-PRODUCTS"/>
    <s v="INDUSTRIALS"/>
    <x v="3"/>
    <x v="3"/>
    <s v="SENIOR"/>
    <s v="UNSECURED"/>
    <s v="SR UNSECURED"/>
    <s v="SENIOR NOTES"/>
    <s v="N"/>
    <m/>
    <s v="N"/>
    <s v="N"/>
    <n v="122.5"/>
    <n v="122.5"/>
    <n v="1"/>
    <n v="11"/>
    <n v="4.375"/>
    <n v="74.25"/>
    <n v="20.100000000000001"/>
    <n v="1451"/>
    <m/>
    <m/>
    <m/>
    <m/>
    <m/>
    <m/>
    <m/>
  </r>
  <r>
    <x v="10"/>
    <s v="42235WAH"/>
    <s v="HEARTLAND WIRELE"/>
    <d v="1998-12-04T00:00:00"/>
    <s v="B"/>
    <s v="B-"/>
    <x v="0"/>
    <x v="0"/>
    <x v="0"/>
    <s v="MEDIA"/>
    <s v="CABLE/SATELLITE TV"/>
    <s v="INDUSTRIALS"/>
    <x v="1"/>
    <x v="9"/>
    <s v="SENIOR"/>
    <s v="SR UNSECURED"/>
    <s v="SR UNSECURED"/>
    <s v="SENIOR NOTES"/>
    <s v="Y"/>
    <s v="Y"/>
    <s v="N"/>
    <s v="Y"/>
    <n v="125"/>
    <n v="260"/>
    <n v="0.48076923076923078"/>
    <n v="14"/>
    <n v="6.5410000000000004"/>
    <n v="30"/>
    <n v="52.63"/>
    <n v="4687"/>
    <m/>
    <m/>
    <m/>
    <m/>
    <m/>
    <m/>
    <m/>
  </r>
  <r>
    <x v="10"/>
    <s v="912134AA"/>
    <s v="US LEATHER INC"/>
    <d v="1998-02-02T00:00:00"/>
    <s v="CC"/>
    <s v="CC"/>
    <x v="0"/>
    <x v="0"/>
    <x v="0"/>
    <s v="TEXTILES"/>
    <s v="TANNERY"/>
    <s v="INDUSTRIALS"/>
    <x v="3"/>
    <x v="3"/>
    <s v="SENIOR"/>
    <s v="SR UNSECURED"/>
    <s v="SR UNSECURED"/>
    <s v="SENIOR NOTES"/>
    <s v="N"/>
    <s v="Y"/>
    <s v="N"/>
    <s v="Y"/>
    <n v="135"/>
    <n v="260"/>
    <n v="0.51923076923076927"/>
    <n v="10.25"/>
    <n v="5.3339999999999996"/>
    <n v="48.75"/>
    <n v="30.1"/>
    <n v="2441"/>
    <m/>
    <m/>
    <m/>
    <m/>
    <m/>
    <m/>
    <m/>
  </r>
  <r>
    <x v="11"/>
    <s v="178778AF"/>
    <s v="CITYSCAPE FIN"/>
    <d v="1998-05-15T00:00:00"/>
    <s v="CC"/>
    <s v="CC"/>
    <x v="0"/>
    <x v="0"/>
    <x v="0"/>
    <s v="DIVERSIFIED FINAN SERV"/>
    <s v="FINANCE-MTGE LOAN/BANKER"/>
    <s v="FINANCIAL"/>
    <x v="6"/>
    <x v="10"/>
    <s v="SENIOR"/>
    <s v="SR UNSECURED"/>
    <s v="SR UNSECURED"/>
    <s v="COMPANY GUARNT"/>
    <s v="Y"/>
    <s v="Y"/>
    <s v="N"/>
    <s v="Y"/>
    <n v="300"/>
    <n v="300"/>
    <n v="1"/>
    <n v="12.75"/>
    <n v="6.0030000000000001"/>
    <n v="47.5"/>
    <n v="33.65"/>
    <n v="2799"/>
    <m/>
    <m/>
    <m/>
    <m/>
    <m/>
    <m/>
    <m/>
  </r>
  <r>
    <x v="12"/>
    <s v="12476PAA"/>
    <s v="CAI WIRELESS SYS"/>
    <d v="1998-09-15T00:00:00"/>
    <s v="D"/>
    <s v="D"/>
    <x v="0"/>
    <x v="0"/>
    <x v="0"/>
    <s v="TELECOMMUNICATIONS"/>
    <s v="WIRELESS EQUIPMENT"/>
    <s v="INDUSTRIALS"/>
    <x v="0"/>
    <x v="11"/>
    <s v="SENIOR"/>
    <s v="SR UNSECURED"/>
    <s v="SR UNSECURED"/>
    <s v="SENIOR NOTES"/>
    <s v="Y"/>
    <s v="Y"/>
    <s v="N"/>
    <s v="Y"/>
    <n v="275"/>
    <n v="657"/>
    <n v="0.41856925418569252"/>
    <n v="12.25"/>
    <n v="4.2110000000000003"/>
    <n v="21.5"/>
    <n v="75.87"/>
    <n v="7026"/>
    <m/>
    <m/>
    <m/>
    <m/>
    <m/>
    <m/>
    <m/>
  </r>
  <r>
    <x v="12"/>
    <s v="69364RAB"/>
    <s v="POLYSINDO INTL"/>
    <s v="7/15/1998"/>
    <s v="D"/>
    <s v="D"/>
    <x v="1"/>
    <x v="2"/>
    <x v="2"/>
    <s v="APPAREL"/>
    <s v="TEXTILE-APPAREL"/>
    <s v="FINANCIAL"/>
    <x v="7"/>
    <x v="12"/>
    <s v="SENIOR"/>
    <s v="SECURED"/>
    <s v="SECURED"/>
    <s v="COMPANY GUARNT"/>
    <s v="N"/>
    <s v="N"/>
    <s v="Y"/>
    <s v="N"/>
    <n v="125"/>
    <n v="657"/>
    <n v="0.18569254185692541"/>
    <n v="13"/>
    <n v="2.9590000000000001"/>
    <n v="38"/>
    <n v="60.29"/>
    <n v="5469"/>
    <s v="SINGLE"/>
    <s v="ASIA PACIFIC FIBERS TBK PT"/>
    <m/>
    <s v="POLY IJ"/>
    <m/>
    <s v="ID"/>
    <m/>
  </r>
  <r>
    <x v="12"/>
    <s v="731799AA"/>
    <s v="POLYSINDO FIN"/>
    <s v="7/15/1998"/>
    <s v="D"/>
    <s v="D"/>
    <x v="0"/>
    <x v="1"/>
    <x v="1"/>
    <s v="APPAREL"/>
    <s v="TEXTILE-APPAREL"/>
    <s v="FINANCIAL"/>
    <x v="7"/>
    <x v="13"/>
    <s v="SECURED"/>
    <s v="SECURED"/>
    <s v="SECURED"/>
    <s v="SR SECURED"/>
    <s v="Y"/>
    <s v="N"/>
    <s v="Y"/>
    <s v="Y"/>
    <n v="260"/>
    <n v="657"/>
    <n v="0.39573820395738202"/>
    <n v="11.375"/>
    <n v="7.9589999999999996"/>
    <n v="34"/>
    <n v="38.29"/>
    <n v="3270"/>
    <s v="SINGLE"/>
    <s v="ASIA PACIFIC FIBERS TBK PT"/>
    <m/>
    <s v="POLY IJ"/>
    <m/>
    <s v="ID"/>
    <m/>
  </r>
  <r>
    <x v="13"/>
    <s v="698940AF"/>
    <s v="PARAGON HEALTH"/>
    <d v="1998-07-15T00:00:00"/>
    <s v="B"/>
    <s v="B-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Y"/>
    <s v="Y"/>
    <s v="N"/>
    <s v="Y"/>
    <n v="294"/>
    <n v="294"/>
    <n v="1"/>
    <n v="10.5"/>
    <n v="9.2550000000000008"/>
    <n v="66.25"/>
    <n v="18.149999999999999"/>
    <n v="1252"/>
    <m/>
    <m/>
    <m/>
    <m/>
    <m/>
    <m/>
    <m/>
  </r>
  <r>
    <x v="14"/>
    <s v="004724AE"/>
    <s v="ACME METALS INC"/>
    <s v="9/28/1998"/>
    <s v="B"/>
    <s v="B-"/>
    <x v="0"/>
    <x v="0"/>
    <x v="0"/>
    <s v="IRON/STEEL"/>
    <s v="STEEL-PRODUCERS"/>
    <s v="INDUSTRIALS"/>
    <x v="5"/>
    <x v="15"/>
    <s v="SENIOR"/>
    <s v="SR UNSECURED"/>
    <s v="SR UNSECURED"/>
    <s v="COMPANY GUARNT"/>
    <s v="Y"/>
    <s v="Y"/>
    <s v="N"/>
    <s v="Y"/>
    <n v="200"/>
    <n v="650"/>
    <n v="0.30769230769230771"/>
    <n v="10.875"/>
    <n v="9.2899999999999991"/>
    <n v="64"/>
    <n v="19.36"/>
    <n v="1421"/>
    <s v="SINGLE"/>
    <s v="ACME STEEL CO"/>
    <m/>
    <s v="23089Z US"/>
    <m/>
    <s v="US"/>
    <m/>
  </r>
  <r>
    <x v="14"/>
    <s v="DD103216"/>
    <s v="APP INTL FINANCE"/>
    <s v="4/6/2001"/>
    <s v="CCC"/>
    <s v="CCC"/>
    <x v="0"/>
    <x v="1"/>
    <x v="1"/>
    <s v="FOREST PRODUCTS&amp;PAPER"/>
    <s v="PAPER&amp;RELATED PRODUCTS"/>
    <s v="INDUSTRIALS"/>
    <x v="5"/>
    <x v="16"/>
    <s v="SECURED"/>
    <s v="SECURED"/>
    <s v="SECURED"/>
    <s v="SECURED"/>
    <s v="N"/>
    <s v="N"/>
    <s v="Y"/>
    <s v="N"/>
    <n v="450"/>
    <n v="650"/>
    <n v="0.69230769230769229"/>
    <n v="11.75"/>
    <n v="7.085"/>
    <n v="53"/>
    <n v="26.93"/>
    <n v="2184"/>
    <s v="MULTIPLE"/>
    <s v="LONTAR PAPYRUS PULP &amp; PAPER INDUSTRY PT"/>
    <m/>
    <s v="1014Z IJ"/>
    <m/>
    <s v="ID"/>
    <m/>
  </r>
  <r>
    <x v="15"/>
    <s v="00202BAC"/>
    <s v="APP INTL FINANCE"/>
    <s v="4/6/2001"/>
    <s v="CCC"/>
    <s v="CCC"/>
    <x v="1"/>
    <x v="2"/>
    <x v="3"/>
    <s v="FOREST PRODUCTS&amp;PAPER"/>
    <s v="PAPER&amp;RELATED PRODUCTS"/>
    <s v="FINANCIAL"/>
    <x v="7"/>
    <x v="12"/>
    <s v="SECURED"/>
    <s v="SECURED"/>
    <s v="SECURED"/>
    <s v="SECURED"/>
    <s v="N"/>
    <s v="N"/>
    <s v="Y"/>
    <s v="N"/>
    <n v="450"/>
    <n v="3876.4"/>
    <n v="0.11608709111546796"/>
    <n v="11.75"/>
    <n v="6.9180000000000001"/>
    <n v="71"/>
    <n v="19.57"/>
    <n v="1503"/>
    <s v="MULTIPLE"/>
    <s v="LONTAR PAPYRUS PULP &amp; PAPER INDUSTRY PT"/>
    <m/>
    <s v="1014Z IJ"/>
    <m/>
    <s v="ID"/>
    <m/>
  </r>
  <r>
    <x v="15"/>
    <s v="03071XAC"/>
    <s v="AMERITRUCK DISTR"/>
    <s v="11/9/1998"/>
    <s v="CC"/>
    <s v="CC"/>
    <x v="0"/>
    <x v="0"/>
    <x v="0"/>
    <s v="TRANSPORTATION"/>
    <s v="TRANSPORT-TRUCK"/>
    <s v="INDUSTRIALS"/>
    <x v="9"/>
    <x v="17"/>
    <s v="SUB"/>
    <s v="SR SUBORDINATED"/>
    <s v="SUBORDINATED UNSECURED"/>
    <s v="SR SUB NOTES"/>
    <s v="N"/>
    <s v="Y"/>
    <s v="N"/>
    <s v="Y"/>
    <n v="100"/>
    <n v="3876.4"/>
    <n v="2.5797131358992878E-2"/>
    <n v="12.25"/>
    <n v="7.0410000000000004"/>
    <n v="5"/>
    <n v="236.14"/>
    <n v="23110"/>
    <m/>
    <m/>
    <m/>
    <m/>
    <m/>
    <m/>
    <m/>
  </r>
  <r>
    <x v="15"/>
    <s v="40050RAB"/>
    <s v="GRUPO AZUCARERO"/>
    <s v="5/10/2000"/>
    <s v="CCC"/>
    <s v="CCC+"/>
    <x v="1"/>
    <x v="3"/>
    <x v="4"/>
    <s v="FOOD"/>
    <s v="SUGAR"/>
    <s v="INDUSTRIALS"/>
    <x v="10"/>
    <x v="18"/>
    <s v="SENIOR"/>
    <s v="SR UNSECURED"/>
    <s v="SR UNSECURED"/>
    <s v="SR UNSECURED"/>
    <s v="N"/>
    <s v="Y"/>
    <s v="N"/>
    <s v="Y"/>
    <n v="144"/>
    <n v="3876.4"/>
    <n v="3.7147869156949745E-2"/>
    <n v="11.5"/>
    <n v="6.2080000000000002"/>
    <n v="28"/>
    <n v="49.51"/>
    <n v="4506"/>
    <m/>
    <m/>
    <m/>
    <m/>
    <m/>
    <m/>
    <m/>
  </r>
  <r>
    <x v="15"/>
    <s v="635812AF"/>
    <s v="NATL ENERGY GRP"/>
    <d v="1998-11-01T00:00:00"/>
    <s v="CCC"/>
    <s v="CCC"/>
    <x v="0"/>
    <x v="0"/>
    <x v="0"/>
    <s v="OIL&amp;GAS"/>
    <s v="OIL COMP-EXPLOR&amp;PRODTN"/>
    <s v="INDUSTRIALS"/>
    <x v="11"/>
    <x v="19"/>
    <s v="SENIOR"/>
    <s v="SR UNSECURED"/>
    <s v="SR UNSECURED"/>
    <s v="SENIOR NOTES"/>
    <s v="N"/>
    <s v="Y"/>
    <s v="N"/>
    <s v="Y"/>
    <n v="164.7"/>
    <n v="3876.4"/>
    <n v="4.2487875348261268E-2"/>
    <n v="10.75"/>
    <n v="8.0030000000000001"/>
    <n v="49.5"/>
    <n v="26.07"/>
    <n v="2147"/>
    <m/>
    <m/>
    <m/>
    <m/>
    <m/>
    <m/>
    <m/>
  </r>
  <r>
    <x v="15"/>
    <s v="DD012031"/>
    <s v="INTERMEDIA COMM"/>
    <s v="7/21/2002"/>
    <s v="B"/>
    <s v="B"/>
    <x v="0"/>
    <x v="0"/>
    <x v="0"/>
    <s v="TELECOMMUNICATIONS"/>
    <s v="TELEPHONE-INTEGRATED"/>
    <s v="INDUSTRIALS"/>
    <x v="12"/>
    <x v="20"/>
    <s v="SENIOR"/>
    <s v="SR UNSECURED"/>
    <s v="SR UNSECURED"/>
    <s v="SR DISCOUNT NTS"/>
    <s v="Y"/>
    <m/>
    <s v="N"/>
    <s v="Y"/>
    <n v="646.29999999999995"/>
    <n v="3876.4"/>
    <n v="0.16672685997317097"/>
    <n v="11.25"/>
    <n v="8.7040000000000006"/>
    <n v="66.75"/>
    <n v="18.59"/>
    <n v="1460"/>
    <m/>
    <m/>
    <m/>
    <m/>
    <m/>
    <m/>
    <m/>
  </r>
  <r>
    <x v="15"/>
    <s v="DD013318"/>
    <s v="RCN CORP"/>
    <s v="5/15/2004"/>
    <s v="B"/>
    <s v="B-"/>
    <x v="0"/>
    <x v="0"/>
    <x v="0"/>
    <s v="TELECOMMUNICATIONS"/>
    <s v="TELEPHONE-INTEGRATED"/>
    <s v="INDUSTRIALS"/>
    <x v="12"/>
    <x v="20"/>
    <s v="SENIOR"/>
    <s v="SR UNSECURED"/>
    <s v="SR UNSECURED"/>
    <s v="SR DISCOUNT NTS"/>
    <s v="N"/>
    <s v="Y"/>
    <s v="N"/>
    <s v="Y"/>
    <n v="601"/>
    <n v="3876.4"/>
    <n v="0.1550407594675472"/>
    <n v="11.125"/>
    <n v="8.9559999999999995"/>
    <n v="52"/>
    <n v="14.17"/>
    <n v="943"/>
    <m/>
    <m/>
    <m/>
    <m/>
    <m/>
    <m/>
    <m/>
  </r>
  <r>
    <x v="15"/>
    <s v="DD101974"/>
    <s v="PEOPLE'S CHOICE"/>
    <d v="1998-11-15T00:00:00"/>
    <s v="CC"/>
    <s v="CC"/>
    <x v="0"/>
    <x v="0"/>
    <x v="0"/>
    <s v="MEDIA"/>
    <s v="CABLE/SATELLITE TV"/>
    <s v="INDUSTRIALS"/>
    <x v="1"/>
    <x v="9"/>
    <s v="SUB"/>
    <s v="SR SUBORDINATED"/>
    <s v="SUBORDINATED UNSECURED"/>
    <s v="SR DISCOUNT NTS"/>
    <s v="Y"/>
    <s v="Y"/>
    <s v="N"/>
    <s v="Y"/>
    <n v="332"/>
    <n v="3876.4"/>
    <n v="8.5646476111856357E-2"/>
    <n v="13.125"/>
    <n v="5.585"/>
    <n v="25"/>
    <n v="42.3"/>
    <n v="3782"/>
    <m/>
    <m/>
    <m/>
    <m/>
    <m/>
    <m/>
    <m/>
  </r>
  <r>
    <x v="15"/>
    <s v="DD105289"/>
    <s v="ARCH COMM GROUP"/>
    <d v="1998-11-15T00:00:00"/>
    <s v="CCC"/>
    <s v="CCC"/>
    <x v="0"/>
    <x v="0"/>
    <x v="0"/>
    <s v="TELECOMMUNICATIONS"/>
    <s v="TELECOM SERVICES"/>
    <s v="INDUSTRIALS"/>
    <x v="12"/>
    <x v="21"/>
    <s v="SENIOR"/>
    <s v="SR UNSECURED"/>
    <s v="SR UNSECURED"/>
    <s v="SR DISCOUNT NTS"/>
    <s v="N"/>
    <m/>
    <s v="N"/>
    <s v="Y"/>
    <n v="467.4"/>
    <n v="3876.4"/>
    <n v="0.12057579197193272"/>
    <n v="10.875"/>
    <n v="9.3719999999999999"/>
    <n v="40"/>
    <n v="20.87"/>
    <n v="2591"/>
    <m/>
    <m/>
    <m/>
    <m/>
    <m/>
    <m/>
    <m/>
  </r>
  <r>
    <x v="15"/>
    <s v="EC045534"/>
    <s v="METRONET COMM"/>
    <s v="10/15/2002"/>
    <s v="B"/>
    <s v="B-"/>
    <x v="0"/>
    <x v="0"/>
    <x v="5"/>
    <s v="TELECOMMUNICATIONS"/>
    <s v="TELECOM SERVICES"/>
    <s v="INDUSTRIALS"/>
    <x v="12"/>
    <x v="20"/>
    <s v="SENIOR"/>
    <s v="SR UNSECURED"/>
    <s v="SR UNSECURED"/>
    <s v="SR DISCOUNT NTS"/>
    <s v="N"/>
    <m/>
    <s v="N"/>
    <s v="Y"/>
    <n v="971"/>
    <n v="3876.4"/>
    <n v="0.25049014549582088"/>
    <n v="9.9499999999999993"/>
    <n v="9.6229999999999993"/>
    <n v="54"/>
    <n v="11.99"/>
    <n v="716"/>
    <m/>
    <m/>
    <m/>
    <m/>
    <m/>
    <m/>
    <m/>
  </r>
  <r>
    <x v="16"/>
    <s v="145845AB"/>
    <s v="CARSON INC"/>
    <d v="1998-11-10T00:00:00"/>
    <s v="B"/>
    <s v="B-"/>
    <x v="0"/>
    <x v="0"/>
    <x v="0"/>
    <s v="COSMETICS/PERSONAL CARE"/>
    <s v="COSMETICS&amp;TOILETRIES"/>
    <s v="INDUSTRIALS"/>
    <x v="10"/>
    <x v="22"/>
    <s v="SUB"/>
    <s v="SR SUBORDINATED"/>
    <s v="SUBORDINATED UNSECURED"/>
    <s v="COMPANY GUARNT"/>
    <s v="Y"/>
    <s v="Y"/>
    <s v="N"/>
    <s v="Y"/>
    <n v="100"/>
    <n v="1317"/>
    <n v="7.5930144267274111E-2"/>
    <n v="10.375"/>
    <n v="8.9209999999999994"/>
    <n v="55"/>
    <n v="22.14"/>
    <n v="1730"/>
    <m/>
    <m/>
    <m/>
    <m/>
    <m/>
    <m/>
    <m/>
  </r>
  <r>
    <x v="16"/>
    <s v="29605PAE"/>
    <s v="ESAT HOLDINGS"/>
    <d v="1998-11-10T00:00:00"/>
    <s v="B"/>
    <s v="B-"/>
    <x v="0"/>
    <x v="1"/>
    <x v="6"/>
    <s v="TELECOMMUNICATIONS"/>
    <s v="TELEPHONE-INTEGRATED"/>
    <s v="INDUSTRIALS"/>
    <x v="13"/>
    <x v="23"/>
    <s v="SENIOR"/>
    <s v="SR UNSECURED"/>
    <s v="SR UNSECURED"/>
    <s v="SENIOR NOTES"/>
    <s v="N"/>
    <m/>
    <s v="N"/>
    <s v="Y"/>
    <n v="157"/>
    <n v="1317"/>
    <n v="0.11921032649962035"/>
    <n v="12.5"/>
    <n v="8.173"/>
    <n v="66.5"/>
    <n v="12.86"/>
    <n v="794"/>
    <m/>
    <m/>
    <m/>
    <m/>
    <m/>
    <m/>
    <m/>
  </r>
  <r>
    <x v="16"/>
    <s v="340606AC"/>
    <s v="FLORIDA COAST PA"/>
    <d v="1998-12-01T00:00:00"/>
    <s v="CCC"/>
    <s v="CCC"/>
    <x v="0"/>
    <x v="0"/>
    <x v="0"/>
    <s v="PACKAGING&amp;CONTAINERS"/>
    <s v="CONTAINERS-PAPER/PLASTIC"/>
    <s v="INDUSTRIALS"/>
    <x v="13"/>
    <x v="24"/>
    <s v="SECURED"/>
    <s v="SECURED"/>
    <s v="SECURED"/>
    <s v="1ST MORTGAGE"/>
    <s v="Y"/>
    <s v="N"/>
    <s v="Y"/>
    <s v="Y"/>
    <n v="165"/>
    <n v="1317"/>
    <n v="0.12528473804100229"/>
    <n v="12.75"/>
    <n v="4.5010000000000003"/>
    <n v="47"/>
    <n v="38.35"/>
    <n v="3369"/>
    <m/>
    <m/>
    <m/>
    <m/>
    <m/>
    <m/>
    <m/>
  </r>
  <r>
    <x v="16"/>
    <s v="431692AC"/>
    <s v="HILLS ST-TENDER"/>
    <s v="8/20/2001"/>
    <s v="CCC"/>
    <s v="CCC"/>
    <x v="0"/>
    <x v="0"/>
    <x v="0"/>
    <s v="RETAIL"/>
    <s v="RETAIL-DISCOUNT"/>
    <s v="INDUSTRIALS"/>
    <x v="3"/>
    <x v="25"/>
    <s v="SENIOR"/>
    <s v="SR UNSECURED"/>
    <s v="SR UNSECURED"/>
    <s v="SR UNSECURED"/>
    <s v="N"/>
    <s v="Y"/>
    <s v="N"/>
    <s v="Y"/>
    <n v="195"/>
    <n v="1317"/>
    <n v="0.1480637813211845"/>
    <n v="12.5"/>
    <n v="4.5839999999999996"/>
    <n v="53"/>
    <n v="33.08"/>
    <n v="2842"/>
    <m/>
    <m/>
    <m/>
    <m/>
    <m/>
    <m/>
    <m/>
  </r>
  <r>
    <x v="16"/>
    <s v="707832AD"/>
    <s v="PENN TRAFFIC CO"/>
    <d v="1999-03-01T00:00:00"/>
    <s v="CC"/>
    <s v="CC"/>
    <x v="0"/>
    <x v="0"/>
    <x v="0"/>
    <s v="FOOD"/>
    <s v="FOOD-RETAIL"/>
    <s v="INDUSTRIALS"/>
    <x v="3"/>
    <x v="6"/>
    <s v="SUB"/>
    <s v="UNSECURED"/>
    <s v="SR UNSECURED"/>
    <s v="SR SUB NOTES"/>
    <s v="N"/>
    <m/>
    <s v="N"/>
    <s v="N"/>
    <n v="400"/>
    <n v="1317"/>
    <n v="0.30372057706909644"/>
    <n v="9.625"/>
    <n v="6.3730000000000002"/>
    <n v="15"/>
    <n v="71.819999999999993"/>
    <n v="6716"/>
    <m/>
    <m/>
    <m/>
    <m/>
    <m/>
    <m/>
    <m/>
  </r>
  <r>
    <x v="16"/>
    <s v="817587AC"/>
    <s v="SERVICE MERCHAND"/>
    <s v="1/15/1999"/>
    <s v="B"/>
    <s v="B-"/>
    <x v="0"/>
    <x v="0"/>
    <x v="0"/>
    <s v="INTERNET"/>
    <s v="E-COMMERCE/PRODUCTS"/>
    <s v="INDUSTRIALS"/>
    <x v="3"/>
    <x v="25"/>
    <s v="SUB"/>
    <s v="SR SUBORDINATED"/>
    <s v="SUBORDINATED UNSECURED"/>
    <s v="SR SUB DEBS"/>
    <s v="N"/>
    <s v="Y"/>
    <s v="N"/>
    <s v="Y"/>
    <n v="300"/>
    <n v="1317"/>
    <n v="0.22779043280182232"/>
    <n v="9"/>
    <n v="6.0410000000000004"/>
    <n v="48.25"/>
    <n v="26.71"/>
    <n v="2323"/>
    <m/>
    <m/>
    <m/>
    <m/>
    <m/>
    <m/>
    <m/>
  </r>
  <r>
    <x v="17"/>
    <s v="106233AC"/>
    <s v="BRAZOS SPORTSWEA"/>
    <s v="1/31/1999"/>
    <s v="CC"/>
    <s v="CC"/>
    <x v="0"/>
    <x v="0"/>
    <x v="0"/>
    <s v="COMMERCIAL SERVICES"/>
    <s v="MARINE SERVICES"/>
    <s v="INDUSTRIALS"/>
    <x v="3"/>
    <x v="3"/>
    <s v="SENIOR"/>
    <s v="SR UNSECURED"/>
    <s v="SR UNSECURED"/>
    <s v="COMPANY GUARNT"/>
    <s v="Y"/>
    <s v="Y"/>
    <s v="N"/>
    <s v="Y"/>
    <n v="100"/>
    <n v="720"/>
    <n v="0.1388888888888889"/>
    <n v="10.5"/>
    <n v="8.4990000000000006"/>
    <n v="6"/>
    <n v="175.06"/>
    <n v="14542"/>
    <m/>
    <m/>
    <m/>
    <m/>
    <m/>
    <m/>
    <m/>
  </r>
  <r>
    <x v="17"/>
    <s v="372252AC"/>
    <s v="GENEVA STEEL"/>
    <d v="1999-01-15T00:00:00"/>
    <s v="CCC"/>
    <s v="CCC"/>
    <x v="0"/>
    <x v="0"/>
    <x v="0"/>
    <s v="IRON/STEEL"/>
    <s v="STEEL-PRODUCERS"/>
    <s v="INDUSTRIALS"/>
    <x v="5"/>
    <x v="15"/>
    <s v="SENIOR"/>
    <s v="SR UNSECURED"/>
    <s v="SR UNSECURED"/>
    <s v="SR UNSECURED"/>
    <s v="N"/>
    <s v="Y"/>
    <s v="N"/>
    <s v="Y"/>
    <n v="190"/>
    <n v="720"/>
    <n v="0.2638888888888889"/>
    <n v="9.5"/>
    <n v="5.0410000000000004"/>
    <n v="16"/>
    <n v="75.47"/>
    <n v="7073"/>
    <m/>
    <m/>
    <m/>
    <m/>
    <m/>
    <m/>
    <m/>
  </r>
  <r>
    <x v="17"/>
    <s v="607358AA"/>
    <s v="MOBILE ENERGY SV"/>
    <s v="1/14/1999"/>
    <s v="CC"/>
    <s v="CC"/>
    <x v="0"/>
    <x v="0"/>
    <x v="0"/>
    <s v="ELECTRIC"/>
    <s v="ELECTRIC-INTEGRATED"/>
    <s v="UTILITY"/>
    <x v="14"/>
    <x v="26"/>
    <s v="SECURED"/>
    <s v="SECURED"/>
    <s v="SECURED"/>
    <s v="SR SECURED"/>
    <s v="Y"/>
    <s v="N"/>
    <s v="Y"/>
    <s v="Y"/>
    <n v="230"/>
    <n v="720"/>
    <n v="0.31944444444444442"/>
    <n v="8.6649999999999991"/>
    <n v="18.003"/>
    <n v="30"/>
    <n v="29.38"/>
    <n v="3502"/>
    <s v="SINGLE"/>
    <s v="MOBILE ENERGY SERVICES HOLDINGS INC"/>
    <m/>
    <m/>
    <m/>
    <s v="US"/>
    <m/>
  </r>
  <r>
    <x v="17"/>
    <s v="707832AE"/>
    <s v="PENN TRAFFIC CO"/>
    <d v="1998-12-15T00:00:00"/>
    <s v="CC"/>
    <s v="CC"/>
    <x v="0"/>
    <x v="0"/>
    <x v="0"/>
    <s v="FOOD"/>
    <s v="FOOD-RETAIL"/>
    <s v="INDUSTRIALS"/>
    <x v="3"/>
    <x v="6"/>
    <s v="SENIOR"/>
    <s v="SR UNSECURED"/>
    <s v="SR UNSECURED"/>
    <s v="SENIOR NOTES"/>
    <s v="N"/>
    <m/>
    <s v="N"/>
    <s v="Y"/>
    <n v="200"/>
    <n v="720"/>
    <n v="0.27777777777777779"/>
    <n v="8.625"/>
    <n v="4.9560000000000004"/>
    <n v="49"/>
    <n v="28.41"/>
    <n v="2371"/>
    <m/>
    <m/>
    <m/>
    <m/>
    <m/>
    <m/>
    <m/>
  </r>
  <r>
    <x v="18"/>
    <s v="067066AB"/>
    <s v="BARAK I.T.C."/>
    <d v="1999-01-15T00:00:00"/>
    <s v="CCC"/>
    <s v="CCC+"/>
    <x v="1"/>
    <x v="4"/>
    <x v="7"/>
    <s v="TELECOMMUNICATIONS"/>
    <s v="TELECOM SERVICES"/>
    <s v="INDUSTRIALS"/>
    <x v="12"/>
    <x v="20"/>
    <s v="SUB"/>
    <s v="SR SUBORDINATED"/>
    <s v="SUBORDINATED UNSECURED"/>
    <s v="SR DISCOUNT NTS"/>
    <s v="N"/>
    <m/>
    <s v="N"/>
    <s v="Y"/>
    <n v="183"/>
    <n v="645.70000000000005"/>
    <n v="0.28341334985287281"/>
    <n v="12.5"/>
    <n v="8.7889999999999997"/>
    <n v="50"/>
    <n v="15.79"/>
    <n v="1094"/>
    <m/>
    <m/>
    <m/>
    <m/>
    <m/>
    <m/>
    <m/>
  </r>
  <r>
    <x v="18"/>
    <s v="372252AA"/>
    <s v="GENEVA STEEL"/>
    <d v="1999-01-15T00:00:00"/>
    <s v="CC"/>
    <s v="CC"/>
    <x v="0"/>
    <x v="0"/>
    <x v="0"/>
    <s v="IRON/STEEL"/>
    <s v="STEEL-PRODUCERS"/>
    <s v="INDUSTRIALS"/>
    <x v="5"/>
    <x v="15"/>
    <s v="SENIOR"/>
    <s v="SR UNSECURED"/>
    <s v="SR UNSECURED"/>
    <s v="SR UNSECURED"/>
    <s v="N"/>
    <s v="Y"/>
    <s v="N"/>
    <s v="Y"/>
    <n v="135"/>
    <n v="645.70000000000005"/>
    <n v="0.20907542202261112"/>
    <n v="11.125"/>
    <n v="2.1179999999999999"/>
    <n v="17.5"/>
    <n v="139.1"/>
    <n v="13484"/>
    <m/>
    <m/>
    <m/>
    <m/>
    <m/>
    <m/>
    <m/>
  </r>
  <r>
    <x v="18"/>
    <s v="78051DAC"/>
    <s v="ROYAL OAK MINES"/>
    <d v="1999-01-15T00:00:00"/>
    <s v="C"/>
    <s v="C"/>
    <x v="0"/>
    <x v="0"/>
    <x v="5"/>
    <s v="MINING"/>
    <s v="GOLD MINING"/>
    <s v="INDUSTRIALS"/>
    <x v="5"/>
    <x v="27"/>
    <s v="SUB"/>
    <s v="SR SUBORDINATED"/>
    <s v="SUBORDINATED UNSECURED"/>
    <s v="COMPANY GUARNT"/>
    <s v="N"/>
    <s v="Y"/>
    <s v="N"/>
    <s v="Y"/>
    <n v="175"/>
    <n v="645.70000000000005"/>
    <n v="0.27102369521449587"/>
    <n v="12.75"/>
    <n v="7.5369999999999999"/>
    <n v="43"/>
    <n v="34.24"/>
    <n v="2949"/>
    <s v="MULTIPLE"/>
    <s v="SUBSIDIARIES"/>
    <m/>
    <m/>
    <m/>
    <m/>
    <m/>
  </r>
  <r>
    <x v="18"/>
    <s v="90336NAC"/>
    <s v="USN COMM INC"/>
    <d v="1999-02-18T00:00:00"/>
    <s v="CC"/>
    <s v="CC"/>
    <x v="0"/>
    <x v="0"/>
    <x v="0"/>
    <s v="TELECOMMUNICATIONS"/>
    <s v="TELEPHONE-INTEGRATED"/>
    <s v="INDUSTRIALS"/>
    <x v="12"/>
    <x v="20"/>
    <s v="SENIOR"/>
    <s v="SR UNSECURED"/>
    <s v="SR UNSECURED"/>
    <s v="SR DISCOUNT NTS"/>
    <s v="Y"/>
    <s v="Y"/>
    <s v="N"/>
    <s v="Y"/>
    <n v="152.69999999999999"/>
    <n v="645.70000000000005"/>
    <n v="0.23648753291002009"/>
    <n v="14.625"/>
    <n v="5.5380000000000003"/>
    <n v="9"/>
    <n v="77.67"/>
    <n v="15690"/>
    <m/>
    <m/>
    <m/>
    <m/>
    <m/>
    <m/>
    <m/>
  </r>
  <r>
    <x v="19"/>
    <s v="345206AA"/>
    <s v="FORCENERGY INC"/>
    <d v="1999-03-21T00:00:00"/>
    <s v="CCC"/>
    <s v="CCC"/>
    <x v="0"/>
    <x v="0"/>
    <x v="0"/>
    <s v="OIL&amp;GAS"/>
    <s v="OIL COMP-EXPLOR&amp;PRODTN"/>
    <s v="INDUSTRIALS"/>
    <x v="11"/>
    <x v="28"/>
    <s v="SUB"/>
    <s v="SR SUBORDINATED"/>
    <s v="SUBORDINATED UNSECURED"/>
    <s v="SR SUB NOTES"/>
    <s v="Y"/>
    <s v="Y"/>
    <s v="N"/>
    <s v="Y"/>
    <n v="175"/>
    <n v="1200"/>
    <n v="0.14583333333333334"/>
    <n v="9.5"/>
    <n v="7.6740000000000004"/>
    <n v="38"/>
    <n v="31.12"/>
    <n v="2573"/>
    <m/>
    <m/>
    <m/>
    <m/>
    <m/>
    <m/>
    <m/>
  </r>
  <r>
    <x v="19"/>
    <s v="345206AD"/>
    <s v="FORCENERGY INC"/>
    <d v="1999-03-21T00:00:00"/>
    <s v="CCC"/>
    <s v="CCC"/>
    <x v="0"/>
    <x v="0"/>
    <x v="0"/>
    <s v="OIL&amp;GAS"/>
    <s v="OIL COMP-EXPLOR&amp;PRODTN"/>
    <s v="INDUSTRIALS"/>
    <x v="11"/>
    <x v="28"/>
    <s v="SUB"/>
    <s v="SR SUBORDINATED"/>
    <s v="SUBORDINATED UNSECURED"/>
    <s v="SR SUB NOTES"/>
    <s v="Y"/>
    <m/>
    <s v="N"/>
    <s v="Y"/>
    <n v="200"/>
    <n v="1200"/>
    <n v="0.16666666666666666"/>
    <n v="8.5"/>
    <n v="7.9640000000000004"/>
    <n v="35"/>
    <n v="30.78"/>
    <n v="2536"/>
    <m/>
    <m/>
    <m/>
    <m/>
    <m/>
    <m/>
    <m/>
  </r>
  <r>
    <x v="19"/>
    <s v="707832AB"/>
    <s v="PENN TRAFFIC CO"/>
    <d v="1999-03-01T00:00:00"/>
    <s v="CC"/>
    <s v="CC"/>
    <x v="0"/>
    <x v="0"/>
    <x v="0"/>
    <s v="FOOD"/>
    <s v="FOOD-RETAIL"/>
    <s v="INDUSTRIALS"/>
    <x v="3"/>
    <x v="6"/>
    <s v="SENIOR"/>
    <s v="UNSECURED"/>
    <s v="SR UNSECURED"/>
    <s v="SENIOR NOTES"/>
    <s v="N"/>
    <m/>
    <s v="N"/>
    <s v="N"/>
    <n v="125"/>
    <n v="1200"/>
    <n v="0.10416666666666667"/>
    <n v="10.25"/>
    <n v="2.964"/>
    <n v="46.5"/>
    <n v="44.39"/>
    <n v="3913"/>
    <m/>
    <m/>
    <m/>
    <m/>
    <m/>
    <m/>
    <m/>
  </r>
  <r>
    <x v="19"/>
    <s v="707832AC"/>
    <s v="PENN TRAFFIC CO"/>
    <d v="1999-03-01T00:00:00"/>
    <s v="CC"/>
    <s v="CC"/>
    <x v="0"/>
    <x v="0"/>
    <x v="0"/>
    <s v="FOOD"/>
    <s v="FOOD-RETAIL"/>
    <s v="INDUSTRIALS"/>
    <x v="3"/>
    <x v="6"/>
    <s v="SENIOR"/>
    <s v="UNSECURED"/>
    <s v="SR UNSECURED"/>
    <s v="SENIOR NOTES"/>
    <s v="N"/>
    <m/>
    <s v="N"/>
    <s v="N"/>
    <n v="100"/>
    <n v="1200"/>
    <n v="8.3333333333333329E-2"/>
    <n v="10.375"/>
    <n v="5.59"/>
    <n v="46.5"/>
    <n v="31.13"/>
    <n v="2580"/>
    <m/>
    <m/>
    <m/>
    <m/>
    <m/>
    <m/>
    <m/>
  </r>
  <r>
    <x v="19"/>
    <s v="707832AF"/>
    <s v="PENN TRAFFIC CO"/>
    <d v="1999-03-01T00:00:00"/>
    <s v="CC"/>
    <s v="CC"/>
    <x v="0"/>
    <x v="0"/>
    <x v="0"/>
    <s v="FOOD"/>
    <s v="FOOD-RETAIL"/>
    <s v="INDUSTRIALS"/>
    <x v="3"/>
    <x v="6"/>
    <s v="SENIOR"/>
    <s v="SR UNSECURED"/>
    <s v="SR UNSECURED"/>
    <s v="SENIOR NOTES"/>
    <s v="N"/>
    <m/>
    <s v="N"/>
    <s v="Y"/>
    <n v="100"/>
    <n v="1200"/>
    <n v="8.3333333333333329E-2"/>
    <n v="10.65"/>
    <n v="5.6749999999999998"/>
    <n v="46.5"/>
    <n v="31.37"/>
    <n v="2604"/>
    <m/>
    <m/>
    <m/>
    <m/>
    <m/>
    <m/>
    <m/>
  </r>
  <r>
    <x v="19"/>
    <s v="707832AG"/>
    <s v="PENN TRAFFIC CO"/>
    <d v="1999-03-01T00:00:00"/>
    <s v="CC"/>
    <s v="CC"/>
    <x v="0"/>
    <x v="0"/>
    <x v="0"/>
    <s v="FOOD"/>
    <s v="FOOD-RETAIL"/>
    <s v="INDUSTRIALS"/>
    <x v="3"/>
    <x v="6"/>
    <s v="SENIOR"/>
    <s v="SR UNSECURED"/>
    <s v="SR UNSECURED"/>
    <s v="SENIOR NOTES"/>
    <s v="Y"/>
    <s v="Y"/>
    <s v="N"/>
    <s v="Y"/>
    <n v="100"/>
    <n v="1200"/>
    <n v="8.3333333333333329E-2"/>
    <n v="11.5"/>
    <n v="7.1260000000000003"/>
    <n v="46.5"/>
    <n v="30.1"/>
    <n v="2474"/>
    <m/>
    <m/>
    <m/>
    <m/>
    <m/>
    <m/>
    <m/>
  </r>
  <r>
    <x v="19"/>
    <s v="909870AC"/>
    <s v="UNITED COS FINL"/>
    <s v="3/1/1999"/>
    <s v="CC"/>
    <s v="CC"/>
    <x v="0"/>
    <x v="0"/>
    <x v="0"/>
    <s v="DIVERSIFIED FINAN SERV"/>
    <s v="FINANCE-MTGE LOAN/BANKER"/>
    <s v="FINANCIAL"/>
    <x v="6"/>
    <x v="10"/>
    <s v="JUNIORSUBORDINATED"/>
    <s v="JR SUBORDINATED"/>
    <s v="JR SUBORDINATED UNSECURED"/>
    <s v="JR SUBORDINATED"/>
    <s v="N"/>
    <s v="Y"/>
    <s v="N"/>
    <s v="N"/>
    <n v="150"/>
    <n v="1200"/>
    <n v="0.125"/>
    <n v="8.375"/>
    <n v="6.3369999999999997"/>
    <n v="10"/>
    <n v="89.69"/>
    <n v="8460"/>
    <m/>
    <m/>
    <m/>
    <m/>
    <m/>
    <m/>
    <m/>
  </r>
  <r>
    <x v="19"/>
    <s v="909870AD"/>
    <s v="UNITED COS FINL"/>
    <s v="3/1/1999"/>
    <s v="CCC"/>
    <s v="CCC"/>
    <x v="0"/>
    <x v="0"/>
    <x v="0"/>
    <s v="DIVERSIFIED FINAN SERV"/>
    <s v="FINANCE-MTGE LOAN/BANKER"/>
    <s v="FINANCIAL"/>
    <x v="6"/>
    <x v="10"/>
    <s v="SENIOR"/>
    <s v="UNSECURED"/>
    <s v="SR UNSECURED"/>
    <s v="NOTES"/>
    <s v="N"/>
    <m/>
    <s v="N"/>
    <s v="N"/>
    <n v="100"/>
    <n v="1200"/>
    <n v="8.3333333333333329E-2"/>
    <n v="7.7"/>
    <n v="4.8789999999999996"/>
    <n v="40"/>
    <n v="33.43"/>
    <n v="2814"/>
    <m/>
    <m/>
    <m/>
    <m/>
    <m/>
    <m/>
    <m/>
  </r>
  <r>
    <x v="19"/>
    <s v="97652HAB"/>
    <s v="WIRELESS ONE INC"/>
    <d v="1999-02-11T00:00:00"/>
    <s v="CC"/>
    <s v="CC"/>
    <x v="0"/>
    <x v="0"/>
    <x v="0"/>
    <s v="TELECOMMUNICATIONS"/>
    <s v="WIRELESS EQUIPMENT"/>
    <s v="INDUSTRIALS"/>
    <x v="0"/>
    <x v="11"/>
    <s v="SENIOR"/>
    <s v="SR UNSECURED"/>
    <s v="SR UNSECURED"/>
    <s v="SR UNSECURED"/>
    <s v="Y"/>
    <s v="Y"/>
    <s v="N"/>
    <s v="Y"/>
    <n v="150"/>
    <n v="1200"/>
    <n v="0.125"/>
    <n v="13"/>
    <n v="4.6269999999999998"/>
    <n v="10"/>
    <n v="135.59"/>
    <n v="13102"/>
    <m/>
    <m/>
    <m/>
    <m/>
    <m/>
    <m/>
    <m/>
  </r>
  <r>
    <x v="20"/>
    <s v="192481AA"/>
    <s v="COHO ENERGY INC"/>
    <d v="1999-04-01T00:00:00"/>
    <s v="CC"/>
    <s v="CC"/>
    <x v="0"/>
    <x v="0"/>
    <x v="0"/>
    <s v="OIL&amp;GAS"/>
    <s v="OIL COMP-EXPLOR&amp;PRODTN"/>
    <s v="INDUSTRIALS"/>
    <x v="11"/>
    <x v="28"/>
    <s v="SUB"/>
    <s v="SR SUBORDINATED"/>
    <s v="SUBORDINATED UNSECURED"/>
    <s v="SR SUB NOTES"/>
    <s v="N"/>
    <s v="Y"/>
    <s v="N"/>
    <s v="Y"/>
    <n v="150"/>
    <n v="2753.4"/>
    <n v="5.4478099803878841E-2"/>
    <n v="8.875"/>
    <n v="8.5419999999999998"/>
    <n v="40.130000000000003"/>
    <n v="27.27"/>
    <n v="2187"/>
    <m/>
    <m/>
    <m/>
    <m/>
    <m/>
    <m/>
    <m/>
  </r>
  <r>
    <x v="20"/>
    <s v="402548AC"/>
    <s v="GULF STATES STL"/>
    <s v="5/17/1999"/>
    <s v="CC"/>
    <s v="CC"/>
    <x v="0"/>
    <x v="0"/>
    <x v="0"/>
    <s v="METAL FABRICATE/HARDWARE"/>
    <s v="METAL PROCESSORS&amp;FABRICA"/>
    <s v="INDUSTRIALS"/>
    <x v="5"/>
    <x v="27"/>
    <s v="SECURED"/>
    <s v="SECURED"/>
    <s v="SECURED"/>
    <s v="1ST MORTGAGE"/>
    <s v="N"/>
    <s v="N"/>
    <s v="Y"/>
    <s v="Y"/>
    <n v="190"/>
    <n v="2753.4"/>
    <n v="6.9005593084913192E-2"/>
    <n v="13.5"/>
    <n v="4.0410000000000004"/>
    <n v="24"/>
    <n v="75.45"/>
    <n v="7020"/>
    <m/>
    <m/>
    <m/>
    <m/>
    <m/>
    <m/>
    <m/>
  </r>
  <r>
    <x v="20"/>
    <s v="45337VAC"/>
    <s v="INDAH KIAT FIN"/>
    <s v="4/1/2001"/>
    <s v="CCC"/>
    <s v="CCC"/>
    <x v="1"/>
    <x v="2"/>
    <x v="2"/>
    <s v="FOREST PRODUCTS&amp;PAPER"/>
    <s v="PAPER&amp;RELATED PRODUCTS"/>
    <s v="FINANCIAL"/>
    <x v="7"/>
    <x v="12"/>
    <s v="SENIOR"/>
    <s v="SR UNSECURED"/>
    <s v="SR UNSECURED"/>
    <s v="COMPANY GUARNT"/>
    <s v="N"/>
    <s v="Y"/>
    <s v="N"/>
    <s v="Y"/>
    <n v="598.5"/>
    <n v="2753.4"/>
    <n v="0.21736761821747658"/>
    <n v="10"/>
    <n v="8.2520000000000007"/>
    <n v="48"/>
    <n v="25.28"/>
    <n v="1988"/>
    <s v="SINGLE"/>
    <s v="INDAH KIAT PULP &amp; PAPER CORP TBK PT"/>
    <m/>
    <s v="INKP IJ"/>
    <m/>
    <s v="ID"/>
    <m/>
  </r>
  <r>
    <x v="20"/>
    <s v="692766AE"/>
    <s v="P&amp;C FOOD MARKETS"/>
    <d v="1999-03-01T00:00:00"/>
    <s v="CC"/>
    <s v="CC"/>
    <x v="0"/>
    <x v="0"/>
    <x v="0"/>
    <s v="FOOD"/>
    <s v="FOOD-RETAIL"/>
    <s v="INDUSTRIALS"/>
    <x v="3"/>
    <x v="6"/>
    <s v="SENIOR"/>
    <s v="UNSECURED"/>
    <s v="SR UNSECURED"/>
    <s v="SENIOR NOTES"/>
    <s v="N"/>
    <m/>
    <s v="N"/>
    <s v="N"/>
    <n v="107.2"/>
    <n v="2753.4"/>
    <n v="3.8933681993172077E-2"/>
    <n v="11.5"/>
    <n v="2.5419999999999998"/>
    <n v="47"/>
    <n v="50.93"/>
    <n v="4576"/>
    <m/>
    <m/>
    <m/>
    <m/>
    <m/>
    <m/>
    <m/>
  </r>
  <r>
    <x v="20"/>
    <s v="69364LAB"/>
    <s v="INTI INDORAYON"/>
    <s v="5/15/2000"/>
    <s v="CC"/>
    <s v="CC"/>
    <x v="1"/>
    <x v="2"/>
    <x v="2"/>
    <s v="CHEMICALS"/>
    <s v="CHEMICALS-FIBERS"/>
    <s v="INDUSTRIALS"/>
    <x v="5"/>
    <x v="16"/>
    <s v="SENIOR"/>
    <s v="SR UNSECURED"/>
    <s v="SR UNSECURED"/>
    <s v="SR UNSECURED"/>
    <s v="Y"/>
    <s v="Y"/>
    <s v="N"/>
    <s v="Y"/>
    <n v="110"/>
    <n v="2753.4"/>
    <n v="3.9950606522844483E-2"/>
    <n v="9.125"/>
    <n v="1.5409999999999999"/>
    <n v="14"/>
    <n v="217.6"/>
    <n v="5968"/>
    <m/>
    <m/>
    <m/>
    <m/>
    <m/>
    <m/>
    <m/>
  </r>
  <r>
    <x v="20"/>
    <s v="89351LAE"/>
    <s v="TRANSAMER ENERGY"/>
    <d v="1999-03-01T00:00:00"/>
    <s v="CC"/>
    <s v="CC"/>
    <x v="0"/>
    <x v="0"/>
    <x v="0"/>
    <s v="OIL&amp;GAS"/>
    <s v="OIL COMP-EXPLOR&amp;PRODTN"/>
    <s v="UTILITY"/>
    <x v="14"/>
    <x v="26"/>
    <s v="SECURED"/>
    <s v="SECURED"/>
    <s v="SECURED"/>
    <s v="SENIOR NOTES"/>
    <s v="N"/>
    <s v="N"/>
    <s v="Y"/>
    <s v="Y"/>
    <n v="475"/>
    <n v="2753.4"/>
    <n v="0.17251398271228299"/>
    <n v="11.5"/>
    <n v="3.2080000000000002"/>
    <n v="25"/>
    <n v="77.599999999999994"/>
    <n v="7237"/>
    <m/>
    <m/>
    <m/>
    <m/>
    <m/>
    <m/>
    <m/>
  </r>
  <r>
    <x v="20"/>
    <s v="89351LAF"/>
    <s v="TRANSAMER ENERGY"/>
    <d v="1999-03-01T00:00:00"/>
    <s v="CC"/>
    <s v="CC"/>
    <x v="0"/>
    <x v="0"/>
    <x v="0"/>
    <s v="OIL&amp;GAS"/>
    <s v="OIL COMP-EXPLOR&amp;PRODTN"/>
    <s v="UTILITY"/>
    <x v="14"/>
    <x v="26"/>
    <s v="SECURED"/>
    <s v="SECURED"/>
    <s v="SECURED"/>
    <s v="SR DISCOUNT NTS"/>
    <s v="N"/>
    <s v="N"/>
    <s v="Y"/>
    <s v="Y"/>
    <n v="1122.7"/>
    <n v="2753.4"/>
    <n v="0.40775041766543185"/>
    <n v="13"/>
    <n v="3.2080000000000002"/>
    <n v="25.13"/>
    <n v="76.86"/>
    <n v="7613"/>
    <m/>
    <m/>
    <m/>
    <m/>
    <m/>
    <m/>
    <m/>
  </r>
  <r>
    <x v="21"/>
    <s v="022069AF"/>
    <s v="ALTOS HORNOS MEX"/>
    <s v="5/30/1999"/>
    <s v="B"/>
    <s v="B-"/>
    <x v="1"/>
    <x v="3"/>
    <x v="4"/>
    <s v="IRON/STEEL"/>
    <s v="STEEL-PRODUCERS"/>
    <s v="INDUSTRIALS"/>
    <x v="5"/>
    <x v="15"/>
    <s v="SENIOR"/>
    <s v="SR UNSECURED"/>
    <s v="SR UNSECURED"/>
    <s v="SR UNSECURED"/>
    <s v="Y"/>
    <s v="Y"/>
    <s v="N"/>
    <s v="Y"/>
    <n v="189.5"/>
    <n v="1261.0999999999999"/>
    <n v="0.1502656411069701"/>
    <n v="11.375"/>
    <n v="3"/>
    <n v="51"/>
    <n v="41.33"/>
    <n v="3615"/>
    <m/>
    <m/>
    <m/>
    <m/>
    <m/>
    <m/>
    <m/>
  </r>
  <r>
    <x v="21"/>
    <s v="022069AG"/>
    <s v="ALTOS HORNOS MEX"/>
    <s v="6/29/1999"/>
    <s v="B"/>
    <s v="B-"/>
    <x v="1"/>
    <x v="3"/>
    <x v="4"/>
    <s v="IRON/STEEL"/>
    <s v="STEEL-PRODUCERS"/>
    <s v="INDUSTRIALS"/>
    <x v="5"/>
    <x v="15"/>
    <s v="SENIOR"/>
    <s v="SR UNSECURED"/>
    <s v="SR UNSECURED"/>
    <s v="SR UNSECURED"/>
    <s v="Y"/>
    <s v="Y"/>
    <s v="N"/>
    <s v="Y"/>
    <n v="211.6"/>
    <n v="1261.0999999999999"/>
    <n v="0.16779002458171438"/>
    <n v="11.875"/>
    <n v="5"/>
    <n v="45"/>
    <n v="36.619999999999997"/>
    <n v="3135"/>
    <m/>
    <m/>
    <m/>
    <m/>
    <m/>
    <m/>
    <m/>
  </r>
  <r>
    <x v="21"/>
    <s v="40065JAA"/>
    <s v="GUANGDONG ENTERP"/>
    <s v="1/14/2000"/>
    <s v="CCC"/>
    <s v="CCC"/>
    <x v="1"/>
    <x v="2"/>
    <x v="8"/>
    <s v="MISCELLANEOUS MANUFACTUR"/>
    <s v="DIVERSIFIED MANUFACT OP"/>
    <s v="FINANCIAL"/>
    <x v="7"/>
    <x v="12"/>
    <s v="SENIOR"/>
    <s v="SR UNSECURED"/>
    <s v="SR UNSECURED"/>
    <s v="SR UNSECURED"/>
    <s v="Y"/>
    <s v="Y"/>
    <s v="N"/>
    <s v="Y"/>
    <n v="250"/>
    <n v="1261.0999999999999"/>
    <n v="0.1982396320672429"/>
    <n v="8.75"/>
    <n v="4.6269999999999998"/>
    <n v="25"/>
    <n v="54.48"/>
    <n v="4920"/>
    <m/>
    <m/>
    <m/>
    <m/>
    <m/>
    <m/>
    <m/>
  </r>
  <r>
    <x v="21"/>
    <s v="422660AC"/>
    <s v="HECHINGER CO"/>
    <s v="6/11/1999"/>
    <s v="CCC"/>
    <s v="CCC+"/>
    <x v="0"/>
    <x v="0"/>
    <x v="0"/>
    <s v="RETAIL"/>
    <s v="RETAIL-BUILDING PRODUCTS"/>
    <s v="INDUSTRIALS"/>
    <x v="3"/>
    <x v="3"/>
    <s v="SENIOR"/>
    <s v="UNSECURED"/>
    <s v="SR UNSECURED"/>
    <s v="DEBENTURES"/>
    <s v="N"/>
    <m/>
    <s v="N"/>
    <s v="N"/>
    <n v="100"/>
    <n v="1261.0999999999999"/>
    <n v="7.9295852826897162E-2"/>
    <n v="9.4499999999999993"/>
    <n v="13.544"/>
    <n v="19.25"/>
    <n v="49.51"/>
    <n v="4417"/>
    <m/>
    <m/>
    <m/>
    <m/>
    <m/>
    <m/>
    <m/>
  </r>
  <r>
    <x v="21"/>
    <s v="863689AC"/>
    <s v="STUART ENTERTAIN"/>
    <d v="1999-04-15T00:00:00"/>
    <s v="CC"/>
    <s v="CC"/>
    <x v="0"/>
    <x v="0"/>
    <x v="0"/>
    <s v="LEISURE TIME"/>
    <s v="LEISURE&amp;REC PRODUCTS"/>
    <s v="INDUSTRIALS"/>
    <x v="4"/>
    <x v="29"/>
    <s v="SUB"/>
    <s v="SR SUBORDINATED"/>
    <s v="SUBORDINATED UNSECURED"/>
    <s v="SR SUB NOTES"/>
    <s v="Y"/>
    <s v="Y"/>
    <s v="N"/>
    <s v="Y"/>
    <n v="100"/>
    <n v="1261.0999999999999"/>
    <n v="7.9295852826897162E-2"/>
    <n v="12.5"/>
    <n v="5.5439999999999996"/>
    <n v="40.5"/>
    <n v="39.840000000000003"/>
    <n v="3453"/>
    <m/>
    <m/>
    <m/>
    <m/>
    <m/>
    <m/>
    <m/>
  </r>
  <r>
    <x v="21"/>
    <s v="872216AC"/>
    <s v="TBS SHIPPING"/>
    <d v="1999-05-01T00:00:00"/>
    <s v="CCC"/>
    <s v="CCC"/>
    <x v="0"/>
    <x v="0"/>
    <x v="9"/>
    <s v="TRANSPORTATION"/>
    <s v="TRANSPORT-MARINE"/>
    <s v="INDUSTRIALS"/>
    <x v="9"/>
    <x v="30"/>
    <s v="SECURED"/>
    <s v="UNSECURED"/>
    <s v="SR UNSECURED"/>
    <s v="1ST MORTGAGE"/>
    <s v="N"/>
    <m/>
    <s v="N"/>
    <s v="N"/>
    <n v="110"/>
    <n v="1261.0999999999999"/>
    <n v="8.722543810958687E-2"/>
    <n v="10"/>
    <n v="6.0030000000000001"/>
    <n v="34"/>
    <n v="39.39"/>
    <n v="3408"/>
    <m/>
    <m/>
    <m/>
    <m/>
    <m/>
    <m/>
    <m/>
  </r>
  <r>
    <x v="21"/>
    <s v="92260GAB"/>
    <s v="VENCOR INC"/>
    <d v="1999-05-03T00:00:00"/>
    <s v="CC"/>
    <s v="CC"/>
    <x v="0"/>
    <x v="0"/>
    <x v="0"/>
    <s v="HEALTHCARE-SERVICES"/>
    <s v="MEDICAL-HOSPITALS"/>
    <s v="INDUSTRIALS"/>
    <x v="8"/>
    <x v="14"/>
    <s v="SUB"/>
    <s v="SR SUBORDINATED"/>
    <s v="SUBORDINATED UNSECURED"/>
    <s v="COMPANY GUARNT"/>
    <s v="N"/>
    <s v="Y"/>
    <s v="N"/>
    <s v="Y"/>
    <n v="300"/>
    <n v="1261.0999999999999"/>
    <n v="0.23788755848069149"/>
    <n v="9.875"/>
    <n v="6.0030000000000001"/>
    <n v="14"/>
    <n v="79.459999999999994"/>
    <n v="7414"/>
    <m/>
    <m/>
    <m/>
    <m/>
    <m/>
    <m/>
    <m/>
  </r>
  <r>
    <x v="22"/>
    <s v="23380GAE"/>
    <s v="DAILEY INTL INC"/>
    <d v="1999-05-28T00:00:00"/>
    <s v="CC"/>
    <s v="CC"/>
    <x v="0"/>
    <x v="0"/>
    <x v="0"/>
    <s v="OIL&amp;GAS"/>
    <s v="OIL&amp;GAS DRILLING"/>
    <s v="INDUSTRIALS"/>
    <x v="11"/>
    <x v="19"/>
    <s v="SENIOR"/>
    <s v="SR UNSECURED"/>
    <s v="SR UNSECURED"/>
    <s v="COMPANY GUARNT"/>
    <s v="Y"/>
    <s v="Y"/>
    <s v="N"/>
    <s v="Y"/>
    <n v="275"/>
    <n v="2509.2999999999997"/>
    <n v="0.1095923165823138"/>
    <n v="9.5"/>
    <n v="8.7119999999999997"/>
    <n v="66"/>
    <n v="17.149999999999999"/>
    <n v="1130"/>
    <m/>
    <m/>
    <m/>
    <m/>
    <m/>
    <m/>
    <m/>
  </r>
  <r>
    <x v="22"/>
    <s v="338271AF"/>
    <s v="FITZGERALD GAMNG"/>
    <s v="7/15/1999"/>
    <s v="CC"/>
    <s v="CC"/>
    <x v="0"/>
    <x v="0"/>
    <x v="0"/>
    <s v="LODGING"/>
    <s v="CASINO HOTELS"/>
    <s v="INDUSTRIALS"/>
    <x v="4"/>
    <x v="31"/>
    <s v="SECURED"/>
    <s v="SECURED"/>
    <s v="SECURED"/>
    <s v="COMPANY GUARNT"/>
    <s v="N"/>
    <s v="N"/>
    <s v="Y"/>
    <s v="Y"/>
    <n v="205"/>
    <n v="2509.2999999999997"/>
    <n v="8.1696090543179375E-2"/>
    <n v="12.25"/>
    <n v="5.5410000000000004"/>
    <n v="42"/>
    <n v="38.049999999999997"/>
    <n v="3231"/>
    <m/>
    <m/>
    <m/>
    <m/>
    <m/>
    <m/>
    <m/>
  </r>
  <r>
    <x v="22"/>
    <s v="422660AD"/>
    <s v="HECHINGER CO"/>
    <d v="1999-06-11T00:00:00"/>
    <s v="CCC"/>
    <s v="CCC"/>
    <x v="0"/>
    <x v="0"/>
    <x v="0"/>
    <s v="RETAIL"/>
    <s v="RETAIL-BUILDING PRODUCTS"/>
    <s v="INDUSTRIALS"/>
    <x v="3"/>
    <x v="3"/>
    <s v="SENIOR"/>
    <s v="UNSECURED"/>
    <s v="SR UNSECURED"/>
    <s v="SENIOR NOTES"/>
    <s v="N"/>
    <m/>
    <s v="N"/>
    <s v="N"/>
    <n v="100"/>
    <n v="2509.2999999999997"/>
    <n v="3.9851751484477747E-2"/>
    <n v="6.95"/>
    <n v="4.375"/>
    <n v="15"/>
    <n v="74.22"/>
    <n v="6849"/>
    <m/>
    <m/>
    <m/>
    <m/>
    <m/>
    <m/>
    <m/>
  </r>
  <r>
    <x v="22"/>
    <s v="54042DAF"/>
    <s v="LOEWEN GROUP INT"/>
    <d v="1999-06-01T00:00:00"/>
    <s v="CC"/>
    <s v="CC"/>
    <x v="0"/>
    <x v="0"/>
    <x v="0"/>
    <s v="COMMERCIAL SERVICES"/>
    <s v="FUNERAL SERV&amp;REL ITEMS"/>
    <s v="INDUSTRIALS"/>
    <x v="8"/>
    <x v="32"/>
    <s v="SENIOR"/>
    <s v="SR UNSECURED"/>
    <s v="SR UNSECURED"/>
    <s v="COMPANY GUARNT"/>
    <s v="Y"/>
    <s v="Y"/>
    <s v="N"/>
    <s v="Y"/>
    <n v="225"/>
    <n v="2509.2999999999997"/>
    <n v="8.9666440840074926E-2"/>
    <n v="7.5"/>
    <n v="1.8740000000000001"/>
    <n v="58"/>
    <n v="42.03"/>
    <n v="3653"/>
    <m/>
    <m/>
    <m/>
    <m/>
    <m/>
    <m/>
    <m/>
  </r>
  <r>
    <x v="22"/>
    <s v="54042DAM"/>
    <s v="LOEWEN GROUP INT"/>
    <d v="1999-06-01T00:00:00"/>
    <s v="CC"/>
    <s v="CC"/>
    <x v="0"/>
    <x v="0"/>
    <x v="0"/>
    <s v="COMMERCIAL SERVICES"/>
    <s v="FUNERAL SERV&amp;REL ITEMS"/>
    <s v="INDUSTRIALS"/>
    <x v="8"/>
    <x v="32"/>
    <s v="SENIOR"/>
    <s v="SR UNSECURED"/>
    <s v="SR UNSECURED"/>
    <s v="COMPANY GUARNT"/>
    <s v="N"/>
    <m/>
    <s v="N"/>
    <s v="Y"/>
    <n v="115.7"/>
    <n v="2509.2999999999997"/>
    <n v="4.6108476467540752E-2"/>
    <n v="7.75"/>
    <n v="2.375"/>
    <n v="58"/>
    <n v="35.29"/>
    <n v="2972"/>
    <m/>
    <m/>
    <m/>
    <m/>
    <m/>
    <m/>
    <m/>
  </r>
  <r>
    <x v="22"/>
    <s v="54042DAN"/>
    <s v="LOEWEN GROUP INT"/>
    <d v="1999-06-01T00:00:00"/>
    <s v="CC"/>
    <s v="CC"/>
    <x v="0"/>
    <x v="0"/>
    <x v="0"/>
    <s v="COMMERCIAL SERVICES"/>
    <s v="FUNERAL SERV&amp;REL ITEMS"/>
    <s v="INDUSTRIALS"/>
    <x v="8"/>
    <x v="32"/>
    <s v="SENIOR"/>
    <s v="SR UNSECURED"/>
    <s v="SR UNSECURED"/>
    <s v="COMPANY GUARNT"/>
    <s v="N"/>
    <m/>
    <s v="N"/>
    <s v="Y"/>
    <n v="225"/>
    <n v="2509.2999999999997"/>
    <n v="8.9666440840074926E-2"/>
    <n v="8.25"/>
    <n v="4.375"/>
    <n v="57"/>
    <n v="24.93"/>
    <n v="1923"/>
    <m/>
    <m/>
    <m/>
    <m/>
    <m/>
    <m/>
    <m/>
  </r>
  <r>
    <x v="22"/>
    <s v="54042DAR"/>
    <s v="LOEWEN GROUP INT"/>
    <d v="1999-06-01T00:00:00"/>
    <s v="CC"/>
    <s v="CC"/>
    <x v="0"/>
    <x v="0"/>
    <x v="0"/>
    <s v="COMMERCIAL SERVICES"/>
    <s v="FUNERAL SERV&amp;REL ITEMS"/>
    <s v="INDUSTRIALS"/>
    <x v="8"/>
    <x v="32"/>
    <s v="SECURED"/>
    <s v="SECURED"/>
    <s v="SECURED"/>
    <s v="COMPANY GUARNT"/>
    <s v="N"/>
    <s v="N"/>
    <s v="Y"/>
    <s v="Y"/>
    <n v="200"/>
    <n v="2509.2999999999997"/>
    <n v="7.9703502968955495E-2"/>
    <n v="7.2"/>
    <n v="4.0030000000000001"/>
    <n v="57"/>
    <n v="24.73"/>
    <n v="1905"/>
    <m/>
    <m/>
    <m/>
    <m/>
    <m/>
    <m/>
    <m/>
  </r>
  <r>
    <x v="22"/>
    <s v="54042DAU"/>
    <s v="LOEWEN GROUP INT"/>
    <d v="1999-06-01T00:00:00"/>
    <s v="CC"/>
    <s v="CC"/>
    <x v="0"/>
    <x v="0"/>
    <x v="0"/>
    <s v="COMMERCIAL SERVICES"/>
    <s v="FUNERAL SERV&amp;REL ITEMS"/>
    <s v="INDUSTRIALS"/>
    <x v="8"/>
    <x v="32"/>
    <s v="SECURED"/>
    <s v="SECURED"/>
    <s v="SECURED"/>
    <s v="COMPANY GUARNT"/>
    <s v="N"/>
    <s v="N"/>
    <s v="Y"/>
    <s v="Y"/>
    <n v="249"/>
    <n v="2509.2999999999997"/>
    <n v="9.9230861196349593E-2"/>
    <n v="7.6"/>
    <n v="9.0030000000000001"/>
    <n v="57"/>
    <n v="17.14"/>
    <n v="1128"/>
    <m/>
    <m/>
    <m/>
    <m/>
    <m/>
    <m/>
    <m/>
  </r>
  <r>
    <x v="22"/>
    <s v="759664AH"/>
    <s v="RENAISSANCE COSM"/>
    <s v="9/14/1998"/>
    <s v="CCC"/>
    <s v="CCC"/>
    <x v="0"/>
    <x v="0"/>
    <x v="0"/>
    <s v="RETAIL"/>
    <s v="RETAIL-PERFUME&amp;COSMETICS"/>
    <s v="INDUSTRIALS"/>
    <x v="3"/>
    <x v="3"/>
    <s v="SENIOR"/>
    <s v="SR UNSECURED"/>
    <s v="SR UNSECURED"/>
    <s v="COMPANY GUARNT"/>
    <s v="Y"/>
    <s v="Y"/>
    <s v="N"/>
    <s v="Y"/>
    <n v="200"/>
    <n v="2509.2999999999997"/>
    <n v="7.9703502968955495E-2"/>
    <n v="11.75"/>
    <n v="4.7119999999999997"/>
    <n v="10.5"/>
    <n v="120.32"/>
    <n v="11430"/>
    <s v="SINGLE"/>
    <s v="RENAISSANCE GUARANTOR INC"/>
    <m/>
    <s v="0599247D US"/>
    <m/>
    <s v="US"/>
    <m/>
  </r>
  <r>
    <x v="22"/>
    <s v="866933AJ"/>
    <s v="SUN HEALTHCARE"/>
    <d v="1999-07-01T00:00:00"/>
    <s v="C"/>
    <s v="C"/>
    <x v="0"/>
    <x v="0"/>
    <x v="0"/>
    <s v="HEALTHCARE-SERVICES"/>
    <s v="MEDICAL-NURSING HOMES"/>
    <s v="INDUSTRIALS"/>
    <x v="8"/>
    <x v="14"/>
    <s v="SUB"/>
    <s v="SR SUBORDINATED"/>
    <s v="SUBORDINATED UNSECURED"/>
    <s v="SR SUB NOTES"/>
    <s v="Y"/>
    <s v="Y"/>
    <s v="N"/>
    <s v="Y"/>
    <n v="250"/>
    <n v="2509.2999999999997"/>
    <n v="9.9629378711194372E-2"/>
    <n v="9.5"/>
    <n v="8.0850000000000009"/>
    <n v="19"/>
    <n v="54.57"/>
    <n v="4880"/>
    <m/>
    <m/>
    <m/>
    <m/>
    <m/>
    <m/>
    <m/>
  </r>
  <r>
    <x v="22"/>
    <s v="873071AC"/>
    <s v="TV FILME INC"/>
    <d v="2000-01-26T00:00:00"/>
    <s v="CC"/>
    <s v="CC"/>
    <x v="1"/>
    <x v="3"/>
    <x v="10"/>
    <s v="MEDIA"/>
    <s v="CABLE/SATELLITE TV"/>
    <s v="INDUSTRIALS"/>
    <x v="1"/>
    <x v="9"/>
    <s v="SENIOR"/>
    <s v="SR UNSECURED"/>
    <s v="SR UNSECURED"/>
    <s v="SENIOR NOTES"/>
    <s v="Y"/>
    <s v="Y"/>
    <s v="N"/>
    <s v="Y"/>
    <n v="120"/>
    <n v="2509.2999999999997"/>
    <n v="4.7822101781373298E-2"/>
    <n v="12.875"/>
    <n v="5.5410000000000004"/>
    <n v="23"/>
    <n v="65.08"/>
    <n v="6000"/>
    <m/>
    <m/>
    <m/>
    <m/>
    <m/>
    <m/>
    <m/>
  </r>
  <r>
    <x v="22"/>
    <s v="88162XAC"/>
    <s v="TEVECAP S-TENDER"/>
    <s v="8/13/1999"/>
    <s v="CC"/>
    <s v="CC"/>
    <x v="1"/>
    <x v="3"/>
    <x v="10"/>
    <s v="MEDIA"/>
    <s v="CABLE/SATELLITE TV"/>
    <s v="INDUSTRIALS"/>
    <x v="1"/>
    <x v="9"/>
    <s v="SENIOR"/>
    <s v="SR UNSECURED"/>
    <s v="SR UNSECURED"/>
    <s v="SENIOR NOTES"/>
    <s v="N"/>
    <m/>
    <s v="N"/>
    <s v="Y"/>
    <n v="234.6"/>
    <n v="2509.2999999999997"/>
    <n v="9.3492208982584799E-2"/>
    <n v="12.625"/>
    <n v="5.4889999999999999"/>
    <n v="61"/>
    <n v="26.51"/>
    <n v="2079"/>
    <m/>
    <m/>
    <m/>
    <m/>
    <m/>
    <m/>
    <m/>
  </r>
  <r>
    <x v="22"/>
    <s v="899900AA"/>
    <s v="TULTEX CO-TENDER"/>
    <d v="1999-05-10T00:00:00"/>
    <s v="C"/>
    <s v="C"/>
    <x v="0"/>
    <x v="0"/>
    <x v="0"/>
    <s v="APPAREL"/>
    <s v="APPAREL MANUFACTURERS"/>
    <s v="INDUSTRIALS"/>
    <x v="3"/>
    <x v="3"/>
    <s v="SENIOR"/>
    <s v="SR UNSECURED"/>
    <s v="SR UNSECURED"/>
    <s v="SENIOR NOTES"/>
    <s v="Y"/>
    <s v="Y"/>
    <s v="N"/>
    <s v="Y"/>
    <n v="110"/>
    <n v="2509.2999999999997"/>
    <n v="4.3836926632925523E-2"/>
    <n v="10.625"/>
    <n v="5.7889999999999997"/>
    <n v="50"/>
    <n v="28.91"/>
    <n v="2379"/>
    <m/>
    <m/>
    <m/>
    <m/>
    <m/>
    <m/>
    <m/>
  </r>
  <r>
    <x v="23"/>
    <s v="004514AF"/>
    <s v="ACINDAR INDUSTR"/>
    <s v="3/18/2002"/>
    <s v="B"/>
    <s v="B"/>
    <x v="1"/>
    <x v="3"/>
    <x v="11"/>
    <s v="IRON/STEEL"/>
    <s v="STEEL-PRODUCERS"/>
    <s v="INDUSTRIALS"/>
    <x v="5"/>
    <x v="15"/>
    <s v="SENIOR"/>
    <s v="UNSECURED"/>
    <s v="SR UNSECURED"/>
    <s v="UNSECURED"/>
    <s v="Y"/>
    <s v="Y"/>
    <s v="N"/>
    <s v="N"/>
    <n v="100"/>
    <n v="2774.7000000000003"/>
    <n v="3.6039932244927374E-2"/>
    <n v="11.25"/>
    <n v="4.63"/>
    <n v="71"/>
    <n v="21.45"/>
    <n v="1566"/>
    <m/>
    <m/>
    <m/>
    <m/>
    <m/>
    <m/>
    <m/>
  </r>
  <r>
    <x v="23"/>
    <s v="379357AB"/>
    <s v="GLOBAL OCEAN"/>
    <d v="1999-07-15T00:00:00"/>
    <s v="CC"/>
    <s v="CC"/>
    <x v="0"/>
    <x v="0"/>
    <x v="0"/>
    <s v="TRANSPORTATION"/>
    <s v="TRANSPORT-MARINE"/>
    <s v="INDUSTRIALS"/>
    <x v="9"/>
    <x v="30"/>
    <s v="SENIOR"/>
    <s v="SR UNSECURED"/>
    <s v="SR UNSECURED"/>
    <s v="SR UNSECURED"/>
    <s v="N"/>
    <s v="Y"/>
    <s v="N"/>
    <s v="Y"/>
    <n v="126"/>
    <n v="2774.7000000000003"/>
    <n v="4.5410314628608492E-2"/>
    <n v="10.25"/>
    <n v="8.0410000000000004"/>
    <n v="38"/>
    <n v="32.19"/>
    <n v="2631"/>
    <m/>
    <m/>
    <m/>
    <m/>
    <m/>
    <m/>
    <m/>
  </r>
  <r>
    <x v="23"/>
    <s v="46268KAJ"/>
    <s v="IRIDIUM LLC/CAP"/>
    <s v="8/14/1999"/>
    <s v="CC"/>
    <s v="CC"/>
    <x v="0"/>
    <x v="0"/>
    <x v="0"/>
    <s v="TELECOMMUNICATIONS"/>
    <s v="SATELLITE TELECOM"/>
    <s v="INDUSTRIALS"/>
    <x v="12"/>
    <x v="33"/>
    <s v="SENIOR"/>
    <s v="SR UNSECURED"/>
    <s v="SR UNSECURED"/>
    <s v="COMPANY GUARNT"/>
    <s v="Y"/>
    <s v="Y"/>
    <s v="N"/>
    <s v="Y"/>
    <n v="300"/>
    <n v="2774.7000000000003"/>
    <n v="0.10811979673478213"/>
    <n v="13"/>
    <n v="6.0410000000000004"/>
    <n v="19.5"/>
    <n v="73.44"/>
    <n v="6770"/>
    <s v="MULTIPLE"/>
    <s v="SUBSIDIARIES"/>
    <m/>
    <m/>
    <m/>
    <m/>
    <m/>
  </r>
  <r>
    <x v="23"/>
    <s v="46268KAK"/>
    <s v="IRIDIUM LLC/CAP"/>
    <s v="8/14/1999"/>
    <s v="CC"/>
    <s v="CC"/>
    <x v="0"/>
    <x v="0"/>
    <x v="0"/>
    <s v="TELECOMMUNICATIONS"/>
    <s v="SATELLITE TELECOM"/>
    <s v="INDUSTRIALS"/>
    <x v="12"/>
    <x v="33"/>
    <s v="SENIOR"/>
    <s v="SR UNSECURED"/>
    <s v="SR UNSECURED"/>
    <s v="COMPANY GUARNT"/>
    <s v="Y"/>
    <s v="Y"/>
    <s v="N"/>
    <s v="Y"/>
    <n v="500"/>
    <n v="2774.7000000000003"/>
    <n v="0.18019966122463688"/>
    <n v="14"/>
    <n v="6.0410000000000004"/>
    <n v="19.5"/>
    <n v="77.63"/>
    <n v="7190"/>
    <s v="MULTIPLE"/>
    <s v="IRIDIUM ROAMING LLC"/>
    <m/>
    <m/>
    <m/>
    <m/>
    <m/>
  </r>
  <r>
    <x v="23"/>
    <s v="462691AA"/>
    <s v="IRIDIUM LLC/CAP"/>
    <d v="1999-06-01T00:00:00"/>
    <s v="CC"/>
    <s v="CC"/>
    <x v="0"/>
    <x v="0"/>
    <x v="0"/>
    <s v="TELECOMMUNICATIONS"/>
    <s v="SATELLITE TELECOM"/>
    <s v="INDUSTRIALS"/>
    <x v="12"/>
    <x v="33"/>
    <s v="SENIOR"/>
    <s v="SR UNSECURED"/>
    <s v="SR UNSECURED"/>
    <s v="COMPANY GUARNT"/>
    <s v="Y"/>
    <s v="Y"/>
    <s v="N"/>
    <s v="Y"/>
    <n v="294.39999999999998"/>
    <n v="2774.7000000000003"/>
    <n v="0.10610156052906619"/>
    <n v="11.25"/>
    <n v="6.0410000000000004"/>
    <n v="19.5"/>
    <n v="66.34"/>
    <n v="6059"/>
    <s v="MULTIPLE"/>
    <s v="IRIDIUM IP LLC"/>
    <m/>
    <m/>
    <m/>
    <m/>
    <m/>
  </r>
  <r>
    <x v="23"/>
    <s v="462691AB"/>
    <s v="IRIDIUM LLC/CAP"/>
    <s v="8/14/1999"/>
    <s v="CC"/>
    <s v="CC"/>
    <x v="0"/>
    <x v="0"/>
    <x v="0"/>
    <s v="TELECOMMUNICATIONS"/>
    <s v="SATELLITE TELECOM"/>
    <s v="INDUSTRIALS"/>
    <x v="12"/>
    <x v="33"/>
    <s v="SENIOR"/>
    <s v="SR UNSECURED"/>
    <s v="SR UNSECURED"/>
    <s v="COMPANY GUARNT"/>
    <s v="Y"/>
    <s v="Y"/>
    <s v="N"/>
    <s v="Y"/>
    <n v="350"/>
    <n v="2774.7000000000003"/>
    <n v="0.12613976285724582"/>
    <n v="10.875"/>
    <n v="6.0410000000000004"/>
    <n v="19.5"/>
    <n v="64.86"/>
    <n v="5911"/>
    <s v="MULTIPLE"/>
    <s v="IRIDIUM IP LLC"/>
    <m/>
    <m/>
    <m/>
    <m/>
    <m/>
  </r>
  <r>
    <x v="23"/>
    <s v="57632PAC"/>
    <s v="MASTELLONE HERMA"/>
    <s v="5/1/2002"/>
    <s v="B"/>
    <s v="B+"/>
    <x v="1"/>
    <x v="3"/>
    <x v="11"/>
    <s v="FOOD"/>
    <s v="FOOD-DAIRY PRODUCTS"/>
    <s v="INDUSTRIALS"/>
    <x v="10"/>
    <x v="18"/>
    <s v="SENIOR"/>
    <s v="SR UNSECURED"/>
    <s v="SR UNSECURED"/>
    <s v="SR UNSECURED"/>
    <s v="N"/>
    <s v="Y"/>
    <s v="N"/>
    <s v="Y"/>
    <n v="225"/>
    <n v="2774.7000000000003"/>
    <n v="8.10898475510866E-2"/>
    <n v="11.75"/>
    <n v="8.7539999999999996"/>
    <n v="71"/>
    <n v="18.559999999999999"/>
    <n v="1262"/>
    <m/>
    <m/>
    <m/>
    <m/>
    <m/>
    <m/>
    <m/>
  </r>
  <r>
    <x v="23"/>
    <s v="847498AC"/>
    <s v="SPECIALTY FOODS"/>
    <d v="1999-06-01T00:00:00"/>
    <s v="CC"/>
    <s v="CC"/>
    <x v="0"/>
    <x v="0"/>
    <x v="0"/>
    <s v="FOOD"/>
    <s v="FOOD-MISC/DIVERSIFIED"/>
    <s v="INDUSTRIALS"/>
    <x v="10"/>
    <x v="18"/>
    <s v="SECURED"/>
    <s v="UNSECURED"/>
    <s v="SR UNSECURED"/>
    <s v="SECURED"/>
    <s v="N"/>
    <m/>
    <s v="N"/>
    <s v="N"/>
    <n v="319.3"/>
    <n v="2774.7000000000003"/>
    <n v="0.11507550365805312"/>
    <n v="13"/>
    <n v="6.1260000000000003"/>
    <n v="12"/>
    <n v="102.4"/>
    <n v="9654"/>
    <m/>
    <m/>
    <m/>
    <m/>
    <m/>
    <m/>
    <m/>
  </r>
  <r>
    <x v="23"/>
    <s v="872298AF"/>
    <s v="TCI SATELLITE"/>
    <d v="1999-06-10T00:00:00"/>
    <s v="C"/>
    <s v="C"/>
    <x v="0"/>
    <x v="0"/>
    <x v="0"/>
    <s v="TELECOMMUNICATIONS"/>
    <s v="SATELLITE TELECOM"/>
    <s v="INDUSTRIALS"/>
    <x v="1"/>
    <x v="8"/>
    <s v="SUB"/>
    <s v="SR SUBORDINATED"/>
    <s v="SUBORDINATED UNSECURED"/>
    <s v="SR DISCOUNT NTS"/>
    <s v="Y"/>
    <s v="Y"/>
    <s v="N"/>
    <s v="Y"/>
    <n v="275"/>
    <n v="2774.7000000000003"/>
    <n v="9.910981367355029E-2"/>
    <n v="12.25"/>
    <n v="7.63"/>
    <n v="58.25"/>
    <n v="16.03"/>
    <n v="1009"/>
    <m/>
    <m/>
    <m/>
    <m/>
    <m/>
    <m/>
    <m/>
  </r>
  <r>
    <x v="23"/>
    <s v="89558DAA"/>
    <s v="TRI POLYTA FIN"/>
    <s v="7/1/1999"/>
    <s v="CCC"/>
    <s v="CCC"/>
    <x v="1"/>
    <x v="2"/>
    <x v="2"/>
    <s v="CHEMICALS"/>
    <s v="PETROCHEMICALS"/>
    <s v="FINANCIAL"/>
    <x v="7"/>
    <x v="12"/>
    <s v="SECURED"/>
    <s v="SECURED"/>
    <s v="SECURED"/>
    <s v="SR SECURED"/>
    <s v="Y"/>
    <s v="N"/>
    <s v="Y"/>
    <s v="Y"/>
    <n v="185"/>
    <n v="2774.7000000000003"/>
    <n v="6.6673874653115639E-2"/>
    <n v="11.375"/>
    <n v="4.4219999999999997"/>
    <n v="28"/>
    <n v="52.52"/>
    <n v="5224"/>
    <s v="SINGLE"/>
    <s v="CHANDRA ASRI PETROCHEMICAL TBK PT"/>
    <m/>
    <s v="TPIA IJ"/>
    <m/>
    <s v="ID"/>
    <m/>
  </r>
  <r>
    <x v="23"/>
    <s v="896925AA"/>
    <s v="TRISM INC"/>
    <d v="1999-06-01T00:00:00"/>
    <s v="CC"/>
    <s v="CC"/>
    <x v="0"/>
    <x v="0"/>
    <x v="0"/>
    <s v="TRANSPORTATION"/>
    <s v="TRANSPORT-TRUCK"/>
    <s v="INDUSTRIALS"/>
    <x v="9"/>
    <x v="17"/>
    <s v="SUB"/>
    <s v="SR SUBORDINATED"/>
    <s v="SUBORDINATED UNSECURED"/>
    <s v="SR SUB NOTES"/>
    <s v="N"/>
    <m/>
    <s v="N"/>
    <s v="Y"/>
    <n v="100"/>
    <n v="2774.7000000000003"/>
    <n v="3.6039932244927374E-2"/>
    <n v="10.75"/>
    <n v="1.4590000000000001"/>
    <n v="18"/>
    <n v="198.09"/>
    <n v="19200"/>
    <m/>
    <m/>
    <m/>
    <m/>
    <m/>
    <m/>
    <m/>
  </r>
  <r>
    <x v="24"/>
    <s v="44929PAA"/>
    <s v="ICO GLOBAL COMM"/>
    <d v="1999-08-27T00:00:00"/>
    <s v="CCC"/>
    <s v="CCC"/>
    <x v="0"/>
    <x v="0"/>
    <x v="0"/>
    <s v="TELECOMMUNICATIONS"/>
    <s v="TELECOM SERVICES"/>
    <s v="INDUSTRIALS"/>
    <x v="12"/>
    <x v="20"/>
    <s v="SUB"/>
    <s v="SR SUBORDINATED"/>
    <s v="SUBORDINATED UNSECURED"/>
    <s v="SENIOR NOTES"/>
    <s v="Y"/>
    <s v="Y"/>
    <s v="N"/>
    <s v="Y"/>
    <n v="460"/>
    <n v="460"/>
    <n v="1"/>
    <n v="15"/>
    <n v="6.0030000000000001"/>
    <n v="51"/>
    <n v="35.07"/>
    <n v="2909"/>
    <m/>
    <m/>
    <m/>
    <m/>
    <m/>
    <m/>
    <m/>
  </r>
  <r>
    <x v="25"/>
    <s v="106702AD"/>
    <s v="BREED TECH"/>
    <s v="9/20/1999"/>
    <s v="CC"/>
    <s v="CC"/>
    <x v="0"/>
    <x v="0"/>
    <x v="0"/>
    <s v="AUTO PARTS&amp;EQUIPMENT"/>
    <s v="AUTO/TRK PRTS&amp;EQUIP-ORIG"/>
    <s v="INDUSTRIALS"/>
    <x v="2"/>
    <x v="2"/>
    <s v="SUB"/>
    <s v="SR SUBORDINATED"/>
    <s v="SUBORDINATED UNSECURED"/>
    <s v="COMPANY GUARNT"/>
    <s v="N"/>
    <m/>
    <s v="N"/>
    <s v="Y"/>
    <n v="330"/>
    <n v="1234"/>
    <n v="0.26742301458670986"/>
    <n v="9.25"/>
    <n v="8.6229999999999993"/>
    <n v="11"/>
    <n v="84.47"/>
    <n v="7851"/>
    <m/>
    <m/>
    <m/>
    <m/>
    <m/>
    <m/>
    <m/>
  </r>
  <r>
    <x v="25"/>
    <s v="22161GAA"/>
    <s v="COSTILLA ENERGY"/>
    <s v="9/3/1999"/>
    <s v="CC"/>
    <s v="CC"/>
    <x v="0"/>
    <x v="0"/>
    <x v="0"/>
    <s v="OIL&amp;GAS"/>
    <s v="OIL COMP-EXPLOR&amp;PRODTN"/>
    <s v="INDUSTRIALS"/>
    <x v="11"/>
    <x v="19"/>
    <s v="SENIOR"/>
    <s v="SR UNSECURED"/>
    <s v="SR UNSECURED"/>
    <s v="SR UNSECURED"/>
    <s v="Y"/>
    <s v="Y"/>
    <s v="N"/>
    <s v="Y"/>
    <n v="100"/>
    <n v="1234"/>
    <n v="8.1037277147487846E-2"/>
    <n v="10.25"/>
    <n v="7.085"/>
    <n v="31.75"/>
    <n v="39.39"/>
    <n v="3329"/>
    <m/>
    <m/>
    <m/>
    <m/>
    <m/>
    <m/>
    <m/>
  </r>
  <r>
    <x v="25"/>
    <s v="46031KAA"/>
    <s v="INTL SEMI-TECH"/>
    <s v="9/7/1999"/>
    <s v="CC"/>
    <s v="CC"/>
    <x v="0"/>
    <x v="0"/>
    <x v="5"/>
    <s v="RETAIL"/>
    <s v="RETAIL-MISC/DIVERSIFIED"/>
    <s v="INDUSTRIALS"/>
    <x v="3"/>
    <x v="3"/>
    <s v="SECURED"/>
    <s v="SECURED"/>
    <s v="SECURED"/>
    <s v="SR DISCOUNT NTS"/>
    <s v="N"/>
    <s v="N"/>
    <s v="Y"/>
    <s v="Y"/>
    <n v="654"/>
    <n v="1234"/>
    <n v="0.52998379254457051"/>
    <n v="11.5"/>
    <n v="3.956"/>
    <n v="10"/>
    <n v="94.12"/>
    <n v="12837"/>
    <m/>
    <m/>
    <m/>
    <m/>
    <m/>
    <m/>
    <m/>
  </r>
  <r>
    <x v="25"/>
    <s v="82930FAA"/>
    <s v="SINGER CO. N.V."/>
    <d v="1999-09-12T00:00:00"/>
    <s v="CCC"/>
    <s v="CCC+"/>
    <x v="0"/>
    <x v="1"/>
    <x v="1"/>
    <s v="HOME FURNISHINGS"/>
    <s v="APPLIANCES"/>
    <s v="INDUSTRIALS"/>
    <x v="10"/>
    <x v="22"/>
    <s v="SENIOR"/>
    <s v="UNSECURED"/>
    <s v="SR UNSECURED"/>
    <s v="NOTES"/>
    <s v="N"/>
    <m/>
    <s v="N"/>
    <s v="N"/>
    <n v="150"/>
    <n v="1234"/>
    <n v="0.12155591572123177"/>
    <n v="7"/>
    <n v="3.5840000000000001"/>
    <n v="38.06"/>
    <n v="41.8"/>
    <n v="3586"/>
    <m/>
    <m/>
    <m/>
    <m/>
    <m/>
    <m/>
    <m/>
  </r>
  <r>
    <x v="26"/>
    <s v="035396AB"/>
    <s v="ANKER COAL GROUP"/>
    <d v="1999-10-01T00:00:00"/>
    <s v="CC"/>
    <s v="CC"/>
    <x v="0"/>
    <x v="0"/>
    <x v="0"/>
    <s v="IRON/STEEL"/>
    <s v="METAL-IRON"/>
    <s v="INDUSTRIALS"/>
    <x v="5"/>
    <x v="27"/>
    <s v="SENIOR"/>
    <s v="SR UNSECURED"/>
    <s v="SR UNSECURED"/>
    <s v="SENIOR NOTES"/>
    <s v="N"/>
    <m/>
    <s v="N"/>
    <s v="Y"/>
    <n v="125"/>
    <n v="1380"/>
    <n v="9.0579710144927536E-2"/>
    <n v="9.75"/>
    <n v="8.0030000000000001"/>
    <n v="37"/>
    <n v="31.95"/>
    <n v="2586"/>
    <m/>
    <m/>
    <m/>
    <m/>
    <m/>
    <m/>
    <m/>
  </r>
  <r>
    <x v="26"/>
    <s v="462213AJ"/>
    <s v="IONICA PLC"/>
    <s v="10/29/1998"/>
    <s v="CC"/>
    <s v="CC"/>
    <x v="0"/>
    <x v="1"/>
    <x v="12"/>
    <s v="TELECOMMUNICATIONS"/>
    <s v="TELECOM SERVICES"/>
    <s v="INDUSTRIALS"/>
    <x v="12"/>
    <x v="20"/>
    <s v="SENIOR"/>
    <s v="SR UNSECURED"/>
    <s v="SR UNSECURED"/>
    <s v="SR UNSECURED"/>
    <s v="Y"/>
    <s v="Y"/>
    <s v="N"/>
    <s v="Y"/>
    <n v="150"/>
    <n v="1380"/>
    <n v="0.10869565217391304"/>
    <n v="13.5"/>
    <n v="6.8739999999999997"/>
    <n v="39"/>
    <n v="40.03"/>
    <n v="3403"/>
    <m/>
    <m/>
    <m/>
    <m/>
    <m/>
    <m/>
    <m/>
  </r>
  <r>
    <x v="26"/>
    <s v="462213AK"/>
    <s v="IONICA PLC"/>
    <s v="10/29/1998"/>
    <s v="CC"/>
    <s v="CC"/>
    <x v="0"/>
    <x v="1"/>
    <x v="12"/>
    <s v="TELECOMMUNICATIONS"/>
    <s v="TELECOM SERVICES"/>
    <s v="INDUSTRIALS"/>
    <x v="12"/>
    <x v="20"/>
    <s v="SENIOR"/>
    <s v="SR UNSECURED"/>
    <s v="SR UNSECURED"/>
    <s v="SR DISCOUNT NTS"/>
    <s v="Y"/>
    <s v="Y"/>
    <s v="N"/>
    <s v="Y"/>
    <n v="420"/>
    <n v="1380"/>
    <n v="0.30434782608695654"/>
    <n v="15"/>
    <n v="7.5839999999999996"/>
    <n v="2.88"/>
    <n v="88.42"/>
    <n v="41504"/>
    <m/>
    <m/>
    <m/>
    <m/>
    <m/>
    <m/>
    <m/>
  </r>
  <r>
    <x v="26"/>
    <s v="47758RAA"/>
    <s v="JITNEY-JUNGLE ST"/>
    <s v="10/12/1999"/>
    <s v="B"/>
    <s v="B-"/>
    <x v="0"/>
    <x v="0"/>
    <x v="0"/>
    <s v="FOOD"/>
    <s v="FOOD-RETAIL"/>
    <s v="INDUSTRIALS"/>
    <x v="3"/>
    <x v="6"/>
    <s v="SENIOR"/>
    <s v="SR UNSECURED"/>
    <s v="SR UNSECURED"/>
    <s v="COMPANY GUARNT"/>
    <s v="Y"/>
    <s v="Y"/>
    <s v="N"/>
    <s v="Y"/>
    <n v="200"/>
    <n v="1380"/>
    <n v="0.14492753623188406"/>
    <n v="12"/>
    <n v="6.4160000000000004"/>
    <n v="70"/>
    <n v="20.63"/>
    <n v="1460"/>
    <m/>
    <m/>
    <m/>
    <m/>
    <m/>
    <m/>
    <m/>
  </r>
  <r>
    <x v="26"/>
    <s v="47758RAD"/>
    <s v="JITNEY-JUNGLE ST"/>
    <s v="10/12/1999"/>
    <s v="CCC"/>
    <s v="CCC"/>
    <x v="0"/>
    <x v="0"/>
    <x v="0"/>
    <s v="FOOD"/>
    <s v="FOOD-RETAIL"/>
    <s v="INDUSTRIALS"/>
    <x v="3"/>
    <x v="6"/>
    <s v="SUB"/>
    <s v="SR SUBORDINATED"/>
    <s v="SUBORDINATED UNSECURED"/>
    <s v="COMPANY GUARNT"/>
    <s v="Y"/>
    <s v="Y"/>
    <s v="N"/>
    <s v="Y"/>
    <n v="200"/>
    <n v="1380"/>
    <n v="0.14492753623188406"/>
    <n v="10.375"/>
    <n v="7.9589999999999996"/>
    <n v="35"/>
    <n v="35.01"/>
    <n v="2895"/>
    <s v="MULTIPLE"/>
    <s v="SUBSIDIARIES"/>
    <m/>
    <m/>
    <m/>
    <m/>
    <m/>
  </r>
  <r>
    <x v="26"/>
    <s v="56845JAC"/>
    <s v="MARINER HEALTH"/>
    <s v="1/18/2000"/>
    <s v="C"/>
    <s v="C"/>
    <x v="0"/>
    <x v="0"/>
    <x v="0"/>
    <s v="HEALTHCARE-SERVICES"/>
    <s v="MEDICAL-NURSING HOMES"/>
    <s v="INDUSTRIALS"/>
    <x v="8"/>
    <x v="14"/>
    <s v="SUB"/>
    <s v="SR SUBORDINATED"/>
    <s v="SUBORDINATED UNSECURED"/>
    <s v="SR SUB NOTES"/>
    <s v="N"/>
    <s v="Y"/>
    <s v="N"/>
    <s v="Y"/>
    <n v="150"/>
    <n v="1380"/>
    <n v="0.10869565217391304"/>
    <n v="9.5"/>
    <n v="6.5010000000000003"/>
    <n v="11"/>
    <n v="91.82"/>
    <n v="8600"/>
    <m/>
    <m/>
    <m/>
    <m/>
    <m/>
    <m/>
    <m/>
  </r>
  <r>
    <x v="26"/>
    <s v="594081AC"/>
    <s v="MICHAEL PETRO"/>
    <d v="1999-10-01T00:00:00"/>
    <s v="CC"/>
    <s v="CC"/>
    <x v="0"/>
    <x v="0"/>
    <x v="0"/>
    <s v="OIL&amp;GAS"/>
    <s v="OIL COMP-EXPLOR&amp;PRODTN"/>
    <s v="INDUSTRIALS"/>
    <x v="11"/>
    <x v="28"/>
    <s v="SENIOR"/>
    <s v="SR UNSECURED"/>
    <s v="SR UNSECURED"/>
    <s v="SENIOR NOTES"/>
    <s v="Y"/>
    <s v="Y"/>
    <s v="N"/>
    <s v="Y"/>
    <n v="135"/>
    <n v="1380"/>
    <n v="9.7826086956521743E-2"/>
    <n v="11.5"/>
    <n v="5.5010000000000003"/>
    <n v="43.75"/>
    <n v="35.369999999999997"/>
    <n v="2942"/>
    <m/>
    <m/>
    <m/>
    <m/>
    <m/>
    <m/>
    <m/>
  </r>
  <r>
    <x v="27"/>
    <s v="003831AF"/>
    <s v="ABRAXAS PETRO"/>
    <d v="1999-10-15T00:00:00"/>
    <s v="CCC"/>
    <s v="CCC"/>
    <x v="0"/>
    <x v="0"/>
    <x v="0"/>
    <s v="OIL&amp;GAS"/>
    <s v="OIL COMP-EXPLOR&amp;PRODTN"/>
    <s v="INDUSTRIALS"/>
    <x v="11"/>
    <x v="28"/>
    <s v="SENIOR"/>
    <s v="SR UNSECURED"/>
    <s v="SR UNSECURED"/>
    <s v="COMPANY GUARNT"/>
    <s v="Y"/>
    <s v="Y"/>
    <s v="N"/>
    <s v="Y"/>
    <n v="272.89999999999998"/>
    <n v="2510.9"/>
    <n v="0.10868612847982793"/>
    <n v="11.5"/>
    <n v="5.0030000000000001"/>
    <n v="64"/>
    <n v="24.33"/>
    <n v="1823"/>
    <m/>
    <m/>
    <m/>
    <m/>
    <m/>
    <m/>
    <m/>
  </r>
  <r>
    <x v="27"/>
    <s v="45812CAL"/>
    <s v="INTEGRAT HEALTH"/>
    <d v="1999-10-30T00:00:00"/>
    <s v="CCC"/>
    <s v="CCC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Y"/>
    <m/>
    <s v="N"/>
    <s v="Y"/>
    <n v="150"/>
    <n v="2510.9"/>
    <n v="5.9739535624676411E-2"/>
    <n v="10.25"/>
    <n v="6.4960000000000004"/>
    <n v="10"/>
    <n v="106.27"/>
    <n v="10053"/>
    <m/>
    <m/>
    <m/>
    <m/>
    <m/>
    <m/>
    <m/>
  </r>
  <r>
    <x v="27"/>
    <s v="45812CAQ"/>
    <s v="INTEGRAT HEALTH"/>
    <s v="2/2/2000"/>
    <s v="CCC"/>
    <s v="CCC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Y"/>
    <s v="Y"/>
    <s v="N"/>
    <s v="Y"/>
    <n v="450"/>
    <n v="2510.9"/>
    <n v="0.17921860687402921"/>
    <n v="9.5"/>
    <n v="7.8739999999999997"/>
    <n v="10"/>
    <n v="95.24"/>
    <n v="8949"/>
    <m/>
    <m/>
    <m/>
    <m/>
    <m/>
    <m/>
    <m/>
  </r>
  <r>
    <x v="27"/>
    <s v="45812CAR"/>
    <s v="INTEGRAT HEALTH"/>
    <s v="2/14/2000"/>
    <s v="CCC"/>
    <s v="CCC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N"/>
    <s v="Y"/>
    <s v="N"/>
    <s v="Y"/>
    <n v="500"/>
    <n v="2510.9"/>
    <n v="0.19913178541558804"/>
    <n v="9.25"/>
    <n v="8.2080000000000002"/>
    <n v="10"/>
    <n v="92.18"/>
    <n v="8611"/>
    <m/>
    <m/>
    <m/>
    <m/>
    <m/>
    <m/>
    <m/>
  </r>
  <r>
    <x v="27"/>
    <s v="568459AA"/>
    <s v="MARINER POST"/>
    <d v="2000-01-18T00:00:00"/>
    <s v="C"/>
    <s v="C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Y"/>
    <s v="Y"/>
    <s v="N"/>
    <s v="Y"/>
    <n v="275"/>
    <n v="2510.9"/>
    <n v="0.10952248197857342"/>
    <n v="9.5"/>
    <n v="8.0030000000000001"/>
    <n v="10"/>
    <n v="96.59"/>
    <n v="9046"/>
    <m/>
    <m/>
    <m/>
    <m/>
    <m/>
    <m/>
    <m/>
  </r>
  <r>
    <x v="27"/>
    <s v="568459AB"/>
    <s v="MARINER POST"/>
    <d v="2000-01-18T00:00:00"/>
    <s v="C"/>
    <s v="C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Y"/>
    <s v="Y"/>
    <s v="N"/>
    <s v="Y"/>
    <n v="294"/>
    <n v="2510.9"/>
    <n v="0.11708948982436576"/>
    <n v="10.5"/>
    <n v="8.0030000000000001"/>
    <n v="12"/>
    <n v="41.21"/>
    <n v="8317"/>
    <m/>
    <m/>
    <m/>
    <m/>
    <m/>
    <m/>
    <m/>
  </r>
  <r>
    <x v="27"/>
    <s v="683817AE"/>
    <s v="OPTEL INC"/>
    <d v="1999-10-28T00:00:00"/>
    <s v="CCC"/>
    <s v="CCC+"/>
    <x v="0"/>
    <x v="0"/>
    <x v="0"/>
    <s v="MEDIA"/>
    <s v="CABLE/SATELLITE TV"/>
    <s v="INDUSTRIALS"/>
    <x v="12"/>
    <x v="20"/>
    <s v="SENIOR"/>
    <s v="SR UNSECURED"/>
    <s v="SR UNSECURED"/>
    <s v="SENIOR NOTES"/>
    <s v="Y"/>
    <s v="Y"/>
    <s v="N"/>
    <s v="Y"/>
    <n v="225"/>
    <n v="2510.9"/>
    <n v="8.9609303437014606E-2"/>
    <n v="13"/>
    <n v="5.2919999999999998"/>
    <n v="69"/>
    <n v="23.51"/>
    <n v="1739"/>
    <m/>
    <m/>
    <m/>
    <m/>
    <m/>
    <m/>
    <m/>
  </r>
  <r>
    <x v="27"/>
    <s v="683817AH"/>
    <s v="OPTEL INC"/>
    <d v="1999-10-28T00:00:00"/>
    <s v="CCC"/>
    <s v="CCC+"/>
    <x v="0"/>
    <x v="0"/>
    <x v="0"/>
    <s v="MEDIA"/>
    <s v="CABLE/SATELLITE TV"/>
    <s v="INDUSTRIALS"/>
    <x v="12"/>
    <x v="20"/>
    <s v="SENIOR"/>
    <s v="SR UNSECURED"/>
    <s v="SR UNSECURED"/>
    <s v="SENIOR NOTES"/>
    <s v="Y"/>
    <s v="Y"/>
    <s v="N"/>
    <s v="Y"/>
    <n v="200"/>
    <n v="2510.9"/>
    <n v="7.9652714166235206E-2"/>
    <n v="11.5"/>
    <n v="8.6669999999999998"/>
    <n v="64"/>
    <n v="20.54"/>
    <n v="1426"/>
    <m/>
    <m/>
    <m/>
    <m/>
    <m/>
    <m/>
    <m/>
  </r>
  <r>
    <x v="27"/>
    <s v="70557CAC"/>
    <s v="PEGASUS SHIPPING"/>
    <d v="1999-11-15T00:00:00"/>
    <s v="CCC"/>
    <s v="CCC+"/>
    <x v="0"/>
    <x v="0"/>
    <x v="0"/>
    <s v="TRANSPORTATION"/>
    <s v="TRANSPORT-MARINE"/>
    <s v="INDUSTRIALS"/>
    <x v="9"/>
    <x v="30"/>
    <s v="SECURED"/>
    <s v="SECURED"/>
    <s v="SECURED"/>
    <s v="COMPANY GUARNT"/>
    <s v="Y"/>
    <s v="N"/>
    <s v="Y"/>
    <s v="Y"/>
    <n v="144"/>
    <n v="2510.9"/>
    <n v="5.734995419968935E-2"/>
    <n v="11.875"/>
    <n v="5.0410000000000004"/>
    <n v="31"/>
    <n v="51.01"/>
    <n v="4836"/>
    <m/>
    <m/>
    <m/>
    <m/>
    <m/>
    <m/>
    <m/>
  </r>
  <r>
    <x v="28"/>
    <s v="028821AA"/>
    <s v="AMER PAD &amp; PAPER"/>
    <s v="12/15/1999"/>
    <s v="CCC"/>
    <s v="CCC"/>
    <x v="0"/>
    <x v="0"/>
    <x v="0"/>
    <s v="FOREST PRODUCTS&amp;PAPER"/>
    <s v="PAPER&amp;RELATED PRODUCTS"/>
    <s v="INDUSTRIALS"/>
    <x v="5"/>
    <x v="16"/>
    <s v="SUB"/>
    <s v="SR SUBORDINATED"/>
    <s v="SUBORDINATED UNSECURED"/>
    <s v="COMPANY GUARNT"/>
    <s v="Y"/>
    <s v="Y"/>
    <s v="N"/>
    <s v="Y"/>
    <n v="130"/>
    <n v="230"/>
    <n v="0.56521739130434778"/>
    <n v="13"/>
    <n v="5.9589999999999996"/>
    <n v="12"/>
    <n v="111.55"/>
    <n v="10552"/>
    <s v="MULTIPLE"/>
    <s v="SUBSIDIARIES"/>
    <m/>
    <m/>
    <m/>
    <m/>
    <m/>
  </r>
  <r>
    <x v="28"/>
    <s v="384632AB"/>
    <s v="GRAHAM FIELD"/>
    <s v="12/27/1999"/>
    <s v="C"/>
    <s v="C"/>
    <x v="0"/>
    <x v="0"/>
    <x v="0"/>
    <s v="HEALTHCARE-PRODUCTS"/>
    <s v="MEDICAL PRODUCTS"/>
    <s v="INDUSTRIALS"/>
    <x v="8"/>
    <x v="34"/>
    <s v="SUB"/>
    <s v="SR SUBORDINATED"/>
    <s v="SUBORDINATED UNSECURED"/>
    <s v="COMPANY GUARNT"/>
    <s v="Y"/>
    <s v="Y"/>
    <s v="N"/>
    <s v="Y"/>
    <n v="100"/>
    <n v="230"/>
    <n v="0.43478260869565216"/>
    <n v="9.75"/>
    <n v="7.7069999999999999"/>
    <n v="27"/>
    <n v="42.21"/>
    <n v="3595"/>
    <s v="MULTIPLE"/>
    <s v="EVEREST &amp; JENNINGS"/>
    <s v="FUQUA ENTERPRISES INC"/>
    <s v="EJ/B US"/>
    <s v="FQE US"/>
    <s v="US"/>
    <s v="US"/>
  </r>
  <r>
    <x v="29"/>
    <s v="359416AH"/>
    <s v="FRUIT OFTHE LOOM"/>
    <s v="12/29/1999"/>
    <s v="CCC"/>
    <s v="CCC"/>
    <x v="0"/>
    <x v="0"/>
    <x v="0"/>
    <s v="APPAREL"/>
    <s v="APPAREL MANUFACTURERS"/>
    <s v="INDUSTRIALS"/>
    <x v="3"/>
    <x v="3"/>
    <s v="SENIOR"/>
    <s v="UNSECURED"/>
    <s v="SR UNSECURED"/>
    <s v="DEBENTURES"/>
    <s v="N"/>
    <m/>
    <s v="N"/>
    <s v="N"/>
    <n v="125"/>
    <n v="775"/>
    <n v="0.16129032258064516"/>
    <n v="7"/>
    <n v="11.202999999999999"/>
    <n v="22.5"/>
    <n v="32.99"/>
    <n v="2903"/>
    <m/>
    <m/>
    <m/>
    <m/>
    <m/>
    <m/>
    <m/>
  </r>
  <r>
    <x v="29"/>
    <s v="359416AK"/>
    <s v="FRUIT OFTHE LOOM"/>
    <s v="12/29/1999"/>
    <s v="CCC"/>
    <s v="CCC"/>
    <x v="0"/>
    <x v="0"/>
    <x v="0"/>
    <s v="APPAREL"/>
    <s v="APPAREL MANUFACTURERS"/>
    <s v="INDUSTRIALS"/>
    <x v="3"/>
    <x v="3"/>
    <s v="SENIOR"/>
    <s v="SR UNSECURED"/>
    <s v="SR UNSECURED"/>
    <s v="COMPANY GUARNT"/>
    <s v="N"/>
    <s v="Y"/>
    <s v="N"/>
    <s v="Y"/>
    <n v="150"/>
    <n v="775"/>
    <n v="0.19354838709677419"/>
    <n v="6.5"/>
    <n v="3.8740000000000001"/>
    <n v="34.5"/>
    <n v="40.1"/>
    <n v="3656"/>
    <s v="MULTIPLE"/>
    <s v="SUBSIDIARIES"/>
    <m/>
    <m/>
    <m/>
    <m/>
    <m/>
  </r>
  <r>
    <x v="29"/>
    <s v="359416AL"/>
    <s v="FRUIT OFTHE LOOM"/>
    <d v="1999-12-29T00:00:00"/>
    <s v="CCC"/>
    <s v="CCC"/>
    <x v="0"/>
    <x v="0"/>
    <x v="0"/>
    <s v="APPAREL"/>
    <s v="APPAREL MANUFACTURERS"/>
    <s v="INDUSTRIALS"/>
    <x v="3"/>
    <x v="3"/>
    <s v="SENIOR"/>
    <s v="UNSECURED"/>
    <s v="SR UNSECURED"/>
    <s v="DEBENTURES"/>
    <s v="N"/>
    <m/>
    <s v="N"/>
    <s v="N"/>
    <n v="150"/>
    <n v="775"/>
    <n v="0.19354838709677419"/>
    <n v="7.375"/>
    <n v="23.873999999999999"/>
    <n v="34.5"/>
    <n v="20.27"/>
    <n v="1558"/>
    <m/>
    <m/>
    <m/>
    <m/>
    <m/>
    <m/>
    <m/>
  </r>
  <r>
    <x v="29"/>
    <s v="359416AQ"/>
    <s v="FRUIT OFTHE LOOM"/>
    <s v="12/29/1999"/>
    <s v="C"/>
    <s v="C"/>
    <x v="0"/>
    <x v="0"/>
    <x v="0"/>
    <s v="APPAREL"/>
    <s v="APPAREL MANUFACTURERS"/>
    <s v="INDUSTRIALS"/>
    <x v="3"/>
    <x v="3"/>
    <s v="SENIOR"/>
    <s v="SR UNSECURED"/>
    <s v="SR UNSECURED"/>
    <s v="COMPANY GUARNT"/>
    <s v="Y"/>
    <s v="Y"/>
    <s v="N"/>
    <s v="Y"/>
    <n v="250"/>
    <n v="775"/>
    <n v="0.32258064516129031"/>
    <n v="8.875"/>
    <n v="6.2880000000000003"/>
    <n v="10"/>
    <n v="82.33"/>
    <n v="8721"/>
    <m/>
    <m/>
    <m/>
    <m/>
    <m/>
    <m/>
    <m/>
  </r>
  <r>
    <x v="29"/>
    <s v="71676MAC"/>
    <s v="PETSEC ENERGY"/>
    <d v="1999-12-29T00:00:00"/>
    <s v="C"/>
    <s v="C"/>
    <x v="0"/>
    <x v="0"/>
    <x v="0"/>
    <s v="OIL&amp;GAS"/>
    <s v="OIL COMP-EXPLOR&amp;PRODTN"/>
    <s v="INDUSTRIALS"/>
    <x v="10"/>
    <x v="35"/>
    <s v="SUB"/>
    <s v="SR SUBORDINATED"/>
    <s v="SUBORDINATED UNSECURED"/>
    <s v="SR SUB NOTES"/>
    <s v="Y"/>
    <s v="Y"/>
    <s v="N"/>
    <s v="Y"/>
    <n v="100"/>
    <n v="775"/>
    <n v="0.12903225806451613"/>
    <n v="9.5"/>
    <n v="7.4550000000000001"/>
    <n v="50"/>
    <n v="24.34"/>
    <n v="1779"/>
    <m/>
    <m/>
    <m/>
    <m/>
    <m/>
    <m/>
    <m/>
  </r>
  <r>
    <x v="30"/>
    <s v="03072JAC"/>
    <s v="AMERISERVE FOOD"/>
    <d v="2000-01-10T00:00:00"/>
    <s v="B"/>
    <s v="B-"/>
    <x v="0"/>
    <x v="0"/>
    <x v="0"/>
    <s v="FOOD"/>
    <s v="FOOD-WHOLESALE/DISTRIB"/>
    <s v="INDUSTRIALS"/>
    <x v="10"/>
    <x v="18"/>
    <s v="SENIOR"/>
    <s v="SR UNSECURED"/>
    <s v="SR UNSECURED"/>
    <s v="COMPANY GUARNT"/>
    <s v="Y"/>
    <s v="Y"/>
    <s v="N"/>
    <s v="Y"/>
    <n v="350"/>
    <n v="1475"/>
    <n v="0.23728813559322035"/>
    <n v="8.875"/>
    <n v="6.7039999999999997"/>
    <n v="34.5"/>
    <n v="34.44"/>
    <n v="2771"/>
    <m/>
    <m/>
    <m/>
    <m/>
    <m/>
    <m/>
    <m/>
  </r>
  <r>
    <x v="30"/>
    <s v="03072JAD"/>
    <s v="AMERISERVE FOOD"/>
    <d v="2000-01-10T00:00:00"/>
    <s v="CCC"/>
    <s v="CCC"/>
    <x v="0"/>
    <x v="0"/>
    <x v="0"/>
    <s v="FOOD"/>
    <s v="FOOD-WHOLESALE/DISTRIB"/>
    <s v="INDUSTRIALS"/>
    <x v="10"/>
    <x v="18"/>
    <s v="SUB"/>
    <s v="SR SUBORDINATED"/>
    <s v="SUBORDINATED UNSECURED"/>
    <s v="COMPANY GUARNT"/>
    <s v="Y"/>
    <s v="Y"/>
    <s v="N"/>
    <s v="Y"/>
    <n v="500"/>
    <n v="1475"/>
    <n v="0.33898305084745761"/>
    <n v="10.125"/>
    <n v="7.452"/>
    <n v="16"/>
    <n v="67.7"/>
    <n v="6105"/>
    <m/>
    <m/>
    <m/>
    <m/>
    <m/>
    <m/>
    <m/>
  </r>
  <r>
    <x v="30"/>
    <s v="695542AB"/>
    <s v="PAGING NETWORK"/>
    <d v="2000-01-10T00:00:00"/>
    <s v="CC"/>
    <s v="CC"/>
    <x v="0"/>
    <x v="0"/>
    <x v="0"/>
    <s v="TELECOMMUNICATIONS"/>
    <s v="WIRELESS EQUIPMENT"/>
    <s v="INDUSTRIALS"/>
    <x v="0"/>
    <x v="11"/>
    <s v="SUB"/>
    <s v="SR SUBORDINATED"/>
    <s v="SUBORDINATED UNSECURED"/>
    <s v="SR SUB NOTES"/>
    <s v="N"/>
    <m/>
    <s v="N"/>
    <s v="Y"/>
    <n v="300"/>
    <n v="1475"/>
    <n v="0.20338983050847459"/>
    <n v="8.875"/>
    <n v="6.0030000000000001"/>
    <n v="32.25"/>
    <n v="38.61"/>
    <n v="3183"/>
    <m/>
    <m/>
    <m/>
    <m/>
    <m/>
    <m/>
    <m/>
  </r>
  <r>
    <x v="30"/>
    <s v="698891AC"/>
    <s v="PARACELSUS HLTHC"/>
    <d v="2000-01-30T00:00:00"/>
    <s v="B"/>
    <s v="B-"/>
    <x v="0"/>
    <x v="0"/>
    <x v="0"/>
    <s v="HEALTHCARE-SERVICES"/>
    <s v="MEDICAL-HOSPITALS"/>
    <s v="INDUSTRIALS"/>
    <x v="8"/>
    <x v="14"/>
    <s v="SUB"/>
    <s v="SR SUBORDINATED"/>
    <s v="SUBORDINATED UNSECURED"/>
    <s v="SR SUB NOTES"/>
    <s v="Y"/>
    <s v="Y"/>
    <s v="N"/>
    <s v="Y"/>
    <n v="325"/>
    <n v="1475"/>
    <n v="0.22033898305084745"/>
    <n v="10"/>
    <n v="6.5369999999999999"/>
    <n v="59.5"/>
    <n v="21.94"/>
    <n v="1519"/>
    <m/>
    <m/>
    <m/>
    <m/>
    <m/>
    <m/>
    <m/>
  </r>
  <r>
    <x v="31"/>
    <s v="107343AF"/>
    <s v="BRESNAN COMM"/>
    <d v="2000-03-20T00:00:00"/>
    <s v="B"/>
    <s v="B"/>
    <x v="0"/>
    <x v="0"/>
    <x v="0"/>
    <s v="TELECOMMUNICATIONS"/>
    <s v="TELECOM SERVICES"/>
    <s v="INDUSTRIALS"/>
    <x v="12"/>
    <x v="20"/>
    <s v="SENIOR"/>
    <s v="SR UNSECURED"/>
    <s v="SR UNSECURED"/>
    <s v="SR DISCOUNT NTS"/>
    <s v="N"/>
    <s v="Y"/>
    <s v="N"/>
    <s v="Y"/>
    <n v="275"/>
    <n v="825"/>
    <n v="0.33333333333333331"/>
    <n v="9.25"/>
    <n v="6.9260000000000002"/>
    <n v="70.5"/>
    <n v="9.17"/>
    <n v="223"/>
    <m/>
    <m/>
    <m/>
    <m/>
    <m/>
    <m/>
    <m/>
  </r>
  <r>
    <x v="31"/>
    <s v="228449AA"/>
    <s v="CROWN PAPER"/>
    <d v="2000-03-15T00:00:00"/>
    <s v="CCC"/>
    <s v="CCC"/>
    <x v="0"/>
    <x v="0"/>
    <x v="0"/>
    <s v="FOREST PRODUCTS&amp;PAPER"/>
    <s v="PAPER&amp;RELATED PRODUCTS"/>
    <s v="INDUSTRIALS"/>
    <x v="5"/>
    <x v="16"/>
    <s v="SUB"/>
    <s v="SR SUBORDINATED"/>
    <s v="SUBORDINATED UNSECURED"/>
    <s v="SR SUB NOTES"/>
    <s v="Y"/>
    <s v="Y"/>
    <s v="N"/>
    <s v="Y"/>
    <n v="250"/>
    <n v="825"/>
    <n v="0.30303030303030304"/>
    <n v="11"/>
    <n v="5.5069999999999997"/>
    <n v="44.5"/>
    <n v="33.89"/>
    <n v="2724"/>
    <m/>
    <m/>
    <m/>
    <m/>
    <m/>
    <m/>
    <m/>
  </r>
  <r>
    <x v="31"/>
    <s v="493137AD"/>
    <s v="KEY PLASTICS"/>
    <d v="2000-03-15T00:00:00"/>
    <s v="CCC"/>
    <s v="CCC"/>
    <x v="0"/>
    <x v="0"/>
    <x v="0"/>
    <s v="CHEMICALS"/>
    <s v="CHEMICALS-PLASTICS"/>
    <s v="INDUSTRIALS"/>
    <x v="5"/>
    <x v="7"/>
    <s v="SENIOR"/>
    <s v="SR SUBORDINATED"/>
    <s v="SUBORDINATED UNSECURED"/>
    <s v="COMPANY GUARNT"/>
    <s v="Y"/>
    <s v="Y"/>
    <s v="N"/>
    <s v="Y"/>
    <n v="125"/>
    <n v="825"/>
    <n v="0.15151515151515152"/>
    <n v="10.25"/>
    <n v="7.0410000000000004"/>
    <n v="38"/>
    <n v="33.81"/>
    <n v="2718"/>
    <m/>
    <m/>
    <m/>
    <m/>
    <m/>
    <m/>
    <m/>
  </r>
  <r>
    <x v="31"/>
    <s v="517289AC"/>
    <s v="LAROCHE INDS"/>
    <d v="2000-03-15T00:00:00"/>
    <s v="CC"/>
    <s v="CC"/>
    <x v="0"/>
    <x v="0"/>
    <x v="0"/>
    <s v="CHEMICALS"/>
    <s v="CHEMICALS-SPECIALTY"/>
    <s v="INDUSTRIALS"/>
    <x v="5"/>
    <x v="7"/>
    <s v="SUB"/>
    <s v="SR SUBORDINATED"/>
    <s v="SUBORDINATED UNSECURED"/>
    <s v="SR SUB NOTES"/>
    <s v="Y"/>
    <s v="Y"/>
    <s v="N"/>
    <s v="Y"/>
    <n v="175"/>
    <n v="825"/>
    <n v="0.21212121212121213"/>
    <n v="9.5"/>
    <n v="7.5449999999999999"/>
    <n v="31.75"/>
    <n v="36.64"/>
    <n v="3001"/>
    <m/>
    <m/>
    <m/>
    <m/>
    <m/>
    <m/>
    <m/>
  </r>
  <r>
    <x v="32"/>
    <s v="181475AF"/>
    <s v="CLARK MATERIAL"/>
    <d v="2000-04-17T00:00:00"/>
    <s v="CCC"/>
    <s v="CCC"/>
    <x v="0"/>
    <x v="0"/>
    <x v="0"/>
    <s v="MACHINERY-CONSTR&amp;MINING"/>
    <s v="MACHINERY-CONSTR&amp;MINING"/>
    <s v="INDUSTRIALS"/>
    <x v="13"/>
    <x v="36"/>
    <s v="SENIOR"/>
    <s v="SR UNSECURED"/>
    <s v="SR UNSECURED"/>
    <s v="COMPANY GUARNT"/>
    <s v="N"/>
    <s v="Y"/>
    <s v="N"/>
    <s v="Y"/>
    <n v="150"/>
    <n v="725"/>
    <n v="0.20689655172413793"/>
    <n v="10.75"/>
    <n v="6.6269999999999998"/>
    <n v="35"/>
    <n v="38.340000000000003"/>
    <n v="3195"/>
    <s v="MULTIPLE"/>
    <m/>
    <m/>
    <m/>
    <m/>
    <m/>
    <m/>
  </r>
  <r>
    <x v="32"/>
    <s v="371912AF"/>
    <s v="GENESIS HEALTH"/>
    <d v="2000-04-01T00:00:00"/>
    <s v="C"/>
    <s v="C"/>
    <x v="0"/>
    <x v="0"/>
    <x v="0"/>
    <s v="HEALTHCARE-SERVICES"/>
    <s v="MEDICAL-NURSING HOMES"/>
    <s v="INDUSTRIALS"/>
    <x v="8"/>
    <x v="14"/>
    <s v="SUB"/>
    <s v="SR SUBORDINATED"/>
    <s v="SUBORDINATED UNSECURED"/>
    <s v="SR SUB NOTES"/>
    <s v="N"/>
    <m/>
    <s v="N"/>
    <s v="Y"/>
    <n v="125"/>
    <n v="725"/>
    <n v="0.17241379310344829"/>
    <n v="9.25"/>
    <n v="6.5039999999999996"/>
    <n v="10"/>
    <n v="97.55"/>
    <n v="9088"/>
    <m/>
    <m/>
    <m/>
    <m/>
    <m/>
    <m/>
    <m/>
  </r>
  <r>
    <x v="32"/>
    <s v="904912AE"/>
    <s v="UNIFORET INC"/>
    <d v="2001-05-15T00:00:00"/>
    <s v="CC"/>
    <s v="CC"/>
    <x v="0"/>
    <x v="0"/>
    <x v="5"/>
    <s v="FOREST PRODUCTS&amp;PAPER"/>
    <s v="PAPER&amp;RELATED PRODUCTS"/>
    <s v="INDUSTRIALS"/>
    <x v="5"/>
    <x v="37"/>
    <s v="SENIOR"/>
    <s v="SR UNSECURED"/>
    <s v="SR UNSECURED"/>
    <s v="COMPANY GUARNT"/>
    <s v="Y"/>
    <m/>
    <s v="N"/>
    <s v="Y"/>
    <n v="125"/>
    <n v="725"/>
    <n v="0.17241379310344829"/>
    <n v="11.125"/>
    <n v="6.5419999999999998"/>
    <n v="33"/>
    <n v="41.48"/>
    <n v="3509"/>
    <m/>
    <m/>
    <m/>
    <m/>
    <m/>
    <m/>
    <m/>
  </r>
  <r>
    <x v="32"/>
    <s v="909412AF"/>
    <s v="UNITED ART THEAT"/>
    <d v="2000-09-05T00:00:00"/>
    <s v="C"/>
    <s v="C"/>
    <x v="0"/>
    <x v="0"/>
    <x v="0"/>
    <s v="ENTERTAINMENT"/>
    <s v="THEATERS"/>
    <s v="INDUSTRIALS"/>
    <x v="4"/>
    <x v="4"/>
    <s v="SUB"/>
    <s v="SR SUBORDINATED"/>
    <s v="SUBORDINATED UNSECURED"/>
    <s v="SR SUB NOTES"/>
    <s v="N"/>
    <s v="Y"/>
    <s v="N"/>
    <s v="Y"/>
    <n v="225"/>
    <n v="725"/>
    <n v="0.31034482758620691"/>
    <n v="9.75"/>
    <n v="8.0410000000000004"/>
    <n v="4"/>
    <n v="234.96"/>
    <n v="22692"/>
    <m/>
    <m/>
    <m/>
    <m/>
    <m/>
    <m/>
    <m/>
  </r>
  <r>
    <x v="32"/>
    <s v="925391AA"/>
    <s v="VESTA INSUR GRP"/>
    <d v="2006-08-14T00:00:00"/>
    <s v="B"/>
    <s v="B"/>
    <x v="0"/>
    <x v="0"/>
    <x v="0"/>
    <s v="INSURANCE"/>
    <s v="MULTI-LINE INSURANCE"/>
    <s v="FINANCIAL"/>
    <x v="15"/>
    <x v="38"/>
    <s v="SENIOR"/>
    <s v="SR UNSECURED"/>
    <s v="SR UNSECURED"/>
    <s v="DEBENTURES"/>
    <s v="Y"/>
    <s v="Y"/>
    <s v="N"/>
    <s v="Y"/>
    <n v="100"/>
    <n v="725"/>
    <n v="0.13793103448275862"/>
    <n v="8.75"/>
    <n v="25.29"/>
    <n v="67.55"/>
    <n v="13.21"/>
    <n v="701"/>
    <m/>
    <m/>
    <m/>
    <m/>
    <m/>
    <m/>
    <m/>
  </r>
  <r>
    <x v="33"/>
    <s v="208464AE"/>
    <s v="CONSECO INC"/>
    <d v="2002-12-17T00:00:00"/>
    <s v="BB"/>
    <s v="BB+"/>
    <x v="0"/>
    <x v="0"/>
    <x v="0"/>
    <s v="INSURANCE"/>
    <s v="LIFE/HEALTH INSURANCE"/>
    <s v="FINANCIAL"/>
    <x v="15"/>
    <x v="39"/>
    <s v="SENIOR"/>
    <s v="SR UNSECURED"/>
    <s v="SR UNSECURED"/>
    <s v="SENIOR NOTES"/>
    <s v="Y"/>
    <s v="Y"/>
    <s v="N"/>
    <s v="Y"/>
    <n v="200"/>
    <n v="3133.8"/>
    <n v="6.3820282085646815E-2"/>
    <n v="10.5"/>
    <n v="4.6260000000000003"/>
    <n v="65"/>
    <n v="23.22"/>
    <n v="1659"/>
    <m/>
    <m/>
    <m/>
    <m/>
    <m/>
    <m/>
    <m/>
  </r>
  <r>
    <x v="33"/>
    <s v="21075VAA"/>
    <s v="CONTIFINANCIAL"/>
    <d v="2000-05-17T00:00:00"/>
    <s v="CC"/>
    <s v="CC"/>
    <x v="0"/>
    <x v="0"/>
    <x v="0"/>
    <s v="DIVERSIFIED FINAN SERV"/>
    <s v="FINANCE-MTGE LOAN/BANKER"/>
    <s v="FINANCIAL"/>
    <x v="6"/>
    <x v="10"/>
    <s v="SENIOR"/>
    <s v="SR SUBORDINATED"/>
    <s v="SUBORDINATED UNSECURED"/>
    <s v="SENIOR NOTES"/>
    <s v="Y"/>
    <s v="Y"/>
    <s v="N"/>
    <s v="Y"/>
    <n v="300"/>
    <n v="3133.8"/>
    <n v="9.5730423128470216E-2"/>
    <n v="8.375"/>
    <n v="3.2930000000000001"/>
    <n v="10"/>
    <n v="127.15"/>
    <n v="12043"/>
    <m/>
    <m/>
    <m/>
    <m/>
    <m/>
    <m/>
    <m/>
  </r>
  <r>
    <x v="33"/>
    <s v="21075VAD"/>
    <s v="CONTIFINANCIAL"/>
    <d v="2000-05-17T00:00:00"/>
    <s v="CC"/>
    <s v="CC"/>
    <x v="0"/>
    <x v="0"/>
    <x v="0"/>
    <s v="DIVERSIFIED FINAN SERV"/>
    <s v="FINANCE-MTGE LOAN/BANKER"/>
    <s v="FINANCIAL"/>
    <x v="6"/>
    <x v="10"/>
    <s v="SENIOR"/>
    <s v="SR UNSECURED"/>
    <s v="SR UNSECURED"/>
    <s v="SENIOR NOTES"/>
    <s v="Y"/>
    <s v="Y"/>
    <s v="N"/>
    <s v="Y"/>
    <n v="200"/>
    <n v="3133.8"/>
    <n v="6.3820282085646815E-2"/>
    <n v="8.125"/>
    <n v="7.9210000000000003"/>
    <n v="10"/>
    <n v="83.49"/>
    <n v="7688"/>
    <m/>
    <m/>
    <m/>
    <m/>
    <m/>
    <m/>
    <m/>
  </r>
  <r>
    <x v="33"/>
    <s v="50730KAD"/>
    <s v="LAIDLAW INC"/>
    <d v="2000-05-15T00:00:00"/>
    <s v="BB"/>
    <s v="BB-"/>
    <x v="0"/>
    <x v="0"/>
    <x v="5"/>
    <s v="TRANSPORTATION"/>
    <s v="TRANSPORT-SERVICES"/>
    <s v="INDUSTRIALS"/>
    <x v="9"/>
    <x v="30"/>
    <s v="SENIOR"/>
    <s v="UNSECURED"/>
    <s v="SR UNSECURED"/>
    <s v="DEBENTURES"/>
    <s v="N"/>
    <m/>
    <s v="N"/>
    <s v="N"/>
    <n v="100"/>
    <n v="3133.8"/>
    <n v="3.1910141042823408E-2"/>
    <n v="8.25"/>
    <n v="23.041"/>
    <n v="34"/>
    <n v="24.48"/>
    <n v="1803"/>
    <m/>
    <m/>
    <m/>
    <m/>
    <m/>
    <m/>
    <m/>
  </r>
  <r>
    <x v="33"/>
    <s v="695542AC"/>
    <s v="PAGING NETWORK"/>
    <d v="2000-07-14T00:00:00"/>
    <s v="CC"/>
    <s v="CC"/>
    <x v="0"/>
    <x v="0"/>
    <x v="0"/>
    <s v="TELECOMMUNICATIONS"/>
    <s v="WIRELESS EQUIPMENT"/>
    <s v="INDUSTRIALS"/>
    <x v="0"/>
    <x v="11"/>
    <s v="SUB"/>
    <s v="SR SUBORDINATED"/>
    <s v="SUBORDINATED UNSECURED"/>
    <s v="SR SUB NOTES"/>
    <s v="N"/>
    <s v="Y"/>
    <s v="N"/>
    <s v="Y"/>
    <n v="400"/>
    <n v="3133.8"/>
    <n v="0.12764056417129363"/>
    <n v="10.125"/>
    <n v="7.2549999999999999"/>
    <n v="53"/>
    <n v="25.35"/>
    <n v="1759"/>
    <m/>
    <m/>
    <m/>
    <m/>
    <m/>
    <m/>
    <m/>
  </r>
  <r>
    <x v="33"/>
    <s v="695542AG"/>
    <s v="PAGING NETWORK"/>
    <d v="2000-07-14T00:00:00"/>
    <s v="CC"/>
    <s v="CC"/>
    <x v="0"/>
    <x v="0"/>
    <x v="0"/>
    <s v="TELECOMMUNICATIONS"/>
    <s v="WIRELESS EQUIPMENT"/>
    <s v="INDUSTRIALS"/>
    <x v="0"/>
    <x v="11"/>
    <s v="SUB"/>
    <s v="SR SUBORDINATED"/>
    <s v="SUBORDINATED UNSECURED"/>
    <s v="SR SUB NOTES"/>
    <s v="N"/>
    <s v="Y"/>
    <s v="N"/>
    <s v="Y"/>
    <n v="482.2"/>
    <n v="3133.8"/>
    <n v="0.15387070010849446"/>
    <n v="10"/>
    <n v="8.4589999999999996"/>
    <n v="53"/>
    <n v="21.05"/>
    <n v="1624"/>
    <m/>
    <m/>
    <m/>
    <m/>
    <m/>
    <m/>
    <m/>
  </r>
  <r>
    <x v="33"/>
    <s v="70321BAB"/>
    <s v="PATHMARK STORES"/>
    <d v="2000-07-12T00:00:00"/>
    <s v="CC"/>
    <s v="CC"/>
    <x v="0"/>
    <x v="0"/>
    <x v="0"/>
    <s v="FOOD"/>
    <s v="FOOD-RETAIL"/>
    <s v="INDUSTRIALS"/>
    <x v="3"/>
    <x v="6"/>
    <s v="SUB"/>
    <s v="SR SUBORDINATED"/>
    <s v="SUBORDINATED UNSECURED"/>
    <s v="SR SUB NOTES"/>
    <s v="N"/>
    <m/>
    <s v="N"/>
    <s v="Y"/>
    <n v="438.2"/>
    <n v="3133.8"/>
    <n v="0.13983023804965217"/>
    <n v="9.625"/>
    <n v="3.0030000000000001"/>
    <n v="73"/>
    <n v="22.47"/>
    <n v="1582"/>
    <m/>
    <m/>
    <m/>
    <m/>
    <m/>
    <m/>
    <m/>
  </r>
  <r>
    <x v="33"/>
    <s v="70321BAC"/>
    <s v="PATHMARK STORES"/>
    <d v="2000-07-12T00:00:00"/>
    <s v="C"/>
    <s v="C"/>
    <x v="0"/>
    <x v="0"/>
    <x v="0"/>
    <s v="FOOD"/>
    <s v="FOOD-RETAIL"/>
    <s v="INDUSTRIALS"/>
    <x v="3"/>
    <x v="6"/>
    <s v="JUNIOR-SUBORDINATED"/>
    <s v="JR SUBORDINATED"/>
    <s v="JR SUBORDINATED UNSECURED"/>
    <s v="JR SUBORDINATED"/>
    <s v="N"/>
    <m/>
    <s v="N"/>
    <s v="N"/>
    <n v="225.3"/>
    <n v="3133.8"/>
    <n v="7.1893547769481134E-2"/>
    <n v="10.75"/>
    <n v="3.5070000000000001"/>
    <n v="9"/>
    <n v="149.97999999999999"/>
    <n v="14318"/>
    <m/>
    <m/>
    <m/>
    <m/>
    <m/>
    <m/>
    <m/>
  </r>
  <r>
    <x v="33"/>
    <s v="78648RAB"/>
    <s v="SAFETY-KLEEN CRP"/>
    <d v="2000-06-14T00:00:00"/>
    <s v="C"/>
    <s v="C"/>
    <x v="0"/>
    <x v="0"/>
    <x v="0"/>
    <s v="ENVIRONMENTAL CONTROL"/>
    <s v="HAZARDOUS WASTE DISPOSAL"/>
    <s v="INDUSTRIALS"/>
    <x v="16"/>
    <x v="40"/>
    <s v="SENIOR"/>
    <s v="SR UNSECURED"/>
    <s v="SR UNSECURED"/>
    <s v="COMPANY GUARNT"/>
    <s v="N"/>
    <s v="Y"/>
    <s v="N"/>
    <s v="Y"/>
    <n v="225"/>
    <n v="3133.8"/>
    <n v="7.1797817346352669E-2"/>
    <n v="9.25"/>
    <n v="9.0410000000000004"/>
    <n v="4.5"/>
    <n v="199.65"/>
    <n v="19294"/>
    <m/>
    <m/>
    <m/>
    <m/>
    <m/>
    <m/>
    <m/>
  </r>
  <r>
    <x v="33"/>
    <s v="82668BAD"/>
    <s v="SIGNATURE RESORT"/>
    <d v="2000-10-01T00:00:00"/>
    <s v="CCC"/>
    <s v="CCC"/>
    <x v="0"/>
    <x v="0"/>
    <x v="0"/>
    <s v="ENTERTAINMENT"/>
    <s v="RESORTS/THEME PARKS"/>
    <s v="INDUSTRIALS"/>
    <x v="4"/>
    <x v="29"/>
    <s v="SUB"/>
    <s v="SR SUBORDINATED"/>
    <s v="SUBORDINATED UNSECURED"/>
    <s v="SR SUB NOTES"/>
    <s v="N"/>
    <s v="Y"/>
    <s v="N"/>
    <s v="Y"/>
    <n v="200"/>
    <n v="3133.8"/>
    <n v="6.3820282085646815E-2"/>
    <n v="9.75"/>
    <n v="7.4219999999999997"/>
    <n v="38"/>
    <n v="32.08"/>
    <n v="2554"/>
    <m/>
    <m/>
    <m/>
    <m/>
    <m/>
    <m/>
    <m/>
  </r>
  <r>
    <x v="33"/>
    <s v="90130PAB"/>
    <s v="21ST CENT-TENDER"/>
    <d v="2000-07-29T00:00:00"/>
    <s v="CCC"/>
    <s v="CCC"/>
    <x v="0"/>
    <x v="0"/>
    <x v="0"/>
    <s v="TELECOMMUNICATIONS"/>
    <s v="TELECOM SERVICES"/>
    <s v="INDUSTRIALS"/>
    <x v="12"/>
    <x v="20"/>
    <s v="SENIOR"/>
    <s v="SR UNSECURED"/>
    <s v="SR UNSECURED"/>
    <s v="SR DISCOUNT NTS"/>
    <s v="Y"/>
    <s v="Y"/>
    <s v="N"/>
    <s v="Y"/>
    <n v="363.1"/>
    <n v="3133.8"/>
    <n v="0.11586572212649179"/>
    <n v="12.25"/>
    <n v="7.7969999999999997"/>
    <n v="71.13"/>
    <n v="12.39"/>
    <n v="568"/>
    <m/>
    <m/>
    <m/>
    <m/>
    <m/>
    <m/>
    <m/>
  </r>
  <r>
    <x v="34"/>
    <s v="12045QAB"/>
    <s v="BULONG OPERATION"/>
    <d v="2000-07-15T00:00:00"/>
    <s v="CCC"/>
    <s v="CCC"/>
    <x v="0"/>
    <x v="5"/>
    <x v="13"/>
    <s v="MINING"/>
    <s v="DIVERSIFIED MINERALS"/>
    <s v="INDUSTRIALS"/>
    <x v="5"/>
    <x v="27"/>
    <s v="SECURED"/>
    <s v="SECURED"/>
    <s v="SECURED"/>
    <s v="SR SECURED"/>
    <s v="Y"/>
    <s v="N"/>
    <s v="Y"/>
    <s v="Y"/>
    <n v="185"/>
    <n v="1792"/>
    <n v="0.10323660714285714"/>
    <n v="12.5"/>
    <n v="8.5410000000000004"/>
    <n v="51"/>
    <n v="27.74"/>
    <n v="2215"/>
    <s v="SINGLE"/>
    <m/>
    <m/>
    <m/>
    <m/>
    <m/>
    <m/>
  </r>
  <r>
    <x v="34"/>
    <s v="371912AC"/>
    <s v="GENESIS HEALTH"/>
    <d v="2000-06-22T00:00:00"/>
    <s v="C"/>
    <s v="C"/>
    <x v="0"/>
    <x v="0"/>
    <x v="0"/>
    <s v="HEALTHCARE-SERVICES"/>
    <s v="MEDICAL-NURSING HOMES"/>
    <s v="INDUSTRIALS"/>
    <x v="8"/>
    <x v="14"/>
    <s v="SUB"/>
    <s v="SR SUBORDINATED"/>
    <s v="SUBORDINATED UNSECURED"/>
    <s v="SR SUB NOTES"/>
    <s v="N"/>
    <s v="Y"/>
    <s v="N"/>
    <s v="Y"/>
    <n v="120"/>
    <n v="1792"/>
    <n v="6.6964285714285712E-2"/>
    <n v="9.75"/>
    <n v="5.0410000000000004"/>
    <n v="14.25"/>
    <n v="111.12"/>
    <n v="7670"/>
    <m/>
    <m/>
    <m/>
    <m/>
    <m/>
    <m/>
    <m/>
  </r>
  <r>
    <x v="34"/>
    <s v="371912AJ"/>
    <s v="GENESIS HEALTH"/>
    <d v="2000-06-22T00:00:00"/>
    <s v="C"/>
    <s v="C"/>
    <x v="0"/>
    <x v="0"/>
    <x v="0"/>
    <s v="HEALTHCARE-SERVICES"/>
    <s v="MEDICAL-NURSING HOMES"/>
    <s v="INDUSTRIALS"/>
    <x v="8"/>
    <x v="14"/>
    <s v="SUB"/>
    <s v="SR SUBORDINATED"/>
    <s v="SUBORDINATED UNSECURED"/>
    <s v="SR SUB NOTES"/>
    <s v="Y"/>
    <s v="Y"/>
    <s v="N"/>
    <s v="Y"/>
    <n v="125"/>
    <n v="1792"/>
    <n v="6.9754464285714288E-2"/>
    <n v="9.875"/>
    <n v="8.6259999999999994"/>
    <n v="14.25"/>
    <n v="70.88"/>
    <n v="6415"/>
    <m/>
    <m/>
    <m/>
    <m/>
    <m/>
    <m/>
    <m/>
  </r>
  <r>
    <x v="34"/>
    <s v="39165AAE"/>
    <s v="GREATER BEIJING"/>
    <d v="2000-06-12T00:00:00"/>
    <s v="CC"/>
    <s v="CC"/>
    <x v="1"/>
    <x v="2"/>
    <x v="8"/>
    <s v="COMMERCIAL SERVICES"/>
    <s v="PUBLIC THOROUGHFARES"/>
    <s v="QUASI &amp; FOREIGN GOVERNMENT"/>
    <x v="17"/>
    <x v="41"/>
    <s v="SENIOR"/>
    <s v="SR UNSECURED"/>
    <s v="SR UNSECURED"/>
    <s v="SR UNSECURED"/>
    <s v="Y"/>
    <s v="Y"/>
    <s v="N"/>
    <s v="Y"/>
    <n v="100"/>
    <n v="1792"/>
    <n v="5.5803571428571432E-2"/>
    <n v="9.25"/>
    <n v="4.0410000000000004"/>
    <n v="31"/>
    <n v="51.21"/>
    <n v="4455"/>
    <m/>
    <m/>
    <m/>
    <m/>
    <m/>
    <m/>
    <m/>
  </r>
  <r>
    <x v="34"/>
    <s v="39165AAF"/>
    <s v="GREATER BEIJING"/>
    <d v="2000-06-12T00:00:00"/>
    <s v="CC"/>
    <s v="CC"/>
    <x v="1"/>
    <x v="2"/>
    <x v="8"/>
    <s v="COMMERCIAL SERVICES"/>
    <s v="PUBLIC THOROUGHFARES"/>
    <s v="QUASI &amp; FOREIGN GOVERNMENT"/>
    <x v="17"/>
    <x v="41"/>
    <s v="SENIOR"/>
    <s v="SR UNSECURED"/>
    <s v="SR UNSECURED"/>
    <s v="SENIOR NOTES"/>
    <s v="Y"/>
    <s v="Y"/>
    <s v="N"/>
    <s v="Y"/>
    <n v="188"/>
    <n v="1792"/>
    <n v="0.10491071428571429"/>
    <n v="9.5"/>
    <n v="7.0410000000000004"/>
    <n v="50"/>
    <n v="24.89"/>
    <n v="1833"/>
    <m/>
    <m/>
    <m/>
    <m/>
    <m/>
    <m/>
    <m/>
  </r>
  <r>
    <x v="34"/>
    <s v="62543VAF"/>
    <s v="MULTICARE COS"/>
    <d v="2000-06-15T00:00:00"/>
    <s v="C"/>
    <s v="C"/>
    <x v="0"/>
    <x v="0"/>
    <x v="0"/>
    <s v="HEALTHCARE-SERVICES"/>
    <s v="MEDICAL-NURSING HOMES"/>
    <s v="INDUSTRIALS"/>
    <x v="8"/>
    <x v="14"/>
    <s v="SUB"/>
    <s v="SR SUBORDINATED"/>
    <s v="SUBORDINATED UNSECURED"/>
    <s v="SR SUB NOTES"/>
    <s v="N"/>
    <m/>
    <s v="N"/>
    <s v="Y"/>
    <n v="250"/>
    <n v="1792"/>
    <n v="0.13950892857142858"/>
    <n v="9"/>
    <n v="7.17"/>
    <n v="5.13"/>
    <n v="166.08"/>
    <n v="15832"/>
    <m/>
    <m/>
    <m/>
    <m/>
    <m/>
    <m/>
    <m/>
  </r>
  <r>
    <x v="34"/>
    <s v="70321BAA"/>
    <s v="PATHMARK STORES"/>
    <d v="2000-07-12T00:00:00"/>
    <s v="C"/>
    <s v="C"/>
    <x v="0"/>
    <x v="0"/>
    <x v="0"/>
    <s v="FOOD"/>
    <s v="FOOD-RETAIL"/>
    <s v="INDUSTRIALS"/>
    <x v="3"/>
    <x v="6"/>
    <s v="SUB"/>
    <s v="UNSECURED"/>
    <s v="SR UNSECURED"/>
    <s v="SUB NOTES"/>
    <s v="N"/>
    <m/>
    <s v="N"/>
    <s v="N"/>
    <n v="199"/>
    <n v="1792"/>
    <n v="0.11104910714285714"/>
    <n v="11.625"/>
    <n v="2.0409999999999999"/>
    <n v="25.75"/>
    <n v="108.91"/>
    <n v="10201"/>
    <m/>
    <m/>
    <m/>
    <m/>
    <m/>
    <m/>
    <m/>
  </r>
  <r>
    <x v="34"/>
    <s v="786450AC"/>
    <s v="SAFELITE GLASS"/>
    <d v="2000-07-12T00:00:00"/>
    <s v="CC"/>
    <s v="CC"/>
    <x v="0"/>
    <x v="0"/>
    <x v="0"/>
    <s v="AUTO PARTS&amp;EQUIPMENT"/>
    <s v="AUTO/TRK PRTS&amp;EQUIP-REPL"/>
    <s v="INDUSTRIALS"/>
    <x v="10"/>
    <x v="22"/>
    <s v="SUB"/>
    <s v="SR SUBORDINATED"/>
    <s v="SUBORDINATED UNSECURED"/>
    <s v="SR SUB NOTES"/>
    <s v="N"/>
    <s v="Y"/>
    <s v="N"/>
    <s v="Y"/>
    <n v="100"/>
    <n v="1792"/>
    <n v="5.5803571428571432E-2"/>
    <n v="9.875"/>
    <n v="6.5419999999999998"/>
    <n v="1.75"/>
    <n v="492.46"/>
    <n v="47783"/>
    <m/>
    <m/>
    <m/>
    <m/>
    <m/>
    <m/>
    <m/>
  </r>
  <r>
    <x v="34"/>
    <s v="78649QAA"/>
    <s v="SAFETY-KLEEN CRP"/>
    <d v="2000-07-01T00:00:00"/>
    <s v="C"/>
    <s v="C"/>
    <x v="0"/>
    <x v="0"/>
    <x v="0"/>
    <s v="ENVIRONMENTAL CONTROL"/>
    <s v="NON-HAZARDOUS WASTE DISP"/>
    <s v="INDUSTRIALS"/>
    <x v="16"/>
    <x v="40"/>
    <s v="SUB"/>
    <s v="SR SUBORDINATED"/>
    <s v="SUBORDINATED UNSECURED"/>
    <s v="COMPANY GUARNT"/>
    <s v="Y"/>
    <s v="Y"/>
    <s v="N"/>
    <s v="Y"/>
    <n v="325"/>
    <n v="1792"/>
    <n v="0.18136160714285715"/>
    <n v="9.25"/>
    <n v="8.0030000000000001"/>
    <n v="11"/>
    <n v="86.34"/>
    <n v="7947"/>
    <s v="SINGLE"/>
    <m/>
    <m/>
    <m/>
    <m/>
    <m/>
    <m/>
  </r>
  <r>
    <x v="34"/>
    <s v="847514AN"/>
    <s v="SPECIALTY RETAIL"/>
    <d v="2000-06-01T00:00:00"/>
    <s v="CCC"/>
    <s v="CCC"/>
    <x v="0"/>
    <x v="0"/>
    <x v="0"/>
    <s v="RETAIL"/>
    <s v="RETAIL-APPAREL/SHOE"/>
    <s v="INDUSTRIALS"/>
    <x v="3"/>
    <x v="3"/>
    <s v="SENIOR"/>
    <s v="SR UNSECURED"/>
    <s v="SR UNSECURED"/>
    <s v="COMPANY GUARNT"/>
    <s v="Y"/>
    <s v="Y"/>
    <s v="N"/>
    <s v="Y"/>
    <n v="200"/>
    <n v="1792"/>
    <n v="0.11160714285714286"/>
    <n v="8.5"/>
    <n v="5.1230000000000002"/>
    <n v="15"/>
    <n v="73.569999999999993"/>
    <n v="6689"/>
    <m/>
    <m/>
    <m/>
    <m/>
    <m/>
    <m/>
    <m/>
  </r>
  <r>
    <x v="35"/>
    <s v="50730KAB"/>
    <s v="LAIDLAW INC"/>
    <d v="2000-05-15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NOTES"/>
    <s v="N"/>
    <m/>
    <s v="N"/>
    <s v="N"/>
    <n v="100"/>
    <n v="100"/>
    <n v="1"/>
    <n v="7.05"/>
    <n v="2.8740000000000001"/>
    <n v="29"/>
    <n v="65.61"/>
    <n v="5761"/>
    <m/>
    <m/>
    <m/>
    <m/>
    <m/>
    <m/>
    <m/>
  </r>
  <r>
    <x v="36"/>
    <s v="02077NAB"/>
    <s v="ALPHA SHIPPING"/>
    <d v="1999-02-15T00:00:00"/>
    <s v="CC"/>
    <s v="CC"/>
    <x v="0"/>
    <x v="1"/>
    <x v="12"/>
    <s v="TRANSPORTATION"/>
    <s v="TRANSPORT-MARINE"/>
    <s v="INDUSTRIALS"/>
    <x v="9"/>
    <x v="30"/>
    <s v="SENIOR"/>
    <s v="SR UNSECURED"/>
    <s v="SR UNSECURED"/>
    <s v="SENIOR NOTES"/>
    <s v="N"/>
    <m/>
    <s v="N"/>
    <s v="Y"/>
    <n v="174.5"/>
    <n v="1897.5"/>
    <n v="9.1963109354413708E-2"/>
    <n v="9.5"/>
    <n v="7.5449999999999999"/>
    <n v="35"/>
    <n v="33.71"/>
    <n v="2746"/>
    <m/>
    <m/>
    <m/>
    <m/>
    <m/>
    <m/>
    <m/>
  </r>
  <r>
    <x v="36"/>
    <s v="143436AD"/>
    <s v="CARMIKE CINEMAS"/>
    <d v="2000-08-01T00:00:00"/>
    <s v="CCC"/>
    <s v="CCC+"/>
    <x v="0"/>
    <x v="0"/>
    <x v="0"/>
    <s v="ENTERTAINMENT"/>
    <s v="THEATERS"/>
    <s v="INDUSTRIALS"/>
    <x v="4"/>
    <x v="4"/>
    <s v="SUB"/>
    <s v="SR SUBORDINATED"/>
    <s v="SUBORDINATED UNSECURED"/>
    <s v="COMPANY GUARNT"/>
    <s v="N"/>
    <s v="Y"/>
    <s v="N"/>
    <s v="Y"/>
    <n v="198"/>
    <n v="1897.5"/>
    <n v="0.10434782608695652"/>
    <n v="9.375"/>
    <n v="8.5050000000000008"/>
    <n v="43"/>
    <n v="26.6"/>
    <n v="2035"/>
    <m/>
    <m/>
    <m/>
    <m/>
    <m/>
    <m/>
    <m/>
  </r>
  <r>
    <x v="36"/>
    <s v="379471AC"/>
    <s v="GLOBE MFG CORP"/>
    <d v="2001-01-13T00:00:00"/>
    <s v="CC"/>
    <s v="CC"/>
    <x v="0"/>
    <x v="0"/>
    <x v="0"/>
    <s v="TEXTILES"/>
    <s v="TEXTILE-PRODUCTS"/>
    <s v="INDUSTRIALS"/>
    <x v="3"/>
    <x v="3"/>
    <s v="SUB"/>
    <s v="SR SUBORDINATED"/>
    <s v="SUBORDINATED UNSECURED"/>
    <s v="COMPANY GUARNT"/>
    <s v="Y"/>
    <s v="Y"/>
    <s v="N"/>
    <s v="Y"/>
    <n v="150"/>
    <n v="1897.5"/>
    <n v="7.9051383399209488E-2"/>
    <n v="10"/>
    <n v="8.0030000000000001"/>
    <n v="10"/>
    <n v="101.3"/>
    <n v="9451"/>
    <s v="MULTIPLE"/>
    <m/>
    <m/>
    <m/>
    <m/>
    <m/>
    <m/>
  </r>
  <r>
    <x v="36"/>
    <s v="50730KAA"/>
    <s v="LAIDLAW INC"/>
    <d v="2000-08-15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N"/>
    <m/>
    <s v="N"/>
    <s v="N"/>
    <n v="200"/>
    <n v="1897.5"/>
    <n v="0.10540184453227931"/>
    <n v="7.7"/>
    <n v="2.0409999999999999"/>
    <n v="32"/>
    <n v="90.42"/>
    <n v="7471"/>
    <m/>
    <m/>
    <m/>
    <m/>
    <m/>
    <m/>
    <m/>
  </r>
  <r>
    <x v="36"/>
    <s v="50730KAG"/>
    <s v="LAIDLAW INC"/>
    <d v="2000-08-15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Y"/>
    <m/>
    <s v="N"/>
    <s v="N"/>
    <n v="150"/>
    <n v="1897.5"/>
    <n v="7.9051383399209488E-2"/>
    <n v="7.875"/>
    <n v="4.7069999999999999"/>
    <n v="32"/>
    <n v="44.92"/>
    <n v="3592"/>
    <m/>
    <m/>
    <m/>
    <m/>
    <m/>
    <m/>
    <m/>
  </r>
  <r>
    <x v="36"/>
    <s v="50730KAH"/>
    <s v="LAIDLAW INC"/>
    <d v="2000-08-15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Y"/>
    <m/>
    <s v="N"/>
    <s v="N"/>
    <n v="150"/>
    <n v="1897.5"/>
    <n v="7.9051383399209488E-2"/>
    <n v="8.75"/>
    <n v="24.707000000000001"/>
    <n v="32"/>
    <n v="29.74"/>
    <n v="2118"/>
    <m/>
    <m/>
    <m/>
    <m/>
    <m/>
    <m/>
    <m/>
  </r>
  <r>
    <x v="36"/>
    <s v="50730KAP"/>
    <s v="LAIDLAW INC"/>
    <d v="2000-08-15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NOTES"/>
    <s v="Y"/>
    <m/>
    <s v="N"/>
    <s v="N"/>
    <n v="400"/>
    <n v="1897.5"/>
    <n v="0.21080368906455862"/>
    <n v="7.65"/>
    <n v="5.7889999999999997"/>
    <n v="30"/>
    <n v="40.51"/>
    <n v="3250"/>
    <m/>
    <m/>
    <m/>
    <m/>
    <m/>
    <m/>
    <m/>
  </r>
  <r>
    <x v="36"/>
    <s v="556109AA"/>
    <s v="MACSAVER FINANCL"/>
    <d v="2000-08-16T00:00:00"/>
    <s v="BB"/>
    <s v="BB-"/>
    <x v="0"/>
    <x v="0"/>
    <x v="0"/>
    <s v="DIVERSIFIED FINAN SERV"/>
    <s v="FINANCE-CONSUMER LOANS"/>
    <s v="FINANCIAL"/>
    <x v="7"/>
    <x v="13"/>
    <s v="SENIOR"/>
    <s v="SR UNSECURED"/>
    <s v="SR UNSECURED"/>
    <s v="COMPANY GUARNT"/>
    <s v="Y"/>
    <s v="Y"/>
    <s v="N"/>
    <s v="Y"/>
    <n v="200"/>
    <n v="1897.5"/>
    <n v="0.10540184453227931"/>
    <n v="7.875"/>
    <n v="3.0030000000000001"/>
    <n v="51"/>
    <n v="35.83"/>
    <n v="2949"/>
    <s v="SINGLE"/>
    <m/>
    <m/>
    <m/>
    <m/>
    <m/>
    <m/>
  </r>
  <r>
    <x v="36"/>
    <s v="556109AB"/>
    <s v="MACSAVER FINANCL"/>
    <d v="2000-08-16T00:00:00"/>
    <s v="BB"/>
    <s v="BB-"/>
    <x v="0"/>
    <x v="0"/>
    <x v="0"/>
    <s v="DIVERSIFIED FINAN SERV"/>
    <s v="FINANCE-CONSUMER LOANS"/>
    <s v="FINANCIAL"/>
    <x v="7"/>
    <x v="13"/>
    <s v="SENIOR"/>
    <s v="SR UNSECURED"/>
    <s v="SR UNSECURED"/>
    <s v="COMPANY GUARNT"/>
    <s v="Y"/>
    <s v="Y"/>
    <s v="N"/>
    <s v="Y"/>
    <n v="100"/>
    <n v="1897.5"/>
    <n v="5.2700922266139656E-2"/>
    <n v="7.4"/>
    <n v="1.5449999999999999"/>
    <n v="63"/>
    <n v="42.54"/>
    <n v="3596"/>
    <s v="SINGLE"/>
    <m/>
    <m/>
    <m/>
    <m/>
    <m/>
    <m/>
  </r>
  <r>
    <x v="36"/>
    <s v="556109AC"/>
    <s v="MACSAVER FINANCL"/>
    <d v="2000-08-16T00:00:00"/>
    <s v="BB"/>
    <s v="BB-"/>
    <x v="0"/>
    <x v="0"/>
    <x v="0"/>
    <s v="DIVERSIFIED FINAN SERV"/>
    <s v="FINANCE-CONSUMER LOANS"/>
    <s v="FINANCIAL"/>
    <x v="7"/>
    <x v="13"/>
    <s v="SENIOR"/>
    <s v="SR UNSECURED"/>
    <s v="SR UNSECURED"/>
    <s v="COMPANY GUARNT"/>
    <s v="Y"/>
    <s v="Y"/>
    <s v="N"/>
    <s v="Y"/>
    <n v="175"/>
    <n v="1897.5"/>
    <n v="9.22266139657444E-2"/>
    <n v="7.6"/>
    <n v="7.0030000000000001"/>
    <n v="38"/>
    <n v="28.52"/>
    <n v="2228"/>
    <s v="SINGLE"/>
    <m/>
    <m/>
    <m/>
    <m/>
    <m/>
    <m/>
  </r>
  <r>
    <x v="37"/>
    <s v="030985AE"/>
    <s v="AMF BOWLING WORL"/>
    <d v="2000-09-15T00:00:00"/>
    <s v="C"/>
    <s v="C"/>
    <x v="0"/>
    <x v="0"/>
    <x v="0"/>
    <s v="LEISURE TIME"/>
    <s v="RECREATIONAL CENTERS"/>
    <s v="INDUSTRIALS"/>
    <x v="4"/>
    <x v="29"/>
    <s v="SUB"/>
    <s v="SR SUBORDINATED"/>
    <s v="SUBORDINATED UNSECURED"/>
    <s v="COMPANY GUARNT"/>
    <s v="Y"/>
    <s v="Y"/>
    <s v="N"/>
    <s v="Y"/>
    <n v="250"/>
    <n v="926.5"/>
    <n v="0.26983270372369134"/>
    <n v="10.875"/>
    <n v="5.5369999999999999"/>
    <n v="18"/>
    <n v="71.55"/>
    <n v="6548"/>
    <m/>
    <m/>
    <m/>
    <m/>
    <m/>
    <m/>
    <m/>
  </r>
  <r>
    <x v="37"/>
    <s v="030985AF"/>
    <s v="AMF BOWLING WORL"/>
    <d v="2000-09-15T00:00:00"/>
    <s v="C"/>
    <s v="C"/>
    <x v="0"/>
    <x v="0"/>
    <x v="0"/>
    <s v="LEISURE TIME"/>
    <s v="RECREATIONAL CENTERS"/>
    <s v="INDUSTRIALS"/>
    <x v="4"/>
    <x v="29"/>
    <s v="SUB"/>
    <s v="SR SUBORDINATED"/>
    <s v="SUBORDINATED UNSECURED"/>
    <s v="SR DISCOUNT NTS"/>
    <s v="Y"/>
    <s v="Y"/>
    <s v="N"/>
    <s v="Y"/>
    <n v="451.5"/>
    <n v="926.5"/>
    <n v="0.48731786292498652"/>
    <n v="12.25"/>
    <n v="5.5369999999999999"/>
    <n v="14"/>
    <n v="75.16"/>
    <n v="8876"/>
    <m/>
    <m/>
    <m/>
    <m/>
    <m/>
    <m/>
    <m/>
  </r>
  <r>
    <x v="37"/>
    <s v="267575AC"/>
    <s v="DYERSBURG CORP"/>
    <d v="2000-10-01T00:00:00"/>
    <s v="CC"/>
    <s v="CC"/>
    <x v="0"/>
    <x v="0"/>
    <x v="0"/>
    <s v="APPAREL"/>
    <s v="TEXTILE-APPAREL"/>
    <s v="INDUSTRIALS"/>
    <x v="3"/>
    <x v="3"/>
    <s v="SUB"/>
    <s v="SR SUBORDINATED"/>
    <s v="SUBORDINATED UNSECURED"/>
    <s v="COMPANY GUARNT"/>
    <s v="N"/>
    <s v="Y"/>
    <s v="N"/>
    <s v="Y"/>
    <n v="125"/>
    <n v="926.5"/>
    <n v="0.13491635186184567"/>
    <n v="9.75"/>
    <n v="7.0030000000000001"/>
    <n v="9"/>
    <n v="110.69"/>
    <n v="10441"/>
    <s v="MULTIPLE"/>
    <m/>
    <m/>
    <m/>
    <m/>
    <m/>
    <m/>
  </r>
  <r>
    <x v="37"/>
    <s v="863905AC"/>
    <s v="STYLING TECH"/>
    <d v="2000-08-02T00:00:00"/>
    <s v="CCC"/>
    <s v="CCC"/>
    <x v="0"/>
    <x v="0"/>
    <x v="0"/>
    <s v="COSMETICS/PERSONAL CARE"/>
    <s v="COSMETICS&amp;TOILETRIES"/>
    <s v="INDUSTRIALS"/>
    <x v="10"/>
    <x v="22"/>
    <s v="SUB"/>
    <s v="SR SUBORDINATED"/>
    <s v="SUBORDINATED UNSECURED"/>
    <s v="COMPANY GUARNT"/>
    <s v="Y"/>
    <s v="Y"/>
    <s v="N"/>
    <s v="Y"/>
    <n v="100"/>
    <n v="926.5"/>
    <n v="0.10793308148947653"/>
    <n v="10.875"/>
    <n v="7.8330000000000002"/>
    <n v="16"/>
    <n v="70.47"/>
    <n v="6431"/>
    <s v="MULTIPLE"/>
    <m/>
    <m/>
    <m/>
    <m/>
    <m/>
    <m/>
  </r>
  <r>
    <x v="38"/>
    <s v="032375AL"/>
    <s v="ANACOMP INC"/>
    <d v="2000-10-01T00:00:00"/>
    <s v="CC"/>
    <s v="CC"/>
    <x v="0"/>
    <x v="0"/>
    <x v="0"/>
    <s v="COMPUTERS"/>
    <s v="COMPUTERS-MEMORY DEVICES"/>
    <s v="INDUSTRIALS"/>
    <x v="0"/>
    <x v="0"/>
    <s v="SUB"/>
    <s v="SR SUBORDINATED"/>
    <s v="SUBORDINATED UNSECURED"/>
    <s v="SR SUB NOTES"/>
    <s v="Y"/>
    <s v="Y"/>
    <s v="N"/>
    <s v="Y"/>
    <n v="200"/>
    <n v="1921.8"/>
    <n v="0.10406910188365075"/>
    <n v="10.875"/>
    <n v="3.5030000000000001"/>
    <n v="33.5"/>
    <n v="65.44"/>
    <n v="5039"/>
    <m/>
    <m/>
    <m/>
    <m/>
    <m/>
    <m/>
    <m/>
  </r>
  <r>
    <x v="38"/>
    <s v="045920AF"/>
    <s v="@ENTERTAI-TENDER"/>
    <d v="2002-12-03T00:00:00"/>
    <s v="B"/>
    <s v="B"/>
    <x v="0"/>
    <x v="0"/>
    <x v="0"/>
    <s v="MEDIA"/>
    <s v="CABLE/SATELLITE TV"/>
    <s v="INDUSTRIALS"/>
    <x v="1"/>
    <x v="8"/>
    <s v="SENIOR"/>
    <s v="SR UNSECURED"/>
    <s v="SR UNSECURED"/>
    <s v="SR DISCOUNT NTS"/>
    <s v="Y"/>
    <s v="Y"/>
    <s v="N"/>
    <s v="Y"/>
    <n v="256.8"/>
    <n v="1921.8"/>
    <n v="0.13362472681860757"/>
    <n v="14.5"/>
    <n v="8.3390000000000004"/>
    <n v="61.88"/>
    <n v="14.7"/>
    <n v="861"/>
    <m/>
    <m/>
    <m/>
    <m/>
    <m/>
    <m/>
    <m/>
  </r>
  <r>
    <x v="38"/>
    <s v="262497AG"/>
    <s v="DRYPERS CORP"/>
    <d v="2000-10-10T00:00:00"/>
    <s v="CCC"/>
    <s v="CCC+"/>
    <x v="0"/>
    <x v="0"/>
    <x v="0"/>
    <s v="COSMETICS/PERSONAL CARE"/>
    <s v="COSMETICS&amp;TOILETRIES"/>
    <s v="INDUSTRIALS"/>
    <x v="10"/>
    <x v="22"/>
    <s v="SENIOR"/>
    <s v="SR UNSECURED"/>
    <s v="SR UNSECURED"/>
    <s v="SENIOR NOTES"/>
    <s v="Y"/>
    <s v="Y"/>
    <s v="N"/>
    <s v="Y"/>
    <n v="145"/>
    <n v="1921.8"/>
    <n v="7.5450098865646797E-2"/>
    <n v="10.25"/>
    <n v="6.7069999999999999"/>
    <n v="13.38"/>
    <n v="80.89"/>
    <n v="7496"/>
    <m/>
    <m/>
    <m/>
    <m/>
    <m/>
    <m/>
    <m/>
  </r>
  <r>
    <x v="38"/>
    <s v="36318EAA"/>
    <s v="GALAXY TELECOM"/>
    <d v="2000-10-01T00:00:00"/>
    <s v="CCC"/>
    <s v="CCC"/>
    <x v="0"/>
    <x v="0"/>
    <x v="0"/>
    <s v="MEDIA"/>
    <s v="CABLE/SATELLITE TV"/>
    <s v="INDUSTRIALS"/>
    <x v="1"/>
    <x v="9"/>
    <s v="SUB"/>
    <s v="SR SUBORDINATED"/>
    <s v="SUBORDINATED UNSECURED"/>
    <s v="SR SUB NOTES"/>
    <s v="N"/>
    <s v="Y"/>
    <s v="N"/>
    <s v="Y"/>
    <n v="120"/>
    <n v="1921.8"/>
    <n v="6.2441461130190445E-2"/>
    <n v="12.375"/>
    <n v="5.0030000000000001"/>
    <n v="75"/>
    <n v="20.62"/>
    <n v="1471"/>
    <m/>
    <m/>
    <m/>
    <m/>
    <m/>
    <m/>
    <m/>
  </r>
  <r>
    <x v="38"/>
    <s v="69073FAB"/>
    <s v="OWENS CORNING"/>
    <d v="2000-10-05T00:00:00"/>
    <s v="BB"/>
    <s v="BB-"/>
    <x v="0"/>
    <x v="0"/>
    <x v="0"/>
    <s v="BUILDING MATERIALS"/>
    <s v="BLDG&amp;CONSTRUCT PROD-MISC"/>
    <s v="INDUSTRIALS"/>
    <x v="5"/>
    <x v="37"/>
    <s v="SENIOR"/>
    <s v="UNSECURED"/>
    <s v="SR UNSECURED"/>
    <s v="NOTES"/>
    <s v="N"/>
    <s v="Y"/>
    <s v="N"/>
    <s v="N"/>
    <n v="300"/>
    <n v="1921.8"/>
    <n v="0.15610365282547611"/>
    <n v="7.5"/>
    <n v="4.5839999999999996"/>
    <n v="40"/>
    <n v="34.4"/>
    <n v="2851"/>
    <m/>
    <m/>
    <m/>
    <m/>
    <m/>
    <m/>
    <m/>
  </r>
  <r>
    <x v="38"/>
    <s v="69073FAC"/>
    <s v="OWENS CORNING"/>
    <d v="2000-10-05T00:00:00"/>
    <s v="BB"/>
    <s v="BB-"/>
    <x v="0"/>
    <x v="0"/>
    <x v="0"/>
    <s v="BUILDING MATERIALS"/>
    <s v="BLDG&amp;CONSTRUCT PROD-MISC"/>
    <s v="INDUSTRIALS"/>
    <x v="5"/>
    <x v="37"/>
    <s v="SENIOR"/>
    <s v="UNSECURED"/>
    <s v="SR UNSECURED"/>
    <s v="NOTES"/>
    <s v="N"/>
    <s v="Y"/>
    <s v="N"/>
    <s v="N"/>
    <n v="250"/>
    <n v="1921.8"/>
    <n v="0.13008637735456344"/>
    <n v="7.7"/>
    <n v="7.585"/>
    <n v="37.5"/>
    <n v="27.93"/>
    <n v="2199"/>
    <m/>
    <m/>
    <m/>
    <m/>
    <m/>
    <m/>
    <m/>
  </r>
  <r>
    <x v="38"/>
    <s v="69073FAD"/>
    <s v="OWENS CORNING"/>
    <d v="2000-10-05T00:00:00"/>
    <s v="BB"/>
    <s v="BB-"/>
    <x v="0"/>
    <x v="0"/>
    <x v="0"/>
    <s v="BUILDING MATERIALS"/>
    <s v="BLDG&amp;CONSTRUCT PROD-MISC"/>
    <s v="INDUSTRIALS"/>
    <x v="5"/>
    <x v="37"/>
    <s v="SENIOR"/>
    <s v="UNSECURED"/>
    <s v="SR UNSECURED"/>
    <s v="BONDS"/>
    <s v="N"/>
    <m/>
    <s v="N"/>
    <s v="N"/>
    <n v="400"/>
    <n v="1921.8"/>
    <n v="0.20813820376730149"/>
    <n v="7.5"/>
    <n v="17.835999999999999"/>
    <n v="33.5"/>
    <n v="21.93"/>
    <n v="1723"/>
    <m/>
    <m/>
    <m/>
    <m/>
    <m/>
    <m/>
    <m/>
  </r>
  <r>
    <x v="38"/>
    <s v="69073FAE"/>
    <s v="OWENS CORNING"/>
    <d v="2000-10-05T00:00:00"/>
    <s v="BB"/>
    <s v="BB-"/>
    <x v="0"/>
    <x v="0"/>
    <x v="0"/>
    <s v="BUILDING MATERIALS"/>
    <s v="BLDG&amp;CONSTRUCT PROD-MISC"/>
    <s v="INDUSTRIALS"/>
    <x v="5"/>
    <x v="37"/>
    <s v="SENIOR"/>
    <s v="UNSECURED"/>
    <s v="SR UNSECURED"/>
    <s v="NOTES"/>
    <s v="N"/>
    <m/>
    <s v="N"/>
    <s v="N"/>
    <n v="250"/>
    <n v="1921.8"/>
    <n v="0.13008637735456344"/>
    <n v="7"/>
    <n v="8.4550000000000001"/>
    <n v="35.5"/>
    <n v="26.41"/>
    <n v="2046"/>
    <m/>
    <m/>
    <m/>
    <m/>
    <m/>
    <m/>
    <m/>
  </r>
  <r>
    <x v="39"/>
    <s v="449247AA"/>
    <s v="ICG HLDGS INC"/>
    <d v="2000-11-14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R DISCOUNT NTS"/>
    <s v="N"/>
    <m/>
    <s v="N"/>
    <s v="Y"/>
    <n v="584.29999999999995"/>
    <n v="3344.4"/>
    <n v="0.17470996292309532"/>
    <n v="13.5"/>
    <n v="4.8739999999999997"/>
    <n v="18"/>
    <n v="86.22"/>
    <n v="8032"/>
    <s v="SINGLE"/>
    <m/>
    <m/>
    <m/>
    <m/>
    <m/>
    <m/>
  </r>
  <r>
    <x v="39"/>
    <s v="449247AB"/>
    <s v="ICG HLDGS INC"/>
    <d v="2000-11-14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COMPANY GUARNT"/>
    <s v="N"/>
    <s v="Y"/>
    <s v="N"/>
    <s v="Y"/>
    <n v="550.29999999999995"/>
    <n v="3344.4"/>
    <n v="0.16454371486664274"/>
    <n v="12.5"/>
    <n v="5.4989999999999997"/>
    <n v="15"/>
    <n v="73.790000000000006"/>
    <n v="8565"/>
    <m/>
    <m/>
    <m/>
    <m/>
    <m/>
    <m/>
    <m/>
  </r>
  <r>
    <x v="39"/>
    <s v="449247AE"/>
    <s v="ICG HOLDINGS"/>
    <d v="2000-11-14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COMPANY GUARNT"/>
    <s v="Y"/>
    <s v="Y"/>
    <s v="N"/>
    <s v="Y"/>
    <n v="176"/>
    <n v="3344.4"/>
    <n v="5.2625284056930989E-2"/>
    <n v="11.625"/>
    <n v="6.37"/>
    <n v="14"/>
    <n v="55.9"/>
    <n v="8130"/>
    <s v="SINGLE"/>
    <m/>
    <m/>
    <m/>
    <m/>
    <m/>
    <m/>
  </r>
  <r>
    <x v="39"/>
    <s v="44924SAC"/>
    <s v="ICG SERVICES INC"/>
    <d v="2000-11-14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R DISCOUNT NTS"/>
    <s v="Y"/>
    <s v="Y"/>
    <s v="N"/>
    <s v="Y"/>
    <n v="490"/>
    <n v="3344.4"/>
    <n v="0.14651357493122832"/>
    <n v="10"/>
    <n v="7.2930000000000001"/>
    <n v="10.5"/>
    <n v="49.54"/>
    <n v="8964"/>
    <m/>
    <m/>
    <m/>
    <m/>
    <m/>
    <m/>
    <m/>
  </r>
  <r>
    <x v="39"/>
    <s v="44924SAF"/>
    <s v="ICG SERVICES INC"/>
    <d v="2000-11-14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R DISCOUNT NTS"/>
    <s v="N"/>
    <s v="Y"/>
    <s v="N"/>
    <s v="Y"/>
    <n v="405.3"/>
    <n v="3344.4"/>
    <n v="0.12118765697883029"/>
    <n v="9.875"/>
    <n v="7.5"/>
    <n v="10.5"/>
    <n v="47.3"/>
    <n v="9023"/>
    <m/>
    <m/>
    <m/>
    <m/>
    <m/>
    <m/>
    <m/>
  </r>
  <r>
    <x v="39"/>
    <s v="591097AB"/>
    <s v="METAL MANAGEMENT"/>
    <d v="2000-11-15T00:00:00"/>
    <s v="CC"/>
    <s v="CC"/>
    <x v="0"/>
    <x v="0"/>
    <x v="0"/>
    <s v="ENVIRONMENTAL CONTROL"/>
    <s v="RECYCLING"/>
    <s v="INDUSTRIALS"/>
    <x v="16"/>
    <x v="40"/>
    <s v="SUB"/>
    <s v="SR SUBORDINATED"/>
    <s v="SUBORDINATED UNSECURED"/>
    <s v="COMPANY GUARNT"/>
    <s v="Y"/>
    <s v="Y"/>
    <s v="N"/>
    <s v="Y"/>
    <n v="180"/>
    <n v="3344.4"/>
    <n v="5.3821313240043057E-2"/>
    <n v="10"/>
    <n v="7.5380000000000003"/>
    <n v="8"/>
    <n v="124.53"/>
    <n v="11842"/>
    <m/>
    <m/>
    <m/>
    <m/>
    <m/>
    <m/>
    <m/>
  </r>
  <r>
    <x v="39"/>
    <s v="721501AB"/>
    <s v="PILLOWTEX CORP"/>
    <d v="2000-11-14T00:00:00"/>
    <s v="CC"/>
    <s v="CC"/>
    <x v="0"/>
    <x v="0"/>
    <x v="0"/>
    <s v="TEXTILES"/>
    <s v="TEXTILE-HOME FURNISHINGS"/>
    <s v="INDUSTRIALS"/>
    <x v="3"/>
    <x v="3"/>
    <s v="SUB"/>
    <s v="SR SUBORDINATED"/>
    <s v="SUBORDINATED UNSECURED"/>
    <s v="COMPANY GUARNT"/>
    <s v="N"/>
    <m/>
    <s v="N"/>
    <s v="Y"/>
    <n v="125"/>
    <n v="3344.4"/>
    <n v="3.7375911972252124E-2"/>
    <n v="10"/>
    <n v="6.0410000000000004"/>
    <n v="15.63"/>
    <n v="73.11"/>
    <n v="6716"/>
    <m/>
    <m/>
    <m/>
    <m/>
    <m/>
    <m/>
    <m/>
  </r>
  <r>
    <x v="39"/>
    <s v="721501AE"/>
    <s v="PILLOWTEX CORP"/>
    <d v="2000-11-14T00:00:00"/>
    <s v="CC"/>
    <s v="CC"/>
    <x v="0"/>
    <x v="0"/>
    <x v="0"/>
    <s v="TEXTILES"/>
    <s v="TEXTILE-HOME FURNISHINGS"/>
    <s v="INDUSTRIALS"/>
    <x v="3"/>
    <x v="3"/>
    <s v="SUB"/>
    <s v="SR SUBORDINATED"/>
    <s v="SUBORDINATED UNSECURED"/>
    <s v="COMPANY GUARNT"/>
    <s v="Y"/>
    <s v="Y"/>
    <s v="N"/>
    <s v="Y"/>
    <n v="185"/>
    <n v="3344.4"/>
    <n v="5.5316349718933143E-2"/>
    <n v="9"/>
    <n v="7.1230000000000002"/>
    <n v="15.63"/>
    <n v="63.89"/>
    <n v="5796"/>
    <m/>
    <m/>
    <m/>
    <m/>
    <m/>
    <m/>
    <m/>
  </r>
  <r>
    <x v="39"/>
    <s v="749280AB"/>
    <s v="RBX CORP"/>
    <d v="2000-07-15T00:00:00"/>
    <s v="CC"/>
    <s v="CC"/>
    <x v="0"/>
    <x v="0"/>
    <x v="0"/>
    <s v="CHEMICALS"/>
    <s v="RUBBER&amp;VINYL"/>
    <s v="INDUSTRIALS"/>
    <x v="5"/>
    <x v="37"/>
    <s v="SUB"/>
    <s v="SR SUBORDINATED"/>
    <s v="SUBORDINATED UNSECURED"/>
    <s v="COMPANY GUARNT"/>
    <s v="N"/>
    <s v="Y"/>
    <s v="N"/>
    <s v="Y"/>
    <n v="100"/>
    <n v="3344.4"/>
    <n v="2.9900729577801696E-2"/>
    <n v="11.25"/>
    <n v="4.9560000000000004"/>
    <n v="11.25"/>
    <n v="110.38"/>
    <n v="10446"/>
    <m/>
    <m/>
    <m/>
    <m/>
    <m/>
    <m/>
    <m/>
  </r>
  <r>
    <x v="39"/>
    <s v="749280AD"/>
    <s v="RBX CORP"/>
    <d v="2000-07-15T00:00:00"/>
    <s v="CCC"/>
    <s v="CCC+"/>
    <x v="0"/>
    <x v="0"/>
    <x v="0"/>
    <s v="CHEMICALS"/>
    <s v="RUBBER&amp;VINYL"/>
    <s v="INDUSTRIALS"/>
    <x v="5"/>
    <x v="37"/>
    <s v="SECURED"/>
    <s v="SECURED"/>
    <s v="SECURED"/>
    <s v="COMPANY GUARNT"/>
    <s v="Y"/>
    <s v="N"/>
    <s v="Y"/>
    <s v="Y"/>
    <n v="100"/>
    <n v="3344.4"/>
    <n v="2.9900729577801696E-2"/>
    <n v="12"/>
    <n v="2.2080000000000002"/>
    <n v="60"/>
    <n v="41.21"/>
    <n v="3518"/>
    <m/>
    <m/>
    <m/>
    <m/>
    <m/>
    <m/>
    <m/>
  </r>
  <r>
    <x v="39"/>
    <s v="759464AH"/>
    <s v="RELIANCE GRP HLD"/>
    <d v="2000-12-15T00:00:00"/>
    <s v="CC"/>
    <s v="CC"/>
    <x v="0"/>
    <x v="0"/>
    <x v="0"/>
    <s v="INSURANCE"/>
    <s v="PROPERTY/CASUALTY INS"/>
    <s v="FINANCIAL"/>
    <x v="15"/>
    <x v="42"/>
    <s v="SUB"/>
    <s v="SR SUBORDINATED"/>
    <s v="SUBORDINATED UNSECURED"/>
    <s v="SR SUB DEBS"/>
    <s v="N"/>
    <m/>
    <s v="N"/>
    <s v="Y"/>
    <n v="174"/>
    <n v="3344.4"/>
    <n v="5.2027269465374955E-2"/>
    <n v="9.75"/>
    <n v="3.0409999999999999"/>
    <n v="4.63"/>
    <n v="1596.15"/>
    <n v="23652"/>
    <m/>
    <m/>
    <m/>
    <m/>
    <m/>
    <m/>
    <m/>
  </r>
  <r>
    <x v="39"/>
    <s v="963142AL"/>
    <s v="WHEEL-PITTS CORP"/>
    <d v="2000-11-16T00:00:00"/>
    <s v="CCC"/>
    <s v="CCC+"/>
    <x v="0"/>
    <x v="0"/>
    <x v="0"/>
    <s v="IRON/STEEL"/>
    <s v="STEEL-PRODUCERS"/>
    <s v="INDUSTRIALS"/>
    <x v="5"/>
    <x v="15"/>
    <s v="SENIOR"/>
    <s v="SR UNSECURED"/>
    <s v="SR UNSECURED"/>
    <s v="SENIOR NOTES"/>
    <s v="Y"/>
    <s v="Y"/>
    <s v="N"/>
    <s v="Y"/>
    <n v="274.5"/>
    <n v="3344.4"/>
    <n v="8.207750269106566E-2"/>
    <n v="9.25"/>
    <n v="7.0410000000000004"/>
    <n v="28"/>
    <n v="41.16"/>
    <n v="3527"/>
    <m/>
    <m/>
    <m/>
    <m/>
    <m/>
    <m/>
    <m/>
  </r>
  <r>
    <x v="40"/>
    <s v="29665WAA"/>
    <s v="ESPRIT TELECOM"/>
    <d v="2001-07-15T00:00:00"/>
    <s v="CCC"/>
    <s v="CCC"/>
    <x v="0"/>
    <x v="1"/>
    <x v="12"/>
    <s v="TELECOMMUNICATIONS"/>
    <s v="TELEPHONE-INTEGRATED"/>
    <s v="INDUSTRIALS"/>
    <x v="12"/>
    <x v="20"/>
    <s v="SENIOR"/>
    <s v="SR UNSECURED"/>
    <s v="SR UNSECURED"/>
    <s v="SR UNSECURED"/>
    <s v="Y"/>
    <s v="Y"/>
    <s v="N"/>
    <s v="Y"/>
    <n v="230"/>
    <n v="2414.9"/>
    <n v="9.5242039007826407E-2"/>
    <n v="11.5"/>
    <n v="7.0410000000000004"/>
    <n v="8"/>
    <n v="142.34"/>
    <n v="13690"/>
    <m/>
    <m/>
    <m/>
    <m/>
    <m/>
    <m/>
    <m/>
  </r>
  <r>
    <x v="40"/>
    <s v="29665WAF"/>
    <s v="ESPRIT TELECOM"/>
    <d v="2001-01-16T00:00:00"/>
    <s v="CCC"/>
    <s v="CCC"/>
    <x v="0"/>
    <x v="1"/>
    <x v="12"/>
    <s v="TELECOMMUNICATIONS"/>
    <s v="TELEPHONE-INTEGRATED"/>
    <s v="INDUSTRIALS"/>
    <x v="12"/>
    <x v="20"/>
    <s v="SENIOR"/>
    <s v="SR UNSECURED"/>
    <s v="SR UNSECURED"/>
    <s v="SR UNSECURED"/>
    <s v="Y"/>
    <s v="Y"/>
    <s v="N"/>
    <s v="Y"/>
    <n v="149.9"/>
    <n v="2414.9"/>
    <n v="6.2072963683796431E-2"/>
    <n v="10.875"/>
    <n v="7.5410000000000004"/>
    <n v="12"/>
    <n v="92.21"/>
    <n v="8665"/>
    <m/>
    <m/>
    <m/>
    <m/>
    <m/>
    <m/>
    <m/>
  </r>
  <r>
    <x v="40"/>
    <s v="452835AD"/>
    <s v="IMPERIAL HOLLY"/>
    <d v="2000-12-15T00:00:00"/>
    <s v="CCC"/>
    <s v="CCC"/>
    <x v="0"/>
    <x v="0"/>
    <x v="0"/>
    <s v="FOOD"/>
    <s v="SUGAR"/>
    <s v="INDUSTRIALS"/>
    <x v="10"/>
    <x v="18"/>
    <s v="SUB"/>
    <s v="SR SUBORDINATED"/>
    <s v="SUBORDINATED UNSECURED"/>
    <s v="COMPANY GUARNT"/>
    <s v="N"/>
    <s v="Y"/>
    <s v="N"/>
    <s v="Y"/>
    <n v="250"/>
    <n v="2414.9"/>
    <n v="0.10352395544328957"/>
    <n v="9.75"/>
    <n v="7.0410000000000004"/>
    <n v="15"/>
    <n v="70.489999999999995"/>
    <n v="6493"/>
    <m/>
    <m/>
    <m/>
    <m/>
    <m/>
    <m/>
    <m/>
  </r>
  <r>
    <x v="40"/>
    <s v="50730KAK"/>
    <s v="LAIDLAW INC"/>
    <d v="2000-10-01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Y"/>
    <m/>
    <s v="N"/>
    <s v="N"/>
    <n v="225"/>
    <n v="2414.9"/>
    <n v="9.3171559898960615E-2"/>
    <n v="6.65"/>
    <n v="3.8359999999999999"/>
    <n v="27"/>
    <n v="50.14"/>
    <n v="4726"/>
    <m/>
    <m/>
    <m/>
    <m/>
    <m/>
    <m/>
    <m/>
  </r>
  <r>
    <x v="40"/>
    <s v="50730KAL"/>
    <s v="LAIDLAW INC"/>
    <d v="2000-10-01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Y"/>
    <m/>
    <s v="N"/>
    <s v="N"/>
    <n v="200"/>
    <n v="2414.9"/>
    <n v="8.2819164354631658E-2"/>
    <n v="6.72"/>
    <n v="26.835999999999999"/>
    <n v="27"/>
    <n v="23.28"/>
    <n v="3054"/>
    <m/>
    <m/>
    <m/>
    <m/>
    <m/>
    <m/>
    <m/>
  </r>
  <r>
    <x v="40"/>
    <s v="50730KAM"/>
    <s v="LAIDLAW INC"/>
    <d v="2000-10-01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Y"/>
    <m/>
    <s v="N"/>
    <s v="N"/>
    <n v="200"/>
    <n v="2414.9"/>
    <n v="8.2819164354631658E-2"/>
    <n v="6.5"/>
    <n v="4.4160000000000004"/>
    <n v="27"/>
    <n v="44.25"/>
    <n v="4168"/>
    <m/>
    <m/>
    <m/>
    <m/>
    <m/>
    <m/>
    <m/>
  </r>
  <r>
    <x v="40"/>
    <s v="50730KAN"/>
    <s v="LAIDLAW INC"/>
    <d v="2000-10-01T00:00:00"/>
    <s v="CC"/>
    <s v="CC"/>
    <x v="0"/>
    <x v="0"/>
    <x v="5"/>
    <s v="TRANSPORTATION"/>
    <s v="TRANSPORT-SERVICES"/>
    <s v="INDUSTRIALS"/>
    <x v="9"/>
    <x v="30"/>
    <s v="SENIOR"/>
    <s v="UNSECURED"/>
    <s v="SR UNSECURED"/>
    <s v="DEBENTURES"/>
    <s v="Y"/>
    <m/>
    <s v="N"/>
    <s v="N"/>
    <n v="100"/>
    <n v="2414.9"/>
    <n v="4.1409582177315829E-2"/>
    <n v="6.7"/>
    <n v="7.4180000000000001"/>
    <n v="27"/>
    <n v="32.200000000000003"/>
    <n v="2895"/>
    <m/>
    <m/>
    <m/>
    <m/>
    <m/>
    <m/>
    <m/>
  </r>
  <r>
    <x v="40"/>
    <s v="690020AG"/>
    <s v="OUTBOARD MARINE"/>
    <d v="2000-12-22T00:00:00"/>
    <s v="CCC"/>
    <s v="CCC"/>
    <x v="0"/>
    <x v="0"/>
    <x v="0"/>
    <s v="LEISURE TIME"/>
    <s v="RECREATIONAL VEHICLES"/>
    <s v="INDUSTRIALS"/>
    <x v="4"/>
    <x v="29"/>
    <s v="SENIOR"/>
    <s v="SR UNSECURED"/>
    <s v="SR UNSECURED"/>
    <s v="COMPANY GUARNT"/>
    <s v="Y"/>
    <s v="Y"/>
    <s v="N"/>
    <s v="Y"/>
    <n v="160"/>
    <n v="2414.9"/>
    <n v="6.6255331483705326E-2"/>
    <n v="10.75"/>
    <n v="7.5030000000000001"/>
    <n v="36"/>
    <n v="35.75"/>
    <n v="3019"/>
    <s v="MULTIPLE"/>
    <m/>
    <m/>
    <m/>
    <m/>
    <m/>
    <m/>
  </r>
  <r>
    <x v="40"/>
    <s v="758754AE"/>
    <s v="REGAL CINEMAS"/>
    <d v="2000-12-01T00:00:00"/>
    <s v="CC"/>
    <s v="CC"/>
    <x v="0"/>
    <x v="0"/>
    <x v="0"/>
    <s v="ENTERTAINMENT"/>
    <s v="THEATERS"/>
    <s v="INDUSTRIALS"/>
    <x v="4"/>
    <x v="4"/>
    <s v="SUB"/>
    <s v="SR SUBORDINATED"/>
    <s v="SUBORDINATED UNSECURED"/>
    <s v="SR SUB NOTES"/>
    <s v="Y"/>
    <s v="Y"/>
    <s v="N"/>
    <s v="Y"/>
    <n v="600"/>
    <n v="2414.9"/>
    <n v="0.24845749306389497"/>
    <n v="9.5"/>
    <n v="7.5030000000000001"/>
    <n v="10"/>
    <n v="97.24"/>
    <n v="9164"/>
    <m/>
    <m/>
    <m/>
    <m/>
    <m/>
    <m/>
    <m/>
  </r>
  <r>
    <x v="40"/>
    <s v="758754AK"/>
    <s v="REGAL CINEMAS"/>
    <d v="2000-12-01T00:00:00"/>
    <s v="CC"/>
    <s v="CC"/>
    <x v="0"/>
    <x v="0"/>
    <x v="0"/>
    <s v="ENTERTAINMENT"/>
    <s v="THEATERS"/>
    <s v="INDUSTRIALS"/>
    <x v="4"/>
    <x v="4"/>
    <s v="SUB"/>
    <s v="SR SUBORDINATED"/>
    <s v="SUBORDINATED UNSECURED"/>
    <s v="SR SUB NOTES"/>
    <s v="Y"/>
    <s v="Y"/>
    <s v="N"/>
    <s v="Y"/>
    <n v="200"/>
    <n v="2414.9"/>
    <n v="8.2819164354631658E-2"/>
    <n v="8.875"/>
    <n v="10.041"/>
    <n v="10"/>
    <n v="88.67"/>
    <n v="8311"/>
    <m/>
    <m/>
    <m/>
    <m/>
    <m/>
    <m/>
    <m/>
  </r>
  <r>
    <x v="40"/>
    <s v="967446AA"/>
    <s v="WICKES IN-TENDER"/>
    <d v="2000-12-20T00:00:00"/>
    <s v="CCC"/>
    <s v="CCC"/>
    <x v="0"/>
    <x v="0"/>
    <x v="0"/>
    <s v="RETAIL"/>
    <s v="RETAIL-BUILDING PRODUCTS"/>
    <s v="INDUSTRIALS"/>
    <x v="3"/>
    <x v="3"/>
    <s v="SUB"/>
    <s v="SR SUBORDINATED"/>
    <s v="SUBORDINATED UNSECURED"/>
    <s v="SR SUB NOTES"/>
    <s v="N"/>
    <m/>
    <s v="N"/>
    <s v="Y"/>
    <n v="100"/>
    <n v="2414.9"/>
    <n v="4.1409582177315829E-2"/>
    <n v="11.625"/>
    <n v="3.0409999999999999"/>
    <n v="58.5"/>
    <n v="34.770000000000003"/>
    <n v="2920"/>
    <m/>
    <m/>
    <m/>
    <m/>
    <m/>
    <m/>
    <m/>
  </r>
  <r>
    <x v="41"/>
    <s v="12526FAB"/>
    <s v="CFP HOLDINGS"/>
    <d v="2001-02-15T00:00:00"/>
    <s v="CCC"/>
    <s v="CCC"/>
    <x v="0"/>
    <x v="0"/>
    <x v="0"/>
    <s v="FOOD"/>
    <s v="FOOD-MEAT PRODUCTS"/>
    <s v="INDUSTRIALS"/>
    <x v="10"/>
    <x v="18"/>
    <s v="SENIOR"/>
    <s v="SR UNSECURED"/>
    <s v="SR UNSECURED"/>
    <s v="COMPANY GUARNT"/>
    <s v="Y"/>
    <s v="Y"/>
    <s v="N"/>
    <s v="Y"/>
    <n v="115"/>
    <n v="3652.6"/>
    <n v="3.1484422055522092E-2"/>
    <n v="11.625"/>
    <n v="3.0409999999999999"/>
    <n v="38"/>
    <n v="56.54"/>
    <n v="5136"/>
    <s v="MULTIPLE"/>
    <m/>
    <m/>
    <m/>
    <m/>
    <m/>
    <m/>
  </r>
  <r>
    <x v="41"/>
    <s v="170032AJ"/>
    <s v="CHIQUITA BRANDS"/>
    <d v="2001-01-15T00:00:00"/>
    <s v="CCC"/>
    <s v="CCC"/>
    <x v="0"/>
    <x v="0"/>
    <x v="0"/>
    <s v="FOOD"/>
    <s v="FOOD-MISC/DIVERSIFIED"/>
    <s v="INDUSTRIALS"/>
    <x v="10"/>
    <x v="18"/>
    <s v="SENIOR"/>
    <s v="SR UNSECURED"/>
    <s v="SR UNSECURED"/>
    <s v="SENIOR NOTES"/>
    <s v="N"/>
    <s v="Y"/>
    <s v="N"/>
    <s v="Y"/>
    <n v="250"/>
    <n v="3652.6"/>
    <n v="6.8444395772874117E-2"/>
    <n v="9.625"/>
    <n v="3.0409999999999999"/>
    <n v="30"/>
    <n v="65.3"/>
    <n v="6012"/>
    <m/>
    <m/>
    <m/>
    <m/>
    <m/>
    <m/>
    <m/>
  </r>
  <r>
    <x v="41"/>
    <s v="291714AC"/>
    <s v="EMPIRE GAS CORP"/>
    <d v="2000-07-15T00:00:00"/>
    <s v="CCC"/>
    <s v="CCC"/>
    <x v="0"/>
    <x v="0"/>
    <x v="0"/>
    <s v="RETAIL"/>
    <s v="RETAIL-PROPANE DISTRIB"/>
    <s v="INDUSTRIALS"/>
    <x v="11"/>
    <x v="43"/>
    <s v="SENIOR"/>
    <s v="SR UNSECURED"/>
    <s v="SR UNSECURED"/>
    <s v="COMPANY GUARNT"/>
    <s v="N"/>
    <m/>
    <s v="N"/>
    <s v="Y"/>
    <n v="127.2"/>
    <n v="3652.6"/>
    <n v="3.4824508569238355E-2"/>
    <n v="12.875"/>
    <n v="3.5379999999999998"/>
    <n v="32"/>
    <n v="62.09"/>
    <n v="5755"/>
    <m/>
    <m/>
    <m/>
    <m/>
    <m/>
    <m/>
    <m/>
  </r>
  <r>
    <x v="41"/>
    <s v="379363AK"/>
    <s v="GLOBALSTAR LP"/>
    <d v="2001-03-17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ENIOR NOTES"/>
    <s v="N"/>
    <m/>
    <s v="N"/>
    <s v="Y"/>
    <n v="499.1"/>
    <n v="3652.6"/>
    <n v="0.1366423917209659"/>
    <n v="11.375"/>
    <n v="3.1259999999999999"/>
    <n v="11.25"/>
    <n v="139.4"/>
    <n v="13390"/>
    <m/>
    <m/>
    <m/>
    <m/>
    <m/>
    <m/>
    <m/>
  </r>
  <r>
    <x v="41"/>
    <s v="379363AL"/>
    <s v="GLOBALSTAR LP"/>
    <d v="2001-07-15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ENIOR NOTES"/>
    <s v="N"/>
    <m/>
    <s v="N"/>
    <s v="Y"/>
    <n v="323.3"/>
    <n v="3652.6"/>
    <n v="8.8512292613480814E-2"/>
    <n v="11.25"/>
    <n v="3.456"/>
    <n v="11.25"/>
    <n v="131.34"/>
    <n v="12618"/>
    <m/>
    <m/>
    <m/>
    <m/>
    <m/>
    <m/>
    <m/>
  </r>
  <r>
    <x v="41"/>
    <s v="379363AP"/>
    <s v="GLOBALSTAR LP"/>
    <d v="2001-05-31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ENIOR NOTES"/>
    <s v="Y"/>
    <m/>
    <s v="N"/>
    <s v="Y"/>
    <n v="325"/>
    <n v="3652.6"/>
    <n v="8.8977714504736349E-2"/>
    <n v="10.75"/>
    <n v="3.8359999999999999"/>
    <n v="11.25"/>
    <n v="119.37"/>
    <n v="11414"/>
    <m/>
    <m/>
    <m/>
    <m/>
    <m/>
    <m/>
    <m/>
  </r>
  <r>
    <x v="41"/>
    <s v="379363AR"/>
    <s v="GLOBALSTAR LP"/>
    <d v="2001-07-01T00:00:00"/>
    <s v="CCC"/>
    <s v="CCC"/>
    <x v="0"/>
    <x v="0"/>
    <x v="0"/>
    <s v="TELECOMMUNICATIONS"/>
    <s v="SATELLITE TELECOM"/>
    <s v="INDUSTRIALS"/>
    <x v="12"/>
    <x v="33"/>
    <s v="SENIOR"/>
    <s v="SR UNSECURED"/>
    <s v="SR UNSECURED"/>
    <s v="SENIOR NOTES"/>
    <s v="Y"/>
    <m/>
    <s v="N"/>
    <s v="Y"/>
    <n v="300"/>
    <n v="3652.6"/>
    <n v="8.2133274927448943E-2"/>
    <n v="11.5"/>
    <n v="4.4160000000000004"/>
    <n v="11.25"/>
    <n v="116.58"/>
    <n v="11136"/>
    <m/>
    <m/>
    <m/>
    <m/>
    <m/>
    <m/>
    <m/>
  </r>
  <r>
    <x v="41"/>
    <s v="501921AC"/>
    <s v="LTV CORP"/>
    <d v="2000-12-29T00:00:00"/>
    <s v="B"/>
    <s v="B"/>
    <x v="0"/>
    <x v="0"/>
    <x v="0"/>
    <s v="IRON/STEEL"/>
    <s v="STEEL-PRODUCERS"/>
    <s v="INDUSTRIALS"/>
    <x v="5"/>
    <x v="15"/>
    <s v="SENIOR"/>
    <s v="SR UNSECURED"/>
    <s v="SR UNSECURED"/>
    <s v="COMPANY GUARNT"/>
    <s v="Y"/>
    <s v="Y"/>
    <s v="N"/>
    <s v="Y"/>
    <n v="300"/>
    <n v="3652.6"/>
    <n v="8.2133274927448943E-2"/>
    <n v="8.1999999999999993"/>
    <n v="6.7069999999999999"/>
    <n v="5"/>
    <n v="135.13999999999999"/>
    <n v="15126"/>
    <s v="SINGLE"/>
    <m/>
    <m/>
    <m/>
    <m/>
    <m/>
    <m/>
  </r>
  <r>
    <x v="41"/>
    <s v="502210BA"/>
    <s v="LTV CORP"/>
    <d v="2000-12-29T00:00:00"/>
    <s v="B"/>
    <s v="B"/>
    <x v="0"/>
    <x v="0"/>
    <x v="0"/>
    <s v="IRON/STEEL"/>
    <s v="STEEL-PRODUCERS"/>
    <s v="INDUSTRIALS"/>
    <x v="5"/>
    <x v="15"/>
    <s v="SUB"/>
    <s v="SR UNSECURED"/>
    <s v="SR UNSECURED"/>
    <s v="COMPANY GUARNT"/>
    <s v="Y"/>
    <s v="Y"/>
    <s v="N"/>
    <s v="Y"/>
    <n v="275"/>
    <n v="3652.6"/>
    <n v="7.5288835350161537E-2"/>
    <n v="11.75"/>
    <n v="8.8740000000000006"/>
    <n v="5"/>
    <n v="153.80000000000001"/>
    <n v="21334"/>
    <m/>
    <m/>
    <m/>
    <m/>
    <m/>
    <m/>
    <m/>
  </r>
  <r>
    <x v="41"/>
    <s v="666610AB"/>
    <s v="NORTHPOINT COMM"/>
    <d v="2001-01-16T00:00:00"/>
    <s v="CCC"/>
    <s v="CCC"/>
    <x v="0"/>
    <x v="0"/>
    <x v="0"/>
    <s v="INTERNET"/>
    <s v="INTERNET CONNECTIV SVCS"/>
    <s v="INDUSTRIALS"/>
    <x v="0"/>
    <x v="44"/>
    <s v="SUB"/>
    <s v="SR SUBORDINATED"/>
    <s v="SUBORDINATED UNSECURED"/>
    <s v="SENIOR NOTES"/>
    <s v="Y"/>
    <s v="Y"/>
    <s v="N"/>
    <s v="Y"/>
    <n v="400"/>
    <n v="3652.6"/>
    <n v="0.1095110332365986"/>
    <n v="12.875"/>
    <n v="9.1259999999999994"/>
    <n v="9"/>
    <n v="138.16999999999999"/>
    <n v="13242"/>
    <m/>
    <m/>
    <m/>
    <m/>
    <m/>
    <m/>
    <m/>
  </r>
  <r>
    <x v="41"/>
    <s v="74342CAC"/>
    <s v="PRONET INC"/>
    <d v="2002-06-03T00:00:00"/>
    <s v="CCC"/>
    <s v="CCC+"/>
    <x v="0"/>
    <x v="0"/>
    <x v="0"/>
    <s v="TELECOMMUNICATIONS"/>
    <s v="WIRELESS EQUIPMENT"/>
    <s v="INDUSTRIALS"/>
    <x v="16"/>
    <x v="45"/>
    <s v="SUB"/>
    <s v="SR SUBORDINATED"/>
    <s v="SUBORDINATED UNSECURED"/>
    <s v="SR SUB NOTES"/>
    <s v="N"/>
    <s v="Y"/>
    <s v="N"/>
    <s v="Y"/>
    <n v="100"/>
    <n v="3652.6"/>
    <n v="2.7377758309149649E-2"/>
    <n v="11.875"/>
    <n v="4.4550000000000001"/>
    <n v="30"/>
    <n v="55.81"/>
    <n v="5067"/>
    <m/>
    <m/>
    <m/>
    <m/>
    <m/>
    <m/>
    <m/>
  </r>
  <r>
    <x v="41"/>
    <s v="759677AC"/>
    <s v="RENCO METALS INC"/>
    <d v="2001-02-01T00:00:00"/>
    <s v="CCC"/>
    <s v="CCC"/>
    <x v="0"/>
    <x v="0"/>
    <x v="0"/>
    <s v="MINING"/>
    <s v="NON-FERROUS METALS"/>
    <s v="INDUSTRIALS"/>
    <x v="5"/>
    <x v="27"/>
    <s v="SENIOR"/>
    <s v="SR UNSECURED"/>
    <s v="SR UNSECURED"/>
    <s v="COMPANY GUARNT"/>
    <s v="Y"/>
    <s v="Y"/>
    <s v="N"/>
    <s v="Y"/>
    <n v="150"/>
    <n v="3652.6"/>
    <n v="4.1066637463724472E-2"/>
    <n v="11.5"/>
    <n v="2.4990000000000001"/>
    <n v="35"/>
    <n v="70.13"/>
    <n v="6497"/>
    <s v="MULTIPLE"/>
    <m/>
    <m/>
    <m/>
    <m/>
    <m/>
    <m/>
  </r>
  <r>
    <x v="41"/>
    <s v="893349BN"/>
    <s v="TRANS WORLD AIRL"/>
    <d v="2001-01-10T00:00:00"/>
    <s v="CCC"/>
    <s v="CCC+"/>
    <x v="0"/>
    <x v="0"/>
    <x v="0"/>
    <s v="AIRLINES"/>
    <s v="AIRLINES"/>
    <s v="INDUSTRIALS"/>
    <x v="9"/>
    <x v="46"/>
    <s v="SECURED"/>
    <s v="SECURED"/>
    <s v="SECURED"/>
    <s v="SENIOR NOTES"/>
    <s v="Y"/>
    <s v="N"/>
    <s v="Y"/>
    <s v="Y"/>
    <n v="140"/>
    <n v="3652.6"/>
    <n v="3.8328861632809505E-2"/>
    <n v="11.5"/>
    <n v="3.956"/>
    <n v="58"/>
    <n v="30.46"/>
    <n v="2532"/>
    <m/>
    <m/>
    <m/>
    <m/>
    <m/>
    <m/>
    <m/>
  </r>
  <r>
    <x v="41"/>
    <s v="893349BS"/>
    <s v="TRANS WORLD AIRL"/>
    <d v="2001-01-10T00:00:00"/>
    <s v="CCC"/>
    <s v="CCC"/>
    <x v="0"/>
    <x v="0"/>
    <x v="0"/>
    <s v="AIRLINES"/>
    <s v="AIRLINES"/>
    <s v="INDUSTRIALS"/>
    <x v="9"/>
    <x v="46"/>
    <s v="SENIOR"/>
    <s v="SR UNSECURED"/>
    <s v="SR UNSECURED"/>
    <s v="SENIOR NOTES"/>
    <s v="Y"/>
    <s v="Y"/>
    <s v="N"/>
    <s v="Y"/>
    <n v="148"/>
    <n v="3652.6"/>
    <n v="4.0519082297541476E-2"/>
    <n v="11.375"/>
    <n v="5.1639999999999997"/>
    <n v="37"/>
    <n v="42.13"/>
    <n v="3700"/>
    <m/>
    <m/>
    <m/>
    <m/>
    <m/>
    <m/>
    <m/>
  </r>
  <r>
    <x v="41"/>
    <s v="928559AB"/>
    <s v="VLASIC FOODS INT"/>
    <d v="2001-01-02T00:00:00"/>
    <s v="C"/>
    <s v="C"/>
    <x v="0"/>
    <x v="0"/>
    <x v="0"/>
    <s v="FOOD"/>
    <s v="FOOD-MISC/DIVERSIFIED"/>
    <s v="INDUSTRIALS"/>
    <x v="10"/>
    <x v="18"/>
    <s v="SUB"/>
    <s v="SR SUBORDINATED"/>
    <s v="SUBORDINATED UNSECURED"/>
    <s v="SR SUB NOTES"/>
    <s v="Y"/>
    <s v="Y"/>
    <s v="N"/>
    <s v="Y"/>
    <n v="200"/>
    <n v="3652.6"/>
    <n v="5.4755516618299298E-2"/>
    <n v="10.25"/>
    <n v="8.4990000000000006"/>
    <n v="25.5"/>
    <n v="44.59"/>
    <n v="3935"/>
    <m/>
    <m/>
    <m/>
    <m/>
    <m/>
    <m/>
    <m/>
  </r>
  <r>
    <x v="42"/>
    <s v="144269AC"/>
    <s v="WR CARP-TENDER"/>
    <d v="2001-07-16T00:00:00"/>
    <s v="CCC"/>
    <s v="CCC"/>
    <x v="0"/>
    <x v="0"/>
    <x v="0"/>
    <s v="MACHINERY-DIVERSIFIED"/>
    <s v="MACHINERY-GENERAL INDUST"/>
    <s v="INDUSTRIALS"/>
    <x v="13"/>
    <x v="36"/>
    <s v="SUB"/>
    <s v="SR SUBORDINATED"/>
    <s v="SUBORDINATED UNSECURED"/>
    <s v="COMPANY GUARNT"/>
    <s v="N"/>
    <s v="Y"/>
    <s v="N"/>
    <s v="Y"/>
    <n v="105"/>
    <n v="1269.5"/>
    <n v="8.2709728239464361E-2"/>
    <n v="10.625"/>
    <n v="6.37"/>
    <n v="58.5"/>
    <n v="23.48"/>
    <n v="1850"/>
    <s v="MULTIPLE"/>
    <m/>
    <m/>
    <m/>
    <m/>
    <m/>
    <m/>
  </r>
  <r>
    <x v="42"/>
    <s v="355352AB"/>
    <s v="FRANK'S NURSERY"/>
    <d v="2001-02-20T00:00:00"/>
    <s v="CCC"/>
    <s v="CCC"/>
    <x v="0"/>
    <x v="0"/>
    <x v="0"/>
    <s v="RETAIL"/>
    <s v="RETAIL-GARDENING PROD"/>
    <s v="INDUSTRIALS"/>
    <x v="10"/>
    <x v="22"/>
    <s v="SUB"/>
    <s v="SR SUBORDINATED"/>
    <s v="SUBORDINATED UNSECURED"/>
    <s v="SR SUB NOTES"/>
    <s v="Y"/>
    <s v="Y"/>
    <s v="N"/>
    <s v="Y"/>
    <n v="115"/>
    <n v="1269.5"/>
    <n v="9.0586845214651435E-2"/>
    <n v="10.25"/>
    <n v="7.0819999999999999"/>
    <n v="40.25"/>
    <n v="32.020000000000003"/>
    <n v="2702"/>
    <m/>
    <m/>
    <m/>
    <m/>
    <m/>
    <m/>
    <m/>
  </r>
  <r>
    <x v="42"/>
    <s v="362286AA"/>
    <s v="GS TECHNOLOGIES"/>
    <d v="2001-02-07T00:00:00"/>
    <s v="CC"/>
    <s v="CC"/>
    <x v="0"/>
    <x v="0"/>
    <x v="0"/>
    <s v="METAL FABRICATE/HARDWARE"/>
    <s v="METAL PROCESSORS&amp;FABRICA"/>
    <s v="INDUSTRIALS"/>
    <x v="5"/>
    <x v="27"/>
    <s v="SENIOR"/>
    <s v="SR UNSECURED"/>
    <s v="SR UNSECURED"/>
    <s v="SENIOR NOTES"/>
    <s v="N"/>
    <m/>
    <s v="N"/>
    <s v="Y"/>
    <n v="125"/>
    <n v="1269.5"/>
    <n v="9.8463962189838522E-2"/>
    <n v="12"/>
    <n v="3.585"/>
    <n v="4"/>
    <n v="283.72000000000003"/>
    <n v="28146"/>
    <s v="SINGLE"/>
    <m/>
    <m/>
    <m/>
    <m/>
    <m/>
    <m/>
  </r>
  <r>
    <x v="42"/>
    <s v="362286AB"/>
    <s v="GS TECHNOLOGIES"/>
    <d v="2001-02-07T00:00:00"/>
    <s v="CC"/>
    <s v="CC"/>
    <x v="0"/>
    <x v="0"/>
    <x v="0"/>
    <s v="METAL FABRICATE/HARDWARE"/>
    <s v="METAL PROCESSORS&amp;FABRICA"/>
    <s v="INDUSTRIALS"/>
    <x v="5"/>
    <x v="27"/>
    <s v="SUB"/>
    <s v="SR SUBORDINATED"/>
    <s v="SUBORDINATED UNSECURED"/>
    <s v="COMPANY GUARNT"/>
    <s v="Y"/>
    <s v="Y"/>
    <s v="N"/>
    <s v="Y"/>
    <n v="125"/>
    <n v="1269.5"/>
    <n v="9.8463962189838522E-2"/>
    <n v="12.25"/>
    <n v="4.6660000000000004"/>
    <n v="4"/>
    <n v="268.38"/>
    <n v="26517"/>
    <s v="SINGLE"/>
    <m/>
    <m/>
    <m/>
    <m/>
    <m/>
    <m/>
  </r>
  <r>
    <x v="42"/>
    <s v="431263AE"/>
    <s v="HIGHWAYMASTER"/>
    <d v="2004-02-02T00:00:00"/>
    <s v="CCC"/>
    <s v="CCC"/>
    <x v="0"/>
    <x v="0"/>
    <x v="0"/>
    <s v="TELECOMMUNICATIONS"/>
    <s v="WIRELESS EQUIPMENT"/>
    <s v="INDUSTRIALS"/>
    <x v="12"/>
    <x v="20"/>
    <s v="SENIOR"/>
    <s v="SR UNSECURED"/>
    <s v="SR UNSECURED"/>
    <s v="COMPANY GUARNT"/>
    <s v="Y"/>
    <m/>
    <s v="N"/>
    <s v="Y"/>
    <n v="124.5"/>
    <n v="1269.5"/>
    <n v="9.8070106341079169E-2"/>
    <n v="13.75"/>
    <n v="4.6219999999999999"/>
    <n v="38.25"/>
    <n v="48.03"/>
    <n v="4320"/>
    <m/>
    <m/>
    <m/>
    <m/>
    <m/>
    <m/>
    <m/>
  </r>
  <r>
    <x v="42"/>
    <s v="540423AB"/>
    <s v="LOEWS CINEPLEX"/>
    <d v="2001-02-01T00:00:00"/>
    <s v="C"/>
    <s v="C"/>
    <x v="0"/>
    <x v="0"/>
    <x v="0"/>
    <s v="ENTERTAINMENT"/>
    <s v="THEATERS"/>
    <s v="INDUSTRIALS"/>
    <x v="4"/>
    <x v="4"/>
    <s v="SUB"/>
    <s v="SR SUBORDINATED"/>
    <s v="SUBORDINATED UNSECURED"/>
    <s v="SR SUB NOTES"/>
    <s v="Y"/>
    <s v="Y"/>
    <s v="N"/>
    <s v="Y"/>
    <n v="300"/>
    <n v="1269.5"/>
    <n v="0.23631350925561245"/>
    <n v="8.875"/>
    <n v="7.5"/>
    <n v="16"/>
    <n v="61.39"/>
    <n v="5642"/>
    <m/>
    <m/>
    <m/>
    <m/>
    <m/>
    <m/>
    <m/>
  </r>
  <r>
    <x v="42"/>
    <s v="589849AA"/>
    <s v="MSEL-CALL02/01"/>
    <d v="2001-02-01T00:00:00"/>
    <s v="CC"/>
    <s v="CC"/>
    <x v="0"/>
    <x v="0"/>
    <x v="0"/>
    <s v="COMMERCIAL SERVICES"/>
    <s v="PRINTING-COMMERCIAL"/>
    <s v="INDUSTRIALS"/>
    <x v="3"/>
    <x v="3"/>
    <s v="SENIOR"/>
    <s v="SR UNSECURED"/>
    <s v="SR UNSECURED"/>
    <s v="SENIOR NOTES"/>
    <s v="Y"/>
    <m/>
    <s v="N"/>
    <s v="Y"/>
    <n v="125"/>
    <n v="1269.5"/>
    <n v="9.8463962189838522E-2"/>
    <n v="12.5"/>
    <n v="3.915"/>
    <n v="59.75"/>
    <n v="30.88"/>
    <n v="2606"/>
    <m/>
    <m/>
    <m/>
    <m/>
    <m/>
    <m/>
    <m/>
  </r>
  <r>
    <x v="42"/>
    <s v="68556FAE"/>
    <s v="ORBITAL IMAGING"/>
    <d v="2001-02-15T00:00:00"/>
    <s v="CCC"/>
    <s v="CCC"/>
    <x v="0"/>
    <x v="0"/>
    <x v="0"/>
    <s v="TELECOMMUNICATIONS"/>
    <s v="SATELLITE TELECOM"/>
    <s v="INDUSTRIALS"/>
    <x v="12"/>
    <x v="20"/>
    <s v="SENIOR"/>
    <s v="SR UNSECURED"/>
    <s v="SR UNSECURED"/>
    <s v="SENIOR NOTES"/>
    <s v="Y"/>
    <m/>
    <s v="N"/>
    <s v="Y"/>
    <n v="150"/>
    <n v="1269.5"/>
    <n v="0.11815675462780623"/>
    <n v="11.625"/>
    <n v="4.0789999999999997"/>
    <n v="15"/>
    <n v="98.43"/>
    <n v="9382"/>
    <m/>
    <m/>
    <m/>
    <m/>
    <m/>
    <m/>
    <m/>
  </r>
  <r>
    <x v="42"/>
    <s v="743084AC"/>
    <s v="PRODUCTION RES"/>
    <d v="2001-02-15T00:00:00"/>
    <s v="C"/>
    <s v="C"/>
    <x v="0"/>
    <x v="0"/>
    <x v="0"/>
    <s v="ENTERTAINMENT"/>
    <s v="MOTION PICTURES&amp;SERVICES"/>
    <s v="INDUSTRIALS"/>
    <x v="1"/>
    <x v="8"/>
    <s v="SUB"/>
    <s v="SR SUBORDINATED"/>
    <s v="SUBORDINATED UNSECURED"/>
    <s v="SR SUB NOTES"/>
    <s v="N"/>
    <s v="Y"/>
    <s v="N"/>
    <s v="Y"/>
    <n v="100"/>
    <n v="1269.5"/>
    <n v="7.8771169751870818E-2"/>
    <n v="11.5"/>
    <n v="6.9560000000000004"/>
    <n v="23.13"/>
    <n v="55.84"/>
    <n v="5094"/>
    <m/>
    <m/>
    <m/>
    <m/>
    <m/>
    <m/>
    <m/>
  </r>
  <r>
    <x v="43"/>
    <s v="74972EAC"/>
    <s v="RSL COMM PLC"/>
    <d v="2001-03-19T00:00:00"/>
    <s v="CCC"/>
    <s v="CCC"/>
    <x v="0"/>
    <x v="1"/>
    <x v="12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200"/>
    <n v="1464.8"/>
    <n v="0.13653741125068269"/>
    <n v="9.125"/>
    <n v="7.0049999999999999"/>
    <n v="2.88"/>
    <n v="313.01"/>
    <n v="31549"/>
    <s v="SINGLE"/>
    <m/>
    <m/>
    <m/>
    <m/>
    <m/>
    <m/>
  </r>
  <r>
    <x v="43"/>
    <s v="74972EAD"/>
    <s v="RSL COMM PLC"/>
    <d v="2001-03-19T00:00:00"/>
    <s v="CCC"/>
    <s v="CCC"/>
    <x v="0"/>
    <x v="1"/>
    <x v="12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328.1"/>
    <n v="1464.8"/>
    <n v="0.22398962315674498"/>
    <n v="10.125"/>
    <n v="7.0049999999999999"/>
    <n v="3"/>
    <n v="90.17"/>
    <n v="33588"/>
    <s v="SINGLE"/>
    <m/>
    <m/>
    <m/>
    <m/>
    <m/>
    <m/>
  </r>
  <r>
    <x v="43"/>
    <s v="74972EAG"/>
    <s v="RSL COMM PLC"/>
    <d v="2001-03-19T00:00:00"/>
    <s v="CCC"/>
    <s v="CCC"/>
    <x v="0"/>
    <x v="1"/>
    <x v="12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200"/>
    <n v="1464.8"/>
    <n v="0.13653741125068269"/>
    <n v="10.5"/>
    <n v="7.7130000000000001"/>
    <n v="3"/>
    <n v="293.08"/>
    <n v="29239"/>
    <s v="SINGLE"/>
    <m/>
    <m/>
    <m/>
    <m/>
    <m/>
    <m/>
  </r>
  <r>
    <x v="43"/>
    <s v="74972EAH"/>
    <s v="RSL COMM PLC"/>
    <d v="2001-03-19T00:00:00"/>
    <s v="CCC"/>
    <s v="CCC"/>
    <x v="0"/>
    <x v="1"/>
    <x v="12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100"/>
    <n v="1464.8"/>
    <n v="6.8268705625341347E-2"/>
    <n v="12"/>
    <n v="7.6749999999999998"/>
    <n v="3"/>
    <n v="326.11"/>
    <n v="32613"/>
    <s v="SINGLE"/>
    <m/>
    <m/>
    <m/>
    <m/>
    <m/>
    <m/>
  </r>
  <r>
    <x v="43"/>
    <s v="74972EAK"/>
    <s v="RSL COMM PLC"/>
    <d v="2001-03-19T00:00:00"/>
    <s v="CCC"/>
    <s v="CCC"/>
    <x v="0"/>
    <x v="1"/>
    <x v="12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175"/>
    <n v="1464.8"/>
    <n v="0.11947023484434735"/>
    <n v="9.875"/>
    <n v="8.7119999999999997"/>
    <n v="3.75"/>
    <n v="233.95"/>
    <n v="23188"/>
    <s v="SINGLE"/>
    <m/>
    <m/>
    <m/>
    <m/>
    <m/>
    <m/>
  </r>
  <r>
    <x v="43"/>
    <s v="74972EAN"/>
    <s v="RSL COMM PLC"/>
    <d v="2001-03-19T00:00:00"/>
    <s v="CCC"/>
    <s v="CCC"/>
    <x v="0"/>
    <x v="1"/>
    <x v="12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100"/>
    <n v="1464.8"/>
    <n v="6.8268705625341347E-2"/>
    <n v="12.875"/>
    <n v="9.0030000000000001"/>
    <n v="4"/>
    <n v="317.3"/>
    <n v="32002"/>
    <s v="MULTIPLE"/>
    <m/>
    <m/>
    <m/>
    <m/>
    <m/>
    <m/>
  </r>
  <r>
    <x v="43"/>
    <s v="912325AG"/>
    <s v="US OFFICE PROD"/>
    <d v="2001-03-05T00:00:00"/>
    <s v="C"/>
    <s v="C"/>
    <x v="0"/>
    <x v="0"/>
    <x v="0"/>
    <s v="RETAIL"/>
    <s v="RETAIL-OFFICE SUPPLIES"/>
    <s v="INDUSTRIALS"/>
    <x v="3"/>
    <x v="3"/>
    <s v="SUB"/>
    <s v="SR SUBORDINATED"/>
    <s v="SUBORDINATED UNSECURED"/>
    <s v="COMPANY GUARNT"/>
    <s v="Y"/>
    <s v="Y"/>
    <s v="N"/>
    <s v="Y"/>
    <n v="361.7"/>
    <n v="1464.8"/>
    <n v="0.24692790824685965"/>
    <n v="9.75"/>
    <n v="7.2949999999999999"/>
    <n v="10"/>
    <n v="97.88"/>
    <n v="9354"/>
    <s v="MULTIPLE"/>
    <m/>
    <m/>
    <m/>
    <m/>
    <m/>
    <m/>
  </r>
  <r>
    <x v="44"/>
    <s v="00754UAA"/>
    <s v="ADV RADIO TELECM"/>
    <d v="2001-04-20T00:00:00"/>
    <s v="CCC"/>
    <s v="CCC"/>
    <x v="0"/>
    <x v="0"/>
    <x v="0"/>
    <s v="TELECOMMUNICATIONS"/>
    <s v="TELECOM SERVICES"/>
    <s v="INDUSTRIALS"/>
    <x v="12"/>
    <x v="21"/>
    <s v="SENIOR"/>
    <s v="SR UNSECURED"/>
    <s v="SR UNSECURED"/>
    <s v="SENIOR NOTES"/>
    <s v="Y"/>
    <s v="Y"/>
    <s v="N"/>
    <s v="Y"/>
    <n v="135"/>
    <n v="6318.0999999999995"/>
    <n v="2.1367183172156187E-2"/>
    <n v="14"/>
    <n v="5.8789999999999996"/>
    <n v="30"/>
    <n v="54.37"/>
    <n v="4966"/>
    <m/>
    <m/>
    <m/>
    <m/>
    <m/>
    <m/>
    <m/>
  </r>
  <r>
    <x v="44"/>
    <s v="01566MAA"/>
    <s v="ALGOMA STEEL INC"/>
    <d v="2001-04-23T00:00:00"/>
    <s v="CCC"/>
    <s v="CCC"/>
    <x v="0"/>
    <x v="0"/>
    <x v="5"/>
    <s v="IRON/STEEL"/>
    <s v="STEEL-PRODUCERS"/>
    <s v="INDUSTRIALS"/>
    <x v="5"/>
    <x v="15"/>
    <s v="SECURED"/>
    <s v="SECURED"/>
    <s v="SECURED"/>
    <s v="1ST MORTGAGE"/>
    <s v="Y"/>
    <s v="N"/>
    <s v="Y"/>
    <s v="Y"/>
    <n v="349"/>
    <n v="6318.0999999999995"/>
    <n v="5.5238125385796366E-2"/>
    <n v="12.375"/>
    <n v="4.29"/>
    <n v="31"/>
    <n v="56.44"/>
    <n v="5187"/>
    <m/>
    <m/>
    <m/>
    <m/>
    <m/>
    <m/>
    <m/>
  </r>
  <r>
    <x v="44"/>
    <s v="035396AE"/>
    <s v="ANKER COAL GROUP"/>
    <d v="2002-05-01T00:00:00"/>
    <s v="CCC"/>
    <s v="CCC"/>
    <x v="0"/>
    <x v="0"/>
    <x v="0"/>
    <s v="IRON/STEEL"/>
    <s v="METAL-IRON"/>
    <s v="INDUSTRIALS"/>
    <x v="5"/>
    <x v="27"/>
    <s v="SECURED"/>
    <s v="SECURED"/>
    <s v="SECURED"/>
    <s v="COMPANY GUARNT"/>
    <s v="Y"/>
    <s v="N"/>
    <s v="Y"/>
    <s v="Y"/>
    <n v="126.7"/>
    <n v="6318.0999999999995"/>
    <n v="2.0053497095645845E-2"/>
    <n v="14.25"/>
    <n v="6.4219999999999997"/>
    <n v="45"/>
    <n v="37.380000000000003"/>
    <n v="3339"/>
    <m/>
    <m/>
    <m/>
    <m/>
    <m/>
    <m/>
    <m/>
  </r>
  <r>
    <x v="44"/>
    <s v="099542AA"/>
    <s v="BORDEN CHEMICAL"/>
    <d v="2001-04-03T00:00:00"/>
    <s v="CCC"/>
    <s v="CCC"/>
    <x v="0"/>
    <x v="0"/>
    <x v="0"/>
    <s v="CHEMICALS"/>
    <s v="CHEMICALS-PLASTICS"/>
    <s v="INDUSTRIALS"/>
    <x v="5"/>
    <x v="7"/>
    <s v="SENIOR"/>
    <s v="UNSECURED"/>
    <s v="SR UNSECURED"/>
    <s v="NOTES"/>
    <s v="N"/>
    <s v="Y"/>
    <s v="N"/>
    <s v="N"/>
    <n v="200"/>
    <n v="6318.0999999999995"/>
    <n v="3.1655086180972132E-2"/>
    <n v="9.5"/>
    <n v="4.085"/>
    <n v="36"/>
    <n v="45.09"/>
    <n v="4053"/>
    <m/>
    <m/>
    <m/>
    <m/>
    <m/>
    <m/>
    <m/>
  </r>
  <r>
    <x v="44"/>
    <s v="125765AA"/>
    <s v="CMI INDUSTRIES"/>
    <d v="2001-05-01T00:00:00"/>
    <s v="B"/>
    <s v="B-"/>
    <x v="0"/>
    <x v="0"/>
    <x v="0"/>
    <s v="TEXTILES"/>
    <s v="TEXTILE-PRODUCTS"/>
    <s v="INDUSTRIALS"/>
    <x v="3"/>
    <x v="3"/>
    <s v="SUB"/>
    <s v="SR SUBORDINATED"/>
    <s v="SUBORDINATED UNSECURED"/>
    <s v="SR SUB NOTES"/>
    <s v="N"/>
    <s v="Y"/>
    <s v="N"/>
    <s v="Y"/>
    <n v="125"/>
    <n v="6318.0999999999995"/>
    <n v="1.9784428863107582E-2"/>
    <n v="9.5"/>
    <n v="2.504"/>
    <n v="28"/>
    <n v="80.63"/>
    <n v="7615"/>
    <m/>
    <m/>
    <m/>
    <m/>
    <m/>
    <m/>
    <m/>
  </r>
  <r>
    <x v="44"/>
    <s v="170032AK"/>
    <s v="CHIQUITA BRANDS"/>
    <d v="2001-02-15T00:00:00"/>
    <s v="C"/>
    <s v="C"/>
    <x v="0"/>
    <x v="0"/>
    <x v="0"/>
    <s v="FOOD"/>
    <s v="FOOD-MISC/DIVERSIFIED"/>
    <s v="INDUSTRIALS"/>
    <x v="10"/>
    <x v="18"/>
    <s v="SENIOR"/>
    <s v="SR UNSECURED"/>
    <s v="SR UNSECURED"/>
    <s v="SENIOR NOTES"/>
    <s v="Y"/>
    <s v="Y"/>
    <s v="N"/>
    <s v="Y"/>
    <n v="175"/>
    <n v="6318.0999999999995"/>
    <n v="2.7698200408350613E-2"/>
    <n v="9.125"/>
    <n v="2.9180000000000001"/>
    <n v="47"/>
    <n v="39.26"/>
    <n v="3798"/>
    <m/>
    <m/>
    <m/>
    <m/>
    <m/>
    <m/>
    <m/>
  </r>
  <r>
    <x v="44"/>
    <s v="170032AL"/>
    <s v="CHIQUITA BRANDS"/>
    <d v="2001-02-15T00:00:00"/>
    <s v="C"/>
    <s v="C"/>
    <x v="0"/>
    <x v="0"/>
    <x v="0"/>
    <s v="FOOD"/>
    <s v="FOOD-MISC/DIVERSIFIED"/>
    <s v="INDUSTRIALS"/>
    <x v="10"/>
    <x v="18"/>
    <s v="SENIOR"/>
    <s v="SR UNSECURED"/>
    <s v="SR UNSECURED"/>
    <s v="SENIOR NOTES"/>
    <s v="Y"/>
    <s v="Y"/>
    <s v="N"/>
    <s v="Y"/>
    <n v="150"/>
    <n v="6318.0999999999995"/>
    <n v="2.3741314635729097E-2"/>
    <n v="10.25"/>
    <n v="5.5890000000000004"/>
    <n v="47"/>
    <n v="30.13"/>
    <n v="2590"/>
    <m/>
    <m/>
    <m/>
    <m/>
    <m/>
    <m/>
    <m/>
  </r>
  <r>
    <x v="44"/>
    <s v="170032AM"/>
    <s v="CHIQUITA BRANDS"/>
    <d v="2001-02-15T00:00:00"/>
    <s v="C"/>
    <s v="C"/>
    <x v="0"/>
    <x v="0"/>
    <x v="0"/>
    <s v="FOOD"/>
    <s v="FOOD-MISC/DIVERSIFIED"/>
    <s v="INDUSTRIALS"/>
    <x v="10"/>
    <x v="18"/>
    <s v="SENIOR"/>
    <s v="SR UNSECURED"/>
    <s v="SR UNSECURED"/>
    <s v="SENIOR NOTES"/>
    <s v="Y"/>
    <s v="Y"/>
    <s v="N"/>
    <s v="Y"/>
    <n v="200"/>
    <n v="6318.0999999999995"/>
    <n v="3.1655086180972132E-2"/>
    <n v="10"/>
    <n v="8.2080000000000002"/>
    <n v="47"/>
    <n v="24.9"/>
    <n v="2093"/>
    <m/>
    <m/>
    <m/>
    <m/>
    <m/>
    <m/>
    <m/>
  </r>
  <r>
    <x v="44"/>
    <s v="20450JAB"/>
    <s v="COMPASS AEROSPAC"/>
    <d v="2001-04-15T00:00:00"/>
    <s v="CCC"/>
    <s v="CCC"/>
    <x v="0"/>
    <x v="0"/>
    <x v="0"/>
    <s v="AEROSPACE/DEFENSE"/>
    <s v="AEROSPACE/DEFENSE-EQUIP"/>
    <s v="INDUSTRIALS"/>
    <x v="13"/>
    <x v="47"/>
    <s v="SUB"/>
    <s v="SR SUBORDINATED"/>
    <s v="SUBORDINATED UNSECURED"/>
    <s v="COMPANY GUARNT"/>
    <s v="Y"/>
    <s v="Y"/>
    <s v="N"/>
    <s v="Y"/>
    <n v="110"/>
    <n v="6318.0999999999995"/>
    <n v="1.7410297399534671E-2"/>
    <n v="10.125"/>
    <n v="4.0410000000000004"/>
    <n v="19.5"/>
    <n v="76.540000000000006"/>
    <n v="7195"/>
    <m/>
    <m/>
    <m/>
    <m/>
    <m/>
    <m/>
    <m/>
  </r>
  <r>
    <x v="44"/>
    <s v="591647AA"/>
    <s v="METROCALL INC"/>
    <d v="2001-05-01T00:00:00"/>
    <s v="CC"/>
    <s v="CC"/>
    <x v="0"/>
    <x v="0"/>
    <x v="0"/>
    <s v="TELECOMMUNICATIONS"/>
    <s v="CELLULAR TELECOM"/>
    <s v="INDUSTRIALS"/>
    <x v="12"/>
    <x v="21"/>
    <s v="SUB"/>
    <s v="SR SUBORDINATED"/>
    <s v="SUBORDINATED UNSECURED"/>
    <s v="SR SUB NOTES"/>
    <s v="N"/>
    <s v="Y"/>
    <s v="N"/>
    <s v="Y"/>
    <n v="135"/>
    <n v="6318.0999999999995"/>
    <n v="2.1367183172156187E-2"/>
    <n v="10.375"/>
    <n v="6.5039999999999996"/>
    <n v="18"/>
    <n v="65.37"/>
    <n v="6066"/>
    <m/>
    <m/>
    <m/>
    <m/>
    <m/>
    <m/>
    <m/>
  </r>
  <r>
    <x v="44"/>
    <s v="693204AB"/>
    <s v="PCI CHEMICAL CAN"/>
    <d v="2001-04-15T00:00:00"/>
    <s v="CC"/>
    <s v="CC"/>
    <x v="0"/>
    <x v="0"/>
    <x v="5"/>
    <s v="CHEMICALS"/>
    <s v="CHEMICALS-DIVERSIFIED"/>
    <s v="INDUSTRIALS"/>
    <x v="5"/>
    <x v="7"/>
    <s v="SECURED"/>
    <s v="SECURED"/>
    <s v="SECURED"/>
    <s v="COMPANY GUARNT"/>
    <s v="Y"/>
    <s v="N"/>
    <s v="Y"/>
    <s v="Y"/>
    <n v="175"/>
    <n v="6318.0999999999995"/>
    <n v="2.7698200408350613E-2"/>
    <n v="9.25"/>
    <n v="6.5419999999999998"/>
    <n v="38.5"/>
    <n v="32.44"/>
    <n v="2767"/>
    <m/>
    <m/>
    <m/>
    <m/>
    <m/>
    <m/>
    <m/>
  </r>
  <r>
    <x v="44"/>
    <s v="722299AF"/>
    <s v="PINDO DELI FIN"/>
    <d v="2001-04-06T00:00:00"/>
    <s v="CC"/>
    <s v="CC"/>
    <x v="0"/>
    <x v="6"/>
    <x v="14"/>
    <s v="FOREST PRODUCTS&amp;PAPER"/>
    <s v="PAPER&amp;RELATED PRODUCTS"/>
    <s v="FINANCIAL"/>
    <x v="7"/>
    <x v="12"/>
    <s v="SENIOR"/>
    <s v="SR UNSECURED"/>
    <s v="SR UNSECURED"/>
    <s v="COMPANY GUARNT"/>
    <s v="Y"/>
    <s v="Y"/>
    <s v="N"/>
    <s v="Y"/>
    <n v="449"/>
    <n v="6318.0999999999995"/>
    <n v="7.1065668476282429E-2"/>
    <n v="10.75"/>
    <n v="6.5039999999999996"/>
    <n v="16"/>
    <n v="73.8"/>
    <n v="6913"/>
    <s v="SINGLE"/>
    <m/>
    <m/>
    <m/>
    <m/>
    <m/>
    <m/>
  </r>
  <r>
    <x v="44"/>
    <s v="760809AF"/>
    <s v="REPUBLIC TECHNOL"/>
    <d v="2001-04-02T00:00:00"/>
    <s v="CC"/>
    <s v="CC"/>
    <x v="0"/>
    <x v="0"/>
    <x v="0"/>
    <s v="IRON/STEEL"/>
    <s v="STEEL-SPECIALTY"/>
    <s v="INDUSTRIALS"/>
    <x v="5"/>
    <x v="15"/>
    <s v="SUB"/>
    <s v="SECURED"/>
    <s v="SECURED"/>
    <s v="COMPANY GUARNT"/>
    <s v="Y"/>
    <s v="N"/>
    <s v="Y"/>
    <s v="Y"/>
    <n v="425"/>
    <n v="6318.0999999999995"/>
    <n v="6.726705813456578E-2"/>
    <n v="13.75"/>
    <n v="8.2899999999999991"/>
    <n v="10.25"/>
    <n v="129.26"/>
    <n v="12455"/>
    <m/>
    <m/>
    <m/>
    <m/>
    <m/>
    <m/>
    <m/>
  </r>
  <r>
    <x v="44"/>
    <s v="925529AG"/>
    <s v="VIATEL INC"/>
    <d v="2001-04-15T00:00:00"/>
    <s v="CC"/>
    <s v="CC"/>
    <x v="0"/>
    <x v="0"/>
    <x v="0"/>
    <s v="TELECOMMUNICATIONS"/>
    <s v="TELEPHONE-INTEGRATED"/>
    <s v="INDUSTRIALS"/>
    <x v="12"/>
    <x v="20"/>
    <s v="SECURED"/>
    <s v="SECURED"/>
    <s v="SECURED"/>
    <s v="SENIOR NOTES"/>
    <s v="N"/>
    <s v="N"/>
    <s v="Y"/>
    <s v="Y"/>
    <n v="400"/>
    <n v="6318.0999999999995"/>
    <n v="6.3310172361944264E-2"/>
    <n v="11.25"/>
    <n v="7.0410000000000004"/>
    <n v="15"/>
    <n v="78.819999999999993"/>
    <n v="7416"/>
    <m/>
    <m/>
    <m/>
    <m/>
    <m/>
    <m/>
    <m/>
  </r>
  <r>
    <x v="44"/>
    <s v="925529AW"/>
    <s v="VIATEL INC"/>
    <d v="2001-04-15T00:00:00"/>
    <s v="CC"/>
    <s v="CC"/>
    <x v="0"/>
    <x v="0"/>
    <x v="0"/>
    <s v="TELECOMMUNICATIONS"/>
    <s v="TELEPHONE-INTEGRATED"/>
    <s v="INDUSTRIALS"/>
    <x v="12"/>
    <x v="20"/>
    <s v="SENIOR"/>
    <s v="SR UNSECURED"/>
    <s v="SR UNSECURED"/>
    <s v="SR DISCOUNT NTS"/>
    <s v="N"/>
    <s v="Y"/>
    <s v="N"/>
    <s v="Y"/>
    <n v="500"/>
    <n v="6318.0999999999995"/>
    <n v="7.9137715452430327E-2"/>
    <n v="12.5"/>
    <n v="7.0410000000000004"/>
    <n v="16"/>
    <n v="45.44"/>
    <n v="7660"/>
    <m/>
    <m/>
    <m/>
    <m/>
    <m/>
    <m/>
    <m/>
  </r>
  <r>
    <x v="44"/>
    <s v="925529BJ"/>
    <s v="VIATEL INC"/>
    <d v="2001-04-15T00:00:00"/>
    <s v="CC"/>
    <s v="CC"/>
    <x v="0"/>
    <x v="0"/>
    <x v="0"/>
    <s v="TELECOMMUNICATIONS"/>
    <s v="TELEPHONE-INTEGRATED"/>
    <s v="INDUSTRIALS"/>
    <x v="12"/>
    <x v="20"/>
    <s v="SENIOR"/>
    <s v="SR UNSECURED"/>
    <s v="SR UNSECURED"/>
    <s v="SENIOR NOTES"/>
    <s v="N"/>
    <m/>
    <s v="N"/>
    <s v="Y"/>
    <n v="200"/>
    <n v="6318.0999999999995"/>
    <n v="3.1655086180972132E-2"/>
    <n v="11.5"/>
    <n v="7.9560000000000004"/>
    <n v="15"/>
    <n v="78.58"/>
    <n v="7395"/>
    <m/>
    <m/>
    <m/>
    <m/>
    <m/>
    <m/>
    <m/>
  </r>
  <r>
    <x v="44"/>
    <s v="925529BN"/>
    <s v="VIATEL INC"/>
    <d v="2001-04-15T00:00:00"/>
    <s v="CC"/>
    <s v="CC"/>
    <x v="0"/>
    <x v="0"/>
    <x v="0"/>
    <s v="TELECOMMUNICATIONS"/>
    <s v="TELEPHONE-INTEGRATED"/>
    <s v="INDUSTRIALS"/>
    <x v="12"/>
    <x v="20"/>
    <s v="SENIOR"/>
    <s v="SR UNSECURED"/>
    <s v="SR UNSECURED"/>
    <s v="SENIOR NOTES"/>
    <s v="Y"/>
    <s v="Y"/>
    <s v="N"/>
    <s v="Y"/>
    <n v="269.5"/>
    <n v="6318.0999999999995"/>
    <n v="4.2655228628859947E-2"/>
    <n v="11.5"/>
    <n v="7.9560000000000004"/>
    <n v="15"/>
    <n v="78.58"/>
    <n v="7395"/>
    <m/>
    <m/>
    <m/>
    <m/>
    <m/>
    <m/>
    <m/>
  </r>
  <r>
    <x v="44"/>
    <s v="975515AX"/>
    <s v="WINSTAR COMM INC"/>
    <d v="2001-05-15T00:00:00"/>
    <s v="B"/>
    <s v="B-"/>
    <x v="0"/>
    <x v="0"/>
    <x v="0"/>
    <s v="TELECOMMUNICATIONS"/>
    <s v="TELEPHONE-INTEGRATED"/>
    <s v="INDUSTRIALS"/>
    <x v="12"/>
    <x v="20"/>
    <s v="SENIOR"/>
    <s v="SR UNSECURED"/>
    <s v="SR UNSECURED"/>
    <s v="SR UNSECURED"/>
    <s v="Y"/>
    <s v="Y"/>
    <s v="N"/>
    <s v="Y"/>
    <n v="639"/>
    <n v="6318.0999999999995"/>
    <n v="0.10113800034820596"/>
    <n v="12.75"/>
    <n v="9.0410000000000004"/>
    <n v="33"/>
    <n v="41.47"/>
    <n v="3667"/>
    <m/>
    <m/>
    <m/>
    <m/>
    <m/>
    <m/>
    <m/>
  </r>
  <r>
    <x v="44"/>
    <s v="975515AZ"/>
    <s v="WINSTAR COMM INC"/>
    <d v="2001-05-15T00:00:00"/>
    <s v="B"/>
    <s v="B-"/>
    <x v="0"/>
    <x v="0"/>
    <x v="0"/>
    <s v="TELECOMMUNICATIONS"/>
    <s v="TELEPHONE-INTEGRATED"/>
    <s v="INDUSTRIALS"/>
    <x v="12"/>
    <x v="20"/>
    <s v="SENIOR"/>
    <s v="SR UNSECURED"/>
    <s v="SR UNSECURED"/>
    <s v="SR DISCOUNT NTS"/>
    <s v="Y"/>
    <s v="Y"/>
    <s v="N"/>
    <s v="Y"/>
    <n v="929.9"/>
    <n v="6318.0999999999995"/>
    <n v="0.14718032319842991"/>
    <n v="14.75"/>
    <n v="9.0410000000000004"/>
    <n v="13"/>
    <n v="36.89"/>
    <n v="10791"/>
    <m/>
    <m/>
    <m/>
    <m/>
    <m/>
    <m/>
    <m/>
  </r>
  <r>
    <x v="44"/>
    <s v="975515BD"/>
    <s v="WINSTAR COMM INC"/>
    <d v="2001-05-15T00:00:00"/>
    <s v="B"/>
    <s v="B-"/>
    <x v="0"/>
    <x v="0"/>
    <x v="0"/>
    <s v="TELECOMMUNICATIONS"/>
    <s v="TELEPHONE-INTEGRATED"/>
    <s v="INDUSTRIALS"/>
    <x v="12"/>
    <x v="20"/>
    <s v="SENIOR"/>
    <s v="SR UNSECURED"/>
    <s v="SR UNSECURED"/>
    <s v="SR UNSECURED"/>
    <s v="Y"/>
    <s v="Y"/>
    <s v="N"/>
    <s v="Y"/>
    <n v="325"/>
    <n v="6318.0999999999995"/>
    <n v="5.143951504407971E-2"/>
    <n v="12.5"/>
    <n v="7.0410000000000004"/>
    <n v="33"/>
    <n v="43.68"/>
    <n v="3894"/>
    <m/>
    <m/>
    <m/>
    <m/>
    <m/>
    <m/>
    <m/>
  </r>
  <r>
    <x v="44"/>
    <s v="98141AAD"/>
    <s v="WORLD ACCESS INC"/>
    <d v="2001-04-04T00:00:00"/>
    <s v="CCC"/>
    <s v="CCC"/>
    <x v="0"/>
    <x v="0"/>
    <x v="0"/>
    <s v="TELECOMMUNICATIONS"/>
    <s v="TELECOMMUNICATION EQUIP"/>
    <s v="INDUSTRIALS"/>
    <x v="0"/>
    <x v="0"/>
    <s v="SENIOR"/>
    <s v="SR UNSECURED"/>
    <s v="SR UNSECURED"/>
    <s v="SR UNSECURED"/>
    <s v="Y"/>
    <s v="Y"/>
    <s v="N"/>
    <s v="Y"/>
    <n v="300"/>
    <n v="6318.0999999999995"/>
    <n v="4.7482629271458195E-2"/>
    <n v="13.25"/>
    <n v="6.7949999999999999"/>
    <n v="38"/>
    <n v="40.57"/>
    <n v="3583"/>
    <m/>
    <m/>
    <m/>
    <m/>
    <m/>
    <m/>
    <m/>
  </r>
  <r>
    <x v="45"/>
    <s v="233663AE"/>
    <s v="DADE INTL INC"/>
    <d v="2001-05-31T00:00:00"/>
    <s v="CC"/>
    <s v="CC"/>
    <x v="0"/>
    <x v="0"/>
    <x v="0"/>
    <s v="HEALTHCARE-PRODUCTS"/>
    <s v="DIAGNOSTIC KITS"/>
    <s v="INDUSTRIALS"/>
    <x v="8"/>
    <x v="34"/>
    <s v="SUB"/>
    <s v="SR SUBORDINATED"/>
    <s v="SUBORDINATED UNSECURED"/>
    <s v="SR SUB NOTES"/>
    <s v="N"/>
    <s v="Y"/>
    <s v="N"/>
    <s v="Y"/>
    <n v="350"/>
    <n v="2256.1"/>
    <n v="0.15513496742165686"/>
    <n v="11.125"/>
    <n v="5.0030000000000001"/>
    <n v="10"/>
    <n v="120.85"/>
    <n v="11615"/>
    <m/>
    <m/>
    <m/>
    <m/>
    <m/>
    <m/>
    <m/>
  </r>
  <r>
    <x v="45"/>
    <s v="249750AC"/>
    <s v="DERBY CYCLE CORP"/>
    <d v="2001-06-14T00:00:00"/>
    <s v="CC"/>
    <s v="CC"/>
    <x v="0"/>
    <x v="0"/>
    <x v="0"/>
    <s v="LEISURE TIME"/>
    <s v="BICYCLE MANUFACTURING"/>
    <s v="INDUSTRIALS"/>
    <x v="10"/>
    <x v="22"/>
    <s v="SENIOR"/>
    <s v="SR UNSECURED"/>
    <s v="SR UNSECURED"/>
    <s v="SENIOR NOTES"/>
    <s v="Y"/>
    <s v="Y"/>
    <s v="N"/>
    <s v="Y"/>
    <n v="100"/>
    <n v="2256.1"/>
    <n v="4.432427640618767E-2"/>
    <n v="10"/>
    <n v="7.0410000000000004"/>
    <n v="28"/>
    <n v="43.2"/>
    <n v="3819"/>
    <m/>
    <m/>
    <m/>
    <m/>
    <m/>
    <m/>
    <m/>
  </r>
  <r>
    <x v="45"/>
    <s v="29380PAB"/>
    <s v="ENTERPRISES SHIP"/>
    <d v="2001-05-01T00:00:00"/>
    <s v="CCC"/>
    <s v="CCC"/>
    <x v="0"/>
    <x v="1"/>
    <x v="15"/>
    <s v="TRANSPORTATION"/>
    <s v="TRANSPORT-MARINE"/>
    <s v="INDUSTRIALS"/>
    <x v="9"/>
    <x v="30"/>
    <s v="SENIOR"/>
    <s v="SR UNSECURED"/>
    <s v="SR UNSECURED"/>
    <s v="SENIOR NOTES"/>
    <s v="N"/>
    <m/>
    <s v="N"/>
    <s v="Y"/>
    <n v="175"/>
    <n v="2256.1"/>
    <n v="7.756748371082843E-2"/>
    <n v="8.875"/>
    <n v="7.0030000000000001"/>
    <n v="46"/>
    <n v="26.01"/>
    <n v="2088"/>
    <m/>
    <m/>
    <m/>
    <m/>
    <m/>
    <m/>
    <m/>
  </r>
  <r>
    <x v="45"/>
    <s v="399626AB"/>
    <s v="GROVE WORLDWIDE"/>
    <d v="2001-05-07T00:00:00"/>
    <s v="CCC"/>
    <s v="CCC"/>
    <x v="0"/>
    <x v="0"/>
    <x v="0"/>
    <s v="MACHINERY-CONSTR&amp;MINING"/>
    <s v="MACHINERY-CONSTR&amp;MINING"/>
    <s v="INDUSTRIALS"/>
    <x v="13"/>
    <x v="36"/>
    <s v="SUB"/>
    <s v="SR SUBORDINATED"/>
    <s v="SUBORDINATED UNSECURED"/>
    <s v="SR SUB NOTES"/>
    <s v="N"/>
    <m/>
    <s v="N"/>
    <s v="Y"/>
    <n v="225"/>
    <n v="2256.1"/>
    <n v="9.9729621913922262E-2"/>
    <n v="9.25"/>
    <n v="7.0030000000000001"/>
    <n v="4.25"/>
    <n v="217.27"/>
    <n v="21239"/>
    <m/>
    <m/>
    <m/>
    <m/>
    <m/>
    <m/>
    <m/>
  </r>
  <r>
    <x v="45"/>
    <s v="69553JAC"/>
    <s v="PAGEMART WIRELES"/>
    <d v="2001-05-23T00:00:00"/>
    <s v="CC"/>
    <s v="CC"/>
    <x v="0"/>
    <x v="0"/>
    <x v="0"/>
    <s v="TELECOMMUNICATIONS"/>
    <s v="TELECOM SERVICES"/>
    <s v="INDUSTRIALS"/>
    <x v="0"/>
    <x v="11"/>
    <s v="SUB"/>
    <s v="SR SUBORDINATED"/>
    <s v="SUBORDINATED UNSECURED"/>
    <s v="SR SUBORDINATED"/>
    <s v="N"/>
    <s v="Y"/>
    <s v="N"/>
    <s v="Y"/>
    <n v="316.10000000000002"/>
    <n v="2256.1"/>
    <n v="0.14010903771995925"/>
    <n v="11.25"/>
    <n v="6.7590000000000003"/>
    <n v="8"/>
    <n v="66.13"/>
    <n v="13099"/>
    <m/>
    <m/>
    <m/>
    <m/>
    <m/>
    <m/>
    <m/>
  </r>
  <r>
    <x v="45"/>
    <s v="74437CAD"/>
    <s v="PSINET INC"/>
    <d v="2001-05-31T00:00:00"/>
    <s v="CC"/>
    <s v="CC"/>
    <x v="0"/>
    <x v="0"/>
    <x v="0"/>
    <s v="INTERNET"/>
    <s v="WEB HOSTING/DESIGN"/>
    <s v="INDUSTRIALS"/>
    <x v="0"/>
    <x v="44"/>
    <s v="SENIOR"/>
    <s v="SR UNSECURED"/>
    <s v="SR UNSECURED"/>
    <s v="SENIOR NOTES"/>
    <s v="N"/>
    <s v="Y"/>
    <s v="N"/>
    <s v="Y"/>
    <n v="350"/>
    <n v="2256.1"/>
    <n v="0.15513496742165686"/>
    <n v="11.5"/>
    <n v="7.5049999999999999"/>
    <n v="7"/>
    <n v="164.31"/>
    <n v="15962"/>
    <m/>
    <m/>
    <m/>
    <m/>
    <m/>
    <m/>
    <m/>
  </r>
  <r>
    <x v="45"/>
    <s v="87959YAA"/>
    <s v="TELIGENT INC"/>
    <d v="2001-05-21T00:00:00"/>
    <s v="CC"/>
    <s v="CC"/>
    <x v="0"/>
    <x v="0"/>
    <x v="0"/>
    <s v="INTERNET"/>
    <s v="INTERNET CONNECTIV SVCS"/>
    <s v="INDUSTRIALS"/>
    <x v="12"/>
    <x v="20"/>
    <s v="SENIOR"/>
    <s v="SR UNSECURED"/>
    <s v="SR UNSECURED"/>
    <s v="SR UNSECURED"/>
    <s v="Y"/>
    <s v="Y"/>
    <s v="N"/>
    <s v="Y"/>
    <n v="300"/>
    <n v="2256.1"/>
    <n v="0.13297282921856302"/>
    <n v="11.5"/>
    <n v="6.5890000000000004"/>
    <n v="1"/>
    <n v="681.84"/>
    <n v="66869"/>
    <m/>
    <m/>
    <m/>
    <m/>
    <m/>
    <m/>
    <m/>
  </r>
  <r>
    <x v="45"/>
    <s v="87959YAD"/>
    <s v="TELIGENT INC"/>
    <d v="2001-05-21T00:00:00"/>
    <s v="CC"/>
    <s v="CC"/>
    <x v="0"/>
    <x v="0"/>
    <x v="0"/>
    <s v="INTERNET"/>
    <s v="INTERNET CONNECTIV SVCS"/>
    <s v="INDUSTRIALS"/>
    <x v="12"/>
    <x v="20"/>
    <s v="SENIOR"/>
    <s v="SR UNSECURED"/>
    <s v="SR UNSECURED"/>
    <s v="SR DISCOUNT NTS"/>
    <s v="Y"/>
    <s v="Y"/>
    <s v="N"/>
    <s v="Y"/>
    <n v="440"/>
    <n v="2256.1"/>
    <n v="0.19502681618722575"/>
    <n v="11.5"/>
    <n v="6.8360000000000003"/>
    <n v="1"/>
    <n v="151.41999999999999"/>
    <n v="62747"/>
    <m/>
    <m/>
    <m/>
    <m/>
    <m/>
    <m/>
    <m/>
  </r>
  <r>
    <x v="46"/>
    <s v="121360AB"/>
    <s v="BURKE INDS INC"/>
    <d v="2001-06-25T00:00:00"/>
    <s v="CCC"/>
    <s v="CCC"/>
    <x v="0"/>
    <x v="0"/>
    <x v="0"/>
    <s v="MISCELLANEOUS MANUFACTUR"/>
    <s v="MISCELLANEOUS MANUFACTUR"/>
    <s v="INDUSTRIALS"/>
    <x v="5"/>
    <x v="7"/>
    <s v="SENIOR"/>
    <s v="SR UNSECURED"/>
    <s v="SR UNSECURED"/>
    <s v="COMPANY GUARNT"/>
    <s v="Y"/>
    <s v="Y"/>
    <s v="N"/>
    <s v="Y"/>
    <n v="110"/>
    <n v="3543.1"/>
    <n v="3.1046258925799441E-2"/>
    <n v="10"/>
    <n v="6.2080000000000002"/>
    <n v="18"/>
    <n v="64.400000000000006"/>
    <n v="5946"/>
    <s v="MULTIPLE"/>
    <m/>
    <m/>
    <m/>
    <m/>
    <m/>
    <m/>
  </r>
  <r>
    <x v="46"/>
    <s v="15133CAC"/>
    <s v="CENTAUR MINING"/>
    <d v="2001-03-14T00:00:00"/>
    <s v="CC"/>
    <s v="CC"/>
    <x v="0"/>
    <x v="5"/>
    <x v="13"/>
    <s v="MINING"/>
    <s v="GOLD MINING"/>
    <s v="INDUSTRIALS"/>
    <x v="5"/>
    <x v="27"/>
    <s v="SENIOR"/>
    <s v="SR UNSECURED"/>
    <s v="SR UNSECURED"/>
    <s v="COMPANY GUARNT"/>
    <s v="N"/>
    <s v="Y"/>
    <s v="N"/>
    <s v="Y"/>
    <n v="225"/>
    <n v="3543.1"/>
    <n v="6.3503711439135219E-2"/>
    <n v="11"/>
    <n v="6.5039999999999996"/>
    <n v="5.25"/>
    <n v="209.86"/>
    <n v="20407"/>
    <s v="SINGLE"/>
    <m/>
    <m/>
    <m/>
    <m/>
    <m/>
    <m/>
  </r>
  <r>
    <x v="46"/>
    <s v="195910AA"/>
    <s v="COLOR SPOT NURSE"/>
    <d v="2001-07-15T00:00:00"/>
    <s v="CCC"/>
    <s v="CCC"/>
    <x v="0"/>
    <x v="0"/>
    <x v="0"/>
    <s v="RETAIL"/>
    <s v="RETAIL-GARDENING PROD"/>
    <s v="INDUSTRIALS"/>
    <x v="10"/>
    <x v="22"/>
    <s v="SUB"/>
    <s v="SR SUBORDINATED"/>
    <s v="SUBORDINATED UNSECURED"/>
    <s v="SR SUB NOTES"/>
    <s v="N"/>
    <s v="Y"/>
    <s v="N"/>
    <s v="Y"/>
    <n v="100"/>
    <n v="3543.1"/>
    <n v="2.8223871750726767E-2"/>
    <n v="10.5"/>
    <n v="6.5419999999999998"/>
    <n v="19.63"/>
    <n v="61.21"/>
    <n v="5628"/>
    <m/>
    <m/>
    <m/>
    <m/>
    <m/>
    <m/>
    <m/>
  </r>
  <r>
    <x v="46"/>
    <s v="381184AC"/>
    <s v="GOLDEN SKY DBS"/>
    <d v="2004-06-02T00:00:00"/>
    <s v="CCC"/>
    <s v="CCC"/>
    <x v="0"/>
    <x v="0"/>
    <x v="0"/>
    <s v="TELECOMMUNICATIONS"/>
    <s v="SATELLITE TELECOM"/>
    <s v="INDUSTRIALS"/>
    <x v="1"/>
    <x v="9"/>
    <s v="SENIOR"/>
    <s v="SR UNSECURED"/>
    <s v="SR UNSECURED"/>
    <s v="SR DISCOUNT NTS"/>
    <s v="N"/>
    <s v="Y"/>
    <s v="N"/>
    <s v="Y"/>
    <n v="193.1"/>
    <n v="3543.1"/>
    <n v="5.4500296350653385E-2"/>
    <n v="13.5"/>
    <n v="5.7510000000000003"/>
    <n v="58"/>
    <n v="17.27"/>
    <n v="1210"/>
    <m/>
    <m/>
    <m/>
    <m/>
    <m/>
    <m/>
    <m/>
  </r>
  <r>
    <x v="46"/>
    <s v="69363VAB"/>
    <s v="PSINET INC"/>
    <d v="2001-05-31T00:00:00"/>
    <s v="C"/>
    <s v="C"/>
    <x v="0"/>
    <x v="0"/>
    <x v="0"/>
    <s v="INTERNET"/>
    <s v="WEB HOSTING/DESIGN"/>
    <s v="INDUSTRIALS"/>
    <x v="0"/>
    <x v="44"/>
    <s v="SENIOR"/>
    <s v="SR UNSECURED"/>
    <s v="SR UNSECURED"/>
    <s v="SR UNSECURED"/>
    <s v="Y"/>
    <s v="Y"/>
    <s v="N"/>
    <s v="Y"/>
    <n v="1049.5999999999999"/>
    <n v="3543.1"/>
    <n v="0.29623775789562812"/>
    <n v="11"/>
    <n v="8.17"/>
    <n v="9"/>
    <n v="191.19"/>
    <n v="11403"/>
    <m/>
    <m/>
    <m/>
    <m/>
    <m/>
    <m/>
    <m/>
  </r>
  <r>
    <x v="46"/>
    <s v="74437CAB"/>
    <s v="PSINET INC"/>
    <d v="2001-05-31T00:00:00"/>
    <s v="C"/>
    <s v="C"/>
    <x v="0"/>
    <x v="0"/>
    <x v="0"/>
    <s v="INTERNET"/>
    <s v="WEB HOSTING/DESIGN"/>
    <s v="INDUSTRIALS"/>
    <x v="0"/>
    <x v="44"/>
    <s v="SUB"/>
    <s v="SR SUBORDINATED"/>
    <s v="SUBORDINATED UNSECURED"/>
    <s v="SENIOR NOTES"/>
    <s v="Y"/>
    <s v="Y"/>
    <s v="N"/>
    <s v="Y"/>
    <n v="600"/>
    <n v="3543.1"/>
    <n v="0.16934323050436059"/>
    <n v="10"/>
    <n v="3.71"/>
    <n v="9"/>
    <n v="136.18"/>
    <n v="13116"/>
    <m/>
    <m/>
    <m/>
    <m/>
    <m/>
    <m/>
    <m/>
  </r>
  <r>
    <x v="46"/>
    <s v="74437CAG"/>
    <s v="PSINET INC"/>
    <d v="2001-05-31T00:00:00"/>
    <s v="C"/>
    <s v="C"/>
    <x v="0"/>
    <x v="0"/>
    <x v="0"/>
    <s v="INTERNET"/>
    <s v="WEB HOSTING/DESIGN"/>
    <s v="INDUSTRIALS"/>
    <x v="0"/>
    <x v="44"/>
    <s v="SENIOR"/>
    <s v="SR UNSECURED"/>
    <s v="SR UNSECURED"/>
    <s v="SR UNSECURED"/>
    <s v="Y"/>
    <s v="Y"/>
    <s v="N"/>
    <s v="Y"/>
    <n v="599.4"/>
    <n v="3543.1"/>
    <n v="0.16917388727385624"/>
    <n v="10.5"/>
    <n v="5.5039999999999996"/>
    <n v="9"/>
    <n v="123.07"/>
    <n v="11819"/>
    <m/>
    <m/>
    <m/>
    <m/>
    <m/>
    <m/>
    <m/>
  </r>
  <r>
    <x v="46"/>
    <s v="821266AE"/>
    <s v="SHEFFIELD STEEL"/>
    <d v="2001-05-15T00:00:00"/>
    <s v="CCC"/>
    <s v="CCC"/>
    <x v="0"/>
    <x v="0"/>
    <x v="0"/>
    <s v="IRON/STEEL"/>
    <s v="STEEL-PRODUCERS"/>
    <s v="INDUSTRIALS"/>
    <x v="5"/>
    <x v="15"/>
    <s v="SECURED"/>
    <s v="SECURED"/>
    <s v="SECURED"/>
    <s v="1ST MORTGAGE"/>
    <s v="Y"/>
    <s v="N"/>
    <s v="Y"/>
    <s v="N"/>
    <n v="110"/>
    <n v="3543.1"/>
    <n v="3.1046258925799441E-2"/>
    <n v="11.5"/>
    <n v="4.5039999999999996"/>
    <n v="27"/>
    <n v="59.62"/>
    <n v="5476"/>
    <m/>
    <m/>
    <m/>
    <m/>
    <m/>
    <m/>
    <m/>
  </r>
  <r>
    <x v="46"/>
    <s v="883435AD"/>
    <s v="THERMADYNE HLDGS"/>
    <d v="2001-06-01T00:00:00"/>
    <s v="C"/>
    <s v="C"/>
    <x v="0"/>
    <x v="0"/>
    <x v="0"/>
    <s v="HAND/MACHINE TOOLS"/>
    <s v="MACH TOOLS&amp;REL PRODUCTS"/>
    <s v="INDUSTRIALS"/>
    <x v="13"/>
    <x v="36"/>
    <s v="SENIOR"/>
    <s v="SR UNSECURED"/>
    <s v="SR UNSECURED"/>
    <s v="SR DISCOUNT NTS"/>
    <s v="Y"/>
    <s v="Y"/>
    <s v="N"/>
    <s v="Y"/>
    <n v="174"/>
    <n v="3543.1"/>
    <n v="4.9109536846264575E-2"/>
    <n v="12.5"/>
    <n v="7.0030000000000001"/>
    <n v="3"/>
    <n v="96.92"/>
    <n v="40465"/>
    <m/>
    <m/>
    <m/>
    <m/>
    <m/>
    <m/>
    <m/>
  </r>
  <r>
    <x v="46"/>
    <s v="883439AB"/>
    <s v="THERMADYNE MFG"/>
    <d v="2001-07-01T00:00:00"/>
    <s v="C"/>
    <s v="C"/>
    <x v="0"/>
    <x v="0"/>
    <x v="0"/>
    <s v="HAND/MACHINE TOOLS"/>
    <s v="MACH TOOLS&amp;REL PRODUCTS"/>
    <s v="INDUSTRIALS"/>
    <x v="13"/>
    <x v="36"/>
    <s v="SUB"/>
    <s v="SR SUBORDINATED"/>
    <s v="SUBORDINATED UNSECURED"/>
    <s v="COMPANY GUARNT"/>
    <s v="N"/>
    <s v="Y"/>
    <s v="N"/>
    <s v="Y"/>
    <n v="207"/>
    <n v="3543.1"/>
    <n v="5.8423414524004402E-2"/>
    <n v="9.875"/>
    <n v="7.0030000000000001"/>
    <n v="38"/>
    <n v="33.14"/>
    <n v="2801"/>
    <s v="MULTIPLE"/>
    <m/>
    <m/>
    <m/>
    <m/>
    <m/>
    <m/>
  </r>
  <r>
    <x v="46"/>
    <s v="981583AC"/>
    <s v="WORLDWIDE FIBER"/>
    <d v="2001-07-15T00:00:00"/>
    <s v="B"/>
    <s v="B-"/>
    <x v="0"/>
    <x v="0"/>
    <x v="5"/>
    <s v="TELECOMMUNICATIONS"/>
    <s v="TELECOM EQ FIBER OPTICS"/>
    <s v="INDUSTRIALS"/>
    <x v="12"/>
    <x v="20"/>
    <s v="SENIOR"/>
    <s v="SR UNSECURED"/>
    <s v="SR UNSECURED"/>
    <s v="SENIOR NOTES"/>
    <s v="Y"/>
    <s v="Y"/>
    <s v="N"/>
    <s v="Y"/>
    <n v="175"/>
    <n v="3543.1"/>
    <n v="4.9391775563771841E-2"/>
    <n v="12.5"/>
    <n v="4.5419999999999998"/>
    <n v="8"/>
    <n v="161.91"/>
    <n v="15698"/>
    <m/>
    <m/>
    <m/>
    <m/>
    <m/>
    <m/>
    <m/>
  </r>
  <r>
    <x v="47"/>
    <s v="031909AD"/>
    <s v="AMRESCO INC"/>
    <d v="2001-07-02T00:00:00"/>
    <s v="CCC"/>
    <s v="CCC"/>
    <x v="0"/>
    <x v="0"/>
    <x v="0"/>
    <s v="CHEMICALS"/>
    <s v="CHEMICALS-OTHER"/>
    <s v="FINANCIAL"/>
    <x v="7"/>
    <x v="13"/>
    <s v="SUB"/>
    <s v="SR SUBORDINATED"/>
    <s v="SUBORDINATED UNSECURED"/>
    <s v="SR SUBORDINATED"/>
    <s v="Y"/>
    <s v="Y"/>
    <s v="N"/>
    <s v="Y"/>
    <n v="127.3"/>
    <n v="3456.1"/>
    <n v="3.6833424958768554E-2"/>
    <n v="10"/>
    <n v="2.7080000000000002"/>
    <n v="57"/>
    <n v="36.130000000000003"/>
    <n v="3159"/>
    <m/>
    <m/>
    <m/>
    <m/>
    <m/>
    <m/>
    <m/>
  </r>
  <r>
    <x v="47"/>
    <s v="031909AE"/>
    <s v="AMRESCO INC"/>
    <d v="2001-07-02T00:00:00"/>
    <s v="CCC"/>
    <s v="CCC"/>
    <x v="0"/>
    <x v="0"/>
    <x v="0"/>
    <s v="CHEMICALS"/>
    <s v="CHEMICALS-OTHER"/>
    <s v="FINANCIAL"/>
    <x v="7"/>
    <x v="13"/>
    <s v="SUB"/>
    <s v="SR SUBORDINATED"/>
    <s v="SUBORDINATED UNSECURED"/>
    <s v="SR SUBORDINATED"/>
    <s v="N"/>
    <s v="Y"/>
    <s v="N"/>
    <s v="Y"/>
    <n v="185.7"/>
    <n v="3456.1"/>
    <n v="5.3731084170018227E-2"/>
    <n v="9.875"/>
    <n v="3.7069999999999999"/>
    <n v="57"/>
    <n v="29.75"/>
    <n v="2499"/>
    <m/>
    <m/>
    <m/>
    <m/>
    <m/>
    <m/>
    <m/>
  </r>
  <r>
    <x v="47"/>
    <s v="039381AE"/>
    <s v="ARCH COMM INC"/>
    <d v="2001-06-15T00:00:00"/>
    <s v="CC"/>
    <s v="CC"/>
    <x v="0"/>
    <x v="0"/>
    <x v="0"/>
    <s v="TELECOMMUNICATIONS"/>
    <s v="TELECOM SERVICES"/>
    <s v="INDUSTRIALS"/>
    <x v="12"/>
    <x v="21"/>
    <s v="SENIOR"/>
    <s v="SR UNSECURED"/>
    <s v="SR UNSECURED"/>
    <s v="SENIOR NOTES"/>
    <s v="Y"/>
    <s v="Y"/>
    <s v="N"/>
    <s v="Y"/>
    <n v="130"/>
    <n v="3456.1"/>
    <n v="3.761465235380921E-2"/>
    <n v="12.75"/>
    <n v="6.0030000000000001"/>
    <n v="20"/>
    <n v="71.27"/>
    <n v="6646"/>
    <m/>
    <m/>
    <m/>
    <m/>
    <m/>
    <m/>
    <m/>
  </r>
  <r>
    <x v="47"/>
    <s v="11687PAD"/>
    <s v="BRUNNER MOND GRP"/>
    <d v="2001-08-14T00:00:00"/>
    <s v="CC"/>
    <s v="CC"/>
    <x v="0"/>
    <x v="1"/>
    <x v="12"/>
    <s v="CHEMICALS"/>
    <s v="CHEMICALS-DIVERSIFIED"/>
    <s v="INDUSTRIALS"/>
    <x v="5"/>
    <x v="7"/>
    <s v="SUB"/>
    <s v="SR SUBORDINATED"/>
    <s v="SUBORDINATED UNSECURED"/>
    <s v="SR SUB NOTES"/>
    <s v="Y"/>
    <s v="Y"/>
    <s v="N"/>
    <s v="Y"/>
    <n v="125"/>
    <n v="3456.1"/>
    <n v="3.6167934955585776E-2"/>
    <n v="11"/>
    <n v="7.0410000000000004"/>
    <n v="23"/>
    <n v="54.13"/>
    <n v="4919"/>
    <m/>
    <m/>
    <m/>
    <m/>
    <m/>
    <m/>
    <m/>
  </r>
  <r>
    <x v="47"/>
    <s v="29409KAB"/>
    <s v="ENVIROSOURCE INC"/>
    <d v="2001-06-15T00:00:00"/>
    <s v="CCC"/>
    <s v="CCC+"/>
    <x v="0"/>
    <x v="0"/>
    <x v="0"/>
    <s v="ENVIRONMENTAL CONTROL"/>
    <s v="POLLUTION CONTROL"/>
    <s v="INDUSTRIALS"/>
    <x v="16"/>
    <x v="40"/>
    <s v="SENIOR"/>
    <s v="SR UNSECURED"/>
    <s v="SR UNSECURED"/>
    <s v="SENIOR NOTES"/>
    <s v="N"/>
    <m/>
    <s v="N"/>
    <s v="Y"/>
    <n v="220"/>
    <n v="3456.1"/>
    <n v="6.3655565521830965E-2"/>
    <n v="9.75"/>
    <n v="1.9590000000000001"/>
    <n v="8"/>
    <n v="253.74"/>
    <n v="24142"/>
    <m/>
    <m/>
    <m/>
    <m/>
    <m/>
    <m/>
    <m/>
  </r>
  <r>
    <x v="47"/>
    <s v="452729AD"/>
    <s v="IMPERIAL CREDIT"/>
    <d v="2002-08-14T00:00:00"/>
    <s v="CC"/>
    <s v="CC"/>
    <x v="0"/>
    <x v="0"/>
    <x v="0"/>
    <s v="BANKS"/>
    <s v="COMMER BANKS-WESTERN US"/>
    <s v="FINANCIAL"/>
    <x v="7"/>
    <x v="13"/>
    <s v="SENIOR"/>
    <s v="SR UNSECURED"/>
    <s v="SR UNSECURED"/>
    <s v="SR UNSECURED"/>
    <s v="N"/>
    <s v="Y"/>
    <s v="N"/>
    <s v="Y"/>
    <n v="200"/>
    <n v="3456.1"/>
    <n v="5.7868695928937244E-2"/>
    <n v="9.875"/>
    <n v="5.5449999999999999"/>
    <n v="25"/>
    <n v="52.33"/>
    <n v="4738"/>
    <m/>
    <m/>
    <m/>
    <m/>
    <m/>
    <m/>
    <m/>
  </r>
  <r>
    <x v="47"/>
    <s v="59159PAA"/>
    <s v="METRICOM INC"/>
    <d v="2001-07-02T00:00:00"/>
    <s v="CCC"/>
    <s v="CCC"/>
    <x v="0"/>
    <x v="0"/>
    <x v="0"/>
    <s v="TELECOMMUNICATIONS"/>
    <s v="TELECOM SERVICES"/>
    <s v="INDUSTRIALS"/>
    <x v="12"/>
    <x v="21"/>
    <s v="SENIOR"/>
    <s v="SR UNSECURED"/>
    <s v="SR UNSECURED"/>
    <s v="COMPANY GUARNT"/>
    <s v="Y"/>
    <s v="Y"/>
    <s v="N"/>
    <s v="Y"/>
    <n v="300"/>
    <n v="3456.1"/>
    <n v="8.680304389340586E-2"/>
    <n v="13"/>
    <n v="8.6300000000000008"/>
    <n v="21.5"/>
    <n v="62.13"/>
    <n v="5725"/>
    <s v="SINGLE"/>
    <m/>
    <m/>
    <m/>
    <m/>
    <m/>
    <m/>
  </r>
  <r>
    <x v="47"/>
    <s v="591647AD"/>
    <s v="METROCALL INC"/>
    <d v="2001-04-14T00:00:00"/>
    <s v="CC"/>
    <s v="CC"/>
    <x v="0"/>
    <x v="0"/>
    <x v="0"/>
    <s v="TELECOMMUNICATIONS"/>
    <s v="CELLULAR TELECOM"/>
    <s v="INDUSTRIALS"/>
    <x v="12"/>
    <x v="21"/>
    <s v="SUB"/>
    <s v="SR SUBORDINATED"/>
    <s v="SUBORDINATED UNSECURED"/>
    <s v="SR SUB NOTES"/>
    <s v="Y"/>
    <s v="Y"/>
    <s v="N"/>
    <s v="Y"/>
    <n v="171.3"/>
    <n v="3456.1"/>
    <n v="4.9564538063134753E-2"/>
    <n v="9.75"/>
    <n v="6.34"/>
    <n v="4.25"/>
    <n v="157.47999999999999"/>
    <n v="21747"/>
    <m/>
    <m/>
    <m/>
    <m/>
    <m/>
    <m/>
    <m/>
  </r>
  <r>
    <x v="47"/>
    <s v="73109PAB"/>
    <s v="POLAROID CORP"/>
    <d v="2001-08-14T00:00:00"/>
    <s v="CCC"/>
    <s v="CCC"/>
    <x v="0"/>
    <x v="0"/>
    <x v="0"/>
    <s v="MISCELLANEOUS MANUFACTUR"/>
    <s v="PHOTO EQUIPMENT&amp;SUPPLIES"/>
    <s v="INDUSTRIALS"/>
    <x v="10"/>
    <x v="22"/>
    <s v="SENIOR"/>
    <s v="UNSECURED"/>
    <s v="SR UNSECURED"/>
    <s v="NOTES"/>
    <s v="N"/>
    <m/>
    <s v="N"/>
    <s v="N"/>
    <n v="150"/>
    <n v="3456.1"/>
    <n v="4.340152194670293E-2"/>
    <n v="7.25"/>
    <n v="5.5449999999999999"/>
    <n v="26"/>
    <n v="43.56"/>
    <n v="3855"/>
    <m/>
    <m/>
    <m/>
    <m/>
    <m/>
    <m/>
    <m/>
  </r>
  <r>
    <x v="47"/>
    <s v="858903AB"/>
    <s v="STERLING CHEM"/>
    <d v="2001-07-16T00:00:00"/>
    <s v="CC"/>
    <s v="CC"/>
    <x v="0"/>
    <x v="0"/>
    <x v="0"/>
    <s v="CHEMICALS"/>
    <s v="CHEMICALS-DIVERSIFIED"/>
    <s v="INDUSTRIALS"/>
    <x v="5"/>
    <x v="7"/>
    <s v="SUB"/>
    <s v="SR SUBORDINATED"/>
    <s v="SUBORDINATED UNSECURED"/>
    <s v="SR SUB NOTES"/>
    <s v="Y"/>
    <s v="Y"/>
    <s v="N"/>
    <s v="Y"/>
    <n v="275"/>
    <n v="3456.1"/>
    <n v="7.9569456902288713E-2"/>
    <n v="11.75"/>
    <n v="5.1260000000000003"/>
    <n v="23"/>
    <n v="63.88"/>
    <n v="5902"/>
    <m/>
    <m/>
    <m/>
    <m/>
    <m/>
    <m/>
    <m/>
  </r>
  <r>
    <x v="47"/>
    <s v="858903AE"/>
    <s v="STERLING CHEM"/>
    <d v="2001-07-16T00:00:00"/>
    <s v="CC"/>
    <s v="CC"/>
    <x v="0"/>
    <x v="0"/>
    <x v="0"/>
    <s v="CHEMICALS"/>
    <s v="CHEMICALS-DIVERSIFIED"/>
    <s v="INDUSTRIALS"/>
    <x v="5"/>
    <x v="7"/>
    <s v="SUB"/>
    <s v="SR SUBORDINATED"/>
    <s v="SUBORDINATED UNSECURED"/>
    <s v="SR SUB NOTES"/>
    <s v="Y"/>
    <s v="Y"/>
    <s v="N"/>
    <s v="Y"/>
    <n v="150"/>
    <n v="3456.1"/>
    <n v="4.340152194670293E-2"/>
    <n v="11.25"/>
    <n v="5.7530000000000001"/>
    <n v="22"/>
    <n v="61.15"/>
    <n v="5628"/>
    <m/>
    <m/>
    <m/>
    <m/>
    <m/>
    <m/>
    <m/>
  </r>
  <r>
    <x v="47"/>
    <s v="85916EAB"/>
    <s v="STERLING CHM HLD"/>
    <d v="2001-07-16T00:00:00"/>
    <s v="C"/>
    <s v="C"/>
    <x v="0"/>
    <x v="0"/>
    <x v="0"/>
    <s v="CHEMICALS"/>
    <s v="CHEMICALS-DIVERSIFIED"/>
    <s v="INDUSTRIALS"/>
    <x v="5"/>
    <x v="7"/>
    <s v="SECURED"/>
    <s v="SECURED"/>
    <s v="SECURED"/>
    <s v="SR DISCOUNT NTS"/>
    <s v="Y"/>
    <s v="N"/>
    <s v="Y"/>
    <s v="Y"/>
    <n v="191.8"/>
    <n v="3456.1"/>
    <n v="5.5496079395850821E-2"/>
    <n v="13.5"/>
    <n v="7.1260000000000003"/>
    <n v="5"/>
    <n v="223.87"/>
    <n v="23873"/>
    <m/>
    <m/>
    <m/>
    <m/>
    <m/>
    <m/>
    <m/>
  </r>
  <r>
    <x v="47"/>
    <s v="88575TAL"/>
    <s v="360NETWORKS INC"/>
    <d v="2001-06-28T00:00:00"/>
    <s v="CC"/>
    <s v="CC"/>
    <x v="0"/>
    <x v="0"/>
    <x v="5"/>
    <s v="TELECOMMUNICATIONS"/>
    <s v="TELECOM EQ FIBER OPTICS"/>
    <s v="INDUSTRIALS"/>
    <x v="12"/>
    <x v="20"/>
    <s v="SENIOR"/>
    <s v="SR UNSECURED"/>
    <s v="SR UNSECURED"/>
    <s v="SR UNSECURED"/>
    <s v="Y"/>
    <s v="Y"/>
    <s v="N"/>
    <s v="Y"/>
    <n v="600"/>
    <n v="3456.1"/>
    <n v="0.17360608778681172"/>
    <n v="13"/>
    <n v="6.8360000000000003"/>
    <n v="2"/>
    <n v="335.35"/>
    <n v="45994"/>
    <m/>
    <m/>
    <m/>
    <m/>
    <m/>
    <m/>
    <m/>
  </r>
  <r>
    <x v="47"/>
    <s v="92923XAB"/>
    <s v="WEC COMPANY"/>
    <d v="2001-08-14T00:00:00"/>
    <s v="CC"/>
    <s v="CC"/>
    <x v="0"/>
    <x v="0"/>
    <x v="0"/>
    <s v="ELECTRIC"/>
    <s v="ELECTRIC-DISTRIBUTION"/>
    <s v="INDUSTRIALS"/>
    <x v="13"/>
    <x v="36"/>
    <s v="SENIOR"/>
    <s v="SR UNSECURED"/>
    <s v="SR UNSECURED"/>
    <s v="COMPANY GUARNT"/>
    <s v="Y"/>
    <s v="Y"/>
    <s v="N"/>
    <s v="Y"/>
    <n v="130"/>
    <n v="3456.1"/>
    <n v="3.761465235380921E-2"/>
    <n v="12"/>
    <n v="8.0410000000000004"/>
    <n v="10"/>
    <n v="119.22"/>
    <n v="11477"/>
    <s v="SINGLE"/>
    <m/>
    <m/>
    <m/>
    <m/>
    <m/>
    <m/>
  </r>
  <r>
    <x v="47"/>
    <s v="981583AF"/>
    <s v="WORLDWIDE FIBER"/>
    <d v="2001-06-28T00:00:00"/>
    <s v="CC"/>
    <s v="CC"/>
    <x v="0"/>
    <x v="0"/>
    <x v="5"/>
    <s v="TELECOMMUNICATIONS"/>
    <s v="TELECOM EQ FIBER OPTICS"/>
    <s v="INDUSTRIALS"/>
    <x v="12"/>
    <x v="20"/>
    <s v="SUB"/>
    <s v="SR SUBORDINATED"/>
    <s v="SUBORDINATED UNSECURED"/>
    <s v="SENIOR NOTES"/>
    <s v="Y"/>
    <s v="Y"/>
    <s v="N"/>
    <s v="Y"/>
    <n v="500"/>
    <n v="3456.1"/>
    <n v="0.1446717398223431"/>
    <n v="12"/>
    <n v="8.0879999999999992"/>
    <n v="0.5"/>
    <n v="1637.98"/>
    <n v="87758"/>
    <m/>
    <m/>
    <m/>
    <m/>
    <m/>
    <m/>
    <m/>
  </r>
  <r>
    <x v="48"/>
    <s v="030789AM"/>
    <s v="AMES DEPT STORES"/>
    <d v="2001-08-20T00:00:00"/>
    <s v="CCC"/>
    <s v="CCC"/>
    <x v="0"/>
    <x v="0"/>
    <x v="0"/>
    <s v="RETAIL"/>
    <s v="RETAIL-DISCOUNT"/>
    <s v="INDUSTRIALS"/>
    <x v="3"/>
    <x v="48"/>
    <s v="SENIOR"/>
    <s v="SR UNSECURED"/>
    <s v="SR UNSECURED"/>
    <s v="COMPANY GUARNT"/>
    <s v="Y"/>
    <s v="Y"/>
    <s v="N"/>
    <s v="Y"/>
    <n v="200"/>
    <n v="4861.1000000000004"/>
    <n v="4.1142951183888415E-2"/>
    <n v="10"/>
    <n v="4.7069999999999999"/>
    <n v="6"/>
    <n v="165.42"/>
    <n v="16108"/>
    <s v="MULTIPLE"/>
    <m/>
    <m/>
    <m/>
    <m/>
    <m/>
    <m/>
  </r>
  <r>
    <x v="48"/>
    <s v="053672AC"/>
    <s v="AVIATION SALES"/>
    <d v="2001-02-15T00:00:00"/>
    <s v="CC"/>
    <s v="CC"/>
    <x v="0"/>
    <x v="0"/>
    <x v="0"/>
    <s v="AEROSPACE/DEFENSE"/>
    <s v="AEROSPACE/DEFENSE"/>
    <s v="INDUSTRIALS"/>
    <x v="13"/>
    <x v="47"/>
    <s v="SUB"/>
    <s v="SR SUBORDINATED"/>
    <s v="SUBORDINATED UNSECURED"/>
    <s v="COMPANY GUARNT"/>
    <s v="N"/>
    <s v="Y"/>
    <s v="N"/>
    <s v="Y"/>
    <n v="165"/>
    <n v="4861.1000000000004"/>
    <n v="3.3942934726707945E-2"/>
    <n v="8.125"/>
    <n v="6.5449999999999999"/>
    <n v="37.630000000000003"/>
    <n v="30.83"/>
    <n v="2610"/>
    <m/>
    <m/>
    <m/>
    <m/>
    <m/>
    <m/>
    <m/>
  </r>
  <r>
    <x v="48"/>
    <s v="18272NAE"/>
    <s v="CLASSIC CABLE"/>
    <d v="2001-08-31T00:00:00"/>
    <s v="CC"/>
    <s v="CC"/>
    <x v="0"/>
    <x v="0"/>
    <x v="0"/>
    <s v="MEDIA"/>
    <s v="CABLE/SATELLITE TV"/>
    <s v="INDUSTRIALS"/>
    <x v="1"/>
    <x v="9"/>
    <s v="SUB"/>
    <s v="SUBORDINATED"/>
    <s v="SUBORDINATED UNSECURED"/>
    <s v="COMPANY GUARNT"/>
    <s v="Y"/>
    <s v="Y"/>
    <s v="N"/>
    <s v="N"/>
    <n v="150"/>
    <n v="4861.1000000000004"/>
    <n v="3.0857213387916312E-2"/>
    <n v="9.375"/>
    <n v="8.0030000000000001"/>
    <n v="43"/>
    <n v="27.19"/>
    <n v="2235"/>
    <s v="MULTIPLE"/>
    <m/>
    <m/>
    <m/>
    <m/>
    <m/>
    <m/>
  </r>
  <r>
    <x v="48"/>
    <s v="222814AC"/>
    <s v="COVAD COMM GROUP"/>
    <d v="2001-08-15T00:00:00"/>
    <s v="CCC"/>
    <s v="CCC"/>
    <x v="0"/>
    <x v="0"/>
    <x v="0"/>
    <s v="INTERNET"/>
    <s v="INTERNET CONNECTIV SVCS"/>
    <s v="INDUSTRIALS"/>
    <x v="0"/>
    <x v="0"/>
    <s v="SENIOR"/>
    <s v="SR UNSECURED"/>
    <s v="SR UNSECURED"/>
    <s v="SR DISCOUNT NTS"/>
    <s v="Y"/>
    <m/>
    <s v="N"/>
    <s v="Y"/>
    <n v="259.8"/>
    <n v="4861.1000000000004"/>
    <n v="5.3444693587871059E-2"/>
    <n v="13.5"/>
    <n v="6.6230000000000002"/>
    <n v="9.25"/>
    <n v="68.33"/>
    <n v="13747"/>
    <m/>
    <m/>
    <m/>
    <m/>
    <m/>
    <m/>
    <m/>
  </r>
  <r>
    <x v="48"/>
    <s v="222814AJ"/>
    <s v="COVAD COMM GROUP"/>
    <d v="2001-08-15T00:00:00"/>
    <s v="CCC"/>
    <s v="CCC"/>
    <x v="0"/>
    <x v="0"/>
    <x v="0"/>
    <s v="INTERNET"/>
    <s v="INTERNET CONNECTIV SVCS"/>
    <s v="INDUSTRIALS"/>
    <x v="0"/>
    <x v="0"/>
    <s v="SENIOR"/>
    <s v="SR UNSECURED"/>
    <s v="SR UNSECURED"/>
    <s v="SENIOR NOTES"/>
    <s v="N"/>
    <m/>
    <s v="N"/>
    <s v="Y"/>
    <n v="215"/>
    <n v="4861.1000000000004"/>
    <n v="4.4228672522680049E-2"/>
    <n v="12.5"/>
    <n v="7.5439999999999996"/>
    <n v="17.5"/>
    <n v="74.150000000000006"/>
    <n v="6967"/>
    <m/>
    <m/>
    <m/>
    <m/>
    <m/>
    <m/>
    <m/>
  </r>
  <r>
    <x v="48"/>
    <s v="222814AM"/>
    <s v="COVAD COMM GROUP"/>
    <d v="2001-08-15T00:00:00"/>
    <s v="CCC"/>
    <s v="CCC"/>
    <x v="0"/>
    <x v="0"/>
    <x v="0"/>
    <s v="INTERNET"/>
    <s v="INTERNET CONNECTIV SVCS"/>
    <s v="INDUSTRIALS"/>
    <x v="12"/>
    <x v="21"/>
    <s v="SUB"/>
    <s v="SR SUBORDINATED"/>
    <s v="SUBORDINATED UNSECURED"/>
    <s v="SENIOR NOTES"/>
    <s v="Y"/>
    <s v="Y"/>
    <s v="N"/>
    <s v="Y"/>
    <n v="425"/>
    <n v="4861.1000000000004"/>
    <n v="8.7428771265762886E-2"/>
    <n v="12"/>
    <n v="8.5449999999999999"/>
    <n v="15"/>
    <n v="80.97"/>
    <n v="7654"/>
    <m/>
    <m/>
    <m/>
    <m/>
    <m/>
    <m/>
    <m/>
  </r>
  <r>
    <x v="48"/>
    <s v="256886AE"/>
    <s v="DOLPHIN TELECOM"/>
    <d v="2001-07-27T00:00:00"/>
    <s v="C"/>
    <s v="C"/>
    <x v="0"/>
    <x v="1"/>
    <x v="12"/>
    <s v="TELECOMMUNICATIONS"/>
    <s v="TELECOM SERVICES"/>
    <s v="INDUSTRIALS"/>
    <x v="12"/>
    <x v="21"/>
    <s v="SENIOR"/>
    <s v="SR UNSECURED"/>
    <s v="SR UNSECURED"/>
    <s v="SR DISCOUNT NTS"/>
    <s v="Y"/>
    <s v="Y"/>
    <s v="N"/>
    <s v="Y"/>
    <n v="263"/>
    <n v="4861.1000000000004"/>
    <n v="5.4102980806813271E-2"/>
    <n v="11.5"/>
    <n v="6.8360000000000003"/>
    <n v="1.75"/>
    <n v="339.25"/>
    <n v="46117"/>
    <m/>
    <m/>
    <m/>
    <m/>
    <m/>
    <m/>
    <m/>
  </r>
  <r>
    <x v="48"/>
    <s v="256886AH"/>
    <s v="DOLPHIN TELECOM"/>
    <d v="2001-07-27T00:00:00"/>
    <s v="C"/>
    <s v="C"/>
    <x v="0"/>
    <x v="1"/>
    <x v="12"/>
    <s v="TELECOMMUNICATIONS"/>
    <s v="TELECOM SERVICES"/>
    <s v="INDUSTRIALS"/>
    <x v="12"/>
    <x v="21"/>
    <s v="SENIOR"/>
    <s v="SR UNSECURED"/>
    <s v="SR UNSECURED"/>
    <s v="SR DISCOUNT NTS"/>
    <s v="Y"/>
    <s v="Y"/>
    <s v="N"/>
    <s v="Y"/>
    <n v="295"/>
    <n v="4861.1000000000004"/>
    <n v="6.0685852996235412E-2"/>
    <n v="14"/>
    <n v="7.7889999999999997"/>
    <n v="1"/>
    <n v="619.69000000000005"/>
    <n v="64066"/>
    <m/>
    <m/>
    <m/>
    <m/>
    <m/>
    <m/>
    <m/>
  </r>
  <r>
    <x v="48"/>
    <s v="37936UAC"/>
    <s v="GLOBAL TELESYST"/>
    <d v="2001-08-15T00:00:00"/>
    <s v="C"/>
    <s v="C"/>
    <x v="0"/>
    <x v="0"/>
    <x v="0"/>
    <s v="TELECOMMUNICATIONS"/>
    <s v="TELECOM SERVICES"/>
    <s v="INDUSTRIALS"/>
    <x v="12"/>
    <x v="20"/>
    <s v="SENIOR"/>
    <s v="SR UNSECURED"/>
    <s v="SR UNSECURED"/>
    <s v="SENIOR NOTES"/>
    <s v="Y"/>
    <s v="Y"/>
    <s v="N"/>
    <s v="Y"/>
    <n v="105"/>
    <n v="4861.1000000000004"/>
    <n v="2.1600049371541419E-2"/>
    <n v="9.875"/>
    <n v="3.544"/>
    <n v="9.75"/>
    <n v="133.81"/>
    <n v="12918"/>
    <m/>
    <m/>
    <m/>
    <m/>
    <m/>
    <m/>
    <m/>
  </r>
  <r>
    <x v="48"/>
    <s v="427516AB"/>
    <s v="HERMES EURO RAIL"/>
    <d v="2001-08-15T00:00:00"/>
    <s v="CC"/>
    <s v="CC"/>
    <x v="0"/>
    <x v="1"/>
    <x v="1"/>
    <s v="TELECOMMUNICATIONS"/>
    <s v="TELECOM SERVICES"/>
    <s v="INDUSTRIALS"/>
    <x v="12"/>
    <x v="20"/>
    <s v="SENIOR"/>
    <s v="SR UNSECURED"/>
    <s v="SR UNSECURED"/>
    <s v="SENIOR NOTES"/>
    <s v="Y"/>
    <s v="Y"/>
    <s v="N"/>
    <s v="Y"/>
    <n v="264.60000000000002"/>
    <n v="4861.1000000000004"/>
    <n v="5.443212441628438E-2"/>
    <n v="11.5"/>
    <n v="6.0410000000000004"/>
    <n v="18"/>
    <n v="71.86"/>
    <n v="6737"/>
    <m/>
    <m/>
    <m/>
    <m/>
    <m/>
    <m/>
    <m/>
  </r>
  <r>
    <x v="48"/>
    <s v="427516AE"/>
    <s v="HERMES EURO RAIL"/>
    <d v="2001-08-15T00:00:00"/>
    <s v="CC"/>
    <s v="CC"/>
    <x v="0"/>
    <x v="1"/>
    <x v="1"/>
    <s v="TELECOMMUNICATIONS"/>
    <s v="TELECOM SERVICES"/>
    <s v="INDUSTRIALS"/>
    <x v="12"/>
    <x v="20"/>
    <s v="SENIOR"/>
    <s v="SR UNSECURED"/>
    <s v="SR UNSECURED"/>
    <s v="SENIOR NOTES"/>
    <s v="Y"/>
    <s v="Y"/>
    <s v="N"/>
    <s v="Y"/>
    <n v="200"/>
    <n v="4861.1000000000004"/>
    <n v="4.1142951183888415E-2"/>
    <n v="10.375"/>
    <n v="7.4589999999999996"/>
    <n v="16"/>
    <n v="70.739999999999995"/>
    <n v="6454"/>
    <m/>
    <m/>
    <m/>
    <m/>
    <m/>
    <m/>
    <m/>
  </r>
  <r>
    <x v="48"/>
    <s v="502020AC"/>
    <s v="LLS CORP"/>
    <d v="2001-08-01T00:00:00"/>
    <s v="CCC"/>
    <s v="CCC"/>
    <x v="0"/>
    <x v="0"/>
    <x v="0"/>
    <s v="MISCELLANEOUS MANUFACTUR"/>
    <s v="RUBBER/PLASTIC PRODUCTS"/>
    <s v="INDUSTRIALS"/>
    <x v="5"/>
    <x v="7"/>
    <s v="SUB"/>
    <s v="SR SUBORDINATED"/>
    <s v="SUBORDINATED UNSECURED"/>
    <s v="SR SUB NOTES"/>
    <s v="Y"/>
    <s v="Y"/>
    <s v="N"/>
    <s v="Y"/>
    <n v="100"/>
    <n v="4861.1000000000004"/>
    <n v="2.0571475591944208E-2"/>
    <n v="11.625"/>
    <n v="8.0030000000000001"/>
    <n v="72"/>
    <n v="18.46"/>
    <n v="1358"/>
    <m/>
    <m/>
    <m/>
    <m/>
    <m/>
    <m/>
    <m/>
  </r>
  <r>
    <x v="48"/>
    <s v="69553QAC"/>
    <s v="PAGEMART NATWIDE"/>
    <d v="2001-05-23T00:00:00"/>
    <s v="CCC"/>
    <s v="CCC"/>
    <x v="0"/>
    <x v="0"/>
    <x v="0"/>
    <s v="TELECOMMUNICATIONS"/>
    <s v="TELECOM SERVICES"/>
    <s v="INDUSTRIALS"/>
    <x v="12"/>
    <x v="20"/>
    <s v="SENIOR"/>
    <s v="SR UNSECURED"/>
    <s v="SR UNSECURED"/>
    <s v="SR DISCOUNT NTS"/>
    <s v="N"/>
    <s v="Y"/>
    <s v="N"/>
    <s v="Y"/>
    <n v="207.3"/>
    <n v="4861.1000000000004"/>
    <n v="4.2644668902100349E-2"/>
    <n v="15"/>
    <n v="3.5049999999999999"/>
    <n v="3.63"/>
    <n v="417.93"/>
    <n v="40462"/>
    <m/>
    <m/>
    <m/>
    <m/>
    <m/>
    <m/>
    <m/>
  </r>
  <r>
    <x v="48"/>
    <s v="731095AF"/>
    <s v="POLAROID CORP"/>
    <d v="2001-09-14T00:00:00"/>
    <s v="C"/>
    <s v="C"/>
    <x v="0"/>
    <x v="0"/>
    <x v="0"/>
    <s v="MISCELLANEOUS MANUFACTUR"/>
    <s v="PHOTO EQUIPMENT&amp;SUPPLIES"/>
    <s v="INDUSTRIALS"/>
    <x v="0"/>
    <x v="11"/>
    <s v="SENIOR"/>
    <s v="SR UNSECURED"/>
    <s v="SR UNSECURED"/>
    <s v="SENIOR NOTES"/>
    <s v="N"/>
    <s v="Y"/>
    <s v="N"/>
    <s v="Y"/>
    <n v="275"/>
    <n v="4861.1000000000004"/>
    <n v="5.6571557877846575E-2"/>
    <n v="11.5"/>
    <n v="4.5449999999999999"/>
    <n v="20"/>
    <n v="94.53"/>
    <n v="7043"/>
    <m/>
    <m/>
    <m/>
    <m/>
    <m/>
    <m/>
    <m/>
  </r>
  <r>
    <x v="48"/>
    <s v="762430AC"/>
    <s v="RHYTHMS NETCONN"/>
    <d v="2001-08-01T00:00:00"/>
    <s v="CC"/>
    <s v="CC"/>
    <x v="0"/>
    <x v="0"/>
    <x v="0"/>
    <s v="INTERNET"/>
    <s v="INTERNET CONNECTIV SVCS"/>
    <s v="INDUSTRIALS"/>
    <x v="0"/>
    <x v="44"/>
    <s v="SENIOR"/>
    <s v="SR UNSECURED"/>
    <s v="SR UNSECURED"/>
    <s v="SR DISCOUNT NTS"/>
    <s v="Y"/>
    <s v="Y"/>
    <s v="N"/>
    <s v="Y"/>
    <n v="289"/>
    <n v="4861.1000000000004"/>
    <n v="5.945156446071876E-2"/>
    <n v="13.5"/>
    <n v="6.79"/>
    <n v="4.8"/>
    <n v="87.69"/>
    <n v="24314"/>
    <m/>
    <m/>
    <m/>
    <m/>
    <m/>
    <m/>
    <m/>
  </r>
  <r>
    <x v="48"/>
    <s v="762430AE"/>
    <s v="RHYTHMS NETCONN"/>
    <d v="2001-08-01T00:00:00"/>
    <s v="CC"/>
    <s v="CC"/>
    <x v="0"/>
    <x v="0"/>
    <x v="0"/>
    <s v="INTERNET"/>
    <s v="INTERNET CONNECTIV SVCS"/>
    <s v="INDUSTRIALS"/>
    <x v="0"/>
    <x v="44"/>
    <s v="SENIOR"/>
    <s v="SR UNSECURED"/>
    <s v="SR UNSECURED"/>
    <s v="SENIOR NOTES"/>
    <s v="Y"/>
    <s v="Y"/>
    <s v="N"/>
    <s v="Y"/>
    <n v="325"/>
    <n v="4861.1000000000004"/>
    <n v="6.6857295673818679E-2"/>
    <n v="12.75"/>
    <n v="7.7069999999999999"/>
    <n v="9.75"/>
    <n v="126.43"/>
    <n v="12224"/>
    <m/>
    <m/>
    <m/>
    <m/>
    <m/>
    <m/>
    <m/>
  </r>
  <r>
    <x v="48"/>
    <s v="762430AG"/>
    <s v="RHYTHMS NETCONN"/>
    <d v="2001-08-01T00:00:00"/>
    <s v="CC"/>
    <s v="CC"/>
    <x v="0"/>
    <x v="0"/>
    <x v="0"/>
    <s v="INTERNET"/>
    <s v="INTERNET CONNECTIV SVCS"/>
    <s v="INDUSTRIALS"/>
    <x v="0"/>
    <x v="44"/>
    <s v="SUB"/>
    <s v="SR SUBORDINATED"/>
    <s v="SUBORDINATED UNSECURED"/>
    <s v="SENIOR NOTES"/>
    <s v="Y"/>
    <s v="Y"/>
    <s v="N"/>
    <s v="Y"/>
    <n v="300"/>
    <n v="4861.1000000000004"/>
    <n v="6.1714426775832623E-2"/>
    <n v="14"/>
    <n v="8.5449999999999999"/>
    <n v="1.55"/>
    <n v="700.57"/>
    <n v="67668"/>
    <m/>
    <m/>
    <m/>
    <m/>
    <m/>
    <m/>
    <m/>
  </r>
  <r>
    <x v="48"/>
    <s v="888737AB"/>
    <s v="TJIWI KIMIA FIN"/>
    <d v="2001-08-31T00:00:00"/>
    <s v="CC"/>
    <s v="CC"/>
    <x v="0"/>
    <x v="6"/>
    <x v="14"/>
    <s v="FOREST PRODUCTS&amp;PAPER"/>
    <s v="PAPER&amp;RELATED PRODUCTS"/>
    <s v="INDUSTRIALS"/>
    <x v="5"/>
    <x v="16"/>
    <s v="SENIOR"/>
    <s v="SR UNSECURED"/>
    <s v="SR UNSECURED"/>
    <s v="COMPANY GUARNT"/>
    <s v="Y"/>
    <s v="Y"/>
    <s v="N"/>
    <s v="Y"/>
    <n v="597.4"/>
    <n v="4861.1000000000004"/>
    <n v="0.1228939951862747"/>
    <n v="10"/>
    <n v="3.0030000000000001"/>
    <n v="12.5"/>
    <n v="128.35"/>
    <n v="12385"/>
    <s v="SINGLE"/>
    <m/>
    <m/>
    <m/>
    <m/>
    <m/>
    <m/>
  </r>
  <r>
    <x v="48"/>
    <s v="90329KAA"/>
    <s v="USA MOBILE COMM"/>
    <d v="2001-08-01T00:00:00"/>
    <s v="CC"/>
    <s v="CC"/>
    <x v="0"/>
    <x v="0"/>
    <x v="0"/>
    <s v="TELECOMMUNICATIONS"/>
    <s v="TELECOM SERVICES"/>
    <s v="INDUSTRIALS"/>
    <x v="12"/>
    <x v="21"/>
    <s v="SENIOR"/>
    <s v="SR UNSECURED"/>
    <s v="SR UNSECURED"/>
    <s v="SENIOR NOTES"/>
    <s v="N"/>
    <m/>
    <s v="N"/>
    <s v="Y"/>
    <n v="125"/>
    <n v="4861.1000000000004"/>
    <n v="2.571434448993026E-2"/>
    <n v="9.5"/>
    <n v="2.5070000000000001"/>
    <n v="18.5"/>
    <n v="111.51"/>
    <n v="10711"/>
    <m/>
    <m/>
    <m/>
    <m/>
    <m/>
    <m/>
    <m/>
  </r>
  <r>
    <x v="48"/>
    <s v="90329KAB"/>
    <s v="USA MOBILE COMM"/>
    <d v="2001-08-01T00:00:00"/>
    <s v="CC"/>
    <s v="CC"/>
    <x v="0"/>
    <x v="0"/>
    <x v="0"/>
    <s v="TELECOMMUNICATIONS"/>
    <s v="TELECOM SERVICES"/>
    <s v="INDUSTRIALS"/>
    <x v="12"/>
    <x v="21"/>
    <s v="SENIOR"/>
    <s v="SR UNSECURED"/>
    <s v="SR UNSECURED"/>
    <s v="SENIOR NOTES"/>
    <s v="Y"/>
    <s v="Y"/>
    <s v="N"/>
    <s v="Y"/>
    <n v="100"/>
    <n v="4861.1000000000004"/>
    <n v="2.0571475591944208E-2"/>
    <n v="14"/>
    <n v="3.254"/>
    <n v="32"/>
    <n v="68.33"/>
    <n v="6405"/>
    <m/>
    <m/>
    <m/>
    <m/>
    <m/>
    <m/>
    <m/>
  </r>
  <r>
    <x v="49"/>
    <s v="039381AB"/>
    <s v="ARCH COMM GROUP"/>
    <d v="2001-09-01T00:00:00"/>
    <s v="C"/>
    <s v="C"/>
    <x v="0"/>
    <x v="0"/>
    <x v="0"/>
    <s v="TELECOMMUNICATIONS"/>
    <s v="TELECOM SERVICES"/>
    <s v="INDUSTRIALS"/>
    <x v="12"/>
    <x v="21"/>
    <s v="SENIOR"/>
    <s v="SR UNSECURED"/>
    <s v="SR UNSECURED"/>
    <s v="SR DISCOUNT NTS"/>
    <s v="N"/>
    <m/>
    <s v="N"/>
    <s v="Y"/>
    <n v="164.2"/>
    <n v="1136.2"/>
    <n v="0.14451681042070055"/>
    <n v="10.875"/>
    <n v="6.5380000000000003"/>
    <n v="1"/>
    <n v="791.22"/>
    <n v="77481"/>
    <m/>
    <m/>
    <m/>
    <m/>
    <m/>
    <m/>
    <m/>
  </r>
  <r>
    <x v="49"/>
    <s v="039384AC"/>
    <s v="ARCH COMM INC"/>
    <d v="2001-09-01T00:00:00"/>
    <s v="C"/>
    <s v="C"/>
    <x v="0"/>
    <x v="0"/>
    <x v="0"/>
    <s v="TELECOMMUNICATIONS"/>
    <s v="TELECOM SERVICES"/>
    <s v="INDUSTRIALS"/>
    <x v="12"/>
    <x v="21"/>
    <s v="SENIOR"/>
    <s v="SR UNSECURED"/>
    <s v="SR UNSECURED"/>
    <s v="SENIOR NOTES"/>
    <s v="Y"/>
    <s v="Y"/>
    <s v="N"/>
    <s v="Y"/>
    <n v="147"/>
    <n v="1136.2"/>
    <n v="0.12937863052279527"/>
    <n v="13.75"/>
    <n v="6.6230000000000002"/>
    <n v="1"/>
    <n v="679.83"/>
    <n v="67345"/>
    <m/>
    <m/>
    <m/>
    <m/>
    <m/>
    <m/>
    <m/>
  </r>
  <r>
    <x v="49"/>
    <s v="55269HAE"/>
    <s v="MCMS INC"/>
    <d v="2001-10-01T00:00:00"/>
    <s v="C"/>
    <s v="C"/>
    <x v="0"/>
    <x v="0"/>
    <x v="0"/>
    <s v="ELECTRONICS"/>
    <s v="CIRCUIT BOARDS"/>
    <s v="INDUSTRIALS"/>
    <x v="0"/>
    <x v="11"/>
    <s v="SUB"/>
    <s v="SUBORDINATED"/>
    <s v="SUBORDINATED UNSECURED"/>
    <s v="SUBORDINATED"/>
    <s v="Y"/>
    <s v="Y"/>
    <s v="N"/>
    <s v="N"/>
    <n v="145"/>
    <n v="1136.2"/>
    <n v="0.12761837704629467"/>
    <n v="9.75"/>
    <n v="6.5"/>
    <n v="6"/>
    <n v="163.58000000000001"/>
    <n v="15957"/>
    <m/>
    <m/>
    <m/>
    <m/>
    <m/>
    <m/>
    <m/>
  </r>
  <r>
    <x v="49"/>
    <s v="651186AC"/>
    <s v="NEWCOR INC"/>
    <d v="2001-10-04T00:00:00"/>
    <s v="CCC"/>
    <s v="CCC"/>
    <x v="0"/>
    <x v="0"/>
    <x v="0"/>
    <s v="HAND/MACHINE TOOLS"/>
    <s v="MACH TOOLS&amp;REL PRODUCTS"/>
    <s v="INDUSTRIALS"/>
    <x v="13"/>
    <x v="36"/>
    <s v="SUB"/>
    <s v="SR SUBORDINATED"/>
    <s v="SUBORDINATED UNSECURED"/>
    <s v="COMPANY GUARNT"/>
    <s v="Y"/>
    <s v="Y"/>
    <s v="N"/>
    <s v="Y"/>
    <n v="125"/>
    <n v="1136.2"/>
    <n v="0.1100158422812885"/>
    <n v="9.875"/>
    <n v="6.5"/>
    <n v="15.63"/>
    <n v="70.790000000000006"/>
    <n v="6652"/>
    <m/>
    <m/>
    <m/>
    <m/>
    <m/>
    <m/>
    <m/>
  </r>
  <r>
    <x v="49"/>
    <s v="750789AC"/>
    <s v="RAILWORKS CORP"/>
    <d v="2001-09-20T00:00:00"/>
    <s v="CC"/>
    <s v="CC"/>
    <x v="0"/>
    <x v="0"/>
    <x v="0"/>
    <s v="TRANSPORTATION"/>
    <s v="TRANSPORT-SERVICES"/>
    <s v="INDUSTRIALS"/>
    <x v="9"/>
    <x v="30"/>
    <s v="SUB"/>
    <s v="SR SUBORDINATED"/>
    <s v="SUBORDINATED UNSECURED"/>
    <s v="COMPANY GUARNT"/>
    <s v="Y"/>
    <s v="Y"/>
    <s v="N"/>
    <s v="Y"/>
    <n v="175"/>
    <n v="1136.2"/>
    <n v="0.1540221791938039"/>
    <n v="11.5"/>
    <n v="7.6219999999999999"/>
    <n v="18"/>
    <n v="67.06"/>
    <n v="6284"/>
    <s v="MULTIPLE"/>
    <m/>
    <m/>
    <m/>
    <m/>
    <m/>
    <m/>
  </r>
  <r>
    <x v="49"/>
    <s v="879946AC"/>
    <s v="TELESYSTEM INTL"/>
    <d v="2001-09-15T00:00:00"/>
    <s v="C"/>
    <s v="C"/>
    <x v="0"/>
    <x v="0"/>
    <x v="5"/>
    <s v="TELECOMMUNICATIONS"/>
    <s v="CELLULAR TELECOM"/>
    <s v="INDUSTRIALS"/>
    <x v="12"/>
    <x v="21"/>
    <s v="SENIOR"/>
    <s v="SR UNSECURED"/>
    <s v="SR UNSECURED"/>
    <s v="SR DISCOUNT NTS"/>
    <s v="N"/>
    <m/>
    <s v="N"/>
    <s v="Y"/>
    <n v="380"/>
    <n v="1136.2"/>
    <n v="0.33444816053511706"/>
    <n v="13.25"/>
    <n v="5.83"/>
    <n v="31"/>
    <n v="41.36"/>
    <n v="3695"/>
    <m/>
    <m/>
    <m/>
    <m/>
    <m/>
    <m/>
    <m/>
  </r>
  <r>
    <x v="50"/>
    <s v="087509AL"/>
    <s v="BETHLEHEM STEEL"/>
    <d v="2001-10-15T00:00:00"/>
    <s v="B"/>
    <s v="B-"/>
    <x v="0"/>
    <x v="0"/>
    <x v="0"/>
    <s v="IRON/STEEL"/>
    <s v="STEEL-PRODUCERS"/>
    <s v="INDUSTRIALS"/>
    <x v="5"/>
    <x v="15"/>
    <s v="SENIOR"/>
    <s v="SR UNSECURED"/>
    <s v="SR UNSECURED"/>
    <s v="SENIOR NOTES"/>
    <s v="N"/>
    <m/>
    <s v="N"/>
    <s v="Y"/>
    <n v="105"/>
    <n v="5385.9999999999991"/>
    <n v="1.9494987003342002E-2"/>
    <n v="10.375"/>
    <n v="1.921"/>
    <n v="28.5"/>
    <n v="102"/>
    <n v="9916"/>
    <m/>
    <m/>
    <m/>
    <m/>
    <m/>
    <m/>
    <m/>
  </r>
  <r>
    <x v="50"/>
    <s v="155560AA"/>
    <s v="CENTRAL TRACTOR"/>
    <d v="2001-10-31T00:00:00"/>
    <s v="CC"/>
    <s v="CC"/>
    <x v="0"/>
    <x v="0"/>
    <x v="0"/>
    <s v="RETAIL"/>
    <s v="RETAIL-GARDENING PROD"/>
    <s v="INDUSTRIALS"/>
    <x v="3"/>
    <x v="3"/>
    <s v="SENIOR"/>
    <s v="SR UNSECURED"/>
    <s v="SR UNSECURED"/>
    <s v="SR UNSECURED"/>
    <s v="Y"/>
    <s v="Y"/>
    <s v="N"/>
    <s v="Y"/>
    <n v="105"/>
    <n v="5385.9999999999991"/>
    <n v="1.9494987003342002E-2"/>
    <n v="10.625"/>
    <n v="5.5010000000000003"/>
    <n v="1"/>
    <n v="1051.73"/>
    <n v="103169"/>
    <m/>
    <m/>
    <m/>
    <m/>
    <m/>
    <m/>
    <m/>
  </r>
  <r>
    <x v="50"/>
    <s v="18272NAH"/>
    <s v="CLASSIC CABLE"/>
    <d v="2001-10-01T00:00:00"/>
    <s v="C"/>
    <s v="C"/>
    <x v="0"/>
    <x v="0"/>
    <x v="0"/>
    <s v="MEDIA"/>
    <s v="CABLE/SATELLITE TV"/>
    <s v="INDUSTRIALS"/>
    <x v="1"/>
    <x v="9"/>
    <s v="SUB"/>
    <s v="SR SUBORDINATED"/>
    <s v="SUBORDINATED UNSECURED"/>
    <s v="COMPANY GUARNT"/>
    <s v="Y"/>
    <s v="Y"/>
    <s v="N"/>
    <s v="Y"/>
    <n v="225"/>
    <n v="5385.9999999999991"/>
    <n v="4.1774972150018574E-2"/>
    <n v="10.5"/>
    <n v="8.4160000000000004"/>
    <n v="47"/>
    <n v="26.96"/>
    <n v="2222"/>
    <s v="MULTIPLE"/>
    <m/>
    <m/>
    <m/>
    <m/>
    <m/>
    <m/>
  </r>
  <r>
    <x v="50"/>
    <s v="269263AC"/>
    <s v="EV INTL INC"/>
    <d v="2001-09-15T00:00:00"/>
    <s v="CC"/>
    <s v="CC"/>
    <x v="0"/>
    <x v="0"/>
    <x v="0"/>
    <s v="HOME FURNISHINGS"/>
    <s v="AUDIO/VIDEO PRODUCTS"/>
    <s v="INDUSTRIALS"/>
    <x v="0"/>
    <x v="11"/>
    <s v="SUB"/>
    <s v="SR SUBORDINATED"/>
    <s v="SUBORDINATED UNSECURED"/>
    <s v="COMPANY GUARNT"/>
    <s v="N"/>
    <s v="Y"/>
    <s v="N"/>
    <s v="Y"/>
    <n v="100"/>
    <n v="5385.9999999999991"/>
    <n v="1.8566654288897144E-2"/>
    <n v="11"/>
    <n v="5.4550000000000001"/>
    <n v="23"/>
    <n v="59.87"/>
    <n v="5623"/>
    <m/>
    <m/>
    <m/>
    <m/>
    <m/>
    <m/>
    <m/>
  </r>
  <r>
    <x v="50"/>
    <s v="302088AB"/>
    <s v="EXODUS COMM INC"/>
    <d v="2001-09-26T00:00:00"/>
    <s v="CC"/>
    <s v="CC"/>
    <x v="0"/>
    <x v="0"/>
    <x v="0"/>
    <s v="INTERNET"/>
    <s v="WEB HOSTING/DESIGN"/>
    <s v="INDUSTRIALS"/>
    <x v="0"/>
    <x v="44"/>
    <s v="SENIOR"/>
    <s v="SR UNSECURED"/>
    <s v="SR UNSECURED"/>
    <s v="SENIOR NOTES"/>
    <s v="Y"/>
    <s v="Y"/>
    <s v="N"/>
    <s v="Y"/>
    <n v="275"/>
    <n v="5385.9999999999991"/>
    <n v="5.1058299294467147E-2"/>
    <n v="11.25"/>
    <n v="6.7510000000000003"/>
    <n v="11"/>
    <n v="89.61"/>
    <n v="9939"/>
    <m/>
    <m/>
    <m/>
    <m/>
    <m/>
    <m/>
    <m/>
  </r>
  <r>
    <x v="50"/>
    <s v="302088AH"/>
    <s v="EXODUS COMM INC"/>
    <d v="2001-09-26T00:00:00"/>
    <s v="CC"/>
    <s v="CC"/>
    <x v="0"/>
    <x v="0"/>
    <x v="0"/>
    <s v="INTERNET"/>
    <s v="WEB HOSTING/DESIGN"/>
    <s v="INDUSTRIALS"/>
    <x v="0"/>
    <x v="44"/>
    <s v="SENIOR"/>
    <s v="SR UNSECURED"/>
    <s v="SR UNSECURED"/>
    <s v="SR UNSECURED"/>
    <s v="Y"/>
    <s v="Y"/>
    <s v="N"/>
    <s v="Y"/>
    <n v="375"/>
    <n v="5385.9999999999991"/>
    <n v="6.9624953583364291E-2"/>
    <n v="10.75"/>
    <n v="8.2080000000000002"/>
    <n v="11"/>
    <n v="86.1"/>
    <n v="9350"/>
    <m/>
    <m/>
    <m/>
    <m/>
    <m/>
    <m/>
    <m/>
  </r>
  <r>
    <x v="50"/>
    <s v="302088AL"/>
    <s v="EXODUS COMM INC"/>
    <d v="2001-09-26T00:00:00"/>
    <s v="CC"/>
    <s v="CC"/>
    <x v="0"/>
    <x v="0"/>
    <x v="0"/>
    <s v="INTERNET"/>
    <s v="WEB HOSTING/DESIGN"/>
    <s v="INDUSTRIALS"/>
    <x v="0"/>
    <x v="44"/>
    <s v="SENIOR"/>
    <s v="SR UNSECURED"/>
    <s v="SR UNSECURED"/>
    <s v="SR UNSECURED"/>
    <s v="Y"/>
    <s v="Y"/>
    <s v="N"/>
    <s v="Y"/>
    <n v="998.7"/>
    <n v="5385.9999999999991"/>
    <n v="0.18542517638321579"/>
    <n v="11.625"/>
    <n v="8.7889999999999997"/>
    <n v="11"/>
    <n v="86.84"/>
    <n v="10040"/>
    <m/>
    <m/>
    <m/>
    <m/>
    <m/>
    <m/>
    <m/>
  </r>
  <r>
    <x v="50"/>
    <s v="313549AH"/>
    <s v="FEDERAL-MOGUL CO"/>
    <d v="2001-10-01T00:00:00"/>
    <s v="CCC"/>
    <s v="CCC"/>
    <x v="0"/>
    <x v="0"/>
    <x v="0"/>
    <s v="AUTO PARTS&amp;EQUIPMENT"/>
    <s v="AUTO/TRK PRTS&amp;EQUIP-ORIG"/>
    <s v="INDUSTRIALS"/>
    <x v="2"/>
    <x v="2"/>
    <s v="SENIOR"/>
    <s v="SR UNSECURED"/>
    <s v="SR UNSECURED"/>
    <s v="SENIOR NOTES"/>
    <s v="N"/>
    <m/>
    <s v="N"/>
    <s v="Y"/>
    <n v="125"/>
    <n v="5385.9999999999991"/>
    <n v="2.320831786112143E-2"/>
    <n v="8.8000000000000007"/>
    <n v="5.54"/>
    <n v="8.5"/>
    <n v="111.42"/>
    <n v="10828"/>
    <m/>
    <m/>
    <m/>
    <m/>
    <m/>
    <m/>
    <m/>
  </r>
  <r>
    <x v="50"/>
    <s v="313549AK"/>
    <s v="FEDERAL-MOGUL CO"/>
    <d v="2001-10-01T00:00:00"/>
    <s v="CCC"/>
    <s v="CCC"/>
    <x v="0"/>
    <x v="0"/>
    <x v="0"/>
    <s v="AUTO PARTS&amp;EQUIPMENT"/>
    <s v="AUTO/TRK PRTS&amp;EQUIP-ORIG"/>
    <s v="INDUSTRIALS"/>
    <x v="2"/>
    <x v="2"/>
    <s v="SENIOR"/>
    <s v="UNSECURED"/>
    <s v="SR UNSECURED"/>
    <s v="NOTES"/>
    <s v="N"/>
    <s v="Y"/>
    <s v="N"/>
    <s v="N"/>
    <n v="250"/>
    <n v="5385.9999999999991"/>
    <n v="4.641663572224286E-2"/>
    <n v="7.5"/>
    <n v="2.7509999999999999"/>
    <n v="8.3800000000000008"/>
    <n v="157.59"/>
    <n v="15449"/>
    <m/>
    <m/>
    <m/>
    <m/>
    <m/>
    <m/>
    <m/>
  </r>
  <r>
    <x v="50"/>
    <s v="313549AL"/>
    <s v="FEDERAL-MOGUL CO"/>
    <d v="2001-10-01T00:00:00"/>
    <s v="CCC"/>
    <s v="CCC"/>
    <x v="0"/>
    <x v="0"/>
    <x v="0"/>
    <s v="AUTO PARTS&amp;EQUIPMENT"/>
    <s v="AUTO/TRK PRTS&amp;EQUIP-ORIG"/>
    <s v="INDUSTRIALS"/>
    <x v="2"/>
    <x v="2"/>
    <s v="SENIOR"/>
    <s v="UNSECURED"/>
    <s v="SR UNSECURED"/>
    <s v="NOTES"/>
    <s v="N"/>
    <s v="Y"/>
    <s v="N"/>
    <s v="N"/>
    <n v="400"/>
    <n v="5385.9999999999991"/>
    <n v="7.4266617155588577E-2"/>
    <n v="7.75"/>
    <n v="4.7510000000000003"/>
    <n v="9.5"/>
    <n v="100.07"/>
    <n v="9662"/>
    <m/>
    <m/>
    <m/>
    <m/>
    <m/>
    <m/>
    <m/>
  </r>
  <r>
    <x v="50"/>
    <s v="313549AM"/>
    <s v="FEDERAL-MOGUL CO"/>
    <d v="2001-10-01T00:00:00"/>
    <s v="CCC"/>
    <s v="CCC"/>
    <x v="0"/>
    <x v="0"/>
    <x v="0"/>
    <s v="AUTO PARTS&amp;EQUIPMENT"/>
    <s v="AUTO/TRK PRTS&amp;EQUIP-ORIG"/>
    <s v="INDUSTRIALS"/>
    <x v="2"/>
    <x v="2"/>
    <s v="SENIOR"/>
    <s v="UNSECURED"/>
    <s v="SR UNSECURED"/>
    <s v="NOTES"/>
    <s v="N"/>
    <s v="Y"/>
    <s v="N"/>
    <s v="N"/>
    <n v="350"/>
    <n v="5385.9999999999991"/>
    <n v="6.4983290011140005E-2"/>
    <n v="7.875"/>
    <n v="8.7509999999999994"/>
    <n v="9.5"/>
    <n v="83.2"/>
    <n v="7980"/>
    <m/>
    <m/>
    <m/>
    <m/>
    <m/>
    <m/>
    <m/>
  </r>
  <r>
    <x v="50"/>
    <s v="313549AQ"/>
    <s v="FEDERAL-MOGUL CO"/>
    <d v="2001-10-01T00:00:00"/>
    <s v="CCC"/>
    <s v="CCC"/>
    <x v="0"/>
    <x v="0"/>
    <x v="0"/>
    <s v="AUTO PARTS&amp;EQUIPMENT"/>
    <s v="AUTO/TRK PRTS&amp;EQUIP-ORIG"/>
    <s v="INDUSTRIALS"/>
    <x v="2"/>
    <x v="2"/>
    <s v="SENIOR"/>
    <s v="SR UNSECURED"/>
    <s v="SR UNSECURED"/>
    <s v="NOTES"/>
    <s v="Y"/>
    <s v="Y"/>
    <s v="N"/>
    <s v="Y"/>
    <n v="400"/>
    <n v="5385.9999999999991"/>
    <n v="7.4266617155588577E-2"/>
    <n v="7.375"/>
    <n v="4.2930000000000001"/>
    <n v="9.5"/>
    <n v="103.72"/>
    <n v="10027"/>
    <m/>
    <m/>
    <m/>
    <m/>
    <m/>
    <m/>
    <m/>
  </r>
  <r>
    <x v="50"/>
    <s v="313549AS"/>
    <s v="FEDERAL-MOGUL CO"/>
    <d v="2001-10-01T00:00:00"/>
    <s v="CCC"/>
    <s v="CCC"/>
    <x v="0"/>
    <x v="0"/>
    <x v="0"/>
    <s v="AUTO PARTS&amp;EQUIPMENT"/>
    <s v="AUTO/TRK PRTS&amp;EQUIP-ORIG"/>
    <s v="INDUSTRIALS"/>
    <x v="2"/>
    <x v="2"/>
    <s v="SENIOR"/>
    <s v="SR UNSECURED"/>
    <s v="SR UNSECURED"/>
    <s v="COMPANY GUARNT"/>
    <s v="Y"/>
    <s v="Y"/>
    <s v="N"/>
    <s v="Y"/>
    <n v="598.9"/>
    <n v="5385.9999999999991"/>
    <n v="0.111195692536205"/>
    <n v="7.5"/>
    <n v="7.2919999999999998"/>
    <n v="9.5"/>
    <n v="82.68"/>
    <n v="7919"/>
    <m/>
    <m/>
    <m/>
    <m/>
    <m/>
    <m/>
    <m/>
  </r>
  <r>
    <x v="50"/>
    <s v="549866AA"/>
    <s v="LUKENS INC"/>
    <d v="2001-10-15T00:00:00"/>
    <s v="B"/>
    <s v="B-"/>
    <x v="0"/>
    <x v="0"/>
    <x v="0"/>
    <s v="IRON/STEEL"/>
    <s v="STEEL-SPECIALTY"/>
    <s v="INDUSTRIALS"/>
    <x v="5"/>
    <x v="15"/>
    <s v="SENIOR"/>
    <s v="UNSECURED"/>
    <s v="SR UNSECURED"/>
    <s v="NOTES"/>
    <s v="N"/>
    <m/>
    <s v="N"/>
    <s v="N"/>
    <n v="150"/>
    <n v="5385.9999999999991"/>
    <n v="2.7849981433345716E-2"/>
    <n v="7.625"/>
    <n v="2.8359999999999999"/>
    <n v="23"/>
    <n v="79.489999999999995"/>
    <n v="7621"/>
    <m/>
    <m/>
    <m/>
    <m/>
    <m/>
    <m/>
    <m/>
  </r>
  <r>
    <x v="50"/>
    <s v="741929AA"/>
    <s v="PRIMUS TELECOM"/>
    <d v="2003-10-17T00:00:00"/>
    <s v="CCC"/>
    <s v="CCC"/>
    <x v="0"/>
    <x v="0"/>
    <x v="0"/>
    <s v="TELECOMMUNICATIONS"/>
    <s v="TELEPHONE-INTEGRATED"/>
    <s v="INDUSTRIALS"/>
    <x v="12"/>
    <x v="20"/>
    <s v="SECURED"/>
    <s v="SECURED"/>
    <s v="SECURED"/>
    <s v="SENIOR NOTES"/>
    <s v="Y"/>
    <s v="N"/>
    <s v="Y"/>
    <s v="Y"/>
    <n v="176.9"/>
    <n v="5385.9999999999991"/>
    <n v="3.2844411437059046E-2"/>
    <n v="11.75"/>
    <n v="2.8359999999999999"/>
    <n v="20"/>
    <n v="101.26"/>
    <n v="9801"/>
    <m/>
    <m/>
    <m/>
    <m/>
    <m/>
    <m/>
    <m/>
  </r>
  <r>
    <x v="50"/>
    <s v="741929AD"/>
    <s v="PRIMUS TELECOM"/>
    <d v="2003-10-17T00:00:00"/>
    <s v="CCC"/>
    <s v="CCC"/>
    <x v="0"/>
    <x v="0"/>
    <x v="0"/>
    <s v="TELECOMMUNICATIONS"/>
    <s v="TELEPHONE-INTEGRATED"/>
    <s v="INDUSTRIALS"/>
    <x v="12"/>
    <x v="20"/>
    <s v="SENIOR"/>
    <s v="SR SUBORDINATED"/>
    <s v="SUBORDINATED UNSECURED"/>
    <s v="SENIOR NOTES"/>
    <s v="Y"/>
    <m/>
    <s v="N"/>
    <s v="Y"/>
    <n v="150"/>
    <n v="5385.9999999999991"/>
    <n v="2.7849981433345716E-2"/>
    <n v="9.875"/>
    <n v="6.6230000000000002"/>
    <n v="20"/>
    <n v="57.42"/>
    <n v="5365"/>
    <m/>
    <m/>
    <m/>
    <m/>
    <m/>
    <m/>
    <m/>
  </r>
  <r>
    <x v="50"/>
    <s v="741929AF"/>
    <s v="PRIMUS TELECOM"/>
    <d v="2003-10-17T00:00:00"/>
    <s v="CCC"/>
    <s v="CCC"/>
    <x v="0"/>
    <x v="0"/>
    <x v="0"/>
    <s v="TELECOMMUNICATIONS"/>
    <s v="TELEPHONE-INTEGRATED"/>
    <s v="INDUSTRIALS"/>
    <x v="12"/>
    <x v="20"/>
    <s v="SENIOR"/>
    <s v="SR UNSECURED"/>
    <s v="SR UNSECURED"/>
    <s v="SENIOR NOTES"/>
    <s v="Y"/>
    <s v="Y"/>
    <s v="N"/>
    <s v="Y"/>
    <n v="200"/>
    <n v="5385.9999999999991"/>
    <n v="3.7133308577794288E-2"/>
    <n v="11.25"/>
    <n v="7.2919999999999998"/>
    <n v="20"/>
    <n v="60.85"/>
    <n v="5714"/>
    <m/>
    <m/>
    <m/>
    <m/>
    <m/>
    <m/>
    <m/>
  </r>
  <r>
    <x v="50"/>
    <s v="879569AD"/>
    <s v="TELEX COMM INC"/>
    <d v="2001-10-17T00:00:00"/>
    <s v="CC"/>
    <s v="CC"/>
    <x v="0"/>
    <x v="0"/>
    <x v="0"/>
    <s v="ELECTRONICS"/>
    <s v="INDUSTR AUDIO&amp;VIDEO PROD"/>
    <s v="INDUSTRIALS"/>
    <x v="0"/>
    <x v="0"/>
    <s v="SUB"/>
    <s v="SR SUBORDINATED"/>
    <s v="SUBORDINATED UNSECURED"/>
    <s v="COMPANY GUARNT"/>
    <s v="Y"/>
    <s v="Y"/>
    <s v="N"/>
    <s v="Y"/>
    <n v="125"/>
    <n v="5385.9999999999991"/>
    <n v="2.320831786112143E-2"/>
    <n v="10.5"/>
    <n v="5.5839999999999996"/>
    <n v="25"/>
    <n v="53.88"/>
    <n v="5014"/>
    <m/>
    <m/>
    <m/>
    <m/>
    <m/>
    <m/>
    <m/>
  </r>
  <r>
    <x v="50"/>
    <s v="989524AB"/>
    <s v="ZILOG INC"/>
    <d v="2001-09-01T00:00:00"/>
    <s v="CCC"/>
    <s v="CCC"/>
    <x v="0"/>
    <x v="0"/>
    <x v="0"/>
    <s v="SEMICONDUCTORS"/>
    <s v="ELECTRONIC COMPO-SEMICON"/>
    <s v="INDUSTRIALS"/>
    <x v="0"/>
    <x v="11"/>
    <s v="SECURED"/>
    <s v="SECURED"/>
    <s v="SECURED"/>
    <s v="COMPANY GUARNT"/>
    <s v="Y"/>
    <s v="N"/>
    <s v="Y"/>
    <s v="Y"/>
    <n v="276.5"/>
    <n v="5385.9999999999991"/>
    <n v="5.1336799108800603E-2"/>
    <n v="9.5"/>
    <n v="3.4159999999999999"/>
    <n v="18"/>
    <n v="90.93"/>
    <n v="8492"/>
    <m/>
    <m/>
    <m/>
    <m/>
    <m/>
    <m/>
    <m/>
  </r>
  <r>
    <x v="51"/>
    <s v="08170WAC"/>
    <s v="BENEDEK COMM"/>
    <d v="2001-11-15T00:00:00"/>
    <s v="CC"/>
    <s v="CC"/>
    <x v="0"/>
    <x v="0"/>
    <x v="0"/>
    <s v="MEDIA"/>
    <s v="TELEVISION"/>
    <s v="INDUSTRIALS"/>
    <x v="1"/>
    <x v="8"/>
    <s v="SUB"/>
    <s v="SR SUBORDINATED"/>
    <s v="SUBORDINATED UNSECURED"/>
    <s v="SR DISCOUNT NTS"/>
    <s v="N"/>
    <m/>
    <s v="N"/>
    <s v="Y"/>
    <n v="170"/>
    <n v="785"/>
    <n v="0.21656050955414013"/>
    <n v="13.25"/>
    <n v="4.5369999999999999"/>
    <n v="56"/>
    <n v="32.39"/>
    <n v="2905"/>
    <m/>
    <m/>
    <m/>
    <m/>
    <m/>
    <m/>
    <m/>
  </r>
  <r>
    <x v="51"/>
    <s v="121693AA"/>
    <s v="BURLINGTON INDS"/>
    <d v="2001-11-15T00:00:00"/>
    <s v="CCC"/>
    <s v="CCC"/>
    <x v="0"/>
    <x v="0"/>
    <x v="0"/>
    <s v="APPAREL"/>
    <s v="TEXTILE-APPAREL"/>
    <s v="INDUSTRIALS"/>
    <x v="3"/>
    <x v="3"/>
    <s v="SENIOR"/>
    <s v="SR UNSECURED"/>
    <s v="SR UNSECURED"/>
    <s v="SR UNSECURED"/>
    <s v="N"/>
    <s v="Y"/>
    <s v="N"/>
    <s v="Y"/>
    <n v="150"/>
    <n v="785"/>
    <n v="0.19108280254777071"/>
    <n v="7.25"/>
    <n v="3.8740000000000001"/>
    <n v="5"/>
    <n v="167.28"/>
    <n v="16463"/>
    <m/>
    <m/>
    <m/>
    <m/>
    <m/>
    <m/>
    <m/>
  </r>
  <r>
    <x v="51"/>
    <s v="121693AB"/>
    <s v="BURLINGTON INDS"/>
    <d v="2001-11-15T00:00:00"/>
    <s v="CCC"/>
    <s v="CCC"/>
    <x v="0"/>
    <x v="0"/>
    <x v="0"/>
    <s v="APPAREL"/>
    <s v="TEXTILE-APPAREL"/>
    <s v="INDUSTRIALS"/>
    <x v="3"/>
    <x v="3"/>
    <s v="SENIOR"/>
    <s v="SR UNSECURED"/>
    <s v="SR UNSECURED"/>
    <s v="SR UNSECURED"/>
    <s v="N"/>
    <s v="Y"/>
    <s v="N"/>
    <s v="Y"/>
    <n v="150"/>
    <n v="785"/>
    <n v="0.19108280254777071"/>
    <n v="7.25"/>
    <n v="25.751000000000001"/>
    <n v="5"/>
    <n v="138.44"/>
    <n v="14028"/>
    <m/>
    <m/>
    <m/>
    <m/>
    <m/>
    <m/>
    <m/>
  </r>
  <r>
    <x v="51"/>
    <s v="591324AC"/>
    <s v="METALS USA INC"/>
    <d v="2001-11-14T00:00:00"/>
    <s v="B"/>
    <s v="B-"/>
    <x v="0"/>
    <x v="0"/>
    <x v="0"/>
    <s v="METAL FABRICATE/HARDWARE"/>
    <s v="METAL PROCESSORS&amp;FABRICA"/>
    <s v="INDUSTRIALS"/>
    <x v="5"/>
    <x v="27"/>
    <s v="SUB"/>
    <s v="SR SUBORDINATED"/>
    <s v="SUBORDINATED UNSECURED"/>
    <s v="COMPANY GUARNT"/>
    <s v="N"/>
    <m/>
    <s v="N"/>
    <s v="Y"/>
    <n v="200"/>
    <n v="785"/>
    <n v="0.25477707006369427"/>
    <n v="8.625"/>
    <n v="6.2930000000000001"/>
    <n v="60"/>
    <n v="20.09"/>
    <n v="1628"/>
    <m/>
    <m/>
    <m/>
    <m/>
    <m/>
    <m/>
    <m/>
  </r>
  <r>
    <x v="51"/>
    <s v="831258AB"/>
    <s v="SLEEPMASTER"/>
    <d v="2001-12-15T00:00:00"/>
    <s v="C"/>
    <s v="C"/>
    <x v="0"/>
    <x v="0"/>
    <x v="0"/>
    <s v="HOME FURNISHINGS"/>
    <s v="HOME FURNISHINGS"/>
    <s v="INDUSTRIALS"/>
    <x v="10"/>
    <x v="22"/>
    <s v="SUB"/>
    <s v="SR SUBORDINATED"/>
    <s v="SUBORDINATED UNSECURED"/>
    <s v="COMPANY GUARNT"/>
    <s v="Y"/>
    <s v="Y"/>
    <s v="N"/>
    <s v="Y"/>
    <n v="115"/>
    <n v="785"/>
    <n v="0.1464968152866242"/>
    <n v="11"/>
    <n v="7.5369999999999999"/>
    <n v="15"/>
    <n v="76.319999999999993"/>
    <n v="7319"/>
    <s v="MULTIPLE"/>
    <m/>
    <m/>
    <m/>
    <m/>
    <m/>
    <m/>
  </r>
  <r>
    <x v="52"/>
    <s v="109492AC"/>
    <s v="BRILL MEDIA CO"/>
    <d v="2002-01-14T00:00:00"/>
    <s v="CC"/>
    <s v="CC"/>
    <x v="0"/>
    <x v="0"/>
    <x v="0"/>
    <s v="MEDIA"/>
    <s v="PUBLISHING-PERIODICALS"/>
    <s v="INDUSTRIALS"/>
    <x v="1"/>
    <x v="1"/>
    <s v="SUB"/>
    <s v="SR SUBORDINATED"/>
    <s v="SUBORDINATED UNSECURED"/>
    <s v="COMPANY GUARNT"/>
    <s v="Y"/>
    <s v="Y"/>
    <s v="N"/>
    <s v="Y"/>
    <n v="105"/>
    <n v="4326.8"/>
    <n v="2.4267356938152906E-2"/>
    <n v="12"/>
    <n v="6.0410000000000004"/>
    <n v="55.63"/>
    <n v="27.43"/>
    <n v="2328"/>
    <s v="MULTIPLE"/>
    <m/>
    <m/>
    <m/>
    <m/>
    <m/>
    <m/>
  </r>
  <r>
    <x v="52"/>
    <s v="26822QAC"/>
    <s v="E&amp;S HOLDINGS"/>
    <d v="2002-05-01T00:00:00"/>
    <s v="CC"/>
    <s v="CC"/>
    <x v="0"/>
    <x v="0"/>
    <x v="0"/>
    <s v="RETAIL"/>
    <s v="RETAIL-SPORTING GOODS"/>
    <s v="INDUSTRIALS"/>
    <x v="10"/>
    <x v="22"/>
    <s v="SUB"/>
    <s v="SR SUBORDINATED"/>
    <s v="SUBORDINATED UNSECURED"/>
    <s v="SR SUBORDINATED"/>
    <s v="N"/>
    <s v="Y"/>
    <s v="N"/>
    <s v="Y"/>
    <n v="200"/>
    <n v="4326.8"/>
    <n v="4.6223537025053156E-2"/>
    <n v="10.375"/>
    <n v="4.8360000000000003"/>
    <n v="22"/>
    <n v="67.47"/>
    <n v="5978"/>
    <m/>
    <m/>
    <m/>
    <m/>
    <m/>
    <m/>
    <m/>
  </r>
  <r>
    <x v="52"/>
    <s v="293561AS"/>
    <s v="ENRON CORP"/>
    <d v="2001-12-02T00:00:00"/>
    <s v="BB"/>
    <s v="BB+"/>
    <x v="0"/>
    <x v="0"/>
    <x v="0"/>
    <s v="PIPELINES"/>
    <s v="PIPELINES"/>
    <s v="INDUSTRIALS"/>
    <x v="11"/>
    <x v="43"/>
    <s v="SUB"/>
    <s v="SR SUBORDINATED"/>
    <s v="SUBORDINATED UNSECURED"/>
    <s v="SR SUB DEBS"/>
    <s v="N"/>
    <m/>
    <s v="N"/>
    <s v="Y"/>
    <n v="150"/>
    <n v="4326.8"/>
    <n v="3.4667652768789865E-2"/>
    <n v="8.25"/>
    <n v="10.792"/>
    <n v="1"/>
    <n v="516.37"/>
    <n v="52080"/>
    <m/>
    <m/>
    <m/>
    <m/>
    <m/>
    <m/>
    <m/>
  </r>
  <r>
    <x v="52"/>
    <s v="293561AT"/>
    <s v="ENRON CORP"/>
    <d v="2001-12-02T00:00:00"/>
    <s v="BB"/>
    <s v="BB+"/>
    <x v="0"/>
    <x v="0"/>
    <x v="0"/>
    <s v="PIPELINES"/>
    <s v="PIPELINES"/>
    <s v="INDUSTRIALS"/>
    <x v="11"/>
    <x v="43"/>
    <s v="SUB"/>
    <s v="SR SUBORDINATED"/>
    <s v="SUBORDINATED UNSECURED"/>
    <s v="SR SUB DEBS"/>
    <s v="N"/>
    <m/>
    <s v="N"/>
    <s v="Y"/>
    <n v="200"/>
    <n v="4326.8"/>
    <n v="4.6223537025053156E-2"/>
    <n v="6.75"/>
    <n v="3.5840000000000001"/>
    <n v="1"/>
    <n v="508.36"/>
    <n v="50485"/>
    <m/>
    <m/>
    <m/>
    <m/>
    <m/>
    <m/>
    <m/>
  </r>
  <r>
    <x v="52"/>
    <s v="420781AB"/>
    <s v="HAYES LEMM INTL"/>
    <d v="2001-12-05T00:00:00"/>
    <s v="CC"/>
    <s v="CC"/>
    <x v="0"/>
    <x v="0"/>
    <x v="0"/>
    <s v="AUTO PARTS&amp;EQUIPMENT"/>
    <s v="AUTO/TRK PRTS&amp;EQUIP-ORIG"/>
    <s v="INDUSTRIALS"/>
    <x v="2"/>
    <x v="2"/>
    <s v="SUB"/>
    <s v="SR SUBORDINATED"/>
    <s v="SUBORDINATED UNSECURED"/>
    <s v="COMPANY GUARNT"/>
    <s v="Y"/>
    <s v="Y"/>
    <s v="N"/>
    <s v="Y"/>
    <n v="250"/>
    <n v="4326.8"/>
    <n v="5.7779421281316447E-2"/>
    <n v="8.25"/>
    <n v="7.0410000000000004"/>
    <n v="2.5"/>
    <n v="309.55"/>
    <n v="30885"/>
    <m/>
    <m/>
    <m/>
    <m/>
    <m/>
    <m/>
    <m/>
  </r>
  <r>
    <x v="52"/>
    <s v="420804AB"/>
    <s v="HAYES WHEELS INT"/>
    <d v="2001-12-05T00:00:00"/>
    <s v="CC"/>
    <s v="CC"/>
    <x v="0"/>
    <x v="0"/>
    <x v="0"/>
    <s v="AUTO PARTS&amp;EQUIPMENT"/>
    <s v="AUTO/TRK PRTS&amp;EQUIP-ORIG"/>
    <s v="INDUSTRIALS"/>
    <x v="2"/>
    <x v="2"/>
    <s v="SUB"/>
    <s v="SR SUBORDINATED"/>
    <s v="SUBORDINATED UNSECURED"/>
    <s v="COMPANY GUARNT"/>
    <s v="N"/>
    <s v="Y"/>
    <s v="N"/>
    <s v="Y"/>
    <n v="250"/>
    <n v="4326.8"/>
    <n v="5.7779421281316447E-2"/>
    <n v="11"/>
    <n v="4.6219999999999999"/>
    <n v="2"/>
    <n v="419.52"/>
    <n v="41780"/>
    <m/>
    <m/>
    <m/>
    <m/>
    <m/>
    <m/>
    <m/>
  </r>
  <r>
    <x v="52"/>
    <s v="420804AG"/>
    <s v="HAYES WHEELS INT"/>
    <d v="2001-12-05T00:00:00"/>
    <s v="CC"/>
    <s v="CC"/>
    <x v="0"/>
    <x v="0"/>
    <x v="0"/>
    <s v="AUTO PARTS&amp;EQUIPMENT"/>
    <s v="AUTO/TRK PRTS&amp;EQUIP-ORIG"/>
    <s v="INDUSTRIALS"/>
    <x v="2"/>
    <x v="2"/>
    <s v="SUB"/>
    <s v="SR SUBORDINATED"/>
    <s v="SUBORDINATED UNSECURED"/>
    <s v="COMPANY GUARNT"/>
    <s v="Y"/>
    <s v="Y"/>
    <s v="N"/>
    <s v="Y"/>
    <n v="250"/>
    <n v="4326.8"/>
    <n v="5.7779421281316447E-2"/>
    <n v="9.125"/>
    <n v="5.6219999999999999"/>
    <n v="2"/>
    <n v="368.47"/>
    <n v="36674"/>
    <m/>
    <m/>
    <m/>
    <m/>
    <m/>
    <m/>
    <m/>
  </r>
  <r>
    <x v="52"/>
    <s v="420804AH"/>
    <s v="HAYES WHEELS INT"/>
    <d v="2001-12-05T00:00:00"/>
    <s v="CC"/>
    <s v="CC"/>
    <x v="0"/>
    <x v="0"/>
    <x v="0"/>
    <s v="AUTO PARTS&amp;EQUIPMENT"/>
    <s v="AUTO/TRK PRTS&amp;EQUIP-ORIG"/>
    <s v="INDUSTRIALS"/>
    <x v="2"/>
    <x v="2"/>
    <s v="SENIOR"/>
    <s v="SR SUBORDINATED"/>
    <s v="SUBORDINATED UNSECURED"/>
    <s v="COMPANY GUARNT"/>
    <s v="Y"/>
    <s v="Y"/>
    <s v="N"/>
    <s v="Y"/>
    <n v="150"/>
    <n v="4326.8"/>
    <n v="3.4667652768789865E-2"/>
    <n v="9.125"/>
    <n v="5.6219999999999999"/>
    <n v="2"/>
    <n v="368.47"/>
    <n v="36674"/>
    <m/>
    <m/>
    <m/>
    <m/>
    <m/>
    <m/>
    <m/>
  </r>
  <r>
    <x v="52"/>
    <s v="45321TAF"/>
    <s v="IMPSAT CORP"/>
    <d v="2001-12-15T00:00:00"/>
    <s v="CC"/>
    <s v="CC"/>
    <x v="0"/>
    <x v="0"/>
    <x v="0"/>
    <s v="TELECOMMUNICATIONS"/>
    <s v="TELECOM SERVICES"/>
    <s v="INDUSTRIALS"/>
    <x v="12"/>
    <x v="20"/>
    <s v="SENIOR"/>
    <s v="SR UNSECURED"/>
    <s v="SR UNSECURED"/>
    <s v="SENIOR NOTES"/>
    <s v="Y"/>
    <s v="Y"/>
    <s v="N"/>
    <s v="Y"/>
    <n v="195"/>
    <n v="4326.8"/>
    <n v="4.5067948599426824E-2"/>
    <n v="12.375"/>
    <n v="6.5410000000000004"/>
    <n v="8"/>
    <n v="152.97"/>
    <n v="15061"/>
    <m/>
    <m/>
    <m/>
    <m/>
    <m/>
    <m/>
    <m/>
  </r>
  <r>
    <x v="52"/>
    <s v="54021NAB"/>
    <s v="LODGIAN FINANCNG"/>
    <d v="2001-12-20T00:00:00"/>
    <s v="C"/>
    <s v="C"/>
    <x v="0"/>
    <x v="0"/>
    <x v="0"/>
    <s v="DIVERSIFIED FINAN SERV"/>
    <s v="FINANCE-OTHER SERVICES"/>
    <s v="INDUSTRIALS"/>
    <x v="4"/>
    <x v="49"/>
    <s v="SUB"/>
    <s v="SR SUBORDINATED"/>
    <s v="SUBORDINATED UNSECURED"/>
    <s v="COMPANY GUARNT"/>
    <s v="Y"/>
    <s v="Y"/>
    <s v="N"/>
    <s v="Y"/>
    <n v="200"/>
    <n v="4326.8"/>
    <n v="4.6223537025053156E-2"/>
    <n v="12.25"/>
    <n v="7.6219999999999999"/>
    <n v="43"/>
    <n v="33.11"/>
    <n v="2887"/>
    <m/>
    <m/>
    <m/>
    <m/>
    <m/>
    <m/>
    <m/>
  </r>
  <r>
    <x v="52"/>
    <s v="638588AC"/>
    <s v="NATIONSRENT INC"/>
    <d v="2001-12-17T00:00:00"/>
    <s v="C"/>
    <s v="C"/>
    <x v="0"/>
    <x v="0"/>
    <x v="0"/>
    <s v="COMMERCIAL SERVICES"/>
    <s v="RENTAL AUTO/EQUIPMENT"/>
    <s v="INDUSTRIALS"/>
    <x v="16"/>
    <x v="45"/>
    <s v="SUB"/>
    <s v="SR SUBORDINATED"/>
    <s v="SUBORDINATED UNSECURED"/>
    <s v="COMPANY GUARNT"/>
    <s v="N"/>
    <s v="Y"/>
    <s v="N"/>
    <s v="Y"/>
    <n v="175"/>
    <n v="4326.8"/>
    <n v="4.0445594896921511E-2"/>
    <n v="10.375"/>
    <n v="7.0410000000000004"/>
    <n v="3"/>
    <n v="322.8"/>
    <n v="32225"/>
    <m/>
    <m/>
    <m/>
    <m/>
    <m/>
    <m/>
    <m/>
  </r>
  <r>
    <x v="52"/>
    <s v="65333HAK"/>
    <s v="NEXTLINK COMM"/>
    <d v="2002-01-02T00:00:00"/>
    <s v="CC"/>
    <s v="CC"/>
    <x v="0"/>
    <x v="0"/>
    <x v="0"/>
    <s v="TELECOMMUNICATIONS"/>
    <s v="TELEPHONE-INTEGRATED"/>
    <s v="INDUSTRIALS"/>
    <x v="12"/>
    <x v="20"/>
    <s v="SENIOR"/>
    <s v="SR UNSECURED"/>
    <s v="SR UNSECURED"/>
    <s v="SENIOR NOTES"/>
    <s v="Y"/>
    <s v="Y"/>
    <s v="N"/>
    <s v="Y"/>
    <n v="675"/>
    <n v="4326.8"/>
    <n v="0.15600443745955439"/>
    <n v="10.75"/>
    <n v="7.5010000000000003"/>
    <n v="15"/>
    <n v="75.209999999999994"/>
    <n v="7171"/>
    <m/>
    <m/>
    <m/>
    <m/>
    <m/>
    <m/>
    <m/>
  </r>
  <r>
    <x v="52"/>
    <s v="65333HAP"/>
    <s v="NEXTLINK COMM"/>
    <d v="2002-01-02T00:00:00"/>
    <s v="CC"/>
    <s v="CC"/>
    <x v="0"/>
    <x v="0"/>
    <x v="0"/>
    <s v="TELECOMMUNICATIONS"/>
    <s v="TELEPHONE-INTEGRATED"/>
    <s v="INDUSTRIALS"/>
    <x v="12"/>
    <x v="20"/>
    <s v="SENIOR"/>
    <s v="SR UNSECURED"/>
    <s v="SR UNSECURED"/>
    <s v="SENIOR NOTES"/>
    <s v="Y"/>
    <s v="Y"/>
    <s v="N"/>
    <s v="Y"/>
    <n v="398.2"/>
    <n v="4326.8"/>
    <n v="9.203106221688083E-2"/>
    <n v="10.5"/>
    <n v="8.0030000000000001"/>
    <n v="12"/>
    <n v="89.25"/>
    <n v="8603"/>
    <m/>
    <m/>
    <m/>
    <m/>
    <m/>
    <m/>
    <m/>
  </r>
  <r>
    <x v="52"/>
    <s v="68628KAC"/>
    <s v="ORION NETWORK"/>
    <d v="2003-07-15T00:00:00"/>
    <s v="CC"/>
    <s v="CC"/>
    <x v="0"/>
    <x v="0"/>
    <x v="0"/>
    <s v="TELECOMMUNICATIONS"/>
    <s v="SATELLITE TELECOM"/>
    <s v="INDUSTRIALS"/>
    <x v="12"/>
    <x v="33"/>
    <s v="SENIOR"/>
    <s v="SR UNSECURED"/>
    <s v="SR UNSECURED"/>
    <s v="SENIOR NOTES"/>
    <s v="Y"/>
    <m/>
    <s v="N"/>
    <s v="Y"/>
    <n v="445"/>
    <n v="4326.8"/>
    <n v="0.10284736988074326"/>
    <n v="11.25"/>
    <n v="5.1260000000000003"/>
    <n v="52"/>
    <n v="30.21"/>
    <n v="2621"/>
    <m/>
    <m/>
    <m/>
    <m/>
    <m/>
    <m/>
    <m/>
  </r>
  <r>
    <x v="52"/>
    <s v="68628KAD"/>
    <s v="ORION NETWORK"/>
    <d v="2003-07-15T00:00:00"/>
    <s v="CC"/>
    <s v="CC"/>
    <x v="0"/>
    <x v="0"/>
    <x v="0"/>
    <s v="TELECOMMUNICATIONS"/>
    <s v="SATELLITE TELECOM"/>
    <s v="INDUSTRIALS"/>
    <x v="12"/>
    <x v="33"/>
    <s v="SENIOR"/>
    <s v="SR UNSECURED"/>
    <s v="SR UNSECURED"/>
    <s v="SR DISCOUNT NTS"/>
    <s v="Y"/>
    <m/>
    <s v="N"/>
    <s v="Y"/>
    <n v="484"/>
    <n v="4326.8"/>
    <n v="0.11186095960062864"/>
    <n v="12.5"/>
    <n v="5.1260000000000003"/>
    <n v="50"/>
    <n v="32.630000000000003"/>
    <n v="2866"/>
    <m/>
    <m/>
    <m/>
    <m/>
    <m/>
    <m/>
    <m/>
  </r>
  <r>
    <x v="52"/>
    <s v="690903AJ"/>
    <s v="OXFORD AUTOMOTIV"/>
    <d v="2002-01-16T00:00:00"/>
    <s v="CCC"/>
    <s v="CCC"/>
    <x v="0"/>
    <x v="0"/>
    <x v="0"/>
    <s v="METAL FABRICATE/HARDWARE"/>
    <s v="METAL PROCESSORS&amp;FABRICA"/>
    <s v="INDUSTRIALS"/>
    <x v="2"/>
    <x v="2"/>
    <s v="SUB"/>
    <s v="SR SUBORDINATED"/>
    <s v="SUBORDINATED UNSECURED"/>
    <s v="COMPANY GUARNT"/>
    <s v="N"/>
    <s v="Y"/>
    <s v="N"/>
    <s v="Y"/>
    <n v="199.6"/>
    <n v="4326.8"/>
    <n v="4.6131089951003047E-2"/>
    <n v="10.125"/>
    <n v="5.54"/>
    <n v="12.63"/>
    <n v="89.97"/>
    <n v="8658"/>
    <m/>
    <m/>
    <m/>
    <m/>
    <m/>
    <m/>
    <m/>
  </r>
  <r>
    <x v="53"/>
    <s v="039525AC"/>
    <s v="ARCHIBALD CANDY"/>
    <d v="2002-01-02T00:00:00"/>
    <s v="CCC"/>
    <s v="CCC+"/>
    <x v="0"/>
    <x v="0"/>
    <x v="0"/>
    <s v="FOOD"/>
    <s v="FOOD-CONFECTIONERY"/>
    <s v="INDUSTRIALS"/>
    <x v="10"/>
    <x v="18"/>
    <s v="SECURED"/>
    <s v="SECURED"/>
    <s v="SECURED"/>
    <s v="COMPANY GUARNT"/>
    <s v="N"/>
    <s v="N"/>
    <s v="Y"/>
    <s v="Y"/>
    <n v="170"/>
    <n v="8135.8"/>
    <n v="2.0895302244401288E-2"/>
    <n v="10.25"/>
    <n v="2.5"/>
    <n v="56"/>
    <n v="39.520000000000003"/>
    <n v="3612"/>
    <m/>
    <m/>
    <m/>
    <m/>
    <m/>
    <m/>
    <m/>
  </r>
  <r>
    <x v="53"/>
    <s v="05577BAC"/>
    <s v="BTI TELECOM CORP"/>
    <d v="2001-11-09T00:00:00"/>
    <s v="C"/>
    <s v="C"/>
    <x v="0"/>
    <x v="0"/>
    <x v="0"/>
    <s v="TELECOMMUNICATIONS"/>
    <s v="TELECOM SERVICES"/>
    <s v="INDUSTRIALS"/>
    <x v="12"/>
    <x v="20"/>
    <s v="SENIOR"/>
    <s v="SR UNSECURED"/>
    <s v="SR UNSECURED"/>
    <s v="SENIOR NOTES"/>
    <s v="Y"/>
    <m/>
    <s v="N"/>
    <s v="Y"/>
    <n v="250"/>
    <n v="8135.8"/>
    <n v="3.0728385653531306E-2"/>
    <n v="10.5"/>
    <n v="5.7069999999999999"/>
    <n v="26"/>
    <n v="51.61"/>
    <n v="4741"/>
    <m/>
    <m/>
    <m/>
    <m/>
    <m/>
    <m/>
    <m/>
  </r>
  <r>
    <x v="53"/>
    <s v="232971AB"/>
    <s v="DESA INTL INC"/>
    <d v="2002-01-16T00:00:00"/>
    <s v="CC"/>
    <s v="CC"/>
    <x v="0"/>
    <x v="0"/>
    <x v="0"/>
    <s v="BUILDING MATERIALS"/>
    <s v="BLDG PROD-AIR&amp;HEATING"/>
    <s v="INDUSTRIALS"/>
    <x v="10"/>
    <x v="22"/>
    <s v="SUB"/>
    <s v="SR SUBORDINATED"/>
    <s v="SUBORDINATED UNSECURED"/>
    <s v="COMPANY GUARNT"/>
    <s v="Y"/>
    <s v="Y"/>
    <s v="N"/>
    <s v="Y"/>
    <n v="130"/>
    <n v="8135.8"/>
    <n v="1.5978760539836278E-2"/>
    <n v="9.875"/>
    <n v="5.9560000000000004"/>
    <n v="33"/>
    <n v="40.700000000000003"/>
    <n v="3587"/>
    <s v="MULTIPLE"/>
    <m/>
    <m/>
    <m/>
    <m/>
    <m/>
    <m/>
  </r>
  <r>
    <x v="53"/>
    <s v="35906PAA"/>
    <s v="FRONTIER CORP"/>
    <d v="2002-01-28T00:00:00"/>
    <s v="C"/>
    <s v="C"/>
    <x v="0"/>
    <x v="0"/>
    <x v="0"/>
    <s v="TELECOMMUNICATIONS"/>
    <s v="TELECOM SERVICES"/>
    <s v="INDUSTRIALS"/>
    <x v="12"/>
    <x v="20"/>
    <s v="SENIOR"/>
    <s v="SUBORDINATED"/>
    <s v="SUBORDINATED UNSECURED"/>
    <s v="NOTES"/>
    <s v="Y"/>
    <s v="Y"/>
    <s v="N"/>
    <s v="N"/>
    <n v="300"/>
    <n v="8135.8"/>
    <n v="3.687406278423757E-2"/>
    <n v="7.25"/>
    <n v="2.3719999999999999"/>
    <n v="13"/>
    <n v="137.59"/>
    <n v="13448"/>
    <m/>
    <m/>
    <m/>
    <m/>
    <m/>
    <m/>
    <m/>
  </r>
  <r>
    <x v="53"/>
    <s v="37931KAB"/>
    <s v="GLOBAL CROSSING"/>
    <d v="2002-01-28T00:00:00"/>
    <s v="C"/>
    <s v="C"/>
    <x v="0"/>
    <x v="0"/>
    <x v="9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800"/>
    <n v="8135.8"/>
    <n v="9.8330834091300182E-2"/>
    <n v="9.625"/>
    <n v="6.3719999999999999"/>
    <n v="10"/>
    <n v="99.67"/>
    <n v="9624"/>
    <m/>
    <m/>
    <m/>
    <m/>
    <m/>
    <m/>
    <m/>
  </r>
  <r>
    <x v="53"/>
    <s v="37931KAG"/>
    <s v="GLOBAL CROSSING"/>
    <d v="2002-01-28T00:00:00"/>
    <s v="C"/>
    <s v="C"/>
    <x v="0"/>
    <x v="0"/>
    <x v="9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900"/>
    <n v="8135.8"/>
    <n v="0.1106221883527127"/>
    <n v="9.125"/>
    <n v="4.8739999999999997"/>
    <n v="10"/>
    <n v="105.07"/>
    <n v="10149"/>
    <m/>
    <m/>
    <m/>
    <m/>
    <m/>
    <m/>
    <m/>
  </r>
  <r>
    <x v="53"/>
    <s v="37931KAJ"/>
    <s v="GLOBAL CROSSING"/>
    <d v="2002-01-28T00:00:00"/>
    <s v="C"/>
    <s v="C"/>
    <x v="0"/>
    <x v="0"/>
    <x v="9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1099.4000000000001"/>
    <n v="8135.8"/>
    <n v="0.13513114874996929"/>
    <n v="9.5"/>
    <n v="7.8739999999999997"/>
    <n v="10"/>
    <n v="95.24"/>
    <n v="9189"/>
    <m/>
    <m/>
    <m/>
    <m/>
    <m/>
    <m/>
    <m/>
  </r>
  <r>
    <x v="53"/>
    <s v="37931KAL"/>
    <s v="GLOBAL CROSSING"/>
    <d v="2002-01-28T00:00:00"/>
    <s v="C"/>
    <s v="C"/>
    <x v="0"/>
    <x v="0"/>
    <x v="9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998.1"/>
    <n v="8135.8"/>
    <n v="0.12268000688315839"/>
    <n v="8.6999999999999993"/>
    <n v="5.5839999999999996"/>
    <n v="8.5"/>
    <n v="109.6"/>
    <n v="10585"/>
    <m/>
    <m/>
    <m/>
    <m/>
    <m/>
    <m/>
    <m/>
  </r>
  <r>
    <x v="53"/>
    <s v="45321TAC"/>
    <s v="IMPSAT CORP"/>
    <d v="2002-01-15T00:00:00"/>
    <s v="C"/>
    <s v="C"/>
    <x v="0"/>
    <x v="0"/>
    <x v="0"/>
    <s v="TELECOMMUNICATIONS"/>
    <s v="TELECOM SERVICES"/>
    <s v="INDUSTRIALS"/>
    <x v="12"/>
    <x v="20"/>
    <s v="SENIOR"/>
    <s v="SR UNSECURED"/>
    <s v="SR UNSECURED"/>
    <s v="COMPANY GUARNT"/>
    <s v="N"/>
    <m/>
    <s v="N"/>
    <s v="Y"/>
    <n v="123.4"/>
    <n v="8135.8"/>
    <n v="1.5167531158583053E-2"/>
    <n v="12.125"/>
    <n v="1.5369999999999999"/>
    <n v="6"/>
    <n v="402.26"/>
    <n v="39990"/>
    <m/>
    <m/>
    <m/>
    <m/>
    <m/>
    <m/>
    <m/>
  </r>
  <r>
    <x v="53"/>
    <s v="45321TAJ"/>
    <s v="IMPSAT FIBER NET"/>
    <d v="2002-01-15T00:00:00"/>
    <s v="C"/>
    <s v="C"/>
    <x v="0"/>
    <x v="0"/>
    <x v="0"/>
    <s v="TELECOMMUNICATIONS"/>
    <s v="TELECOM SERVICES"/>
    <s v="INDUSTRIALS"/>
    <x v="12"/>
    <x v="20"/>
    <s v="SENIOR"/>
    <s v="SR UNSECURED"/>
    <s v="SR UNSECURED"/>
    <s v="SENIOR NOTES"/>
    <s v="Y"/>
    <s v="Y"/>
    <s v="N"/>
    <s v="Y"/>
    <n v="298.3"/>
    <n v="8135.8"/>
    <n v="3.6665109761793553E-2"/>
    <n v="13.75"/>
    <n v="3.1259999999999999"/>
    <n v="2.75"/>
    <n v="403.79"/>
    <n v="39729"/>
    <m/>
    <m/>
    <m/>
    <m/>
    <m/>
    <m/>
    <m/>
  </r>
  <r>
    <x v="53"/>
    <s v="482584AM"/>
    <s v="K MART CORP"/>
    <d v="2002-01-22T00:00:00"/>
    <s v="BB"/>
    <s v="BB"/>
    <x v="0"/>
    <x v="0"/>
    <x v="0"/>
    <s v="RETAIL"/>
    <s v="RETAIL-DISCOUNT"/>
    <s v="INDUSTRIALS"/>
    <x v="3"/>
    <x v="48"/>
    <s v="SENIOR"/>
    <s v="SR UNSECURED"/>
    <s v="SR UNSECURED"/>
    <s v="SR UNSECURED"/>
    <s v="Y"/>
    <s v="Y"/>
    <s v="N"/>
    <s v="Y"/>
    <n v="100"/>
    <n v="8135.8"/>
    <n v="1.2291354261412523E-2"/>
    <n v="8.25"/>
    <n v="20.003"/>
    <n v="63"/>
    <n v="13.71"/>
    <n v="824"/>
    <m/>
    <m/>
    <m/>
    <m/>
    <m/>
    <m/>
    <m/>
  </r>
  <r>
    <x v="53"/>
    <s v="482584AN"/>
    <s v="K MART CORP"/>
    <d v="2002-01-22T00:00:00"/>
    <s v="BB"/>
    <s v="BB"/>
    <x v="0"/>
    <x v="0"/>
    <x v="0"/>
    <s v="RETAIL"/>
    <s v="RETAIL-DISCOUNT"/>
    <s v="INDUSTRIALS"/>
    <x v="3"/>
    <x v="25"/>
    <s v="SENIOR"/>
    <s v="SR UNSECURED"/>
    <s v="SR UNSECURED"/>
    <s v="SR UNSECURED"/>
    <s v="Y"/>
    <s v="Y"/>
    <s v="N"/>
    <s v="Y"/>
    <n v="100"/>
    <n v="8135.8"/>
    <n v="1.2291354261412523E-2"/>
    <n v="8.375"/>
    <n v="20.498999999999999"/>
    <n v="63"/>
    <n v="13.85"/>
    <n v="839"/>
    <m/>
    <m/>
    <m/>
    <m/>
    <m/>
    <m/>
    <m/>
  </r>
  <r>
    <x v="53"/>
    <s v="482584AP"/>
    <s v="K MART CORP"/>
    <d v="2002-01-22T00:00:00"/>
    <s v="BB"/>
    <s v="BB"/>
    <x v="0"/>
    <x v="0"/>
    <x v="0"/>
    <s v="RETAIL"/>
    <s v="RETAIL-DISCOUNT"/>
    <s v="INDUSTRIALS"/>
    <x v="3"/>
    <x v="25"/>
    <s v="SENIOR"/>
    <s v="SR UNSECURED"/>
    <s v="SR UNSECURED"/>
    <s v="SR UNSECURED"/>
    <s v="Y"/>
    <s v="Y"/>
    <s v="N"/>
    <s v="Y"/>
    <n v="200"/>
    <n v="8135.8"/>
    <n v="2.4582708522825045E-2"/>
    <n v="7.75"/>
    <n v="10.750999999999999"/>
    <n v="65"/>
    <n v="14.18"/>
    <n v="898"/>
    <m/>
    <m/>
    <m/>
    <m/>
    <m/>
    <m/>
    <m/>
  </r>
  <r>
    <x v="53"/>
    <s v="482584AQ"/>
    <s v="K MART CORP"/>
    <d v="2002-01-22T00:00:00"/>
    <s v="BB"/>
    <s v="BB"/>
    <x v="0"/>
    <x v="0"/>
    <x v="0"/>
    <s v="RETAIL"/>
    <s v="RETAIL-DISCOUNT"/>
    <s v="INDUSTRIALS"/>
    <x v="3"/>
    <x v="48"/>
    <s v="SENIOR"/>
    <s v="SR UNSECURED"/>
    <s v="SR UNSECURED"/>
    <s v="SR UNSECURED"/>
    <s v="Y"/>
    <s v="Y"/>
    <s v="N"/>
    <s v="Y"/>
    <n v="300"/>
    <n v="8135.8"/>
    <n v="3.687406278423757E-2"/>
    <n v="7.95"/>
    <n v="21.088000000000001"/>
    <n v="60.5"/>
    <n v="13.72"/>
    <n v="826"/>
    <m/>
    <m/>
    <m/>
    <m/>
    <m/>
    <m/>
    <m/>
  </r>
  <r>
    <x v="53"/>
    <s v="582266AF"/>
    <s v="MCLEODUSA INC"/>
    <d v="2002-01-15T00:00:00"/>
    <s v="C"/>
    <s v="C"/>
    <x v="0"/>
    <x v="0"/>
    <x v="0"/>
    <s v="TELECOMMUNICATIONS"/>
    <s v="TELECOM SERVICES"/>
    <s v="INDUSTRIALS"/>
    <x v="12"/>
    <x v="20"/>
    <s v="SENIOR"/>
    <s v="SR UNSECURED"/>
    <s v="SR UNSECURED"/>
    <s v="SENIOR NOTES"/>
    <s v="Y"/>
    <s v="Y"/>
    <s v="N"/>
    <s v="Y"/>
    <n v="225"/>
    <n v="8135.8"/>
    <n v="2.7655547088178176E-2"/>
    <n v="9.25"/>
    <n v="5.5369999999999999"/>
    <n v="22"/>
    <n v="55.79"/>
    <n v="5162"/>
    <m/>
    <m/>
    <m/>
    <m/>
    <m/>
    <m/>
    <m/>
  </r>
  <r>
    <x v="53"/>
    <s v="582266AR"/>
    <s v="MCLEODUSA INC"/>
    <d v="2002-01-15T00:00:00"/>
    <s v="C"/>
    <s v="C"/>
    <x v="0"/>
    <x v="0"/>
    <x v="0"/>
    <s v="TELECOMMUNICATIONS"/>
    <s v="TELECOM SERVICES"/>
    <s v="INDUSTRIALS"/>
    <x v="12"/>
    <x v="20"/>
    <s v="SENIOR"/>
    <s v="SR SUBORDINATED"/>
    <s v="SUBORDINATED UNSECURED"/>
    <s v="SENIOR NOTES"/>
    <s v="Y"/>
    <s v="Y"/>
    <s v="N"/>
    <s v="Y"/>
    <n v="150"/>
    <n v="8135.8"/>
    <n v="1.8437031392118785E-2"/>
    <n v="12"/>
    <n v="6.5380000000000003"/>
    <n v="22.5"/>
    <n v="60.07"/>
    <n v="5599"/>
    <m/>
    <m/>
    <m/>
    <m/>
    <m/>
    <m/>
    <m/>
  </r>
  <r>
    <x v="53"/>
    <s v="582268AA"/>
    <s v="MCLEODUSA INC"/>
    <d v="2002-01-15T00:00:00"/>
    <s v="C"/>
    <s v="C"/>
    <x v="0"/>
    <x v="0"/>
    <x v="0"/>
    <s v="TELECOMMUNICATIONS"/>
    <s v="TELECOM SERVICES"/>
    <s v="INDUSTRIALS"/>
    <x v="12"/>
    <x v="20"/>
    <s v="SENIOR"/>
    <s v="SR SUBORDINATED"/>
    <s v="SUBORDINATED UNSECURED"/>
    <s v="SENIOR NOTES"/>
    <s v="Y"/>
    <s v="Y"/>
    <s v="N"/>
    <s v="Y"/>
    <n v="750"/>
    <n v="8135.8"/>
    <n v="9.2185156960593914E-2"/>
    <n v="11.375"/>
    <n v="7.0030000000000001"/>
    <n v="23"/>
    <n v="55.65"/>
    <n v="5148"/>
    <m/>
    <m/>
    <m/>
    <m/>
    <m/>
    <m/>
    <m/>
  </r>
  <r>
    <x v="53"/>
    <s v="64114MAD"/>
    <s v="NETIA HOLDINGS"/>
    <d v="2002-01-14T00:00:00"/>
    <s v="C"/>
    <s v="C"/>
    <x v="0"/>
    <x v="1"/>
    <x v="1"/>
    <s v="TELECOMMUNICATIONS"/>
    <s v="TELECOM SERVICES"/>
    <s v="INDUSTRIALS"/>
    <x v="12"/>
    <x v="20"/>
    <s v="SENIOR"/>
    <s v="SR UNSECURED"/>
    <s v="SR UNSECURED"/>
    <s v="COMPANY GUARNT"/>
    <s v="Y"/>
    <s v="Y"/>
    <s v="N"/>
    <s v="Y"/>
    <n v="199.5"/>
    <n v="8135.8"/>
    <n v="2.4521251751517981E-2"/>
    <n v="10.25"/>
    <n v="5.8360000000000003"/>
    <n v="17.25"/>
    <n v="69.37"/>
    <n v="6538"/>
    <s v="SINGLE"/>
    <m/>
    <m/>
    <m/>
    <m/>
    <m/>
    <m/>
  </r>
  <r>
    <x v="53"/>
    <s v="64114MAE"/>
    <s v="NETIA HOLDINGS"/>
    <d v="2002-01-14T00:00:00"/>
    <s v="C"/>
    <s v="C"/>
    <x v="0"/>
    <x v="1"/>
    <x v="1"/>
    <s v="TELECOMMUNICATIONS"/>
    <s v="TELECOM SERVICES"/>
    <s v="INDUSTRIALS"/>
    <x v="12"/>
    <x v="20"/>
    <s v="SENIOR"/>
    <s v="SR UNSECURED"/>
    <s v="SR UNSECURED"/>
    <s v="COMPANY GUARNT"/>
    <s v="N"/>
    <s v="Y"/>
    <s v="N"/>
    <s v="Y"/>
    <n v="192.1"/>
    <n v="8135.8"/>
    <n v="2.3611691536173453E-2"/>
    <n v="11.25"/>
    <n v="5.8360000000000003"/>
    <n v="17.25"/>
    <n v="73.709999999999994"/>
    <n v="6981"/>
    <s v="SINGLE"/>
    <m/>
    <m/>
    <m/>
    <m/>
    <m/>
    <m/>
  </r>
  <r>
    <x v="53"/>
    <s v="731745AE"/>
    <s v="POLYMER GROUP"/>
    <d v="2002-02-01T00:00:00"/>
    <s v="CC"/>
    <s v="CC"/>
    <x v="0"/>
    <x v="0"/>
    <x v="0"/>
    <s v="MISCELLANEOUS MANUFACTUR"/>
    <s v="MISCELLANEOUS MANUFACTUR"/>
    <s v="INDUSTRIALS"/>
    <x v="10"/>
    <x v="22"/>
    <s v="SUB"/>
    <s v="SR SUBORDINATED"/>
    <s v="SUBORDINATED UNSECURED"/>
    <s v="COMPANY GUARNT"/>
    <s v="Y"/>
    <s v="Y"/>
    <s v="N"/>
    <s v="Y"/>
    <n v="400"/>
    <n v="8135.8"/>
    <n v="4.9165417045650091E-2"/>
    <n v="9"/>
    <n v="5.4989999999999997"/>
    <n v="28"/>
    <n v="45.76"/>
    <n v="4146"/>
    <m/>
    <m/>
    <m/>
    <m/>
    <m/>
    <m/>
    <m/>
  </r>
  <r>
    <x v="53"/>
    <s v="771758AK"/>
    <s v="ROCHESTER TEL"/>
    <d v="2002-01-28T00:00:00"/>
    <s v="C"/>
    <s v="C"/>
    <x v="0"/>
    <x v="0"/>
    <x v="0"/>
    <s v="TELECOMMUNICATIONS"/>
    <s v="TELECOM SERVICES"/>
    <s v="INDUSTRIALS"/>
    <x v="12"/>
    <x v="20"/>
    <s v="SENIOR"/>
    <s v="UNSECURED"/>
    <s v="SR UNSECURED"/>
    <s v="DEBENTURES"/>
    <s v="N"/>
    <m/>
    <s v="N"/>
    <s v="N"/>
    <n v="100"/>
    <n v="8135.8"/>
    <n v="1.2291354261412523E-2"/>
    <n v="9"/>
    <n v="19.622"/>
    <n v="9.5"/>
    <n v="93.13"/>
    <n v="8967"/>
    <m/>
    <m/>
    <m/>
    <m/>
    <m/>
    <m/>
    <m/>
  </r>
  <r>
    <x v="53"/>
    <s v="82881PAC"/>
    <s v="SIMONDS IND"/>
    <d v="2002-02-01T00:00:00"/>
    <s v="CC"/>
    <s v="CC"/>
    <x v="0"/>
    <x v="0"/>
    <x v="0"/>
    <s v="HAND/MACHINE TOOLS"/>
    <s v="MACH TOOLS&amp;REL PRODUCTS"/>
    <s v="INDUSTRIALS"/>
    <x v="13"/>
    <x v="36"/>
    <s v="SUB"/>
    <s v="SR SUBORDINATED"/>
    <s v="SUBORDINATED UNSECURED"/>
    <s v="COMPANY GUARNT"/>
    <s v="N"/>
    <s v="Y"/>
    <s v="N"/>
    <s v="Y"/>
    <n v="100"/>
    <n v="8135.8"/>
    <n v="1.2291354261412523E-2"/>
    <n v="10.25"/>
    <n v="6.5"/>
    <n v="35.630000000000003"/>
    <n v="37.03"/>
    <n v="3257"/>
    <m/>
    <m/>
    <m/>
    <m/>
    <m/>
    <m/>
    <m/>
  </r>
  <r>
    <x v="53"/>
    <s v="948774AD"/>
    <s v="WEIRTON STEEL"/>
    <d v="2003-05-19T00:00:00"/>
    <s v="C"/>
    <s v="C"/>
    <x v="0"/>
    <x v="0"/>
    <x v="0"/>
    <s v="IRON/STEEL"/>
    <s v="STEEL-PRODUCERS"/>
    <s v="INDUSTRIALS"/>
    <x v="5"/>
    <x v="15"/>
    <s v="SENIOR"/>
    <s v="UNSECURED"/>
    <s v="SR UNSECURED"/>
    <s v="SENIOR NOTES"/>
    <s v="N"/>
    <m/>
    <s v="N"/>
    <s v="N"/>
    <n v="125"/>
    <n v="8135.8"/>
    <n v="1.5364192826765653E-2"/>
    <n v="10.75"/>
    <n v="3.4159999999999999"/>
    <n v="10.5"/>
    <n v="143.44"/>
    <n v="13152"/>
    <m/>
    <m/>
    <m/>
    <m/>
    <m/>
    <m/>
    <m/>
  </r>
  <r>
    <x v="53"/>
    <s v="948774AG"/>
    <s v="WEIRTON STEEL"/>
    <d v="2002-02-01T00:00:00"/>
    <s v="C"/>
    <s v="C"/>
    <x v="0"/>
    <x v="0"/>
    <x v="0"/>
    <s v="IRON/STEEL"/>
    <s v="STEEL-PRODUCERS"/>
    <s v="INDUSTRIALS"/>
    <x v="5"/>
    <x v="15"/>
    <s v="SENIOR"/>
    <s v="SR UNSECURED"/>
    <s v="SR UNSECURED"/>
    <s v="SENIOR NOTES"/>
    <s v="Y"/>
    <s v="Y"/>
    <s v="N"/>
    <s v="Y"/>
    <n v="125"/>
    <n v="8135.8"/>
    <n v="1.5364192826765653E-2"/>
    <n v="11.375"/>
    <n v="2.5"/>
    <n v="10.5"/>
    <n v="175.39"/>
    <n v="17210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883">
  <r>
    <x v="0"/>
    <s v="DM"/>
    <s v="EUROPE"/>
    <s v="GERMANY"/>
    <s v="INDUSTRIALS"/>
    <x v="0"/>
    <s v="MEDICAL PRODUCTS"/>
    <n v="360"/>
  </r>
  <r>
    <x v="0"/>
    <s v="DM"/>
    <s v="EUROPE"/>
    <s v="GREECE"/>
    <s v="INDUSTRIALS"/>
    <x v="1"/>
    <s v="TRANSPORT INFRASTRUCTURE/SERVICES"/>
    <n v="140"/>
  </r>
  <r>
    <x v="0"/>
    <s v="DM"/>
    <s v="EUROPE"/>
    <s v="LUXEMBOURG"/>
    <s v="INDUSTRIALS"/>
    <x v="2"/>
    <s v="TELECOM - WIRELESS"/>
    <n v="962"/>
  </r>
  <r>
    <x v="0"/>
    <s v="DM"/>
    <s v="EUROPE"/>
    <s v="UNITED KINGDOM"/>
    <s v="INDUSTRIALS"/>
    <x v="3"/>
    <s v="AUTO PARTS &amp; EQUIPMENT"/>
    <n v="110"/>
  </r>
  <r>
    <x v="0"/>
    <s v="DM"/>
    <s v="EUROPE"/>
    <s v="UNITED KINGDOM"/>
    <s v="INDUSTRIALS"/>
    <x v="4"/>
    <s v="PERSONAL &amp; HOUSEHOLD PRODUCTS"/>
    <n v="190"/>
  </r>
  <r>
    <x v="0"/>
    <s v="DM"/>
    <s v="EUROPE"/>
    <s v="UNITED KINGDOM"/>
    <s v="INDUSTRIALS"/>
    <x v="5"/>
    <s v="CABLE &amp; SATELLITE TV"/>
    <n v="2815.7"/>
  </r>
  <r>
    <x v="0"/>
    <s v="DM"/>
    <s v="EUROPE"/>
    <s v="UNITED KINGDOM"/>
    <s v="INDUSTRIALS"/>
    <x v="5"/>
    <s v="MEDIA CONTENT"/>
    <n v="256.2"/>
  </r>
  <r>
    <x v="0"/>
    <s v="DM"/>
    <s v="EUROPE"/>
    <s v="UNITED KINGDOM"/>
    <s v="UTILITY"/>
    <x v="6"/>
    <s v="ELECTRIC-INTEGRATED"/>
    <n v="2392.1"/>
  </r>
  <r>
    <x v="0"/>
    <s v="DM"/>
    <s v="NORTHERN AMERICA"/>
    <s v="CANADA"/>
    <s v="INDUSTRIALS"/>
    <x v="7"/>
    <s v="BUILDING MATERIALS"/>
    <n v="140"/>
  </r>
  <r>
    <x v="0"/>
    <s v="DM"/>
    <s v="NORTHERN AMERICA"/>
    <s v="CANADA"/>
    <s v="INDUSTRIALS"/>
    <x v="7"/>
    <s v="CHEMICALS"/>
    <n v="400"/>
  </r>
  <r>
    <x v="0"/>
    <s v="DM"/>
    <s v="NORTHERN AMERICA"/>
    <s v="CANADA"/>
    <s v="INDUSTRIALS"/>
    <x v="7"/>
    <s v="FORESTRY/PAPER"/>
    <n v="2285"/>
  </r>
  <r>
    <x v="0"/>
    <s v="DM"/>
    <s v="NORTHERN AMERICA"/>
    <s v="CANADA"/>
    <s v="INDUSTRIALS"/>
    <x v="7"/>
    <s v="METALS/MINING EXCLUDING STEEL"/>
    <n v="325"/>
  </r>
  <r>
    <x v="0"/>
    <s v="DM"/>
    <s v="NORTHERN AMERICA"/>
    <s v="CANADA"/>
    <s v="INDUSTRIALS"/>
    <x v="7"/>
    <s v="STEEL PRODUCERS/PRODUCTS"/>
    <n v="340"/>
  </r>
  <r>
    <x v="0"/>
    <s v="DM"/>
    <s v="NORTHERN AMERICA"/>
    <s v="CANADA"/>
    <s v="INDUSTRIALS"/>
    <x v="8"/>
    <s v="DIVERSIFIED CAPITAL GOODS"/>
    <n v="250"/>
  </r>
  <r>
    <x v="0"/>
    <s v="DM"/>
    <s v="NORTHERN AMERICA"/>
    <s v="CANADA"/>
    <s v="INDUSTRIALS"/>
    <x v="4"/>
    <s v="BEVERAGE"/>
    <n v="160"/>
  </r>
  <r>
    <x v="0"/>
    <s v="DM"/>
    <s v="NORTHERN AMERICA"/>
    <s v="CANADA"/>
    <s v="INDUSTRIALS"/>
    <x v="4"/>
    <s v="PERSONAL &amp; HOUSEHOLD PRODUCTS"/>
    <n v="125"/>
  </r>
  <r>
    <x v="0"/>
    <s v="DM"/>
    <s v="NORTHERN AMERICA"/>
    <s v="CANADA"/>
    <s v="INDUSTRIALS"/>
    <x v="9"/>
    <s v="ENERGY - EXPLORATION &amp; PRODUCTION"/>
    <n v="875"/>
  </r>
  <r>
    <x v="0"/>
    <s v="DM"/>
    <s v="NORTHERN AMERICA"/>
    <s v="CANADA"/>
    <s v="INDUSTRIALS"/>
    <x v="5"/>
    <s v="CABLE &amp; SATELLITE TV"/>
    <n v="1835"/>
  </r>
  <r>
    <x v="0"/>
    <s v="DM"/>
    <s v="NORTHERN AMERICA"/>
    <s v="CANADA"/>
    <s v="INDUSTRIALS"/>
    <x v="5"/>
    <s v="MEDIA CONTENT"/>
    <n v="350"/>
  </r>
  <r>
    <x v="0"/>
    <s v="DM"/>
    <s v="NORTHERN AMERICA"/>
    <s v="CANADA"/>
    <s v="INDUSTRIALS"/>
    <x v="10"/>
    <s v="SPECIALTY RETAIL"/>
    <n v="779.2"/>
  </r>
  <r>
    <x v="0"/>
    <s v="DM"/>
    <s v="NORTHERN AMERICA"/>
    <s v="CANADA"/>
    <s v="INDUSTRIALS"/>
    <x v="2"/>
    <s v="TELECOM - WIRELESS"/>
    <n v="885"/>
  </r>
  <r>
    <x v="0"/>
    <s v="DM"/>
    <s v="NORTHERN AMERICA"/>
    <s v="CANADA"/>
    <s v="INDUSTRIALS"/>
    <x v="2"/>
    <s v="TELECOM - WIRELINE INTEGRATED &amp; SERVICES"/>
    <n v="120"/>
  </r>
  <r>
    <x v="0"/>
    <s v="DM"/>
    <s v="NORTHERN AMERICA"/>
    <s v="CANADA"/>
    <s v="INDUSTRIALS"/>
    <x v="1"/>
    <s v="TRANSPORT INFRASTRUCTURE/SERVICES"/>
    <n v="376.2"/>
  </r>
  <r>
    <x v="0"/>
    <s v="DM"/>
    <s v="NORTHERN AMERICA"/>
    <s v="UNITED STATES"/>
    <s v="FINANCIAL"/>
    <x v="11"/>
    <s v="BANKING"/>
    <n v="2694.9"/>
  </r>
  <r>
    <x v="0"/>
    <s v="DM"/>
    <s v="NORTHERN AMERICA"/>
    <s v="UNITED STATES"/>
    <s v="FINANCIAL"/>
    <x v="12"/>
    <s v="CONS/COMM/LEASE FINANCING"/>
    <n v="832"/>
  </r>
  <r>
    <x v="0"/>
    <s v="DM"/>
    <s v="NORTHERN AMERICA"/>
    <s v="UNITED STATES"/>
    <s v="FINANCIAL"/>
    <x v="12"/>
    <s v="INVESTMENTS &amp; MISC FINANCIAL SERVICES"/>
    <n v="2063.9"/>
  </r>
  <r>
    <x v="0"/>
    <s v="DM"/>
    <s v="NORTHERN AMERICA"/>
    <s v="UNITED STATES"/>
    <s v="FINANCIAL"/>
    <x v="13"/>
    <s v="LIFE INSURANCE"/>
    <n v="725"/>
  </r>
  <r>
    <x v="0"/>
    <s v="DM"/>
    <s v="NORTHERN AMERICA"/>
    <s v="UNITED STATES"/>
    <s v="FINANCIAL"/>
    <x v="13"/>
    <s v="P&amp;C"/>
    <n v="750"/>
  </r>
  <r>
    <x v="0"/>
    <s v="DM"/>
    <s v="NORTHERN AMERICA"/>
    <s v="UNITED STATES"/>
    <s v="INDUSTRIALS"/>
    <x v="3"/>
    <s v="AUTO LOANS"/>
    <n v="245"/>
  </r>
  <r>
    <x v="0"/>
    <s v="DM"/>
    <s v="NORTHERN AMERICA"/>
    <s v="UNITED STATES"/>
    <s v="INDUSTRIALS"/>
    <x v="3"/>
    <s v="AUTO PARTS &amp; EQUIPMENT"/>
    <n v="2104.8000000000002"/>
  </r>
  <r>
    <x v="0"/>
    <s v="DM"/>
    <s v="NORTHERN AMERICA"/>
    <s v="UNITED STATES"/>
    <s v="INDUSTRIALS"/>
    <x v="7"/>
    <s v="BUILDING &amp; CONSTRUCTION"/>
    <n v="2959.9"/>
  </r>
  <r>
    <x v="0"/>
    <s v="DM"/>
    <s v="NORTHERN AMERICA"/>
    <s v="UNITED STATES"/>
    <s v="INDUSTRIALS"/>
    <x v="7"/>
    <s v="BUILDING MATERIALS"/>
    <n v="4014.2"/>
  </r>
  <r>
    <x v="0"/>
    <s v="DM"/>
    <s v="NORTHERN AMERICA"/>
    <s v="UNITED STATES"/>
    <s v="INDUSTRIALS"/>
    <x v="7"/>
    <s v="CHEMICALS"/>
    <n v="4605.7"/>
  </r>
  <r>
    <x v="0"/>
    <s v="DM"/>
    <s v="NORTHERN AMERICA"/>
    <s v="UNITED STATES"/>
    <s v="INDUSTRIALS"/>
    <x v="7"/>
    <s v="FORESTRY/PAPER"/>
    <n v="3140"/>
  </r>
  <r>
    <x v="0"/>
    <s v="DM"/>
    <s v="NORTHERN AMERICA"/>
    <s v="UNITED STATES"/>
    <s v="INDUSTRIALS"/>
    <x v="7"/>
    <s v="METALS/MINING EXCLUDING STEEL"/>
    <n v="3056.7"/>
  </r>
  <r>
    <x v="0"/>
    <s v="DM"/>
    <s v="NORTHERN AMERICA"/>
    <s v="UNITED STATES"/>
    <s v="INDUSTRIALS"/>
    <x v="7"/>
    <s v="STEEL PRODUCERS/PRODUCTS"/>
    <n v="2887.9"/>
  </r>
  <r>
    <x v="0"/>
    <s v="DM"/>
    <s v="NORTHERN AMERICA"/>
    <s v="UNITED STATES"/>
    <s v="INDUSTRIALS"/>
    <x v="8"/>
    <s v="AEROSPACE/DEFENSE"/>
    <n v="1804.3"/>
  </r>
  <r>
    <x v="0"/>
    <s v="DM"/>
    <s v="NORTHERN AMERICA"/>
    <s v="UNITED STATES"/>
    <s v="INDUSTRIALS"/>
    <x v="8"/>
    <s v="DIVERSIFIED CAPITAL GOODS"/>
    <n v="1691.1"/>
  </r>
  <r>
    <x v="0"/>
    <s v="DM"/>
    <s v="NORTHERN AMERICA"/>
    <s v="UNITED STATES"/>
    <s v="INDUSTRIALS"/>
    <x v="8"/>
    <s v="MACHINERY"/>
    <n v="2162.6"/>
  </r>
  <r>
    <x v="0"/>
    <s v="DM"/>
    <s v="NORTHERN AMERICA"/>
    <s v="UNITED STATES"/>
    <s v="INDUSTRIALS"/>
    <x v="8"/>
    <s v="PACKAGING"/>
    <n v="7380.9"/>
  </r>
  <r>
    <x v="0"/>
    <s v="DM"/>
    <s v="NORTHERN AMERICA"/>
    <s v="UNITED STATES"/>
    <s v="INDUSTRIALS"/>
    <x v="4"/>
    <s v="BEVERAGE"/>
    <n v="645"/>
  </r>
  <r>
    <x v="0"/>
    <s v="DM"/>
    <s v="NORTHERN AMERICA"/>
    <s v="UNITED STATES"/>
    <s v="INDUSTRIALS"/>
    <x v="4"/>
    <s v="FOOD - WHOLESALE"/>
    <n v="3724.4"/>
  </r>
  <r>
    <x v="0"/>
    <s v="DM"/>
    <s v="NORTHERN AMERICA"/>
    <s v="UNITED STATES"/>
    <s v="INDUSTRIALS"/>
    <x v="4"/>
    <s v="PERSONAL &amp; HOUSEHOLD PRODUCTS"/>
    <n v="5161.1000000000004"/>
  </r>
  <r>
    <x v="0"/>
    <s v="DM"/>
    <s v="NORTHERN AMERICA"/>
    <s v="UNITED STATES"/>
    <s v="INDUSTRIALS"/>
    <x v="9"/>
    <s v="ENERGY - EXPLORATION &amp; PRODUCTION"/>
    <n v="4588.5"/>
  </r>
  <r>
    <x v="0"/>
    <s v="DM"/>
    <s v="NORTHERN AMERICA"/>
    <s v="UNITED STATES"/>
    <s v="INDUSTRIALS"/>
    <x v="9"/>
    <s v="GAS DISTRIBUTION"/>
    <n v="300"/>
  </r>
  <r>
    <x v="0"/>
    <s v="DM"/>
    <s v="NORTHERN AMERICA"/>
    <s v="UNITED STATES"/>
    <s v="INDUSTRIALS"/>
    <x v="9"/>
    <s v="INTEGRATED ENERGY"/>
    <n v="2200"/>
  </r>
  <r>
    <x v="0"/>
    <s v="DM"/>
    <s v="NORTHERN AMERICA"/>
    <s v="UNITED STATES"/>
    <s v="INDUSTRIALS"/>
    <x v="9"/>
    <s v="OIL FIELD EQUIPMENT &amp; SERVICES"/>
    <n v="1155"/>
  </r>
  <r>
    <x v="0"/>
    <s v="DM"/>
    <s v="NORTHERN AMERICA"/>
    <s v="UNITED STATES"/>
    <s v="INDUSTRIALS"/>
    <x v="9"/>
    <s v="OIL REFINING &amp; MARKETING"/>
    <n v="1040"/>
  </r>
  <r>
    <x v="0"/>
    <s v="DM"/>
    <s v="NORTHERN AMERICA"/>
    <s v="UNITED STATES"/>
    <s v="INDUSTRIALS"/>
    <x v="0"/>
    <s v="HEALTH FACILITIES"/>
    <n v="4870"/>
  </r>
  <r>
    <x v="0"/>
    <s v="DM"/>
    <s v="NORTHERN AMERICA"/>
    <s v="UNITED STATES"/>
    <s v="INDUSTRIALS"/>
    <x v="0"/>
    <s v="MEDICAL PRODUCTS"/>
    <n v="174"/>
  </r>
  <r>
    <x v="0"/>
    <s v="DM"/>
    <s v="NORTHERN AMERICA"/>
    <s v="UNITED STATES"/>
    <s v="INDUSTRIALS"/>
    <x v="0"/>
    <s v="PHARMACEUTICALS"/>
    <n v="262"/>
  </r>
  <r>
    <x v="0"/>
    <s v="DM"/>
    <s v="NORTHERN AMERICA"/>
    <s v="UNITED STATES"/>
    <s v="INDUSTRIALS"/>
    <x v="14"/>
    <s v="GAMING"/>
    <n v="4625.7"/>
  </r>
  <r>
    <x v="0"/>
    <s v="DM"/>
    <s v="NORTHERN AMERICA"/>
    <s v="UNITED STATES"/>
    <s v="INDUSTRIALS"/>
    <x v="14"/>
    <s v="HOTELS"/>
    <n v="1990"/>
  </r>
  <r>
    <x v="0"/>
    <s v="DM"/>
    <s v="NORTHERN AMERICA"/>
    <s v="UNITED STATES"/>
    <s v="INDUSTRIALS"/>
    <x v="14"/>
    <s v="RECREATION &amp; TRAVEL"/>
    <n v="2490.9"/>
  </r>
  <r>
    <x v="0"/>
    <s v="DM"/>
    <s v="NORTHERN AMERICA"/>
    <s v="UNITED STATES"/>
    <s v="INDUSTRIALS"/>
    <x v="14"/>
    <s v="THEATERS &amp; ENTERTAINMENT"/>
    <n v="765.8"/>
  </r>
  <r>
    <x v="0"/>
    <s v="DM"/>
    <s v="NORTHERN AMERICA"/>
    <s v="UNITED STATES"/>
    <s v="INDUSTRIALS"/>
    <x v="5"/>
    <s v="ADVERTISING"/>
    <n v="790"/>
  </r>
  <r>
    <x v="0"/>
    <s v="DM"/>
    <s v="NORTHERN AMERICA"/>
    <s v="UNITED STATES"/>
    <s v="INDUSTRIALS"/>
    <x v="5"/>
    <s v="CABLE &amp; SATELLITE TV"/>
    <n v="17602.3"/>
  </r>
  <r>
    <x v="0"/>
    <s v="DM"/>
    <s v="NORTHERN AMERICA"/>
    <s v="UNITED STATES"/>
    <s v="INDUSTRIALS"/>
    <x v="5"/>
    <s v="MEDIA - DIVERSIFIED"/>
    <n v="13014.9"/>
  </r>
  <r>
    <x v="0"/>
    <s v="DM"/>
    <s v="NORTHERN AMERICA"/>
    <s v="UNITED STATES"/>
    <s v="INDUSTRIALS"/>
    <x v="5"/>
    <s v="MEDIA CONTENT"/>
    <n v="5264.8"/>
  </r>
  <r>
    <x v="0"/>
    <s v="DM"/>
    <s v="NORTHERN AMERICA"/>
    <s v="UNITED STATES"/>
    <s v="INDUSTRIALS"/>
    <x v="5"/>
    <s v="PRINTING &amp; PUBLISHING"/>
    <n v="3362.7"/>
  </r>
  <r>
    <x v="0"/>
    <s v="DM"/>
    <s v="NORTHERN AMERICA"/>
    <s v="UNITED STATES"/>
    <s v="INDUSTRIALS"/>
    <x v="15"/>
    <s v="REITS"/>
    <n v="375"/>
  </r>
  <r>
    <x v="0"/>
    <s v="DM"/>
    <s v="NORTHERN AMERICA"/>
    <s v="UNITED STATES"/>
    <s v="INDUSTRIALS"/>
    <x v="10"/>
    <s v="DEPARTMENT STORES"/>
    <n v="1417.5"/>
  </r>
  <r>
    <x v="0"/>
    <s v="DM"/>
    <s v="NORTHERN AMERICA"/>
    <s v="UNITED STATES"/>
    <s v="INDUSTRIALS"/>
    <x v="10"/>
    <s v="DISCOUNT STORES"/>
    <n v="2084.1"/>
  </r>
  <r>
    <x v="0"/>
    <s v="DM"/>
    <s v="NORTHERN AMERICA"/>
    <s v="UNITED STATES"/>
    <s v="INDUSTRIALS"/>
    <x v="10"/>
    <s v="FOOD &amp; DRUG RETAILERS"/>
    <n v="8970.2999999999993"/>
  </r>
  <r>
    <x v="0"/>
    <s v="DM"/>
    <s v="NORTHERN AMERICA"/>
    <s v="UNITED STATES"/>
    <s v="INDUSTRIALS"/>
    <x v="10"/>
    <s v="RESTAURANTS"/>
    <n v="2396.4"/>
  </r>
  <r>
    <x v="0"/>
    <s v="DM"/>
    <s v="NORTHERN AMERICA"/>
    <s v="UNITED STATES"/>
    <s v="INDUSTRIALS"/>
    <x v="10"/>
    <s v="SPECIALTY RETAIL"/>
    <n v="6129.4"/>
  </r>
  <r>
    <x v="0"/>
    <s v="DM"/>
    <s v="NORTHERN AMERICA"/>
    <s v="UNITED STATES"/>
    <s v="INDUSTRIALS"/>
    <x v="16"/>
    <s v="ENVIRONMENTAL"/>
    <n v="545"/>
  </r>
  <r>
    <x v="0"/>
    <s v="DM"/>
    <s v="NORTHERN AMERICA"/>
    <s v="UNITED STATES"/>
    <s v="INDUSTRIALS"/>
    <x v="16"/>
    <s v="SUPPORT-SERVICES"/>
    <n v="2268"/>
  </r>
  <r>
    <x v="0"/>
    <s v="DM"/>
    <s v="NORTHERN AMERICA"/>
    <s v="UNITED STATES"/>
    <s v="INDUSTRIALS"/>
    <x v="17"/>
    <s v="ELECTRONICS"/>
    <n v="1995"/>
  </r>
  <r>
    <x v="0"/>
    <s v="DM"/>
    <s v="NORTHERN AMERICA"/>
    <s v="UNITED STATES"/>
    <s v="INDUSTRIALS"/>
    <x v="17"/>
    <s v="SOFTWARE/SERVICES"/>
    <n v="2000"/>
  </r>
  <r>
    <x v="0"/>
    <s v="DM"/>
    <s v="NORTHERN AMERICA"/>
    <s v="UNITED STATES"/>
    <s v="INDUSTRIALS"/>
    <x v="17"/>
    <s v="TECH HARDWARE &amp; EQUIPMENT"/>
    <n v="1510.8"/>
  </r>
  <r>
    <x v="0"/>
    <s v="DM"/>
    <s v="NORTHERN AMERICA"/>
    <s v="UNITED STATES"/>
    <s v="INDUSTRIALS"/>
    <x v="2"/>
    <s v="TELECOM - SATELLITE"/>
    <n v="635.20000000000005"/>
  </r>
  <r>
    <x v="0"/>
    <s v="DM"/>
    <s v="NORTHERN AMERICA"/>
    <s v="UNITED STATES"/>
    <s v="INDUSTRIALS"/>
    <x v="2"/>
    <s v="TELECOM - WIRELESS"/>
    <n v="7874.9"/>
  </r>
  <r>
    <x v="0"/>
    <s v="DM"/>
    <s v="NORTHERN AMERICA"/>
    <s v="UNITED STATES"/>
    <s v="INDUSTRIALS"/>
    <x v="2"/>
    <s v="TELECOM - WIRELINE INTEGRATED &amp; SERVICES"/>
    <n v="4223.3999999999996"/>
  </r>
  <r>
    <x v="0"/>
    <s v="DM"/>
    <s v="NORTHERN AMERICA"/>
    <s v="UNITED STATES"/>
    <s v="INDUSTRIALS"/>
    <x v="1"/>
    <s v="AIR TRANSPORTATION"/>
    <n v="6428.3"/>
  </r>
  <r>
    <x v="0"/>
    <s v="DM"/>
    <s v="NORTHERN AMERICA"/>
    <s v="UNITED STATES"/>
    <s v="INDUSTRIALS"/>
    <x v="1"/>
    <s v="TRANSPORT INFRASTRUCTURE/SERVICES"/>
    <n v="832"/>
  </r>
  <r>
    <x v="0"/>
    <s v="DM"/>
    <s v="NORTHERN AMERICA"/>
    <s v="UNITED STATES"/>
    <s v="INDUSTRIALS"/>
    <x v="1"/>
    <s v="TRUCKING &amp; DELIVERY"/>
    <n v="200"/>
  </r>
  <r>
    <x v="0"/>
    <s v="DM"/>
    <s v="NORTHERN AMERICA"/>
    <s v="UNITED STATES"/>
    <s v="UTILITY"/>
    <x v="6"/>
    <s v="ELECTRIC-DISTR/TRANS"/>
    <n v="100"/>
  </r>
  <r>
    <x v="0"/>
    <s v="DM"/>
    <s v="NORTHERN AMERICA"/>
    <s v="UNITED STATES"/>
    <s v="UTILITY"/>
    <x v="6"/>
    <s v="ELECTRIC-GENERATION"/>
    <n v="770.8"/>
  </r>
  <r>
    <x v="0"/>
    <s v="DM"/>
    <s v="NORTHERN AMERICA"/>
    <s v="UNITED STATES"/>
    <s v="UTILITY"/>
    <x v="6"/>
    <s v="ELECTRIC-INTEGRATED"/>
    <n v="9218"/>
  </r>
  <r>
    <x v="0"/>
    <s v="EM"/>
    <s v="ASIA"/>
    <s v="HONG KONG"/>
    <s v="FINANCIAL"/>
    <x v="12"/>
    <s v="INVESTMENTS &amp; MISC FINANCIAL SERVICES"/>
    <n v="250"/>
  </r>
  <r>
    <x v="0"/>
    <s v="EM"/>
    <s v="ASIA"/>
    <s v="INDONESIA"/>
    <s v="FINANCIAL"/>
    <x v="12"/>
    <s v="CONS/COMM/LEASE FINANCING"/>
    <n v="260"/>
  </r>
  <r>
    <x v="0"/>
    <s v="EM"/>
    <s v="ASIA"/>
    <s v="INDONESIA"/>
    <s v="FINANCIAL"/>
    <x v="12"/>
    <s v="INVESTMENTS &amp; MISC FINANCIAL SERVICES"/>
    <n v="222.5"/>
  </r>
  <r>
    <x v="0"/>
    <s v="EM"/>
    <s v="ASIA"/>
    <s v="INDONESIA"/>
    <s v="INDUSTRIALS"/>
    <x v="7"/>
    <s v="FORESTRY/PAPER"/>
    <n v="550"/>
  </r>
  <r>
    <x v="0"/>
    <s v="EM"/>
    <s v="LATIN AMERICA"/>
    <s v="ARGENTINA"/>
    <s v="INDUSTRIALS"/>
    <x v="9"/>
    <s v="ENERGY - EXPLORATION &amp; PRODUCTION"/>
    <n v="658.8"/>
  </r>
  <r>
    <x v="0"/>
    <s v="EM"/>
    <s v="LATIN AMERICA"/>
    <s v="ARGENTINA"/>
    <s v="INDUSTRIALS"/>
    <x v="9"/>
    <s v="INTEGRATED ENERGY"/>
    <n v="350"/>
  </r>
  <r>
    <x v="0"/>
    <s v="EM"/>
    <s v="LATIN AMERICA"/>
    <s v="ARGENTINA"/>
    <s v="INDUSTRIALS"/>
    <x v="2"/>
    <s v="TELECOM - WIRELINE INTEGRATED &amp; SERVICES"/>
    <n v="300"/>
  </r>
  <r>
    <x v="0"/>
    <s v="EM"/>
    <s v="LATIN AMERICA"/>
    <s v="MEXICO"/>
    <s v="FINANCIAL"/>
    <x v="11"/>
    <s v="BANKING"/>
    <n v="200"/>
  </r>
  <r>
    <x v="0"/>
    <s v="EM"/>
    <s v="LATIN AMERICA"/>
    <s v="MEXICO"/>
    <s v="INDUSTRIALS"/>
    <x v="7"/>
    <s v="BUILDING MATERIALS"/>
    <n v="250"/>
  </r>
  <r>
    <x v="0"/>
    <s v="EM"/>
    <s v="LATIN AMERICA"/>
    <s v="MEXICO"/>
    <s v="INDUSTRIALS"/>
    <x v="1"/>
    <s v="TRANSPORT INFRASTRUCTURE/SERVICES"/>
    <n v="350"/>
  </r>
  <r>
    <x v="0"/>
    <s v="EM"/>
    <s v="LATIN AMERICA"/>
    <s v="VENEZUELA"/>
    <s v="INDUSTRIALS"/>
    <x v="9"/>
    <s v="OIL REFINING &amp; MARKETING"/>
    <n v="1000"/>
  </r>
  <r>
    <x v="1"/>
    <s v="DM"/>
    <s v="EUROPE"/>
    <s v="GERMANY"/>
    <s v="INDUSTRIALS"/>
    <x v="0"/>
    <s v="MEDICAL PRODUCTS"/>
    <n v="360"/>
  </r>
  <r>
    <x v="1"/>
    <s v="DM"/>
    <s v="EUROPE"/>
    <s v="GREECE"/>
    <s v="INDUSTRIALS"/>
    <x v="1"/>
    <s v="TRANSPORT INFRASTRUCTURE/SERVICES"/>
    <n v="140"/>
  </r>
  <r>
    <x v="1"/>
    <s v="DM"/>
    <s v="EUROPE"/>
    <s v="LUXEMBOURG"/>
    <s v="INDUSTRIALS"/>
    <x v="2"/>
    <s v="TELECOM - WIRELESS"/>
    <n v="962"/>
  </r>
  <r>
    <x v="1"/>
    <s v="DM"/>
    <s v="EUROPE"/>
    <s v="UNITED KINGDOM"/>
    <s v="INDUSTRIALS"/>
    <x v="3"/>
    <s v="AUTO PARTS &amp; EQUIPMENT"/>
    <n v="110"/>
  </r>
  <r>
    <x v="1"/>
    <s v="DM"/>
    <s v="EUROPE"/>
    <s v="UNITED KINGDOM"/>
    <s v="INDUSTRIALS"/>
    <x v="4"/>
    <s v="PERSONAL &amp; HOUSEHOLD PRODUCTS"/>
    <n v="190"/>
  </r>
  <r>
    <x v="1"/>
    <s v="DM"/>
    <s v="EUROPE"/>
    <s v="UNITED KINGDOM"/>
    <s v="INDUSTRIALS"/>
    <x v="5"/>
    <s v="CABLE &amp; SATELLITE TV"/>
    <n v="2815.7"/>
  </r>
  <r>
    <x v="1"/>
    <s v="DM"/>
    <s v="EUROPE"/>
    <s v="UNITED KINGDOM"/>
    <s v="INDUSTRIALS"/>
    <x v="5"/>
    <s v="MEDIA CONTENT"/>
    <n v="256.2"/>
  </r>
  <r>
    <x v="1"/>
    <s v="DM"/>
    <s v="EUROPE"/>
    <s v="UNITED KINGDOM"/>
    <s v="UTILITY"/>
    <x v="6"/>
    <s v="ELECTRIC-INTEGRATED"/>
    <n v="2392.1"/>
  </r>
  <r>
    <x v="1"/>
    <s v="DM"/>
    <s v="NORTHERN AMERICA"/>
    <s v="CANADA"/>
    <s v="INDUSTRIALS"/>
    <x v="7"/>
    <s v="BUILDING MATERIALS"/>
    <n v="140"/>
  </r>
  <r>
    <x v="1"/>
    <s v="DM"/>
    <s v="NORTHERN AMERICA"/>
    <s v="CANADA"/>
    <s v="INDUSTRIALS"/>
    <x v="7"/>
    <s v="CHEMICALS"/>
    <n v="400"/>
  </r>
  <r>
    <x v="1"/>
    <s v="DM"/>
    <s v="NORTHERN AMERICA"/>
    <s v="CANADA"/>
    <s v="INDUSTRIALS"/>
    <x v="7"/>
    <s v="FORESTRY/PAPER"/>
    <n v="2285"/>
  </r>
  <r>
    <x v="1"/>
    <s v="DM"/>
    <s v="NORTHERN AMERICA"/>
    <s v="CANADA"/>
    <s v="INDUSTRIALS"/>
    <x v="7"/>
    <s v="METALS/MINING EXCLUDING STEEL"/>
    <n v="325"/>
  </r>
  <r>
    <x v="1"/>
    <s v="DM"/>
    <s v="NORTHERN AMERICA"/>
    <s v="CANADA"/>
    <s v="INDUSTRIALS"/>
    <x v="7"/>
    <s v="STEEL PRODUCERS/PRODUCTS"/>
    <n v="340"/>
  </r>
  <r>
    <x v="1"/>
    <s v="DM"/>
    <s v="NORTHERN AMERICA"/>
    <s v="CANADA"/>
    <s v="INDUSTRIALS"/>
    <x v="8"/>
    <s v="DIVERSIFIED CAPITAL GOODS"/>
    <n v="250"/>
  </r>
  <r>
    <x v="1"/>
    <s v="DM"/>
    <s v="NORTHERN AMERICA"/>
    <s v="CANADA"/>
    <s v="INDUSTRIALS"/>
    <x v="4"/>
    <s v="BEVERAGE"/>
    <n v="160"/>
  </r>
  <r>
    <x v="1"/>
    <s v="DM"/>
    <s v="NORTHERN AMERICA"/>
    <s v="CANADA"/>
    <s v="INDUSTRIALS"/>
    <x v="4"/>
    <s v="PERSONAL &amp; HOUSEHOLD PRODUCTS"/>
    <n v="125"/>
  </r>
  <r>
    <x v="1"/>
    <s v="DM"/>
    <s v="NORTHERN AMERICA"/>
    <s v="CANADA"/>
    <s v="INDUSTRIALS"/>
    <x v="9"/>
    <s v="ENERGY - EXPLORATION &amp; PRODUCTION"/>
    <n v="875"/>
  </r>
  <r>
    <x v="1"/>
    <s v="DM"/>
    <s v="NORTHERN AMERICA"/>
    <s v="CANADA"/>
    <s v="INDUSTRIALS"/>
    <x v="5"/>
    <s v="CABLE &amp; SATELLITE TV"/>
    <n v="1835"/>
  </r>
  <r>
    <x v="1"/>
    <s v="DM"/>
    <s v="NORTHERN AMERICA"/>
    <s v="CANADA"/>
    <s v="INDUSTRIALS"/>
    <x v="5"/>
    <s v="MEDIA CONTENT"/>
    <n v="350"/>
  </r>
  <r>
    <x v="1"/>
    <s v="DM"/>
    <s v="NORTHERN AMERICA"/>
    <s v="CANADA"/>
    <s v="INDUSTRIALS"/>
    <x v="10"/>
    <s v="SPECIALTY RETAIL"/>
    <n v="779.2"/>
  </r>
  <r>
    <x v="1"/>
    <s v="DM"/>
    <s v="NORTHERN AMERICA"/>
    <s v="CANADA"/>
    <s v="INDUSTRIALS"/>
    <x v="2"/>
    <s v="TELECOM - WIRELESS"/>
    <n v="885"/>
  </r>
  <r>
    <x v="1"/>
    <s v="DM"/>
    <s v="NORTHERN AMERICA"/>
    <s v="CANADA"/>
    <s v="INDUSTRIALS"/>
    <x v="2"/>
    <s v="TELECOM - WIRELINE INTEGRATED &amp; SERVICES"/>
    <n v="120"/>
  </r>
  <r>
    <x v="1"/>
    <s v="DM"/>
    <s v="NORTHERN AMERICA"/>
    <s v="CANADA"/>
    <s v="INDUSTRIALS"/>
    <x v="1"/>
    <s v="TRANSPORT INFRASTRUCTURE/SERVICES"/>
    <n v="376.2"/>
  </r>
  <r>
    <x v="1"/>
    <s v="DM"/>
    <s v="NORTHERN AMERICA"/>
    <s v="UNITED STATES"/>
    <s v="FINANCIAL"/>
    <x v="11"/>
    <s v="BANKING"/>
    <n v="2694.9"/>
  </r>
  <r>
    <x v="1"/>
    <s v="DM"/>
    <s v="NORTHERN AMERICA"/>
    <s v="UNITED STATES"/>
    <s v="FINANCIAL"/>
    <x v="12"/>
    <s v="CONS/COMM/LEASE FINANCING"/>
    <n v="832"/>
  </r>
  <r>
    <x v="1"/>
    <s v="DM"/>
    <s v="NORTHERN AMERICA"/>
    <s v="UNITED STATES"/>
    <s v="FINANCIAL"/>
    <x v="12"/>
    <s v="INVESTMENTS &amp; MISC FINANCIAL SERVICES"/>
    <n v="2063.9"/>
  </r>
  <r>
    <x v="1"/>
    <s v="DM"/>
    <s v="NORTHERN AMERICA"/>
    <s v="UNITED STATES"/>
    <s v="FINANCIAL"/>
    <x v="13"/>
    <s v="LIFE INSURANCE"/>
    <n v="725"/>
  </r>
  <r>
    <x v="1"/>
    <s v="DM"/>
    <s v="NORTHERN AMERICA"/>
    <s v="UNITED STATES"/>
    <s v="FINANCIAL"/>
    <x v="13"/>
    <s v="P&amp;C"/>
    <n v="750"/>
  </r>
  <r>
    <x v="1"/>
    <s v="DM"/>
    <s v="NORTHERN AMERICA"/>
    <s v="UNITED STATES"/>
    <s v="INDUSTRIALS"/>
    <x v="3"/>
    <s v="AUTO LOANS"/>
    <n v="245"/>
  </r>
  <r>
    <x v="1"/>
    <s v="DM"/>
    <s v="NORTHERN AMERICA"/>
    <s v="UNITED STATES"/>
    <s v="INDUSTRIALS"/>
    <x v="3"/>
    <s v="AUTO PARTS &amp; EQUIPMENT"/>
    <n v="2104.8000000000002"/>
  </r>
  <r>
    <x v="1"/>
    <s v="DM"/>
    <s v="NORTHERN AMERICA"/>
    <s v="UNITED STATES"/>
    <s v="INDUSTRIALS"/>
    <x v="7"/>
    <s v="BUILDING &amp; CONSTRUCTION"/>
    <n v="2959.9"/>
  </r>
  <r>
    <x v="1"/>
    <s v="DM"/>
    <s v="NORTHERN AMERICA"/>
    <s v="UNITED STATES"/>
    <s v="INDUSTRIALS"/>
    <x v="7"/>
    <s v="BUILDING MATERIALS"/>
    <n v="4014.2"/>
  </r>
  <r>
    <x v="1"/>
    <s v="DM"/>
    <s v="NORTHERN AMERICA"/>
    <s v="UNITED STATES"/>
    <s v="INDUSTRIALS"/>
    <x v="7"/>
    <s v="CHEMICALS"/>
    <n v="4605.7"/>
  </r>
  <r>
    <x v="1"/>
    <s v="DM"/>
    <s v="NORTHERN AMERICA"/>
    <s v="UNITED STATES"/>
    <s v="INDUSTRIALS"/>
    <x v="7"/>
    <s v="FORESTRY/PAPER"/>
    <n v="3140"/>
  </r>
  <r>
    <x v="1"/>
    <s v="DM"/>
    <s v="NORTHERN AMERICA"/>
    <s v="UNITED STATES"/>
    <s v="INDUSTRIALS"/>
    <x v="7"/>
    <s v="METALS/MINING EXCLUDING STEEL"/>
    <n v="3056.7"/>
  </r>
  <r>
    <x v="1"/>
    <s v="DM"/>
    <s v="NORTHERN AMERICA"/>
    <s v="UNITED STATES"/>
    <s v="INDUSTRIALS"/>
    <x v="7"/>
    <s v="STEEL PRODUCERS/PRODUCTS"/>
    <n v="2887.9"/>
  </r>
  <r>
    <x v="1"/>
    <s v="DM"/>
    <s v="NORTHERN AMERICA"/>
    <s v="UNITED STATES"/>
    <s v="INDUSTRIALS"/>
    <x v="8"/>
    <s v="AEROSPACE/DEFENSE"/>
    <n v="1804.3"/>
  </r>
  <r>
    <x v="1"/>
    <s v="DM"/>
    <s v="NORTHERN AMERICA"/>
    <s v="UNITED STATES"/>
    <s v="INDUSTRIALS"/>
    <x v="8"/>
    <s v="DIVERSIFIED CAPITAL GOODS"/>
    <n v="1691.1"/>
  </r>
  <r>
    <x v="1"/>
    <s v="DM"/>
    <s v="NORTHERN AMERICA"/>
    <s v="UNITED STATES"/>
    <s v="INDUSTRIALS"/>
    <x v="8"/>
    <s v="MACHINERY"/>
    <n v="2162.6"/>
  </r>
  <r>
    <x v="1"/>
    <s v="DM"/>
    <s v="NORTHERN AMERICA"/>
    <s v="UNITED STATES"/>
    <s v="INDUSTRIALS"/>
    <x v="8"/>
    <s v="PACKAGING"/>
    <n v="7380.9"/>
  </r>
  <r>
    <x v="1"/>
    <s v="DM"/>
    <s v="NORTHERN AMERICA"/>
    <s v="UNITED STATES"/>
    <s v="INDUSTRIALS"/>
    <x v="4"/>
    <s v="BEVERAGE"/>
    <n v="645"/>
  </r>
  <r>
    <x v="1"/>
    <s v="DM"/>
    <s v="NORTHERN AMERICA"/>
    <s v="UNITED STATES"/>
    <s v="INDUSTRIALS"/>
    <x v="4"/>
    <s v="FOOD - WHOLESALE"/>
    <n v="3724.4"/>
  </r>
  <r>
    <x v="1"/>
    <s v="DM"/>
    <s v="NORTHERN AMERICA"/>
    <s v="UNITED STATES"/>
    <s v="INDUSTRIALS"/>
    <x v="4"/>
    <s v="PERSONAL &amp; HOUSEHOLD PRODUCTS"/>
    <n v="5161.1000000000004"/>
  </r>
  <r>
    <x v="1"/>
    <s v="DM"/>
    <s v="NORTHERN AMERICA"/>
    <s v="UNITED STATES"/>
    <s v="INDUSTRIALS"/>
    <x v="9"/>
    <s v="ENERGY - EXPLORATION &amp; PRODUCTION"/>
    <n v="4588.5"/>
  </r>
  <r>
    <x v="1"/>
    <s v="DM"/>
    <s v="NORTHERN AMERICA"/>
    <s v="UNITED STATES"/>
    <s v="INDUSTRIALS"/>
    <x v="9"/>
    <s v="GAS DISTRIBUTION"/>
    <n v="300"/>
  </r>
  <r>
    <x v="1"/>
    <s v="DM"/>
    <s v="NORTHERN AMERICA"/>
    <s v="UNITED STATES"/>
    <s v="INDUSTRIALS"/>
    <x v="9"/>
    <s v="INTEGRATED ENERGY"/>
    <n v="2200"/>
  </r>
  <r>
    <x v="1"/>
    <s v="DM"/>
    <s v="NORTHERN AMERICA"/>
    <s v="UNITED STATES"/>
    <s v="INDUSTRIALS"/>
    <x v="9"/>
    <s v="OIL FIELD EQUIPMENT &amp; SERVICES"/>
    <n v="1155"/>
  </r>
  <r>
    <x v="1"/>
    <s v="DM"/>
    <s v="NORTHERN AMERICA"/>
    <s v="UNITED STATES"/>
    <s v="INDUSTRIALS"/>
    <x v="9"/>
    <s v="OIL REFINING &amp; MARKETING"/>
    <n v="1040"/>
  </r>
  <r>
    <x v="1"/>
    <s v="DM"/>
    <s v="NORTHERN AMERICA"/>
    <s v="UNITED STATES"/>
    <s v="INDUSTRIALS"/>
    <x v="0"/>
    <s v="HEALTH FACILITIES"/>
    <n v="4870"/>
  </r>
  <r>
    <x v="1"/>
    <s v="DM"/>
    <s v="NORTHERN AMERICA"/>
    <s v="UNITED STATES"/>
    <s v="INDUSTRIALS"/>
    <x v="0"/>
    <s v="MEDICAL PRODUCTS"/>
    <n v="174"/>
  </r>
  <r>
    <x v="1"/>
    <s v="DM"/>
    <s v="NORTHERN AMERICA"/>
    <s v="UNITED STATES"/>
    <s v="INDUSTRIALS"/>
    <x v="0"/>
    <s v="PHARMACEUTICALS"/>
    <n v="262"/>
  </r>
  <r>
    <x v="1"/>
    <s v="DM"/>
    <s v="NORTHERN AMERICA"/>
    <s v="UNITED STATES"/>
    <s v="INDUSTRIALS"/>
    <x v="14"/>
    <s v="GAMING"/>
    <n v="4625.7"/>
  </r>
  <r>
    <x v="1"/>
    <s v="DM"/>
    <s v="NORTHERN AMERICA"/>
    <s v="UNITED STATES"/>
    <s v="INDUSTRIALS"/>
    <x v="14"/>
    <s v="HOTELS"/>
    <n v="1990"/>
  </r>
  <r>
    <x v="1"/>
    <s v="DM"/>
    <s v="NORTHERN AMERICA"/>
    <s v="UNITED STATES"/>
    <s v="INDUSTRIALS"/>
    <x v="14"/>
    <s v="RECREATION &amp; TRAVEL"/>
    <n v="2490.9"/>
  </r>
  <r>
    <x v="1"/>
    <s v="DM"/>
    <s v="NORTHERN AMERICA"/>
    <s v="UNITED STATES"/>
    <s v="INDUSTRIALS"/>
    <x v="14"/>
    <s v="THEATERS &amp; ENTERTAINMENT"/>
    <n v="765.8"/>
  </r>
  <r>
    <x v="1"/>
    <s v="DM"/>
    <s v="NORTHERN AMERICA"/>
    <s v="UNITED STATES"/>
    <s v="INDUSTRIALS"/>
    <x v="5"/>
    <s v="ADVERTISING"/>
    <n v="790"/>
  </r>
  <r>
    <x v="1"/>
    <s v="DM"/>
    <s v="NORTHERN AMERICA"/>
    <s v="UNITED STATES"/>
    <s v="INDUSTRIALS"/>
    <x v="5"/>
    <s v="CABLE &amp; SATELLITE TV"/>
    <n v="17602.3"/>
  </r>
  <r>
    <x v="1"/>
    <s v="DM"/>
    <s v="NORTHERN AMERICA"/>
    <s v="UNITED STATES"/>
    <s v="INDUSTRIALS"/>
    <x v="5"/>
    <s v="MEDIA - DIVERSIFIED"/>
    <n v="13014.9"/>
  </r>
  <r>
    <x v="1"/>
    <s v="DM"/>
    <s v="NORTHERN AMERICA"/>
    <s v="UNITED STATES"/>
    <s v="INDUSTRIALS"/>
    <x v="5"/>
    <s v="MEDIA CONTENT"/>
    <n v="5264.8"/>
  </r>
  <r>
    <x v="1"/>
    <s v="DM"/>
    <s v="NORTHERN AMERICA"/>
    <s v="UNITED STATES"/>
    <s v="INDUSTRIALS"/>
    <x v="5"/>
    <s v="PRINTING &amp; PUBLISHING"/>
    <n v="3362.7"/>
  </r>
  <r>
    <x v="1"/>
    <s v="DM"/>
    <s v="NORTHERN AMERICA"/>
    <s v="UNITED STATES"/>
    <s v="INDUSTRIALS"/>
    <x v="15"/>
    <s v="REITS"/>
    <n v="375"/>
  </r>
  <r>
    <x v="1"/>
    <s v="DM"/>
    <s v="NORTHERN AMERICA"/>
    <s v="UNITED STATES"/>
    <s v="INDUSTRIALS"/>
    <x v="10"/>
    <s v="DEPARTMENT STORES"/>
    <n v="1417.5"/>
  </r>
  <r>
    <x v="1"/>
    <s v="DM"/>
    <s v="NORTHERN AMERICA"/>
    <s v="UNITED STATES"/>
    <s v="INDUSTRIALS"/>
    <x v="10"/>
    <s v="DISCOUNT STORES"/>
    <n v="2084.1"/>
  </r>
  <r>
    <x v="1"/>
    <s v="DM"/>
    <s v="NORTHERN AMERICA"/>
    <s v="UNITED STATES"/>
    <s v="INDUSTRIALS"/>
    <x v="10"/>
    <s v="FOOD &amp; DRUG RETAILERS"/>
    <n v="8970.2999999999993"/>
  </r>
  <r>
    <x v="1"/>
    <s v="DM"/>
    <s v="NORTHERN AMERICA"/>
    <s v="UNITED STATES"/>
    <s v="INDUSTRIALS"/>
    <x v="10"/>
    <s v="RESTAURANTS"/>
    <n v="2396.4"/>
  </r>
  <r>
    <x v="1"/>
    <s v="DM"/>
    <s v="NORTHERN AMERICA"/>
    <s v="UNITED STATES"/>
    <s v="INDUSTRIALS"/>
    <x v="10"/>
    <s v="SPECIALTY RETAIL"/>
    <n v="6129.4"/>
  </r>
  <r>
    <x v="1"/>
    <s v="DM"/>
    <s v="NORTHERN AMERICA"/>
    <s v="UNITED STATES"/>
    <s v="INDUSTRIALS"/>
    <x v="16"/>
    <s v="ENVIRONMENTAL"/>
    <n v="545"/>
  </r>
  <r>
    <x v="1"/>
    <s v="DM"/>
    <s v="NORTHERN AMERICA"/>
    <s v="UNITED STATES"/>
    <s v="INDUSTRIALS"/>
    <x v="16"/>
    <s v="SUPPORT-SERVICES"/>
    <n v="2268"/>
  </r>
  <r>
    <x v="1"/>
    <s v="DM"/>
    <s v="NORTHERN AMERICA"/>
    <s v="UNITED STATES"/>
    <s v="INDUSTRIALS"/>
    <x v="17"/>
    <s v="ELECTRONICS"/>
    <n v="1995"/>
  </r>
  <r>
    <x v="1"/>
    <s v="DM"/>
    <s v="NORTHERN AMERICA"/>
    <s v="UNITED STATES"/>
    <s v="INDUSTRIALS"/>
    <x v="17"/>
    <s v="SOFTWARE/SERVICES"/>
    <n v="2000"/>
  </r>
  <r>
    <x v="1"/>
    <s v="DM"/>
    <s v="NORTHERN AMERICA"/>
    <s v="UNITED STATES"/>
    <s v="INDUSTRIALS"/>
    <x v="17"/>
    <s v="TECH HARDWARE &amp; EQUIPMENT"/>
    <n v="1510.8"/>
  </r>
  <r>
    <x v="1"/>
    <s v="DM"/>
    <s v="NORTHERN AMERICA"/>
    <s v="UNITED STATES"/>
    <s v="INDUSTRIALS"/>
    <x v="2"/>
    <s v="TELECOM - SATELLITE"/>
    <n v="635.20000000000005"/>
  </r>
  <r>
    <x v="1"/>
    <s v="DM"/>
    <s v="NORTHERN AMERICA"/>
    <s v="UNITED STATES"/>
    <s v="INDUSTRIALS"/>
    <x v="2"/>
    <s v="TELECOM - WIRELESS"/>
    <n v="7874.9"/>
  </r>
  <r>
    <x v="1"/>
    <s v="DM"/>
    <s v="NORTHERN AMERICA"/>
    <s v="UNITED STATES"/>
    <s v="INDUSTRIALS"/>
    <x v="2"/>
    <s v="TELECOM - WIRELINE INTEGRATED &amp; SERVICES"/>
    <n v="4223.3999999999996"/>
  </r>
  <r>
    <x v="1"/>
    <s v="DM"/>
    <s v="NORTHERN AMERICA"/>
    <s v="UNITED STATES"/>
    <s v="INDUSTRIALS"/>
    <x v="1"/>
    <s v="AIR TRANSPORTATION"/>
    <n v="6428.3"/>
  </r>
  <r>
    <x v="1"/>
    <s v="DM"/>
    <s v="NORTHERN AMERICA"/>
    <s v="UNITED STATES"/>
    <s v="INDUSTRIALS"/>
    <x v="1"/>
    <s v="TRANSPORT INFRASTRUCTURE/SERVICES"/>
    <n v="832"/>
  </r>
  <r>
    <x v="1"/>
    <s v="DM"/>
    <s v="NORTHERN AMERICA"/>
    <s v="UNITED STATES"/>
    <s v="INDUSTRIALS"/>
    <x v="1"/>
    <s v="TRUCKING &amp; DELIVERY"/>
    <n v="200"/>
  </r>
  <r>
    <x v="1"/>
    <s v="DM"/>
    <s v="NORTHERN AMERICA"/>
    <s v="UNITED STATES"/>
    <s v="UTILITY"/>
    <x v="6"/>
    <s v="ELECTRIC-DISTR/TRANS"/>
    <n v="100"/>
  </r>
  <r>
    <x v="1"/>
    <s v="DM"/>
    <s v="NORTHERN AMERICA"/>
    <s v="UNITED STATES"/>
    <s v="UTILITY"/>
    <x v="6"/>
    <s v="ELECTRIC-GENERATION"/>
    <n v="770.8"/>
  </r>
  <r>
    <x v="1"/>
    <s v="DM"/>
    <s v="NORTHERN AMERICA"/>
    <s v="UNITED STATES"/>
    <s v="UTILITY"/>
    <x v="6"/>
    <s v="ELECTRIC-INTEGRATED"/>
    <n v="9218"/>
  </r>
  <r>
    <x v="1"/>
    <s v="EM"/>
    <s v="ASIA"/>
    <s v="HONG KONG"/>
    <s v="FINANCIAL"/>
    <x v="12"/>
    <s v="INVESTMENTS &amp; MISC FINANCIAL SERVICES"/>
    <n v="250"/>
  </r>
  <r>
    <x v="1"/>
    <s v="EM"/>
    <s v="ASIA"/>
    <s v="INDONESIA"/>
    <s v="FINANCIAL"/>
    <x v="12"/>
    <s v="CONS/COMM/LEASE FINANCING"/>
    <n v="260"/>
  </r>
  <r>
    <x v="1"/>
    <s v="EM"/>
    <s v="ASIA"/>
    <s v="INDONESIA"/>
    <s v="FINANCIAL"/>
    <x v="12"/>
    <s v="INVESTMENTS &amp; MISC FINANCIAL SERVICES"/>
    <n v="222.5"/>
  </r>
  <r>
    <x v="1"/>
    <s v="EM"/>
    <s v="ASIA"/>
    <s v="INDONESIA"/>
    <s v="INDUSTRIALS"/>
    <x v="7"/>
    <s v="FORESTRY/PAPER"/>
    <n v="550"/>
  </r>
  <r>
    <x v="1"/>
    <s v="EM"/>
    <s v="LATIN AMERICA"/>
    <s v="ARGENTINA"/>
    <s v="INDUSTRIALS"/>
    <x v="9"/>
    <s v="ENERGY - EXPLORATION &amp; PRODUCTION"/>
    <n v="658.8"/>
  </r>
  <r>
    <x v="1"/>
    <s v="EM"/>
    <s v="LATIN AMERICA"/>
    <s v="ARGENTINA"/>
    <s v="INDUSTRIALS"/>
    <x v="9"/>
    <s v="INTEGRATED ENERGY"/>
    <n v="350"/>
  </r>
  <r>
    <x v="1"/>
    <s v="EM"/>
    <s v="LATIN AMERICA"/>
    <s v="ARGENTINA"/>
    <s v="INDUSTRIALS"/>
    <x v="2"/>
    <s v="TELECOM - WIRELINE INTEGRATED &amp; SERVICES"/>
    <n v="300"/>
  </r>
  <r>
    <x v="1"/>
    <s v="EM"/>
    <s v="LATIN AMERICA"/>
    <s v="MEXICO"/>
    <s v="FINANCIAL"/>
    <x v="11"/>
    <s v="BANKING"/>
    <n v="200"/>
  </r>
  <r>
    <x v="1"/>
    <s v="EM"/>
    <s v="LATIN AMERICA"/>
    <s v="MEXICO"/>
    <s v="INDUSTRIALS"/>
    <x v="7"/>
    <s v="BUILDING MATERIALS"/>
    <n v="250"/>
  </r>
  <r>
    <x v="1"/>
    <s v="EM"/>
    <s v="LATIN AMERICA"/>
    <s v="MEXICO"/>
    <s v="INDUSTRIALS"/>
    <x v="1"/>
    <s v="TRANSPORT INFRASTRUCTURE/SERVICES"/>
    <n v="350"/>
  </r>
  <r>
    <x v="1"/>
    <s v="EM"/>
    <s v="LATIN AMERICA"/>
    <s v="VENEZUELA"/>
    <s v="INDUSTRIALS"/>
    <x v="9"/>
    <s v="OIL REFINING &amp; MARKETING"/>
    <n v="1000"/>
  </r>
  <r>
    <x v="2"/>
    <s v="DM"/>
    <s v="EUROPE"/>
    <s v="GERMANY"/>
    <s v="INDUSTRIALS"/>
    <x v="0"/>
    <s v="MEDICAL PRODUCTS"/>
    <n v="360"/>
  </r>
  <r>
    <x v="2"/>
    <s v="DM"/>
    <s v="EUROPE"/>
    <s v="GREECE"/>
    <s v="INDUSTRIALS"/>
    <x v="1"/>
    <s v="TRANSPORT INFRASTRUCTURE/SERVICES"/>
    <n v="140"/>
  </r>
  <r>
    <x v="2"/>
    <s v="DM"/>
    <s v="EUROPE"/>
    <s v="LUXEMBOURG"/>
    <s v="INDUSTRIALS"/>
    <x v="2"/>
    <s v="TELECOM - WIRELESS"/>
    <n v="962"/>
  </r>
  <r>
    <x v="2"/>
    <s v="DM"/>
    <s v="EUROPE"/>
    <s v="SWEDEN"/>
    <s v="INDUSTRIALS"/>
    <x v="1"/>
    <s v="TRANSPORT INFRASTRUCTURE/SERVICES"/>
    <n v="175"/>
  </r>
  <r>
    <x v="2"/>
    <s v="DM"/>
    <s v="EUROPE"/>
    <s v="UNITED KINGDOM"/>
    <s v="INDUSTRIALS"/>
    <x v="3"/>
    <s v="AUTO PARTS &amp; EQUIPMENT"/>
    <n v="110"/>
  </r>
  <r>
    <x v="2"/>
    <s v="DM"/>
    <s v="EUROPE"/>
    <s v="UNITED KINGDOM"/>
    <s v="INDUSTRIALS"/>
    <x v="4"/>
    <s v="PERSONAL &amp; HOUSEHOLD PRODUCTS"/>
    <n v="190"/>
  </r>
  <r>
    <x v="2"/>
    <s v="DM"/>
    <s v="EUROPE"/>
    <s v="UNITED KINGDOM"/>
    <s v="INDUSTRIALS"/>
    <x v="5"/>
    <s v="CABLE &amp; SATELLITE TV"/>
    <n v="2815.7"/>
  </r>
  <r>
    <x v="2"/>
    <s v="DM"/>
    <s v="EUROPE"/>
    <s v="UNITED KINGDOM"/>
    <s v="INDUSTRIALS"/>
    <x v="5"/>
    <s v="MEDIA CONTENT"/>
    <n v="256.2"/>
  </r>
  <r>
    <x v="2"/>
    <s v="DM"/>
    <s v="EUROPE"/>
    <s v="UNITED KINGDOM"/>
    <s v="UTILITY"/>
    <x v="6"/>
    <s v="ELECTRIC-INTEGRATED"/>
    <n v="2392.1"/>
  </r>
  <r>
    <x v="2"/>
    <s v="DM"/>
    <s v="NORTHERN AMERICA"/>
    <s v="CANADA"/>
    <s v="INDUSTRIALS"/>
    <x v="7"/>
    <s v="BUILDING MATERIALS"/>
    <n v="140"/>
  </r>
  <r>
    <x v="2"/>
    <s v="DM"/>
    <s v="NORTHERN AMERICA"/>
    <s v="CANADA"/>
    <s v="INDUSTRIALS"/>
    <x v="7"/>
    <s v="CHEMICALS"/>
    <n v="100"/>
  </r>
  <r>
    <x v="2"/>
    <s v="DM"/>
    <s v="NORTHERN AMERICA"/>
    <s v="CANADA"/>
    <s v="INDUSTRIALS"/>
    <x v="7"/>
    <s v="FORESTRY/PAPER"/>
    <n v="2285"/>
  </r>
  <r>
    <x v="2"/>
    <s v="DM"/>
    <s v="NORTHERN AMERICA"/>
    <s v="CANADA"/>
    <s v="INDUSTRIALS"/>
    <x v="7"/>
    <s v="METALS/MINING EXCLUDING STEEL"/>
    <n v="325"/>
  </r>
  <r>
    <x v="2"/>
    <s v="DM"/>
    <s v="NORTHERN AMERICA"/>
    <s v="CANADA"/>
    <s v="INDUSTRIALS"/>
    <x v="7"/>
    <s v="STEEL PRODUCERS/PRODUCTS"/>
    <n v="340"/>
  </r>
  <r>
    <x v="2"/>
    <s v="DM"/>
    <s v="NORTHERN AMERICA"/>
    <s v="CANADA"/>
    <s v="INDUSTRIALS"/>
    <x v="8"/>
    <s v="DIVERSIFIED CAPITAL GOODS"/>
    <n v="250"/>
  </r>
  <r>
    <x v="2"/>
    <s v="DM"/>
    <s v="NORTHERN AMERICA"/>
    <s v="CANADA"/>
    <s v="INDUSTRIALS"/>
    <x v="4"/>
    <s v="BEVERAGE"/>
    <n v="160"/>
  </r>
  <r>
    <x v="2"/>
    <s v="DM"/>
    <s v="NORTHERN AMERICA"/>
    <s v="CANADA"/>
    <s v="INDUSTRIALS"/>
    <x v="4"/>
    <s v="PERSONAL &amp; HOUSEHOLD PRODUCTS"/>
    <n v="125"/>
  </r>
  <r>
    <x v="2"/>
    <s v="DM"/>
    <s v="NORTHERN AMERICA"/>
    <s v="CANADA"/>
    <s v="INDUSTRIALS"/>
    <x v="9"/>
    <s v="ENERGY - EXPLORATION &amp; PRODUCTION"/>
    <n v="875"/>
  </r>
  <r>
    <x v="2"/>
    <s v="DM"/>
    <s v="NORTHERN AMERICA"/>
    <s v="CANADA"/>
    <s v="INDUSTRIALS"/>
    <x v="5"/>
    <s v="CABLE &amp; SATELLITE TV"/>
    <n v="1835"/>
  </r>
  <r>
    <x v="2"/>
    <s v="DM"/>
    <s v="NORTHERN AMERICA"/>
    <s v="CANADA"/>
    <s v="INDUSTRIALS"/>
    <x v="5"/>
    <s v="MEDIA CONTENT"/>
    <n v="350"/>
  </r>
  <r>
    <x v="2"/>
    <s v="DM"/>
    <s v="NORTHERN AMERICA"/>
    <s v="CANADA"/>
    <s v="INDUSTRIALS"/>
    <x v="10"/>
    <s v="SPECIALTY RETAIL"/>
    <n v="779.2"/>
  </r>
  <r>
    <x v="2"/>
    <s v="DM"/>
    <s v="NORTHERN AMERICA"/>
    <s v="CANADA"/>
    <s v="INDUSTRIALS"/>
    <x v="2"/>
    <s v="TELECOM - WIRELESS"/>
    <n v="885"/>
  </r>
  <r>
    <x v="2"/>
    <s v="DM"/>
    <s v="NORTHERN AMERICA"/>
    <s v="CANADA"/>
    <s v="INDUSTRIALS"/>
    <x v="2"/>
    <s v="TELECOM - WIRELINE INTEGRATED &amp; SERVICES"/>
    <n v="120"/>
  </r>
  <r>
    <x v="2"/>
    <s v="DM"/>
    <s v="NORTHERN AMERICA"/>
    <s v="CANADA"/>
    <s v="INDUSTRIALS"/>
    <x v="1"/>
    <s v="TRANSPORT INFRASTRUCTURE/SERVICES"/>
    <n v="376.2"/>
  </r>
  <r>
    <x v="2"/>
    <s v="DM"/>
    <s v="NORTHERN AMERICA"/>
    <s v="UNITED STATES"/>
    <s v="FINANCIAL"/>
    <x v="11"/>
    <s v="BANKING"/>
    <n v="2994.9"/>
  </r>
  <r>
    <x v="2"/>
    <s v="DM"/>
    <s v="NORTHERN AMERICA"/>
    <s v="UNITED STATES"/>
    <s v="FINANCIAL"/>
    <x v="12"/>
    <s v="CONS/COMM/LEASE FINANCING"/>
    <n v="700"/>
  </r>
  <r>
    <x v="2"/>
    <s v="DM"/>
    <s v="NORTHERN AMERICA"/>
    <s v="UNITED STATES"/>
    <s v="FINANCIAL"/>
    <x v="12"/>
    <s v="INVESTMENTS &amp; MISC FINANCIAL SERVICES"/>
    <n v="2063.9"/>
  </r>
  <r>
    <x v="2"/>
    <s v="DM"/>
    <s v="NORTHERN AMERICA"/>
    <s v="UNITED STATES"/>
    <s v="FINANCIAL"/>
    <x v="13"/>
    <s v="LIFE INSURANCE"/>
    <n v="400"/>
  </r>
  <r>
    <x v="2"/>
    <s v="DM"/>
    <s v="NORTHERN AMERICA"/>
    <s v="UNITED STATES"/>
    <s v="FINANCIAL"/>
    <x v="13"/>
    <s v="P&amp;C"/>
    <n v="750"/>
  </r>
  <r>
    <x v="2"/>
    <s v="DM"/>
    <s v="NORTHERN AMERICA"/>
    <s v="UNITED STATES"/>
    <s v="INDUSTRIALS"/>
    <x v="3"/>
    <s v="AUTO LOANS"/>
    <n v="245"/>
  </r>
  <r>
    <x v="2"/>
    <s v="DM"/>
    <s v="NORTHERN AMERICA"/>
    <s v="UNITED STATES"/>
    <s v="INDUSTRIALS"/>
    <x v="3"/>
    <s v="AUTO PARTS &amp; EQUIPMENT"/>
    <n v="2104.8000000000002"/>
  </r>
  <r>
    <x v="2"/>
    <s v="DM"/>
    <s v="NORTHERN AMERICA"/>
    <s v="UNITED STATES"/>
    <s v="INDUSTRIALS"/>
    <x v="7"/>
    <s v="BUILDING &amp; CONSTRUCTION"/>
    <n v="2979.9"/>
  </r>
  <r>
    <x v="2"/>
    <s v="DM"/>
    <s v="NORTHERN AMERICA"/>
    <s v="UNITED STATES"/>
    <s v="INDUSTRIALS"/>
    <x v="7"/>
    <s v="BUILDING MATERIALS"/>
    <n v="4014.2"/>
  </r>
  <r>
    <x v="2"/>
    <s v="DM"/>
    <s v="NORTHERN AMERICA"/>
    <s v="UNITED STATES"/>
    <s v="INDUSTRIALS"/>
    <x v="7"/>
    <s v="CHEMICALS"/>
    <n v="4605.7"/>
  </r>
  <r>
    <x v="2"/>
    <s v="DM"/>
    <s v="NORTHERN AMERICA"/>
    <s v="UNITED STATES"/>
    <s v="INDUSTRIALS"/>
    <x v="7"/>
    <s v="FORESTRY/PAPER"/>
    <n v="3140"/>
  </r>
  <r>
    <x v="2"/>
    <s v="DM"/>
    <s v="NORTHERN AMERICA"/>
    <s v="UNITED STATES"/>
    <s v="INDUSTRIALS"/>
    <x v="7"/>
    <s v="METALS/MINING EXCLUDING STEEL"/>
    <n v="3031.7"/>
  </r>
  <r>
    <x v="2"/>
    <s v="DM"/>
    <s v="NORTHERN AMERICA"/>
    <s v="UNITED STATES"/>
    <s v="INDUSTRIALS"/>
    <x v="7"/>
    <s v="STEEL PRODUCERS/PRODUCTS"/>
    <n v="2747.9"/>
  </r>
  <r>
    <x v="2"/>
    <s v="DM"/>
    <s v="NORTHERN AMERICA"/>
    <s v="UNITED STATES"/>
    <s v="INDUSTRIALS"/>
    <x v="8"/>
    <s v="AEROSPACE/DEFENSE"/>
    <n v="1695"/>
  </r>
  <r>
    <x v="2"/>
    <s v="DM"/>
    <s v="NORTHERN AMERICA"/>
    <s v="UNITED STATES"/>
    <s v="INDUSTRIALS"/>
    <x v="8"/>
    <s v="DIVERSIFIED CAPITAL GOODS"/>
    <n v="1691.1"/>
  </r>
  <r>
    <x v="2"/>
    <s v="DM"/>
    <s v="NORTHERN AMERICA"/>
    <s v="UNITED STATES"/>
    <s v="INDUSTRIALS"/>
    <x v="8"/>
    <s v="MACHINERY"/>
    <n v="2162.6"/>
  </r>
  <r>
    <x v="2"/>
    <s v="DM"/>
    <s v="NORTHERN AMERICA"/>
    <s v="UNITED STATES"/>
    <s v="INDUSTRIALS"/>
    <x v="8"/>
    <s v="PACKAGING"/>
    <n v="7270.9"/>
  </r>
  <r>
    <x v="2"/>
    <s v="DM"/>
    <s v="NORTHERN AMERICA"/>
    <s v="UNITED STATES"/>
    <s v="INDUSTRIALS"/>
    <x v="4"/>
    <s v="BEVERAGE"/>
    <n v="645"/>
  </r>
  <r>
    <x v="2"/>
    <s v="DM"/>
    <s v="NORTHERN AMERICA"/>
    <s v="UNITED STATES"/>
    <s v="INDUSTRIALS"/>
    <x v="4"/>
    <s v="FOOD - WHOLESALE"/>
    <n v="3724.4"/>
  </r>
  <r>
    <x v="2"/>
    <s v="DM"/>
    <s v="NORTHERN AMERICA"/>
    <s v="UNITED STATES"/>
    <s v="INDUSTRIALS"/>
    <x v="4"/>
    <s v="PERSONAL &amp; HOUSEHOLD PRODUCTS"/>
    <n v="5028.3999999999996"/>
  </r>
  <r>
    <x v="2"/>
    <s v="DM"/>
    <s v="NORTHERN AMERICA"/>
    <s v="UNITED STATES"/>
    <s v="INDUSTRIALS"/>
    <x v="9"/>
    <s v="ENERGY - EXPLORATION &amp; PRODUCTION"/>
    <n v="4588.5"/>
  </r>
  <r>
    <x v="2"/>
    <s v="DM"/>
    <s v="NORTHERN AMERICA"/>
    <s v="UNITED STATES"/>
    <s v="INDUSTRIALS"/>
    <x v="9"/>
    <s v="GAS DISTRIBUTION"/>
    <n v="300"/>
  </r>
  <r>
    <x v="2"/>
    <s v="DM"/>
    <s v="NORTHERN AMERICA"/>
    <s v="UNITED STATES"/>
    <s v="INDUSTRIALS"/>
    <x v="9"/>
    <s v="INTEGRATED ENERGY"/>
    <n v="300"/>
  </r>
  <r>
    <x v="2"/>
    <s v="DM"/>
    <s v="NORTHERN AMERICA"/>
    <s v="UNITED STATES"/>
    <s v="INDUSTRIALS"/>
    <x v="9"/>
    <s v="OIL FIELD EQUIPMENT &amp; SERVICES"/>
    <n v="1155"/>
  </r>
  <r>
    <x v="2"/>
    <s v="DM"/>
    <s v="NORTHERN AMERICA"/>
    <s v="UNITED STATES"/>
    <s v="INDUSTRIALS"/>
    <x v="9"/>
    <s v="OIL REFINING &amp; MARKETING"/>
    <n v="1040"/>
  </r>
  <r>
    <x v="2"/>
    <s v="DM"/>
    <s v="NORTHERN AMERICA"/>
    <s v="UNITED STATES"/>
    <s v="INDUSTRIALS"/>
    <x v="0"/>
    <s v="HEALTH FACILITIES"/>
    <n v="4870"/>
  </r>
  <r>
    <x v="2"/>
    <s v="DM"/>
    <s v="NORTHERN AMERICA"/>
    <s v="UNITED STATES"/>
    <s v="INDUSTRIALS"/>
    <x v="0"/>
    <s v="MEDICAL PRODUCTS"/>
    <n v="174"/>
  </r>
  <r>
    <x v="2"/>
    <s v="DM"/>
    <s v="NORTHERN AMERICA"/>
    <s v="UNITED STATES"/>
    <s v="INDUSTRIALS"/>
    <x v="0"/>
    <s v="PHARMACEUTICALS"/>
    <n v="262"/>
  </r>
  <r>
    <x v="2"/>
    <s v="DM"/>
    <s v="NORTHERN AMERICA"/>
    <s v="UNITED STATES"/>
    <s v="INDUSTRIALS"/>
    <x v="14"/>
    <s v="GAMING"/>
    <n v="4405.7"/>
  </r>
  <r>
    <x v="2"/>
    <s v="DM"/>
    <s v="NORTHERN AMERICA"/>
    <s v="UNITED STATES"/>
    <s v="INDUSTRIALS"/>
    <x v="14"/>
    <s v="HOTELS"/>
    <n v="1990"/>
  </r>
  <r>
    <x v="2"/>
    <s v="DM"/>
    <s v="NORTHERN AMERICA"/>
    <s v="UNITED STATES"/>
    <s v="INDUSTRIALS"/>
    <x v="14"/>
    <s v="RECREATION &amp; TRAVEL"/>
    <n v="2490.9"/>
  </r>
  <r>
    <x v="2"/>
    <s v="DM"/>
    <s v="NORTHERN AMERICA"/>
    <s v="UNITED STATES"/>
    <s v="INDUSTRIALS"/>
    <x v="14"/>
    <s v="THEATERS &amp; ENTERTAINMENT"/>
    <n v="864.8"/>
  </r>
  <r>
    <x v="2"/>
    <s v="DM"/>
    <s v="NORTHERN AMERICA"/>
    <s v="UNITED STATES"/>
    <s v="INDUSTRIALS"/>
    <x v="5"/>
    <s v="ADVERTISING"/>
    <n v="790"/>
  </r>
  <r>
    <x v="2"/>
    <s v="DM"/>
    <s v="NORTHERN AMERICA"/>
    <s v="UNITED STATES"/>
    <s v="INDUSTRIALS"/>
    <x v="5"/>
    <s v="CABLE &amp; SATELLITE TV"/>
    <n v="17602.3"/>
  </r>
  <r>
    <x v="2"/>
    <s v="DM"/>
    <s v="NORTHERN AMERICA"/>
    <s v="UNITED STATES"/>
    <s v="INDUSTRIALS"/>
    <x v="5"/>
    <s v="MEDIA - DIVERSIFIED"/>
    <n v="12714.9"/>
  </r>
  <r>
    <x v="2"/>
    <s v="DM"/>
    <s v="NORTHERN AMERICA"/>
    <s v="UNITED STATES"/>
    <s v="INDUSTRIALS"/>
    <x v="5"/>
    <s v="MEDIA CONTENT"/>
    <n v="5064.8"/>
  </r>
  <r>
    <x v="2"/>
    <s v="DM"/>
    <s v="NORTHERN AMERICA"/>
    <s v="UNITED STATES"/>
    <s v="INDUSTRIALS"/>
    <x v="5"/>
    <s v="PRINTING &amp; PUBLISHING"/>
    <n v="2593.6"/>
  </r>
  <r>
    <x v="2"/>
    <s v="DM"/>
    <s v="NORTHERN AMERICA"/>
    <s v="UNITED STATES"/>
    <s v="INDUSTRIALS"/>
    <x v="15"/>
    <s v="REITS"/>
    <n v="375"/>
  </r>
  <r>
    <x v="2"/>
    <s v="DM"/>
    <s v="NORTHERN AMERICA"/>
    <s v="UNITED STATES"/>
    <s v="INDUSTRIALS"/>
    <x v="10"/>
    <s v="DEPARTMENT STORES"/>
    <n v="1417.5"/>
  </r>
  <r>
    <x v="2"/>
    <s v="DM"/>
    <s v="NORTHERN AMERICA"/>
    <s v="UNITED STATES"/>
    <s v="INDUSTRIALS"/>
    <x v="10"/>
    <s v="DISCOUNT STORES"/>
    <n v="2084.1"/>
  </r>
  <r>
    <x v="2"/>
    <s v="DM"/>
    <s v="NORTHERN AMERICA"/>
    <s v="UNITED STATES"/>
    <s v="INDUSTRIALS"/>
    <x v="10"/>
    <s v="FOOD &amp; DRUG RETAILERS"/>
    <n v="7533.4"/>
  </r>
  <r>
    <x v="2"/>
    <s v="DM"/>
    <s v="NORTHERN AMERICA"/>
    <s v="UNITED STATES"/>
    <s v="INDUSTRIALS"/>
    <x v="10"/>
    <s v="RESTAURANTS"/>
    <n v="2396.4"/>
  </r>
  <r>
    <x v="2"/>
    <s v="DM"/>
    <s v="NORTHERN AMERICA"/>
    <s v="UNITED STATES"/>
    <s v="INDUSTRIALS"/>
    <x v="10"/>
    <s v="SPECIALTY RETAIL"/>
    <n v="6129.4"/>
  </r>
  <r>
    <x v="2"/>
    <s v="DM"/>
    <s v="NORTHERN AMERICA"/>
    <s v="UNITED STATES"/>
    <s v="INDUSTRIALS"/>
    <x v="16"/>
    <s v="ENVIRONMENTAL"/>
    <n v="545"/>
  </r>
  <r>
    <x v="2"/>
    <s v="DM"/>
    <s v="NORTHERN AMERICA"/>
    <s v="UNITED STATES"/>
    <s v="INDUSTRIALS"/>
    <x v="16"/>
    <s v="SUPPORT-SERVICES"/>
    <n v="2268"/>
  </r>
  <r>
    <x v="2"/>
    <s v="DM"/>
    <s v="NORTHERN AMERICA"/>
    <s v="UNITED STATES"/>
    <s v="INDUSTRIALS"/>
    <x v="17"/>
    <s v="ELECTRONICS"/>
    <n v="1995"/>
  </r>
  <r>
    <x v="2"/>
    <s v="DM"/>
    <s v="NORTHERN AMERICA"/>
    <s v="UNITED STATES"/>
    <s v="INDUSTRIALS"/>
    <x v="17"/>
    <s v="SOFTWARE/SERVICES"/>
    <n v="2000"/>
  </r>
  <r>
    <x v="2"/>
    <s v="DM"/>
    <s v="NORTHERN AMERICA"/>
    <s v="UNITED STATES"/>
    <s v="INDUSTRIALS"/>
    <x v="17"/>
    <s v="TECH HARDWARE &amp; EQUIPMENT"/>
    <n v="1225"/>
  </r>
  <r>
    <x v="2"/>
    <s v="DM"/>
    <s v="NORTHERN AMERICA"/>
    <s v="UNITED STATES"/>
    <s v="INDUSTRIALS"/>
    <x v="2"/>
    <s v="TELECOM - SATELLITE"/>
    <n v="635.20000000000005"/>
  </r>
  <r>
    <x v="2"/>
    <s v="DM"/>
    <s v="NORTHERN AMERICA"/>
    <s v="UNITED STATES"/>
    <s v="INDUSTRIALS"/>
    <x v="2"/>
    <s v="TELECOM - WIRELESS"/>
    <n v="7874.9"/>
  </r>
  <r>
    <x v="2"/>
    <s v="DM"/>
    <s v="NORTHERN AMERICA"/>
    <s v="UNITED STATES"/>
    <s v="INDUSTRIALS"/>
    <x v="2"/>
    <s v="TELECOM - WIRELINE INTEGRATED &amp; SERVICES"/>
    <n v="4223.3999999999996"/>
  </r>
  <r>
    <x v="2"/>
    <s v="DM"/>
    <s v="NORTHERN AMERICA"/>
    <s v="UNITED STATES"/>
    <s v="INDUSTRIALS"/>
    <x v="1"/>
    <s v="AIR TRANSPORTATION"/>
    <n v="6350.8"/>
  </r>
  <r>
    <x v="2"/>
    <s v="DM"/>
    <s v="NORTHERN AMERICA"/>
    <s v="UNITED STATES"/>
    <s v="INDUSTRIALS"/>
    <x v="1"/>
    <s v="TRANSPORT INFRASTRUCTURE/SERVICES"/>
    <n v="832"/>
  </r>
  <r>
    <x v="2"/>
    <s v="DM"/>
    <s v="NORTHERN AMERICA"/>
    <s v="UNITED STATES"/>
    <s v="INDUSTRIALS"/>
    <x v="1"/>
    <s v="TRUCKING &amp; DELIVERY"/>
    <n v="200"/>
  </r>
  <r>
    <x v="2"/>
    <s v="DM"/>
    <s v="NORTHERN AMERICA"/>
    <s v="UNITED STATES"/>
    <s v="UTILITY"/>
    <x v="6"/>
    <s v="ELECTRIC-DISTR/TRANS"/>
    <n v="100"/>
  </r>
  <r>
    <x v="2"/>
    <s v="DM"/>
    <s v="NORTHERN AMERICA"/>
    <s v="UNITED STATES"/>
    <s v="UTILITY"/>
    <x v="6"/>
    <s v="ELECTRIC-GENERATION"/>
    <n v="747.5"/>
  </r>
  <r>
    <x v="2"/>
    <s v="DM"/>
    <s v="NORTHERN AMERICA"/>
    <s v="UNITED STATES"/>
    <s v="UTILITY"/>
    <x v="6"/>
    <s v="ELECTRIC-INTEGRATED"/>
    <n v="9218"/>
  </r>
  <r>
    <x v="2"/>
    <s v="EM"/>
    <s v="ASIA"/>
    <s v="HONG KONG"/>
    <s v="FINANCIAL"/>
    <x v="12"/>
    <s v="INVESTMENTS &amp; MISC FINANCIAL SERVICES"/>
    <n v="250"/>
  </r>
  <r>
    <x v="2"/>
    <s v="EM"/>
    <s v="ASIA"/>
    <s v="INDONESIA"/>
    <s v="FINANCIAL"/>
    <x v="12"/>
    <s v="CONS/COMM/LEASE FINANCING"/>
    <n v="260"/>
  </r>
  <r>
    <x v="2"/>
    <s v="EM"/>
    <s v="ASIA"/>
    <s v="INDONESIA"/>
    <s v="FINANCIAL"/>
    <x v="12"/>
    <s v="INVESTMENTS &amp; MISC FINANCIAL SERVICES"/>
    <n v="422.5"/>
  </r>
  <r>
    <x v="2"/>
    <s v="EM"/>
    <s v="ASIA"/>
    <s v="INDONESIA"/>
    <s v="INDUSTRIALS"/>
    <x v="7"/>
    <s v="FORESTRY/PAPER"/>
    <n v="550"/>
  </r>
  <r>
    <x v="2"/>
    <s v="EM"/>
    <s v="LATIN AMERICA"/>
    <s v="ARGENTINA"/>
    <s v="INDUSTRIALS"/>
    <x v="9"/>
    <s v="ENERGY - EXPLORATION &amp; PRODUCTION"/>
    <n v="658.8"/>
  </r>
  <r>
    <x v="2"/>
    <s v="EM"/>
    <s v="LATIN AMERICA"/>
    <s v="ARGENTINA"/>
    <s v="INDUSTRIALS"/>
    <x v="9"/>
    <s v="INTEGRATED ENERGY"/>
    <n v="350"/>
  </r>
  <r>
    <x v="2"/>
    <s v="EM"/>
    <s v="LATIN AMERICA"/>
    <s v="ARGENTINA"/>
    <s v="INDUSTRIALS"/>
    <x v="2"/>
    <s v="TELECOM - WIRELINE INTEGRATED &amp; SERVICES"/>
    <n v="300"/>
  </r>
  <r>
    <x v="2"/>
    <s v="EM"/>
    <s v="LATIN AMERICA"/>
    <s v="MEXICO"/>
    <s v="FINANCIAL"/>
    <x v="11"/>
    <s v="BANKING"/>
    <n v="200"/>
  </r>
  <r>
    <x v="2"/>
    <s v="EM"/>
    <s v="LATIN AMERICA"/>
    <s v="MEXICO"/>
    <s v="INDUSTRIALS"/>
    <x v="7"/>
    <s v="BUILDING MATERIALS"/>
    <n v="250"/>
  </r>
  <r>
    <x v="2"/>
    <s v="EM"/>
    <s v="LATIN AMERICA"/>
    <s v="MEXICO"/>
    <s v="INDUSTRIALS"/>
    <x v="1"/>
    <s v="TRANSPORT INFRASTRUCTURE/SERVICES"/>
    <n v="350"/>
  </r>
  <r>
    <x v="2"/>
    <s v="EM"/>
    <s v="LATIN AMERICA"/>
    <s v="VENEZUELA"/>
    <s v="INDUSTRIALS"/>
    <x v="9"/>
    <s v="OIL REFINING &amp; MARKETING"/>
    <n v="1000"/>
  </r>
  <r>
    <x v="3"/>
    <s v="DM"/>
    <s v="EUROPE"/>
    <s v="GERMANY"/>
    <s v="INDUSTRIALS"/>
    <x v="0"/>
    <s v="MEDICAL PRODUCTS"/>
    <n v="360"/>
  </r>
  <r>
    <x v="3"/>
    <s v="DM"/>
    <s v="EUROPE"/>
    <s v="GREECE"/>
    <s v="INDUSTRIALS"/>
    <x v="1"/>
    <s v="TRANSPORT INFRASTRUCTURE/SERVICES"/>
    <n v="140"/>
  </r>
  <r>
    <x v="3"/>
    <s v="DM"/>
    <s v="EUROPE"/>
    <s v="LUXEMBOURG"/>
    <s v="INDUSTRIALS"/>
    <x v="2"/>
    <s v="TELECOM - WIRELESS"/>
    <n v="962"/>
  </r>
  <r>
    <x v="3"/>
    <s v="DM"/>
    <s v="EUROPE"/>
    <s v="NETHERLANDS"/>
    <s v="INDUSTRIALS"/>
    <x v="4"/>
    <s v="PERSONAL &amp; HOUSEHOLD PRODUCTS"/>
    <n v="150"/>
  </r>
  <r>
    <x v="3"/>
    <s v="DM"/>
    <s v="EUROPE"/>
    <s v="SWEDEN"/>
    <s v="INDUSTRIALS"/>
    <x v="1"/>
    <s v="TRANSPORT INFRASTRUCTURE/SERVICES"/>
    <n v="175"/>
  </r>
  <r>
    <x v="3"/>
    <s v="DM"/>
    <s v="EUROPE"/>
    <s v="UNITED KINGDOM"/>
    <s v="INDUSTRIALS"/>
    <x v="3"/>
    <s v="AUTO PARTS &amp; EQUIPMENT"/>
    <n v="110"/>
  </r>
  <r>
    <x v="3"/>
    <s v="DM"/>
    <s v="EUROPE"/>
    <s v="UNITED KINGDOM"/>
    <s v="INDUSTRIALS"/>
    <x v="4"/>
    <s v="PERSONAL &amp; HOUSEHOLD PRODUCTS"/>
    <n v="190"/>
  </r>
  <r>
    <x v="3"/>
    <s v="DM"/>
    <s v="EUROPE"/>
    <s v="UNITED KINGDOM"/>
    <s v="INDUSTRIALS"/>
    <x v="5"/>
    <s v="CABLE &amp; SATELLITE TV"/>
    <n v="2815.7"/>
  </r>
  <r>
    <x v="3"/>
    <s v="DM"/>
    <s v="EUROPE"/>
    <s v="UNITED KINGDOM"/>
    <s v="INDUSTRIALS"/>
    <x v="5"/>
    <s v="MEDIA CONTENT"/>
    <n v="256.2"/>
  </r>
  <r>
    <x v="3"/>
    <s v="DM"/>
    <s v="EUROPE"/>
    <s v="UNITED KINGDOM"/>
    <s v="UTILITY"/>
    <x v="6"/>
    <s v="ELECTRIC-INTEGRATED"/>
    <n v="2392.1"/>
  </r>
  <r>
    <x v="3"/>
    <s v="DM"/>
    <s v="NORTHERN AMERICA"/>
    <s v="CANADA"/>
    <s v="INDUSTRIALS"/>
    <x v="7"/>
    <s v="BUILDING MATERIALS"/>
    <n v="140"/>
  </r>
  <r>
    <x v="3"/>
    <s v="DM"/>
    <s v="NORTHERN AMERICA"/>
    <s v="CANADA"/>
    <s v="INDUSTRIALS"/>
    <x v="7"/>
    <s v="CHEMICALS"/>
    <n v="100"/>
  </r>
  <r>
    <x v="3"/>
    <s v="DM"/>
    <s v="NORTHERN AMERICA"/>
    <s v="CANADA"/>
    <s v="INDUSTRIALS"/>
    <x v="7"/>
    <s v="FORESTRY/PAPER"/>
    <n v="2285"/>
  </r>
  <r>
    <x v="3"/>
    <s v="DM"/>
    <s v="NORTHERN AMERICA"/>
    <s v="CANADA"/>
    <s v="INDUSTRIALS"/>
    <x v="7"/>
    <s v="METALS/MINING EXCLUDING STEEL"/>
    <n v="325"/>
  </r>
  <r>
    <x v="3"/>
    <s v="DM"/>
    <s v="NORTHERN AMERICA"/>
    <s v="CANADA"/>
    <s v="INDUSTRIALS"/>
    <x v="7"/>
    <s v="STEEL PRODUCERS/PRODUCTS"/>
    <n v="340"/>
  </r>
  <r>
    <x v="3"/>
    <s v="DM"/>
    <s v="NORTHERN AMERICA"/>
    <s v="CANADA"/>
    <s v="INDUSTRIALS"/>
    <x v="8"/>
    <s v="DIVERSIFIED CAPITAL GOODS"/>
    <n v="250"/>
  </r>
  <r>
    <x v="3"/>
    <s v="DM"/>
    <s v="NORTHERN AMERICA"/>
    <s v="CANADA"/>
    <s v="INDUSTRIALS"/>
    <x v="4"/>
    <s v="BEVERAGE"/>
    <n v="160"/>
  </r>
  <r>
    <x v="3"/>
    <s v="DM"/>
    <s v="NORTHERN AMERICA"/>
    <s v="CANADA"/>
    <s v="INDUSTRIALS"/>
    <x v="4"/>
    <s v="PERSONAL &amp; HOUSEHOLD PRODUCTS"/>
    <n v="125"/>
  </r>
  <r>
    <x v="3"/>
    <s v="DM"/>
    <s v="NORTHERN AMERICA"/>
    <s v="CANADA"/>
    <s v="INDUSTRIALS"/>
    <x v="9"/>
    <s v="ENERGY - EXPLORATION &amp; PRODUCTION"/>
    <n v="875"/>
  </r>
  <r>
    <x v="3"/>
    <s v="DM"/>
    <s v="NORTHERN AMERICA"/>
    <s v="CANADA"/>
    <s v="INDUSTRIALS"/>
    <x v="5"/>
    <s v="CABLE &amp; SATELLITE TV"/>
    <n v="1835"/>
  </r>
  <r>
    <x v="3"/>
    <s v="DM"/>
    <s v="NORTHERN AMERICA"/>
    <s v="CANADA"/>
    <s v="INDUSTRIALS"/>
    <x v="5"/>
    <s v="MEDIA CONTENT"/>
    <n v="350"/>
  </r>
  <r>
    <x v="3"/>
    <s v="DM"/>
    <s v="NORTHERN AMERICA"/>
    <s v="CANADA"/>
    <s v="INDUSTRIALS"/>
    <x v="10"/>
    <s v="SPECIALTY RETAIL"/>
    <n v="779.2"/>
  </r>
  <r>
    <x v="3"/>
    <s v="DM"/>
    <s v="NORTHERN AMERICA"/>
    <s v="CANADA"/>
    <s v="INDUSTRIALS"/>
    <x v="2"/>
    <s v="TELECOM - WIRELESS"/>
    <n v="885"/>
  </r>
  <r>
    <x v="3"/>
    <s v="DM"/>
    <s v="NORTHERN AMERICA"/>
    <s v="CANADA"/>
    <s v="INDUSTRIALS"/>
    <x v="2"/>
    <s v="TELECOM - WIRELINE INTEGRATED &amp; SERVICES"/>
    <n v="120"/>
  </r>
  <r>
    <x v="3"/>
    <s v="DM"/>
    <s v="NORTHERN AMERICA"/>
    <s v="CANADA"/>
    <s v="INDUSTRIALS"/>
    <x v="1"/>
    <s v="TRANSPORT INFRASTRUCTURE/SERVICES"/>
    <n v="376.2"/>
  </r>
  <r>
    <x v="3"/>
    <s v="DM"/>
    <s v="NORTHERN AMERICA"/>
    <s v="UNITED STATES"/>
    <s v="COVERED"/>
    <x v="18"/>
    <s v="OTHER COVERED BONDS"/>
    <n v="100"/>
  </r>
  <r>
    <x v="3"/>
    <s v="DM"/>
    <s v="NORTHERN AMERICA"/>
    <s v="UNITED STATES"/>
    <s v="FINANCIAL"/>
    <x v="11"/>
    <s v="BANKING"/>
    <n v="3094.9"/>
  </r>
  <r>
    <x v="3"/>
    <s v="DM"/>
    <s v="NORTHERN AMERICA"/>
    <s v="UNITED STATES"/>
    <s v="FINANCIAL"/>
    <x v="12"/>
    <s v="CONS/COMM/LEASE FINANCING"/>
    <n v="900"/>
  </r>
  <r>
    <x v="3"/>
    <s v="DM"/>
    <s v="NORTHERN AMERICA"/>
    <s v="UNITED STATES"/>
    <s v="FINANCIAL"/>
    <x v="12"/>
    <s v="INVESTMENTS &amp; MISC FINANCIAL SERVICES"/>
    <n v="2355.9"/>
  </r>
  <r>
    <x v="3"/>
    <s v="DM"/>
    <s v="NORTHERN AMERICA"/>
    <s v="UNITED STATES"/>
    <s v="FINANCIAL"/>
    <x v="13"/>
    <s v="LIFE INSURANCE"/>
    <n v="400"/>
  </r>
  <r>
    <x v="3"/>
    <s v="DM"/>
    <s v="NORTHERN AMERICA"/>
    <s v="UNITED STATES"/>
    <s v="FINANCIAL"/>
    <x v="13"/>
    <s v="MULTI-LINE INSURANCE"/>
    <n v="114.8"/>
  </r>
  <r>
    <x v="3"/>
    <s v="DM"/>
    <s v="NORTHERN AMERICA"/>
    <s v="UNITED STATES"/>
    <s v="FINANCIAL"/>
    <x v="13"/>
    <s v="P&amp;C"/>
    <n v="750"/>
  </r>
  <r>
    <x v="3"/>
    <s v="DM"/>
    <s v="NORTHERN AMERICA"/>
    <s v="UNITED STATES"/>
    <s v="INDUSTRIALS"/>
    <x v="3"/>
    <s v="AUTO LOANS"/>
    <n v="245"/>
  </r>
  <r>
    <x v="3"/>
    <s v="DM"/>
    <s v="NORTHERN AMERICA"/>
    <s v="UNITED STATES"/>
    <s v="INDUSTRIALS"/>
    <x v="3"/>
    <s v="AUTO PARTS &amp; EQUIPMENT"/>
    <n v="2104.8000000000002"/>
  </r>
  <r>
    <x v="3"/>
    <s v="DM"/>
    <s v="NORTHERN AMERICA"/>
    <s v="UNITED STATES"/>
    <s v="INDUSTRIALS"/>
    <x v="7"/>
    <s v="BUILDING &amp; CONSTRUCTION"/>
    <n v="3029.9"/>
  </r>
  <r>
    <x v="3"/>
    <s v="DM"/>
    <s v="NORTHERN AMERICA"/>
    <s v="UNITED STATES"/>
    <s v="INDUSTRIALS"/>
    <x v="7"/>
    <s v="BUILDING MATERIALS"/>
    <n v="3874.2"/>
  </r>
  <r>
    <x v="3"/>
    <s v="DM"/>
    <s v="NORTHERN AMERICA"/>
    <s v="UNITED STATES"/>
    <s v="INDUSTRIALS"/>
    <x v="7"/>
    <s v="CHEMICALS"/>
    <n v="4855.7"/>
  </r>
  <r>
    <x v="3"/>
    <s v="DM"/>
    <s v="NORTHERN AMERICA"/>
    <s v="UNITED STATES"/>
    <s v="INDUSTRIALS"/>
    <x v="7"/>
    <s v="FORESTRY/PAPER"/>
    <n v="3140"/>
  </r>
  <r>
    <x v="3"/>
    <s v="DM"/>
    <s v="NORTHERN AMERICA"/>
    <s v="UNITED STATES"/>
    <s v="INDUSTRIALS"/>
    <x v="7"/>
    <s v="METALS/MINING EXCLUDING STEEL"/>
    <n v="3031.7"/>
  </r>
  <r>
    <x v="3"/>
    <s v="DM"/>
    <s v="NORTHERN AMERICA"/>
    <s v="UNITED STATES"/>
    <s v="INDUSTRIALS"/>
    <x v="7"/>
    <s v="STEEL PRODUCERS/PRODUCTS"/>
    <n v="2747.9"/>
  </r>
  <r>
    <x v="3"/>
    <s v="DM"/>
    <s v="NORTHERN AMERICA"/>
    <s v="UNITED STATES"/>
    <s v="INDUSTRIALS"/>
    <x v="8"/>
    <s v="AEROSPACE/DEFENSE"/>
    <n v="1695"/>
  </r>
  <r>
    <x v="3"/>
    <s v="DM"/>
    <s v="NORTHERN AMERICA"/>
    <s v="UNITED STATES"/>
    <s v="INDUSTRIALS"/>
    <x v="8"/>
    <s v="DIVERSIFIED CAPITAL GOODS"/>
    <n v="1691.1"/>
  </r>
  <r>
    <x v="3"/>
    <s v="DM"/>
    <s v="NORTHERN AMERICA"/>
    <s v="UNITED STATES"/>
    <s v="INDUSTRIALS"/>
    <x v="8"/>
    <s v="MACHINERY"/>
    <n v="2262.6"/>
  </r>
  <r>
    <x v="3"/>
    <s v="DM"/>
    <s v="NORTHERN AMERICA"/>
    <s v="UNITED STATES"/>
    <s v="INDUSTRIALS"/>
    <x v="8"/>
    <s v="PACKAGING"/>
    <n v="7980.1"/>
  </r>
  <r>
    <x v="3"/>
    <s v="DM"/>
    <s v="NORTHERN AMERICA"/>
    <s v="UNITED STATES"/>
    <s v="INDUSTRIALS"/>
    <x v="4"/>
    <s v="BEVERAGE"/>
    <n v="645"/>
  </r>
  <r>
    <x v="3"/>
    <s v="DM"/>
    <s v="NORTHERN AMERICA"/>
    <s v="UNITED STATES"/>
    <s v="INDUSTRIALS"/>
    <x v="4"/>
    <s v="FOOD - WHOLESALE"/>
    <n v="3574.4"/>
  </r>
  <r>
    <x v="3"/>
    <s v="DM"/>
    <s v="NORTHERN AMERICA"/>
    <s v="UNITED STATES"/>
    <s v="INDUSTRIALS"/>
    <x v="4"/>
    <s v="PERSONAL &amp; HOUSEHOLD PRODUCTS"/>
    <n v="5228.3999999999996"/>
  </r>
  <r>
    <x v="3"/>
    <s v="DM"/>
    <s v="NORTHERN AMERICA"/>
    <s v="UNITED STATES"/>
    <s v="INDUSTRIALS"/>
    <x v="9"/>
    <s v="ENERGY - EXPLORATION &amp; PRODUCTION"/>
    <n v="5108.5"/>
  </r>
  <r>
    <x v="3"/>
    <s v="DM"/>
    <s v="NORTHERN AMERICA"/>
    <s v="UNITED STATES"/>
    <s v="INDUSTRIALS"/>
    <x v="9"/>
    <s v="GAS DISTRIBUTION"/>
    <n v="427.2"/>
  </r>
  <r>
    <x v="3"/>
    <s v="DM"/>
    <s v="NORTHERN AMERICA"/>
    <s v="UNITED STATES"/>
    <s v="INDUSTRIALS"/>
    <x v="9"/>
    <s v="INTEGRATED ENERGY"/>
    <n v="525"/>
  </r>
  <r>
    <x v="3"/>
    <s v="DM"/>
    <s v="NORTHERN AMERICA"/>
    <s v="UNITED STATES"/>
    <s v="INDUSTRIALS"/>
    <x v="9"/>
    <s v="OIL FIELD EQUIPMENT &amp; SERVICES"/>
    <n v="1255"/>
  </r>
  <r>
    <x v="3"/>
    <s v="DM"/>
    <s v="NORTHERN AMERICA"/>
    <s v="UNITED STATES"/>
    <s v="INDUSTRIALS"/>
    <x v="9"/>
    <s v="OIL REFINING &amp; MARKETING"/>
    <n v="1140"/>
  </r>
  <r>
    <x v="3"/>
    <s v="DM"/>
    <s v="NORTHERN AMERICA"/>
    <s v="UNITED STATES"/>
    <s v="INDUSTRIALS"/>
    <x v="0"/>
    <s v="HEALTH FACILITIES"/>
    <n v="6245"/>
  </r>
  <r>
    <x v="3"/>
    <s v="DM"/>
    <s v="NORTHERN AMERICA"/>
    <s v="UNITED STATES"/>
    <s v="INDUSTRIALS"/>
    <x v="0"/>
    <s v="HEALTH SERVICES"/>
    <n v="225"/>
  </r>
  <r>
    <x v="3"/>
    <s v="DM"/>
    <s v="NORTHERN AMERICA"/>
    <s v="UNITED STATES"/>
    <s v="INDUSTRIALS"/>
    <x v="0"/>
    <s v="MEDICAL PRODUCTS"/>
    <n v="290.60000000000002"/>
  </r>
  <r>
    <x v="3"/>
    <s v="DM"/>
    <s v="NORTHERN AMERICA"/>
    <s v="UNITED STATES"/>
    <s v="INDUSTRIALS"/>
    <x v="0"/>
    <s v="PHARMACEUTICALS"/>
    <n v="262"/>
  </r>
  <r>
    <x v="3"/>
    <s v="DM"/>
    <s v="NORTHERN AMERICA"/>
    <s v="UNITED STATES"/>
    <s v="INDUSTRIALS"/>
    <x v="14"/>
    <s v="GAMING"/>
    <n v="4405.7"/>
  </r>
  <r>
    <x v="3"/>
    <s v="DM"/>
    <s v="NORTHERN AMERICA"/>
    <s v="UNITED STATES"/>
    <s v="INDUSTRIALS"/>
    <x v="14"/>
    <s v="HOTELS"/>
    <n v="1990"/>
  </r>
  <r>
    <x v="3"/>
    <s v="DM"/>
    <s v="NORTHERN AMERICA"/>
    <s v="UNITED STATES"/>
    <s v="INDUSTRIALS"/>
    <x v="14"/>
    <s v="RECREATION &amp; TRAVEL"/>
    <n v="2615.9"/>
  </r>
  <r>
    <x v="3"/>
    <s v="DM"/>
    <s v="NORTHERN AMERICA"/>
    <s v="UNITED STATES"/>
    <s v="INDUSTRIALS"/>
    <x v="14"/>
    <s v="THEATERS &amp; ENTERTAINMENT"/>
    <n v="864.8"/>
  </r>
  <r>
    <x v="3"/>
    <s v="DM"/>
    <s v="NORTHERN AMERICA"/>
    <s v="UNITED STATES"/>
    <s v="INDUSTRIALS"/>
    <x v="5"/>
    <s v="ADVERTISING"/>
    <n v="790"/>
  </r>
  <r>
    <x v="3"/>
    <s v="DM"/>
    <s v="NORTHERN AMERICA"/>
    <s v="UNITED STATES"/>
    <s v="INDUSTRIALS"/>
    <x v="5"/>
    <s v="CABLE &amp; SATELLITE TV"/>
    <n v="17793.599999999999"/>
  </r>
  <r>
    <x v="3"/>
    <s v="DM"/>
    <s v="NORTHERN AMERICA"/>
    <s v="UNITED STATES"/>
    <s v="INDUSTRIALS"/>
    <x v="5"/>
    <s v="MEDIA - DIVERSIFIED"/>
    <n v="12139.4"/>
  </r>
  <r>
    <x v="3"/>
    <s v="DM"/>
    <s v="NORTHERN AMERICA"/>
    <s v="UNITED STATES"/>
    <s v="INDUSTRIALS"/>
    <x v="5"/>
    <s v="MEDIA CONTENT"/>
    <n v="5390.1"/>
  </r>
  <r>
    <x v="3"/>
    <s v="DM"/>
    <s v="NORTHERN AMERICA"/>
    <s v="UNITED STATES"/>
    <s v="INDUSTRIALS"/>
    <x v="5"/>
    <s v="PRINTING &amp; PUBLISHING"/>
    <n v="2593.6"/>
  </r>
  <r>
    <x v="3"/>
    <s v="DM"/>
    <s v="NORTHERN AMERICA"/>
    <s v="UNITED STATES"/>
    <s v="INDUSTRIALS"/>
    <x v="15"/>
    <s v="REITS"/>
    <n v="375"/>
  </r>
  <r>
    <x v="3"/>
    <s v="DM"/>
    <s v="NORTHERN AMERICA"/>
    <s v="UNITED STATES"/>
    <s v="INDUSTRIALS"/>
    <x v="10"/>
    <s v="DEPARTMENT STORES"/>
    <n v="1417.5"/>
  </r>
  <r>
    <x v="3"/>
    <s v="DM"/>
    <s v="NORTHERN AMERICA"/>
    <s v="UNITED STATES"/>
    <s v="INDUSTRIALS"/>
    <x v="10"/>
    <s v="DISCOUNT STORES"/>
    <n v="2084.1"/>
  </r>
  <r>
    <x v="3"/>
    <s v="DM"/>
    <s v="NORTHERN AMERICA"/>
    <s v="UNITED STATES"/>
    <s v="INDUSTRIALS"/>
    <x v="10"/>
    <s v="FOOD &amp; DRUG RETAILERS"/>
    <n v="7333.4"/>
  </r>
  <r>
    <x v="3"/>
    <s v="DM"/>
    <s v="NORTHERN AMERICA"/>
    <s v="UNITED STATES"/>
    <s v="INDUSTRIALS"/>
    <x v="10"/>
    <s v="RESTAURANTS"/>
    <n v="2396.4"/>
  </r>
  <r>
    <x v="3"/>
    <s v="DM"/>
    <s v="NORTHERN AMERICA"/>
    <s v="UNITED STATES"/>
    <s v="INDUSTRIALS"/>
    <x v="10"/>
    <s v="SPECIALTY RETAIL"/>
    <n v="5979.4"/>
  </r>
  <r>
    <x v="3"/>
    <s v="DM"/>
    <s v="NORTHERN AMERICA"/>
    <s v="UNITED STATES"/>
    <s v="INDUSTRIALS"/>
    <x v="16"/>
    <s v="ENVIRONMENTAL"/>
    <n v="720"/>
  </r>
  <r>
    <x v="3"/>
    <s v="DM"/>
    <s v="NORTHERN AMERICA"/>
    <s v="UNITED STATES"/>
    <s v="INDUSTRIALS"/>
    <x v="16"/>
    <s v="SUPPORT-SERVICES"/>
    <n v="2431"/>
  </r>
  <r>
    <x v="3"/>
    <s v="DM"/>
    <s v="NORTHERN AMERICA"/>
    <s v="UNITED STATES"/>
    <s v="INDUSTRIALS"/>
    <x v="17"/>
    <s v="ELECTRONICS"/>
    <n v="2477.1999999999998"/>
  </r>
  <r>
    <x v="3"/>
    <s v="DM"/>
    <s v="NORTHERN AMERICA"/>
    <s v="UNITED STATES"/>
    <s v="INDUSTRIALS"/>
    <x v="17"/>
    <s v="SOFTWARE/SERVICES"/>
    <n v="2000"/>
  </r>
  <r>
    <x v="3"/>
    <s v="DM"/>
    <s v="NORTHERN AMERICA"/>
    <s v="UNITED STATES"/>
    <s v="INDUSTRIALS"/>
    <x v="17"/>
    <s v="TECH HARDWARE &amp; EQUIPMENT"/>
    <n v="1385"/>
  </r>
  <r>
    <x v="3"/>
    <s v="DM"/>
    <s v="NORTHERN AMERICA"/>
    <s v="UNITED STATES"/>
    <s v="INDUSTRIALS"/>
    <x v="2"/>
    <s v="TELECOM - SATELLITE"/>
    <n v="1119.2"/>
  </r>
  <r>
    <x v="3"/>
    <s v="DM"/>
    <s v="NORTHERN AMERICA"/>
    <s v="UNITED STATES"/>
    <s v="INDUSTRIALS"/>
    <x v="2"/>
    <s v="TELECOM - WIRELESS"/>
    <n v="8044.8"/>
  </r>
  <r>
    <x v="3"/>
    <s v="DM"/>
    <s v="NORTHERN AMERICA"/>
    <s v="UNITED STATES"/>
    <s v="INDUSTRIALS"/>
    <x v="2"/>
    <s v="TELECOM - WIRELINE INTEGRATED &amp; SERVICES"/>
    <n v="4223.3999999999996"/>
  </r>
  <r>
    <x v="3"/>
    <s v="DM"/>
    <s v="NORTHERN AMERICA"/>
    <s v="UNITED STATES"/>
    <s v="INDUSTRIALS"/>
    <x v="1"/>
    <s v="AIR TRANSPORTATION"/>
    <n v="6050.8"/>
  </r>
  <r>
    <x v="3"/>
    <s v="DM"/>
    <s v="NORTHERN AMERICA"/>
    <s v="UNITED STATES"/>
    <s v="INDUSTRIALS"/>
    <x v="1"/>
    <s v="TRANSPORT INFRASTRUCTURE/SERVICES"/>
    <n v="832"/>
  </r>
  <r>
    <x v="3"/>
    <s v="DM"/>
    <s v="NORTHERN AMERICA"/>
    <s v="UNITED STATES"/>
    <s v="INDUSTRIALS"/>
    <x v="1"/>
    <s v="TRUCKING &amp; DELIVERY"/>
    <n v="200"/>
  </r>
  <r>
    <x v="3"/>
    <s v="DM"/>
    <s v="NORTHERN AMERICA"/>
    <s v="UNITED STATES"/>
    <s v="UTILITY"/>
    <x v="6"/>
    <s v="ELECTRIC-DISTR/TRANS"/>
    <n v="100"/>
  </r>
  <r>
    <x v="3"/>
    <s v="DM"/>
    <s v="NORTHERN AMERICA"/>
    <s v="UNITED STATES"/>
    <s v="UTILITY"/>
    <x v="6"/>
    <s v="ELECTRIC-GENERATION"/>
    <n v="747.5"/>
  </r>
  <r>
    <x v="3"/>
    <s v="DM"/>
    <s v="NORTHERN AMERICA"/>
    <s v="UNITED STATES"/>
    <s v="UTILITY"/>
    <x v="6"/>
    <s v="ELECTRIC-INTEGRATED"/>
    <n v="9218"/>
  </r>
  <r>
    <x v="3"/>
    <s v="EM"/>
    <s v="ASIA"/>
    <s v="HONG KONG"/>
    <s v="FINANCIAL"/>
    <x v="12"/>
    <s v="INVESTMENTS &amp; MISC FINANCIAL SERVICES"/>
    <n v="250"/>
  </r>
  <r>
    <x v="3"/>
    <s v="EM"/>
    <s v="ASIA"/>
    <s v="INDONESIA"/>
    <s v="FINANCIAL"/>
    <x v="12"/>
    <s v="CONS/COMM/LEASE FINANCING"/>
    <n v="260"/>
  </r>
  <r>
    <x v="3"/>
    <s v="EM"/>
    <s v="ASIA"/>
    <s v="INDONESIA"/>
    <s v="FINANCIAL"/>
    <x v="12"/>
    <s v="INVESTMENTS &amp; MISC FINANCIAL SERVICES"/>
    <n v="422.5"/>
  </r>
  <r>
    <x v="3"/>
    <s v="EM"/>
    <s v="ASIA"/>
    <s v="INDONESIA"/>
    <s v="INDUSTRIALS"/>
    <x v="7"/>
    <s v="FORESTRY/PAPER"/>
    <n v="550"/>
  </r>
  <r>
    <x v="3"/>
    <s v="EM"/>
    <s v="LATIN AMERICA"/>
    <s v="ARGENTINA"/>
    <s v="INDUSTRIALS"/>
    <x v="9"/>
    <s v="ENERGY - EXPLORATION &amp; PRODUCTION"/>
    <n v="658.8"/>
  </r>
  <r>
    <x v="3"/>
    <s v="EM"/>
    <s v="LATIN AMERICA"/>
    <s v="ARGENTINA"/>
    <s v="INDUSTRIALS"/>
    <x v="9"/>
    <s v="INTEGRATED ENERGY"/>
    <n v="350"/>
  </r>
  <r>
    <x v="3"/>
    <s v="EM"/>
    <s v="LATIN AMERICA"/>
    <s v="ARGENTINA"/>
    <s v="INDUSTRIALS"/>
    <x v="2"/>
    <s v="TELECOM - WIRELINE INTEGRATED &amp; SERVICES"/>
    <n v="300"/>
  </r>
  <r>
    <x v="3"/>
    <s v="EM"/>
    <s v="LATIN AMERICA"/>
    <s v="MEXICO"/>
    <s v="FINANCIAL"/>
    <x v="11"/>
    <s v="BANKING"/>
    <n v="200"/>
  </r>
  <r>
    <x v="3"/>
    <s v="EM"/>
    <s v="LATIN AMERICA"/>
    <s v="MEXICO"/>
    <s v="INDUSTRIALS"/>
    <x v="7"/>
    <s v="BUILDING MATERIALS"/>
    <n v="250"/>
  </r>
  <r>
    <x v="3"/>
    <s v="EM"/>
    <s v="LATIN AMERICA"/>
    <s v="MEXICO"/>
    <s v="INDUSTRIALS"/>
    <x v="1"/>
    <s v="TRANSPORT INFRASTRUCTURE/SERVICES"/>
    <n v="350"/>
  </r>
  <r>
    <x v="3"/>
    <s v="EM"/>
    <s v="LATIN AMERICA"/>
    <s v="VENEZUELA"/>
    <s v="INDUSTRIALS"/>
    <x v="9"/>
    <s v="OIL REFINING &amp; MARKETING"/>
    <n v="1000"/>
  </r>
  <r>
    <x v="4"/>
    <s v="DM"/>
    <s v="EUROPE"/>
    <s v="GERMANY"/>
    <s v="INDUSTRIALS"/>
    <x v="0"/>
    <s v="MEDICAL PRODUCTS"/>
    <n v="360"/>
  </r>
  <r>
    <x v="4"/>
    <s v="DM"/>
    <s v="EUROPE"/>
    <s v="GREECE"/>
    <s v="INDUSTRIALS"/>
    <x v="1"/>
    <s v="TRANSPORT INFRASTRUCTURE/SERVICES"/>
    <n v="140"/>
  </r>
  <r>
    <x v="4"/>
    <s v="DM"/>
    <s v="EUROPE"/>
    <s v="LUXEMBOURG"/>
    <s v="INDUSTRIALS"/>
    <x v="2"/>
    <s v="TELECOM - WIRELESS"/>
    <n v="962"/>
  </r>
  <r>
    <x v="4"/>
    <s v="DM"/>
    <s v="EUROPE"/>
    <s v="NETHERLANDS"/>
    <s v="INDUSTRIALS"/>
    <x v="4"/>
    <s v="PERSONAL &amp; HOUSEHOLD PRODUCTS"/>
    <n v="150"/>
  </r>
  <r>
    <x v="4"/>
    <s v="DM"/>
    <s v="EUROPE"/>
    <s v="SWEDEN"/>
    <s v="INDUSTRIALS"/>
    <x v="1"/>
    <s v="TRANSPORT INFRASTRUCTURE/SERVICES"/>
    <n v="175"/>
  </r>
  <r>
    <x v="4"/>
    <s v="DM"/>
    <s v="EUROPE"/>
    <s v="UNITED KINGDOM"/>
    <s v="INDUSTRIALS"/>
    <x v="3"/>
    <s v="AUTO PARTS &amp; EQUIPMENT"/>
    <n v="110"/>
  </r>
  <r>
    <x v="4"/>
    <s v="DM"/>
    <s v="EUROPE"/>
    <s v="UNITED KINGDOM"/>
    <s v="INDUSTRIALS"/>
    <x v="4"/>
    <s v="PERSONAL &amp; HOUSEHOLD PRODUCTS"/>
    <n v="190"/>
  </r>
  <r>
    <x v="4"/>
    <s v="DM"/>
    <s v="EUROPE"/>
    <s v="UNITED KINGDOM"/>
    <s v="INDUSTRIALS"/>
    <x v="5"/>
    <s v="CABLE &amp; SATELLITE TV"/>
    <n v="2815.7"/>
  </r>
  <r>
    <x v="4"/>
    <s v="DM"/>
    <s v="EUROPE"/>
    <s v="UNITED KINGDOM"/>
    <s v="INDUSTRIALS"/>
    <x v="5"/>
    <s v="MEDIA CONTENT"/>
    <n v="256.2"/>
  </r>
  <r>
    <x v="4"/>
    <s v="DM"/>
    <s v="EUROPE"/>
    <s v="UNITED KINGDOM"/>
    <s v="UTILITY"/>
    <x v="6"/>
    <s v="ELECTRIC-INTEGRATED"/>
    <n v="2392.1"/>
  </r>
  <r>
    <x v="4"/>
    <s v="DM"/>
    <s v="NORTHERN AMERICA"/>
    <s v="CANADA"/>
    <s v="INDUSTRIALS"/>
    <x v="7"/>
    <s v="BUILDING MATERIALS"/>
    <n v="140"/>
  </r>
  <r>
    <x v="4"/>
    <s v="DM"/>
    <s v="NORTHERN AMERICA"/>
    <s v="CANADA"/>
    <s v="INDUSTRIALS"/>
    <x v="7"/>
    <s v="CHEMICALS"/>
    <n v="100"/>
  </r>
  <r>
    <x v="4"/>
    <s v="DM"/>
    <s v="NORTHERN AMERICA"/>
    <s v="CANADA"/>
    <s v="INDUSTRIALS"/>
    <x v="7"/>
    <s v="FORESTRY/PAPER"/>
    <n v="2285"/>
  </r>
  <r>
    <x v="4"/>
    <s v="DM"/>
    <s v="NORTHERN AMERICA"/>
    <s v="CANADA"/>
    <s v="INDUSTRIALS"/>
    <x v="7"/>
    <s v="METALS/MINING EXCLUDING STEEL"/>
    <n v="325"/>
  </r>
  <r>
    <x v="4"/>
    <s v="DM"/>
    <s v="NORTHERN AMERICA"/>
    <s v="CANADA"/>
    <s v="INDUSTRIALS"/>
    <x v="7"/>
    <s v="STEEL PRODUCERS/PRODUCTS"/>
    <n v="340"/>
  </r>
  <r>
    <x v="4"/>
    <s v="DM"/>
    <s v="NORTHERN AMERICA"/>
    <s v="CANADA"/>
    <s v="INDUSTRIALS"/>
    <x v="8"/>
    <s v="DIVERSIFIED CAPITAL GOODS"/>
    <n v="250"/>
  </r>
  <r>
    <x v="4"/>
    <s v="DM"/>
    <s v="NORTHERN AMERICA"/>
    <s v="CANADA"/>
    <s v="INDUSTRIALS"/>
    <x v="4"/>
    <s v="BEVERAGE"/>
    <n v="160"/>
  </r>
  <r>
    <x v="4"/>
    <s v="DM"/>
    <s v="NORTHERN AMERICA"/>
    <s v="CANADA"/>
    <s v="INDUSTRIALS"/>
    <x v="4"/>
    <s v="PERSONAL &amp; HOUSEHOLD PRODUCTS"/>
    <n v="125"/>
  </r>
  <r>
    <x v="4"/>
    <s v="DM"/>
    <s v="NORTHERN AMERICA"/>
    <s v="CANADA"/>
    <s v="INDUSTRIALS"/>
    <x v="9"/>
    <s v="ENERGY - EXPLORATION &amp; PRODUCTION"/>
    <n v="1100"/>
  </r>
  <r>
    <x v="4"/>
    <s v="DM"/>
    <s v="NORTHERN AMERICA"/>
    <s v="CANADA"/>
    <s v="INDUSTRIALS"/>
    <x v="5"/>
    <s v="CABLE &amp; SATELLITE TV"/>
    <n v="1835"/>
  </r>
  <r>
    <x v="4"/>
    <s v="DM"/>
    <s v="NORTHERN AMERICA"/>
    <s v="CANADA"/>
    <s v="INDUSTRIALS"/>
    <x v="5"/>
    <s v="MEDIA CONTENT"/>
    <n v="350"/>
  </r>
  <r>
    <x v="4"/>
    <s v="DM"/>
    <s v="NORTHERN AMERICA"/>
    <s v="CANADA"/>
    <s v="INDUSTRIALS"/>
    <x v="10"/>
    <s v="SPECIALTY RETAIL"/>
    <n v="779.2"/>
  </r>
  <r>
    <x v="4"/>
    <s v="DM"/>
    <s v="NORTHERN AMERICA"/>
    <s v="CANADA"/>
    <s v="INDUSTRIALS"/>
    <x v="2"/>
    <s v="TELECOM - WIRELESS"/>
    <n v="885"/>
  </r>
  <r>
    <x v="4"/>
    <s v="DM"/>
    <s v="NORTHERN AMERICA"/>
    <s v="CANADA"/>
    <s v="INDUSTRIALS"/>
    <x v="2"/>
    <s v="TELECOM - WIRELINE INTEGRATED &amp; SERVICES"/>
    <n v="120"/>
  </r>
  <r>
    <x v="4"/>
    <s v="DM"/>
    <s v="NORTHERN AMERICA"/>
    <s v="CANADA"/>
    <s v="INDUSTRIALS"/>
    <x v="1"/>
    <s v="TRANSPORT INFRASTRUCTURE/SERVICES"/>
    <n v="376.2"/>
  </r>
  <r>
    <x v="4"/>
    <s v="DM"/>
    <s v="NORTHERN AMERICA"/>
    <s v="UNITED STATES"/>
    <s v="COVERED"/>
    <x v="18"/>
    <s v="OTHER COVERED BONDS"/>
    <n v="100"/>
  </r>
  <r>
    <x v="4"/>
    <s v="DM"/>
    <s v="NORTHERN AMERICA"/>
    <s v="UNITED STATES"/>
    <s v="FINANCIAL"/>
    <x v="11"/>
    <s v="BANKING"/>
    <n v="3094.9"/>
  </r>
  <r>
    <x v="4"/>
    <s v="DM"/>
    <s v="NORTHERN AMERICA"/>
    <s v="UNITED STATES"/>
    <s v="FINANCIAL"/>
    <x v="12"/>
    <s v="CONS/COMM/LEASE FINANCING"/>
    <n v="900"/>
  </r>
  <r>
    <x v="4"/>
    <s v="DM"/>
    <s v="NORTHERN AMERICA"/>
    <s v="UNITED STATES"/>
    <s v="FINANCIAL"/>
    <x v="12"/>
    <s v="INVESTMENTS &amp; MISC FINANCIAL SERVICES"/>
    <n v="2245.9"/>
  </r>
  <r>
    <x v="4"/>
    <s v="DM"/>
    <s v="NORTHERN AMERICA"/>
    <s v="UNITED STATES"/>
    <s v="FINANCIAL"/>
    <x v="13"/>
    <s v="LIFE INSURANCE"/>
    <n v="400"/>
  </r>
  <r>
    <x v="4"/>
    <s v="DM"/>
    <s v="NORTHERN AMERICA"/>
    <s v="UNITED STATES"/>
    <s v="FINANCIAL"/>
    <x v="13"/>
    <s v="MULTI-LINE INSURANCE"/>
    <n v="114.8"/>
  </r>
  <r>
    <x v="4"/>
    <s v="DM"/>
    <s v="NORTHERN AMERICA"/>
    <s v="UNITED STATES"/>
    <s v="FINANCIAL"/>
    <x v="13"/>
    <s v="P&amp;C"/>
    <n v="750"/>
  </r>
  <r>
    <x v="4"/>
    <s v="DM"/>
    <s v="NORTHERN AMERICA"/>
    <s v="UNITED STATES"/>
    <s v="INDUSTRIALS"/>
    <x v="3"/>
    <s v="AUTO LOANS"/>
    <n v="100"/>
  </r>
  <r>
    <x v="4"/>
    <s v="DM"/>
    <s v="NORTHERN AMERICA"/>
    <s v="UNITED STATES"/>
    <s v="INDUSTRIALS"/>
    <x v="3"/>
    <s v="AUTO PARTS &amp; EQUIPMENT"/>
    <n v="2254.8000000000002"/>
  </r>
  <r>
    <x v="4"/>
    <s v="DM"/>
    <s v="NORTHERN AMERICA"/>
    <s v="UNITED STATES"/>
    <s v="INDUSTRIALS"/>
    <x v="7"/>
    <s v="BUILDING &amp; CONSTRUCTION"/>
    <n v="2829.9"/>
  </r>
  <r>
    <x v="4"/>
    <s v="DM"/>
    <s v="NORTHERN AMERICA"/>
    <s v="UNITED STATES"/>
    <s v="INDUSTRIALS"/>
    <x v="7"/>
    <s v="BUILDING MATERIALS"/>
    <n v="4084.2"/>
  </r>
  <r>
    <x v="4"/>
    <s v="DM"/>
    <s v="NORTHERN AMERICA"/>
    <s v="UNITED STATES"/>
    <s v="INDUSTRIALS"/>
    <x v="7"/>
    <s v="CHEMICALS"/>
    <n v="4206.5"/>
  </r>
  <r>
    <x v="4"/>
    <s v="DM"/>
    <s v="NORTHERN AMERICA"/>
    <s v="UNITED STATES"/>
    <s v="INDUSTRIALS"/>
    <x v="7"/>
    <s v="FORESTRY/PAPER"/>
    <n v="3140"/>
  </r>
  <r>
    <x v="4"/>
    <s v="DM"/>
    <s v="NORTHERN AMERICA"/>
    <s v="UNITED STATES"/>
    <s v="INDUSTRIALS"/>
    <x v="7"/>
    <s v="METALS/MINING EXCLUDING STEEL"/>
    <n v="2931.7"/>
  </r>
  <r>
    <x v="4"/>
    <s v="DM"/>
    <s v="NORTHERN AMERICA"/>
    <s v="UNITED STATES"/>
    <s v="INDUSTRIALS"/>
    <x v="7"/>
    <s v="STEEL PRODUCERS/PRODUCTS"/>
    <n v="3291.9"/>
  </r>
  <r>
    <x v="4"/>
    <s v="DM"/>
    <s v="NORTHERN AMERICA"/>
    <s v="UNITED STATES"/>
    <s v="INDUSTRIALS"/>
    <x v="8"/>
    <s v="AEROSPACE/DEFENSE"/>
    <n v="2095"/>
  </r>
  <r>
    <x v="4"/>
    <s v="DM"/>
    <s v="NORTHERN AMERICA"/>
    <s v="UNITED STATES"/>
    <s v="INDUSTRIALS"/>
    <x v="8"/>
    <s v="DIVERSIFIED CAPITAL GOODS"/>
    <n v="1691.1"/>
  </r>
  <r>
    <x v="4"/>
    <s v="DM"/>
    <s v="NORTHERN AMERICA"/>
    <s v="UNITED STATES"/>
    <s v="INDUSTRIALS"/>
    <x v="8"/>
    <s v="MACHINERY"/>
    <n v="2131"/>
  </r>
  <r>
    <x v="4"/>
    <s v="DM"/>
    <s v="NORTHERN AMERICA"/>
    <s v="UNITED STATES"/>
    <s v="INDUSTRIALS"/>
    <x v="8"/>
    <s v="PACKAGING"/>
    <n v="8255.1"/>
  </r>
  <r>
    <x v="4"/>
    <s v="DM"/>
    <s v="NORTHERN AMERICA"/>
    <s v="UNITED STATES"/>
    <s v="INDUSTRIALS"/>
    <x v="4"/>
    <s v="BEVERAGE"/>
    <n v="645"/>
  </r>
  <r>
    <x v="4"/>
    <s v="DM"/>
    <s v="NORTHERN AMERICA"/>
    <s v="UNITED STATES"/>
    <s v="INDUSTRIALS"/>
    <x v="4"/>
    <s v="FOOD - WHOLESALE"/>
    <n v="3699.4"/>
  </r>
  <r>
    <x v="4"/>
    <s v="DM"/>
    <s v="NORTHERN AMERICA"/>
    <s v="UNITED STATES"/>
    <s v="INDUSTRIALS"/>
    <x v="4"/>
    <s v="PERSONAL &amp; HOUSEHOLD PRODUCTS"/>
    <n v="4186.1000000000004"/>
  </r>
  <r>
    <x v="4"/>
    <s v="DM"/>
    <s v="NORTHERN AMERICA"/>
    <s v="UNITED STATES"/>
    <s v="INDUSTRIALS"/>
    <x v="9"/>
    <s v="ENERGY - EXPLORATION &amp; PRODUCTION"/>
    <n v="5233.5"/>
  </r>
  <r>
    <x v="4"/>
    <s v="DM"/>
    <s v="NORTHERN AMERICA"/>
    <s v="UNITED STATES"/>
    <s v="INDUSTRIALS"/>
    <x v="9"/>
    <s v="GAS DISTRIBUTION"/>
    <n v="427.2"/>
  </r>
  <r>
    <x v="4"/>
    <s v="DM"/>
    <s v="NORTHERN AMERICA"/>
    <s v="UNITED STATES"/>
    <s v="INDUSTRIALS"/>
    <x v="9"/>
    <s v="INTEGRATED ENERGY"/>
    <n v="525"/>
  </r>
  <r>
    <x v="4"/>
    <s v="DM"/>
    <s v="NORTHERN AMERICA"/>
    <s v="UNITED STATES"/>
    <s v="INDUSTRIALS"/>
    <x v="9"/>
    <s v="OIL FIELD EQUIPMENT &amp; SERVICES"/>
    <n v="1255"/>
  </r>
  <r>
    <x v="4"/>
    <s v="DM"/>
    <s v="NORTHERN AMERICA"/>
    <s v="UNITED STATES"/>
    <s v="INDUSTRIALS"/>
    <x v="9"/>
    <s v="OIL REFINING &amp; MARKETING"/>
    <n v="1140"/>
  </r>
  <r>
    <x v="4"/>
    <s v="DM"/>
    <s v="NORTHERN AMERICA"/>
    <s v="UNITED STATES"/>
    <s v="INDUSTRIALS"/>
    <x v="0"/>
    <s v="HEALTH FACILITIES"/>
    <n v="6370"/>
  </r>
  <r>
    <x v="4"/>
    <s v="DM"/>
    <s v="NORTHERN AMERICA"/>
    <s v="UNITED STATES"/>
    <s v="INDUSTRIALS"/>
    <x v="0"/>
    <s v="HEALTH SERVICES"/>
    <n v="225"/>
  </r>
  <r>
    <x v="4"/>
    <s v="DM"/>
    <s v="NORTHERN AMERICA"/>
    <s v="UNITED STATES"/>
    <s v="INDUSTRIALS"/>
    <x v="0"/>
    <s v="MEDICAL PRODUCTS"/>
    <n v="640.6"/>
  </r>
  <r>
    <x v="4"/>
    <s v="DM"/>
    <s v="NORTHERN AMERICA"/>
    <s v="UNITED STATES"/>
    <s v="INDUSTRIALS"/>
    <x v="0"/>
    <s v="PHARMACEUTICALS"/>
    <n v="262"/>
  </r>
  <r>
    <x v="4"/>
    <s v="DM"/>
    <s v="NORTHERN AMERICA"/>
    <s v="UNITED STATES"/>
    <s v="INDUSTRIALS"/>
    <x v="14"/>
    <s v="GAMING"/>
    <n v="4505.7"/>
  </r>
  <r>
    <x v="4"/>
    <s v="DM"/>
    <s v="NORTHERN AMERICA"/>
    <s v="UNITED STATES"/>
    <s v="INDUSTRIALS"/>
    <x v="14"/>
    <s v="HOTELS"/>
    <n v="1870"/>
  </r>
  <r>
    <x v="4"/>
    <s v="DM"/>
    <s v="NORTHERN AMERICA"/>
    <s v="UNITED STATES"/>
    <s v="INDUSTRIALS"/>
    <x v="14"/>
    <s v="RECREATION &amp; TRAVEL"/>
    <n v="2615.9"/>
  </r>
  <r>
    <x v="4"/>
    <s v="DM"/>
    <s v="NORTHERN AMERICA"/>
    <s v="UNITED STATES"/>
    <s v="INDUSTRIALS"/>
    <x v="14"/>
    <s v="THEATERS &amp; ENTERTAINMENT"/>
    <n v="864.8"/>
  </r>
  <r>
    <x v="4"/>
    <s v="DM"/>
    <s v="NORTHERN AMERICA"/>
    <s v="UNITED STATES"/>
    <s v="INDUSTRIALS"/>
    <x v="5"/>
    <s v="ADVERTISING"/>
    <n v="790"/>
  </r>
  <r>
    <x v="4"/>
    <s v="DM"/>
    <s v="NORTHERN AMERICA"/>
    <s v="UNITED STATES"/>
    <s v="INDUSTRIALS"/>
    <x v="5"/>
    <s v="CABLE &amp; SATELLITE TV"/>
    <n v="18043.599999999999"/>
  </r>
  <r>
    <x v="4"/>
    <s v="DM"/>
    <s v="NORTHERN AMERICA"/>
    <s v="UNITED STATES"/>
    <s v="INDUSTRIALS"/>
    <x v="5"/>
    <s v="MEDIA - DIVERSIFIED"/>
    <n v="12139.4"/>
  </r>
  <r>
    <x v="4"/>
    <s v="DM"/>
    <s v="NORTHERN AMERICA"/>
    <s v="UNITED STATES"/>
    <s v="INDUSTRIALS"/>
    <x v="5"/>
    <s v="MEDIA CONTENT"/>
    <n v="5228.5"/>
  </r>
  <r>
    <x v="4"/>
    <s v="DM"/>
    <s v="NORTHERN AMERICA"/>
    <s v="UNITED STATES"/>
    <s v="INDUSTRIALS"/>
    <x v="5"/>
    <s v="PRINTING &amp; PUBLISHING"/>
    <n v="2893.6"/>
  </r>
  <r>
    <x v="4"/>
    <s v="DM"/>
    <s v="NORTHERN AMERICA"/>
    <s v="UNITED STATES"/>
    <s v="INDUSTRIALS"/>
    <x v="15"/>
    <s v="REITS"/>
    <n v="375"/>
  </r>
  <r>
    <x v="4"/>
    <s v="DM"/>
    <s v="NORTHERN AMERICA"/>
    <s v="UNITED STATES"/>
    <s v="INDUSTRIALS"/>
    <x v="10"/>
    <s v="DEPARTMENT STORES"/>
    <n v="1417.5"/>
  </r>
  <r>
    <x v="4"/>
    <s v="DM"/>
    <s v="NORTHERN AMERICA"/>
    <s v="UNITED STATES"/>
    <s v="INDUSTRIALS"/>
    <x v="10"/>
    <s v="DISCOUNT STORES"/>
    <n v="2084.1"/>
  </r>
  <r>
    <x v="4"/>
    <s v="DM"/>
    <s v="NORTHERN AMERICA"/>
    <s v="UNITED STATES"/>
    <s v="INDUSTRIALS"/>
    <x v="10"/>
    <s v="FOOD &amp; DRUG RETAILERS"/>
    <n v="7333.4"/>
  </r>
  <r>
    <x v="4"/>
    <s v="DM"/>
    <s v="NORTHERN AMERICA"/>
    <s v="UNITED STATES"/>
    <s v="INDUSTRIALS"/>
    <x v="10"/>
    <s v="RESTAURANTS"/>
    <n v="2396.4"/>
  </r>
  <r>
    <x v="4"/>
    <s v="DM"/>
    <s v="NORTHERN AMERICA"/>
    <s v="UNITED STATES"/>
    <s v="INDUSTRIALS"/>
    <x v="10"/>
    <s v="SPECIALTY RETAIL"/>
    <n v="6154.4"/>
  </r>
  <r>
    <x v="4"/>
    <s v="DM"/>
    <s v="NORTHERN AMERICA"/>
    <s v="UNITED STATES"/>
    <s v="INDUSTRIALS"/>
    <x v="16"/>
    <s v="ENVIRONMENTAL"/>
    <n v="720"/>
  </r>
  <r>
    <x v="4"/>
    <s v="DM"/>
    <s v="NORTHERN AMERICA"/>
    <s v="UNITED STATES"/>
    <s v="INDUSTRIALS"/>
    <x v="16"/>
    <s v="SUPPORT-SERVICES"/>
    <n v="2431"/>
  </r>
  <r>
    <x v="4"/>
    <s v="DM"/>
    <s v="NORTHERN AMERICA"/>
    <s v="UNITED STATES"/>
    <s v="INDUSTRIALS"/>
    <x v="17"/>
    <s v="ELECTRONICS"/>
    <n v="2477.1999999999998"/>
  </r>
  <r>
    <x v="4"/>
    <s v="DM"/>
    <s v="NORTHERN AMERICA"/>
    <s v="UNITED STATES"/>
    <s v="INDUSTRIALS"/>
    <x v="17"/>
    <s v="SOFTWARE/SERVICES"/>
    <n v="2000"/>
  </r>
  <r>
    <x v="4"/>
    <s v="DM"/>
    <s v="NORTHERN AMERICA"/>
    <s v="UNITED STATES"/>
    <s v="INDUSTRIALS"/>
    <x v="17"/>
    <s v="TECH HARDWARE &amp; EQUIPMENT"/>
    <n v="1385"/>
  </r>
  <r>
    <x v="4"/>
    <s v="DM"/>
    <s v="NORTHERN AMERICA"/>
    <s v="UNITED STATES"/>
    <s v="INDUSTRIALS"/>
    <x v="2"/>
    <s v="TELECOM - SATELLITE"/>
    <n v="1119.2"/>
  </r>
  <r>
    <x v="4"/>
    <s v="DM"/>
    <s v="NORTHERN AMERICA"/>
    <s v="UNITED STATES"/>
    <s v="INDUSTRIALS"/>
    <x v="2"/>
    <s v="TELECOM - WIRELESS"/>
    <n v="8244.7999999999993"/>
  </r>
  <r>
    <x v="4"/>
    <s v="DM"/>
    <s v="NORTHERN AMERICA"/>
    <s v="UNITED STATES"/>
    <s v="INDUSTRIALS"/>
    <x v="2"/>
    <s v="TELECOM - WIRELINE INTEGRATED &amp; SERVICES"/>
    <n v="6209.1"/>
  </r>
  <r>
    <x v="4"/>
    <s v="DM"/>
    <s v="NORTHERN AMERICA"/>
    <s v="UNITED STATES"/>
    <s v="INDUSTRIALS"/>
    <x v="1"/>
    <s v="AIR TRANSPORTATION"/>
    <n v="6300.8"/>
  </r>
  <r>
    <x v="4"/>
    <s v="DM"/>
    <s v="NORTHERN AMERICA"/>
    <s v="UNITED STATES"/>
    <s v="INDUSTRIALS"/>
    <x v="1"/>
    <s v="TRANSPORT INFRASTRUCTURE/SERVICES"/>
    <n v="832"/>
  </r>
  <r>
    <x v="4"/>
    <s v="DM"/>
    <s v="NORTHERN AMERICA"/>
    <s v="UNITED STATES"/>
    <s v="INDUSTRIALS"/>
    <x v="1"/>
    <s v="TRUCKING &amp; DELIVERY"/>
    <n v="200"/>
  </r>
  <r>
    <x v="4"/>
    <s v="DM"/>
    <s v="NORTHERN AMERICA"/>
    <s v="UNITED STATES"/>
    <s v="UTILITY"/>
    <x v="6"/>
    <s v="ELECTRIC-DISTR/TRANS"/>
    <n v="100"/>
  </r>
  <r>
    <x v="4"/>
    <s v="DM"/>
    <s v="NORTHERN AMERICA"/>
    <s v="UNITED STATES"/>
    <s v="UTILITY"/>
    <x v="6"/>
    <s v="ELECTRIC-GENERATION"/>
    <n v="747.5"/>
  </r>
  <r>
    <x v="4"/>
    <s v="DM"/>
    <s v="NORTHERN AMERICA"/>
    <s v="UNITED STATES"/>
    <s v="UTILITY"/>
    <x v="6"/>
    <s v="ELECTRIC-INTEGRATED"/>
    <n v="9215.1"/>
  </r>
  <r>
    <x v="4"/>
    <s v="EM"/>
    <s v="ASIA"/>
    <s v="HONG KONG"/>
    <s v="FINANCIAL"/>
    <x v="12"/>
    <s v="INVESTMENTS &amp; MISC FINANCIAL SERVICES"/>
    <n v="250"/>
  </r>
  <r>
    <x v="4"/>
    <s v="EM"/>
    <s v="ASIA"/>
    <s v="INDONESIA"/>
    <s v="FINANCIAL"/>
    <x v="12"/>
    <s v="CONS/COMM/LEASE FINANCING"/>
    <n v="260"/>
  </r>
  <r>
    <x v="4"/>
    <s v="EM"/>
    <s v="ASIA"/>
    <s v="INDONESIA"/>
    <s v="FINANCIAL"/>
    <x v="12"/>
    <s v="INVESTMENTS &amp; MISC FINANCIAL SERVICES"/>
    <n v="872.5"/>
  </r>
  <r>
    <x v="4"/>
    <s v="EM"/>
    <s v="ASIA"/>
    <s v="INDONESIA"/>
    <s v="INDUSTRIALS"/>
    <x v="7"/>
    <s v="FORESTRY/PAPER"/>
    <n v="100"/>
  </r>
  <r>
    <x v="4"/>
    <s v="EM"/>
    <s v="LATIN AMERICA"/>
    <s v="ARGENTINA"/>
    <s v="INDUSTRIALS"/>
    <x v="9"/>
    <s v="ENERGY - EXPLORATION &amp; PRODUCTION"/>
    <n v="658.8"/>
  </r>
  <r>
    <x v="4"/>
    <s v="EM"/>
    <s v="LATIN AMERICA"/>
    <s v="ARGENTINA"/>
    <s v="INDUSTRIALS"/>
    <x v="9"/>
    <s v="INTEGRATED ENERGY"/>
    <n v="350"/>
  </r>
  <r>
    <x v="4"/>
    <s v="EM"/>
    <s v="LATIN AMERICA"/>
    <s v="ARGENTINA"/>
    <s v="INDUSTRIALS"/>
    <x v="2"/>
    <s v="TELECOM - WIRELINE INTEGRATED &amp; SERVICES"/>
    <n v="300"/>
  </r>
  <r>
    <x v="4"/>
    <s v="EM"/>
    <s v="LATIN AMERICA"/>
    <s v="MEXICO"/>
    <s v="FINANCIAL"/>
    <x v="11"/>
    <s v="BANKING"/>
    <n v="200"/>
  </r>
  <r>
    <x v="4"/>
    <s v="EM"/>
    <s v="LATIN AMERICA"/>
    <s v="MEXICO"/>
    <s v="INDUSTRIALS"/>
    <x v="7"/>
    <s v="BUILDING MATERIALS"/>
    <n v="250"/>
  </r>
  <r>
    <x v="4"/>
    <s v="EM"/>
    <s v="LATIN AMERICA"/>
    <s v="MEXICO"/>
    <s v="INDUSTRIALS"/>
    <x v="1"/>
    <s v="TRANSPORT INFRASTRUCTURE/SERVICES"/>
    <n v="350"/>
  </r>
  <r>
    <x v="4"/>
    <s v="EM"/>
    <s v="LATIN AMERICA"/>
    <s v="VENEZUELA"/>
    <s v="INDUSTRIALS"/>
    <x v="9"/>
    <s v="OIL REFINING &amp; MARKETING"/>
    <n v="1000"/>
  </r>
  <r>
    <x v="5"/>
    <s v="DM"/>
    <s v="EUROPE"/>
    <s v="GERMANY"/>
    <s v="INDUSTRIALS"/>
    <x v="0"/>
    <s v="MEDICAL PRODUCTS"/>
    <n v="360"/>
  </r>
  <r>
    <x v="5"/>
    <s v="DM"/>
    <s v="EUROPE"/>
    <s v="GREECE"/>
    <s v="INDUSTRIALS"/>
    <x v="1"/>
    <s v="TRANSPORT INFRASTRUCTURE/SERVICES"/>
    <n v="140"/>
  </r>
  <r>
    <x v="5"/>
    <s v="DM"/>
    <s v="EUROPE"/>
    <s v="LUXEMBOURG"/>
    <s v="INDUSTRIALS"/>
    <x v="2"/>
    <s v="TELECOM - WIRELESS"/>
    <n v="962"/>
  </r>
  <r>
    <x v="5"/>
    <s v="DM"/>
    <s v="EUROPE"/>
    <s v="NETHERLANDS"/>
    <s v="INDUSTRIALS"/>
    <x v="4"/>
    <s v="PERSONAL &amp; HOUSEHOLD PRODUCTS"/>
    <n v="150"/>
  </r>
  <r>
    <x v="5"/>
    <s v="DM"/>
    <s v="EUROPE"/>
    <s v="SWEDEN"/>
    <s v="INDUSTRIALS"/>
    <x v="1"/>
    <s v="TRANSPORT INFRASTRUCTURE/SERVICES"/>
    <n v="175"/>
  </r>
  <r>
    <x v="5"/>
    <s v="DM"/>
    <s v="EUROPE"/>
    <s v="UNITED KINGDOM"/>
    <s v="INDUSTRIALS"/>
    <x v="3"/>
    <s v="AUTO PARTS &amp; EQUIPMENT"/>
    <n v="110"/>
  </r>
  <r>
    <x v="5"/>
    <s v="DM"/>
    <s v="EUROPE"/>
    <s v="UNITED KINGDOM"/>
    <s v="INDUSTRIALS"/>
    <x v="4"/>
    <s v="PERSONAL &amp; HOUSEHOLD PRODUCTS"/>
    <n v="126.7"/>
  </r>
  <r>
    <x v="5"/>
    <s v="DM"/>
    <s v="EUROPE"/>
    <s v="UNITED KINGDOM"/>
    <s v="INDUSTRIALS"/>
    <x v="5"/>
    <s v="CABLE &amp; SATELLITE TV"/>
    <n v="2815.7"/>
  </r>
  <r>
    <x v="5"/>
    <s v="DM"/>
    <s v="EUROPE"/>
    <s v="UNITED KINGDOM"/>
    <s v="INDUSTRIALS"/>
    <x v="5"/>
    <s v="MEDIA CONTENT"/>
    <n v="256.2"/>
  </r>
  <r>
    <x v="5"/>
    <s v="DM"/>
    <s v="EUROPE"/>
    <s v="UNITED KINGDOM"/>
    <s v="UTILITY"/>
    <x v="6"/>
    <s v="ELECTRIC-INTEGRATED"/>
    <n v="2392.1"/>
  </r>
  <r>
    <x v="5"/>
    <s v="DM"/>
    <s v="NORTHERN AMERICA"/>
    <s v="CANADA"/>
    <s v="INDUSTRIALS"/>
    <x v="7"/>
    <s v="BUILDING MATERIALS"/>
    <n v="140"/>
  </r>
  <r>
    <x v="5"/>
    <s v="DM"/>
    <s v="NORTHERN AMERICA"/>
    <s v="CANADA"/>
    <s v="INDUSTRIALS"/>
    <x v="7"/>
    <s v="CHEMICALS"/>
    <n v="100"/>
  </r>
  <r>
    <x v="5"/>
    <s v="DM"/>
    <s v="NORTHERN AMERICA"/>
    <s v="CANADA"/>
    <s v="INDUSTRIALS"/>
    <x v="7"/>
    <s v="FORESTRY/PAPER"/>
    <n v="2285"/>
  </r>
  <r>
    <x v="5"/>
    <s v="DM"/>
    <s v="NORTHERN AMERICA"/>
    <s v="CANADA"/>
    <s v="INDUSTRIALS"/>
    <x v="7"/>
    <s v="METALS/MINING EXCLUDING STEEL"/>
    <n v="325"/>
  </r>
  <r>
    <x v="5"/>
    <s v="DM"/>
    <s v="NORTHERN AMERICA"/>
    <s v="CANADA"/>
    <s v="INDUSTRIALS"/>
    <x v="7"/>
    <s v="STEEL PRODUCERS/PRODUCTS"/>
    <n v="340"/>
  </r>
  <r>
    <x v="5"/>
    <s v="DM"/>
    <s v="NORTHERN AMERICA"/>
    <s v="CANADA"/>
    <s v="INDUSTRIALS"/>
    <x v="8"/>
    <s v="DIVERSIFIED CAPITAL GOODS"/>
    <n v="250"/>
  </r>
  <r>
    <x v="5"/>
    <s v="DM"/>
    <s v="NORTHERN AMERICA"/>
    <s v="CANADA"/>
    <s v="INDUSTRIALS"/>
    <x v="4"/>
    <s v="BEVERAGE"/>
    <n v="160"/>
  </r>
  <r>
    <x v="5"/>
    <s v="DM"/>
    <s v="NORTHERN AMERICA"/>
    <s v="CANADA"/>
    <s v="INDUSTRIALS"/>
    <x v="4"/>
    <s v="PERSONAL &amp; HOUSEHOLD PRODUCTS"/>
    <n v="125"/>
  </r>
  <r>
    <x v="5"/>
    <s v="DM"/>
    <s v="NORTHERN AMERICA"/>
    <s v="CANADA"/>
    <s v="INDUSTRIALS"/>
    <x v="9"/>
    <s v="ENERGY - EXPLORATION &amp; PRODUCTION"/>
    <n v="1100"/>
  </r>
  <r>
    <x v="5"/>
    <s v="DM"/>
    <s v="NORTHERN AMERICA"/>
    <s v="CANADA"/>
    <s v="INDUSTRIALS"/>
    <x v="5"/>
    <s v="CABLE &amp; SATELLITE TV"/>
    <n v="1835"/>
  </r>
  <r>
    <x v="5"/>
    <s v="DM"/>
    <s v="NORTHERN AMERICA"/>
    <s v="CANADA"/>
    <s v="INDUSTRIALS"/>
    <x v="5"/>
    <s v="MEDIA CONTENT"/>
    <n v="350"/>
  </r>
  <r>
    <x v="5"/>
    <s v="DM"/>
    <s v="NORTHERN AMERICA"/>
    <s v="CANADA"/>
    <s v="INDUSTRIALS"/>
    <x v="10"/>
    <s v="SPECIALTY RETAIL"/>
    <n v="779.2"/>
  </r>
  <r>
    <x v="5"/>
    <s v="DM"/>
    <s v="NORTHERN AMERICA"/>
    <s v="CANADA"/>
    <s v="INDUSTRIALS"/>
    <x v="2"/>
    <s v="TELECOM - WIRELESS"/>
    <n v="885"/>
  </r>
  <r>
    <x v="5"/>
    <s v="DM"/>
    <s v="NORTHERN AMERICA"/>
    <s v="CANADA"/>
    <s v="INDUSTRIALS"/>
    <x v="2"/>
    <s v="TELECOM - WIRELINE INTEGRATED &amp; SERVICES"/>
    <n v="120"/>
  </r>
  <r>
    <x v="5"/>
    <s v="DM"/>
    <s v="NORTHERN AMERICA"/>
    <s v="CANADA"/>
    <s v="INDUSTRIALS"/>
    <x v="1"/>
    <s v="TRANSPORT INFRASTRUCTURE/SERVICES"/>
    <n v="376.2"/>
  </r>
  <r>
    <x v="5"/>
    <s v="DM"/>
    <s v="NORTHERN AMERICA"/>
    <s v="UNITED STATES"/>
    <s v="COVERED"/>
    <x v="18"/>
    <s v="OTHER COVERED BONDS"/>
    <n v="100"/>
  </r>
  <r>
    <x v="5"/>
    <s v="DM"/>
    <s v="NORTHERN AMERICA"/>
    <s v="UNITED STATES"/>
    <s v="FINANCIAL"/>
    <x v="11"/>
    <s v="BANKING"/>
    <n v="3669.9"/>
  </r>
  <r>
    <x v="5"/>
    <s v="DM"/>
    <s v="NORTHERN AMERICA"/>
    <s v="UNITED STATES"/>
    <s v="FINANCIAL"/>
    <x v="12"/>
    <s v="CONS/COMM/LEASE FINANCING"/>
    <n v="900"/>
  </r>
  <r>
    <x v="5"/>
    <s v="DM"/>
    <s v="NORTHERN AMERICA"/>
    <s v="UNITED STATES"/>
    <s v="FINANCIAL"/>
    <x v="12"/>
    <s v="INVESTMENTS &amp; MISC FINANCIAL SERVICES"/>
    <n v="2245.9"/>
  </r>
  <r>
    <x v="5"/>
    <s v="DM"/>
    <s v="NORTHERN AMERICA"/>
    <s v="UNITED STATES"/>
    <s v="FINANCIAL"/>
    <x v="13"/>
    <s v="LIFE INSURANCE"/>
    <n v="400"/>
  </r>
  <r>
    <x v="5"/>
    <s v="DM"/>
    <s v="NORTHERN AMERICA"/>
    <s v="UNITED STATES"/>
    <s v="FINANCIAL"/>
    <x v="13"/>
    <s v="MULTI-LINE INSURANCE"/>
    <n v="114.8"/>
  </r>
  <r>
    <x v="5"/>
    <s v="DM"/>
    <s v="NORTHERN AMERICA"/>
    <s v="UNITED STATES"/>
    <s v="FINANCIAL"/>
    <x v="13"/>
    <s v="P&amp;C"/>
    <n v="750"/>
  </r>
  <r>
    <x v="5"/>
    <s v="DM"/>
    <s v="NORTHERN AMERICA"/>
    <s v="UNITED STATES"/>
    <s v="INDUSTRIALS"/>
    <x v="3"/>
    <s v="AUTO LOANS"/>
    <n v="100"/>
  </r>
  <r>
    <x v="5"/>
    <s v="DM"/>
    <s v="NORTHERN AMERICA"/>
    <s v="UNITED STATES"/>
    <s v="INDUSTRIALS"/>
    <x v="3"/>
    <s v="AUTO PARTS &amp; EQUIPMENT"/>
    <n v="2254.8000000000002"/>
  </r>
  <r>
    <x v="5"/>
    <s v="DM"/>
    <s v="NORTHERN AMERICA"/>
    <s v="UNITED STATES"/>
    <s v="INDUSTRIALS"/>
    <x v="7"/>
    <s v="BUILDING &amp; CONSTRUCTION"/>
    <n v="2829.9"/>
  </r>
  <r>
    <x v="5"/>
    <s v="DM"/>
    <s v="NORTHERN AMERICA"/>
    <s v="UNITED STATES"/>
    <s v="INDUSTRIALS"/>
    <x v="7"/>
    <s v="BUILDING MATERIALS"/>
    <n v="4084.2"/>
  </r>
  <r>
    <x v="5"/>
    <s v="DM"/>
    <s v="NORTHERN AMERICA"/>
    <s v="UNITED STATES"/>
    <s v="INDUSTRIALS"/>
    <x v="7"/>
    <s v="CHEMICALS"/>
    <n v="4631.3999999999996"/>
  </r>
  <r>
    <x v="5"/>
    <s v="DM"/>
    <s v="NORTHERN AMERICA"/>
    <s v="UNITED STATES"/>
    <s v="INDUSTRIALS"/>
    <x v="7"/>
    <s v="FORESTRY/PAPER"/>
    <n v="3140"/>
  </r>
  <r>
    <x v="5"/>
    <s v="DM"/>
    <s v="NORTHERN AMERICA"/>
    <s v="UNITED STATES"/>
    <s v="INDUSTRIALS"/>
    <x v="7"/>
    <s v="METALS/MINING EXCLUDING STEEL"/>
    <n v="2931.7"/>
  </r>
  <r>
    <x v="5"/>
    <s v="DM"/>
    <s v="NORTHERN AMERICA"/>
    <s v="UNITED STATES"/>
    <s v="INDUSTRIALS"/>
    <x v="7"/>
    <s v="STEEL PRODUCERS/PRODUCTS"/>
    <n v="3726.9"/>
  </r>
  <r>
    <x v="5"/>
    <s v="DM"/>
    <s v="NORTHERN AMERICA"/>
    <s v="UNITED STATES"/>
    <s v="INDUSTRIALS"/>
    <x v="8"/>
    <s v="AEROSPACE/DEFENSE"/>
    <n v="2095"/>
  </r>
  <r>
    <x v="5"/>
    <s v="DM"/>
    <s v="NORTHERN AMERICA"/>
    <s v="UNITED STATES"/>
    <s v="INDUSTRIALS"/>
    <x v="8"/>
    <s v="DIVERSIFIED CAPITAL GOODS"/>
    <n v="1558"/>
  </r>
  <r>
    <x v="5"/>
    <s v="DM"/>
    <s v="NORTHERN AMERICA"/>
    <s v="UNITED STATES"/>
    <s v="INDUSTRIALS"/>
    <x v="8"/>
    <s v="MACHINERY"/>
    <n v="2001.8"/>
  </r>
  <r>
    <x v="5"/>
    <s v="DM"/>
    <s v="NORTHERN AMERICA"/>
    <s v="UNITED STATES"/>
    <s v="INDUSTRIALS"/>
    <x v="8"/>
    <s v="PACKAGING"/>
    <n v="8255.1"/>
  </r>
  <r>
    <x v="5"/>
    <s v="DM"/>
    <s v="NORTHERN AMERICA"/>
    <s v="UNITED STATES"/>
    <s v="INDUSTRIALS"/>
    <x v="4"/>
    <s v="BEVERAGE"/>
    <n v="645"/>
  </r>
  <r>
    <x v="5"/>
    <s v="DM"/>
    <s v="NORTHERN AMERICA"/>
    <s v="UNITED STATES"/>
    <s v="INDUSTRIALS"/>
    <x v="4"/>
    <s v="FOOD - WHOLESALE"/>
    <n v="4099.3999999999996"/>
  </r>
  <r>
    <x v="5"/>
    <s v="DM"/>
    <s v="NORTHERN AMERICA"/>
    <s v="UNITED STATES"/>
    <s v="INDUSTRIALS"/>
    <x v="4"/>
    <s v="PERSONAL &amp; HOUSEHOLD PRODUCTS"/>
    <n v="4114.1000000000004"/>
  </r>
  <r>
    <x v="5"/>
    <s v="DM"/>
    <s v="NORTHERN AMERICA"/>
    <s v="UNITED STATES"/>
    <s v="INDUSTRIALS"/>
    <x v="9"/>
    <s v="ENERGY - EXPLORATION &amp; PRODUCTION"/>
    <n v="5948.5"/>
  </r>
  <r>
    <x v="5"/>
    <s v="DM"/>
    <s v="NORTHERN AMERICA"/>
    <s v="UNITED STATES"/>
    <s v="INDUSTRIALS"/>
    <x v="9"/>
    <s v="GAS DISTRIBUTION"/>
    <n v="427.2"/>
  </r>
  <r>
    <x v="5"/>
    <s v="DM"/>
    <s v="NORTHERN AMERICA"/>
    <s v="UNITED STATES"/>
    <s v="INDUSTRIALS"/>
    <x v="9"/>
    <s v="INTEGRATED ENERGY"/>
    <n v="525"/>
  </r>
  <r>
    <x v="5"/>
    <s v="DM"/>
    <s v="NORTHERN AMERICA"/>
    <s v="UNITED STATES"/>
    <s v="INDUSTRIALS"/>
    <x v="9"/>
    <s v="OIL FIELD EQUIPMENT &amp; SERVICES"/>
    <n v="1605"/>
  </r>
  <r>
    <x v="5"/>
    <s v="DM"/>
    <s v="NORTHERN AMERICA"/>
    <s v="UNITED STATES"/>
    <s v="INDUSTRIALS"/>
    <x v="9"/>
    <s v="OIL REFINING &amp; MARKETING"/>
    <n v="1140"/>
  </r>
  <r>
    <x v="5"/>
    <s v="DM"/>
    <s v="NORTHERN AMERICA"/>
    <s v="UNITED STATES"/>
    <s v="INDUSTRIALS"/>
    <x v="0"/>
    <s v="HEALTH FACILITIES"/>
    <n v="6370"/>
  </r>
  <r>
    <x v="5"/>
    <s v="DM"/>
    <s v="NORTHERN AMERICA"/>
    <s v="UNITED STATES"/>
    <s v="INDUSTRIALS"/>
    <x v="0"/>
    <s v="HEALTH SERVICES"/>
    <n v="340.7"/>
  </r>
  <r>
    <x v="5"/>
    <s v="DM"/>
    <s v="NORTHERN AMERICA"/>
    <s v="UNITED STATES"/>
    <s v="INDUSTRIALS"/>
    <x v="0"/>
    <s v="MEDICAL PRODUCTS"/>
    <n v="640.6"/>
  </r>
  <r>
    <x v="5"/>
    <s v="DM"/>
    <s v="NORTHERN AMERICA"/>
    <s v="UNITED STATES"/>
    <s v="INDUSTRIALS"/>
    <x v="0"/>
    <s v="PHARMACEUTICALS"/>
    <n v="262"/>
  </r>
  <r>
    <x v="5"/>
    <s v="DM"/>
    <s v="NORTHERN AMERICA"/>
    <s v="UNITED STATES"/>
    <s v="INDUSTRIALS"/>
    <x v="14"/>
    <s v="GAMING"/>
    <n v="4205.7"/>
  </r>
  <r>
    <x v="5"/>
    <s v="DM"/>
    <s v="NORTHERN AMERICA"/>
    <s v="UNITED STATES"/>
    <s v="INDUSTRIALS"/>
    <x v="14"/>
    <s v="HOTELS"/>
    <n v="1870"/>
  </r>
  <r>
    <x v="5"/>
    <s v="DM"/>
    <s v="NORTHERN AMERICA"/>
    <s v="UNITED STATES"/>
    <s v="INDUSTRIALS"/>
    <x v="14"/>
    <s v="RECREATION &amp; TRAVEL"/>
    <n v="2715.9"/>
  </r>
  <r>
    <x v="5"/>
    <s v="DM"/>
    <s v="NORTHERN AMERICA"/>
    <s v="UNITED STATES"/>
    <s v="INDUSTRIALS"/>
    <x v="14"/>
    <s v="THEATERS &amp; ENTERTAINMENT"/>
    <n v="864.8"/>
  </r>
  <r>
    <x v="5"/>
    <s v="DM"/>
    <s v="NORTHERN AMERICA"/>
    <s v="UNITED STATES"/>
    <s v="INDUSTRIALS"/>
    <x v="5"/>
    <s v="ADVERTISING"/>
    <n v="790"/>
  </r>
  <r>
    <x v="5"/>
    <s v="DM"/>
    <s v="NORTHERN AMERICA"/>
    <s v="UNITED STATES"/>
    <s v="INDUSTRIALS"/>
    <x v="5"/>
    <s v="CABLE &amp; SATELLITE TV"/>
    <n v="17864.599999999999"/>
  </r>
  <r>
    <x v="5"/>
    <s v="DM"/>
    <s v="NORTHERN AMERICA"/>
    <s v="UNITED STATES"/>
    <s v="INDUSTRIALS"/>
    <x v="5"/>
    <s v="MEDIA - DIVERSIFIED"/>
    <n v="12139.4"/>
  </r>
  <r>
    <x v="5"/>
    <s v="DM"/>
    <s v="NORTHERN AMERICA"/>
    <s v="UNITED STATES"/>
    <s v="INDUSTRIALS"/>
    <x v="5"/>
    <s v="MEDIA CONTENT"/>
    <n v="5228.5"/>
  </r>
  <r>
    <x v="5"/>
    <s v="DM"/>
    <s v="NORTHERN AMERICA"/>
    <s v="UNITED STATES"/>
    <s v="INDUSTRIALS"/>
    <x v="5"/>
    <s v="PRINTING &amp; PUBLISHING"/>
    <n v="2893.6"/>
  </r>
  <r>
    <x v="5"/>
    <s v="DM"/>
    <s v="NORTHERN AMERICA"/>
    <s v="UNITED STATES"/>
    <s v="INDUSTRIALS"/>
    <x v="15"/>
    <s v="REITS"/>
    <n v="375"/>
  </r>
  <r>
    <x v="5"/>
    <s v="DM"/>
    <s v="NORTHERN AMERICA"/>
    <s v="UNITED STATES"/>
    <s v="INDUSTRIALS"/>
    <x v="10"/>
    <s v="DEPARTMENT STORES"/>
    <n v="1417.5"/>
  </r>
  <r>
    <x v="5"/>
    <s v="DM"/>
    <s v="NORTHERN AMERICA"/>
    <s v="UNITED STATES"/>
    <s v="INDUSTRIALS"/>
    <x v="10"/>
    <s v="DISCOUNT STORES"/>
    <n v="2084.1"/>
  </r>
  <r>
    <x v="5"/>
    <s v="DM"/>
    <s v="NORTHERN AMERICA"/>
    <s v="UNITED STATES"/>
    <s v="INDUSTRIALS"/>
    <x v="10"/>
    <s v="FOOD &amp; DRUG RETAILERS"/>
    <n v="6213.1"/>
  </r>
  <r>
    <x v="5"/>
    <s v="DM"/>
    <s v="NORTHERN AMERICA"/>
    <s v="UNITED STATES"/>
    <s v="INDUSTRIALS"/>
    <x v="10"/>
    <s v="RESTAURANTS"/>
    <n v="2396.4"/>
  </r>
  <r>
    <x v="5"/>
    <s v="DM"/>
    <s v="NORTHERN AMERICA"/>
    <s v="UNITED STATES"/>
    <s v="INDUSTRIALS"/>
    <x v="10"/>
    <s v="SPECIALTY RETAIL"/>
    <n v="6154.4"/>
  </r>
  <r>
    <x v="5"/>
    <s v="DM"/>
    <s v="NORTHERN AMERICA"/>
    <s v="UNITED STATES"/>
    <s v="INDUSTRIALS"/>
    <x v="16"/>
    <s v="ENVIRONMENTAL"/>
    <n v="720"/>
  </r>
  <r>
    <x v="5"/>
    <s v="DM"/>
    <s v="NORTHERN AMERICA"/>
    <s v="UNITED STATES"/>
    <s v="INDUSTRIALS"/>
    <x v="16"/>
    <s v="SUPPORT-SERVICES"/>
    <n v="2556"/>
  </r>
  <r>
    <x v="5"/>
    <s v="DM"/>
    <s v="NORTHERN AMERICA"/>
    <s v="UNITED STATES"/>
    <s v="INDUSTRIALS"/>
    <x v="17"/>
    <s v="ELECTRONICS"/>
    <n v="2277.1999999999998"/>
  </r>
  <r>
    <x v="5"/>
    <s v="DM"/>
    <s v="NORTHERN AMERICA"/>
    <s v="UNITED STATES"/>
    <s v="INDUSTRIALS"/>
    <x v="17"/>
    <s v="SOFTWARE/SERVICES"/>
    <n v="2000"/>
  </r>
  <r>
    <x v="5"/>
    <s v="DM"/>
    <s v="NORTHERN AMERICA"/>
    <s v="UNITED STATES"/>
    <s v="INDUSTRIALS"/>
    <x v="17"/>
    <s v="TECH HARDWARE &amp; EQUIPMENT"/>
    <n v="1225"/>
  </r>
  <r>
    <x v="5"/>
    <s v="DM"/>
    <s v="NORTHERN AMERICA"/>
    <s v="UNITED STATES"/>
    <s v="INDUSTRIALS"/>
    <x v="2"/>
    <s v="TELECOM - SATELLITE"/>
    <n v="1119.2"/>
  </r>
  <r>
    <x v="5"/>
    <s v="DM"/>
    <s v="NORTHERN AMERICA"/>
    <s v="UNITED STATES"/>
    <s v="INDUSTRIALS"/>
    <x v="2"/>
    <s v="TELECOM - WIRELESS"/>
    <n v="8244.7999999999993"/>
  </r>
  <r>
    <x v="5"/>
    <s v="DM"/>
    <s v="NORTHERN AMERICA"/>
    <s v="UNITED STATES"/>
    <s v="INDUSTRIALS"/>
    <x v="2"/>
    <s v="TELECOM - WIRELINE INTEGRATED &amp; SERVICES"/>
    <n v="6209.1"/>
  </r>
  <r>
    <x v="5"/>
    <s v="DM"/>
    <s v="NORTHERN AMERICA"/>
    <s v="UNITED STATES"/>
    <s v="INDUSTRIALS"/>
    <x v="1"/>
    <s v="AIR TRANSPORTATION"/>
    <n v="6300.8"/>
  </r>
  <r>
    <x v="5"/>
    <s v="DM"/>
    <s v="NORTHERN AMERICA"/>
    <s v="UNITED STATES"/>
    <s v="INDUSTRIALS"/>
    <x v="1"/>
    <s v="TRANSPORT INFRASTRUCTURE/SERVICES"/>
    <n v="675"/>
  </r>
  <r>
    <x v="5"/>
    <s v="DM"/>
    <s v="NORTHERN AMERICA"/>
    <s v="UNITED STATES"/>
    <s v="INDUSTRIALS"/>
    <x v="1"/>
    <s v="TRUCKING &amp; DELIVERY"/>
    <n v="200"/>
  </r>
  <r>
    <x v="5"/>
    <s v="DM"/>
    <s v="NORTHERN AMERICA"/>
    <s v="UNITED STATES"/>
    <s v="UTILITY"/>
    <x v="6"/>
    <s v="ELECTRIC-DISTR/TRANS"/>
    <n v="100"/>
  </r>
  <r>
    <x v="5"/>
    <s v="DM"/>
    <s v="NORTHERN AMERICA"/>
    <s v="UNITED STATES"/>
    <s v="UTILITY"/>
    <x v="6"/>
    <s v="ELECTRIC-GENERATION"/>
    <n v="747.5"/>
  </r>
  <r>
    <x v="5"/>
    <s v="DM"/>
    <s v="NORTHERN AMERICA"/>
    <s v="UNITED STATES"/>
    <s v="UTILITY"/>
    <x v="6"/>
    <s v="ELECTRIC-INTEGRATED"/>
    <n v="9834.4"/>
  </r>
  <r>
    <x v="5"/>
    <s v="EM"/>
    <s v="ASIA"/>
    <s v="HONG KONG"/>
    <s v="FINANCIAL"/>
    <x v="12"/>
    <s v="INVESTMENTS &amp; MISC FINANCIAL SERVICES"/>
    <n v="250"/>
  </r>
  <r>
    <x v="5"/>
    <s v="EM"/>
    <s v="ASIA"/>
    <s v="INDONESIA"/>
    <s v="FINANCIAL"/>
    <x v="12"/>
    <s v="CONS/COMM/LEASE FINANCING"/>
    <n v="260"/>
  </r>
  <r>
    <x v="5"/>
    <s v="EM"/>
    <s v="ASIA"/>
    <s v="INDONESIA"/>
    <s v="FINANCIAL"/>
    <x v="12"/>
    <s v="INVESTMENTS &amp; MISC FINANCIAL SERVICES"/>
    <n v="872.5"/>
  </r>
  <r>
    <x v="5"/>
    <s v="EM"/>
    <s v="ASIA"/>
    <s v="INDONESIA"/>
    <s v="INDUSTRIALS"/>
    <x v="7"/>
    <s v="FORESTRY/PAPER"/>
    <n v="100"/>
  </r>
  <r>
    <x v="5"/>
    <s v="EM"/>
    <s v="LATIN AMERICA"/>
    <s v="ARGENTINA"/>
    <s v="INDUSTRIALS"/>
    <x v="9"/>
    <s v="ENERGY - EXPLORATION &amp; PRODUCTION"/>
    <n v="658.8"/>
  </r>
  <r>
    <x v="5"/>
    <s v="EM"/>
    <s v="LATIN AMERICA"/>
    <s v="ARGENTINA"/>
    <s v="INDUSTRIALS"/>
    <x v="9"/>
    <s v="INTEGRATED ENERGY"/>
    <n v="350"/>
  </r>
  <r>
    <x v="5"/>
    <s v="EM"/>
    <s v="LATIN AMERICA"/>
    <s v="ARGENTINA"/>
    <s v="INDUSTRIALS"/>
    <x v="2"/>
    <s v="TELECOM - WIRELINE INTEGRATED &amp; SERVICES"/>
    <n v="300"/>
  </r>
  <r>
    <x v="5"/>
    <s v="EM"/>
    <s v="LATIN AMERICA"/>
    <s v="MEXICO"/>
    <s v="FINANCIAL"/>
    <x v="11"/>
    <s v="BANKING"/>
    <n v="200"/>
  </r>
  <r>
    <x v="5"/>
    <s v="EM"/>
    <s v="LATIN AMERICA"/>
    <s v="MEXICO"/>
    <s v="INDUSTRIALS"/>
    <x v="7"/>
    <s v="BUILDING MATERIALS"/>
    <n v="250"/>
  </r>
  <r>
    <x v="5"/>
    <s v="EM"/>
    <s v="LATIN AMERICA"/>
    <s v="MEXICO"/>
    <s v="INDUSTRIALS"/>
    <x v="1"/>
    <s v="TRANSPORT INFRASTRUCTURE/SERVICES"/>
    <n v="350"/>
  </r>
  <r>
    <x v="5"/>
    <s v="EM"/>
    <s v="LATIN AMERICA"/>
    <s v="VENEZUELA"/>
    <s v="INDUSTRIALS"/>
    <x v="9"/>
    <s v="OIL REFINING &amp; MARKETING"/>
    <n v="1000"/>
  </r>
  <r>
    <x v="6"/>
    <s v="DM"/>
    <s v="EUROPE"/>
    <s v="GERMANY"/>
    <s v="INDUSTRIALS"/>
    <x v="0"/>
    <s v="MEDICAL PRODUCTS"/>
    <n v="360"/>
  </r>
  <r>
    <x v="6"/>
    <s v="DM"/>
    <s v="EUROPE"/>
    <s v="GREECE"/>
    <s v="INDUSTRIALS"/>
    <x v="1"/>
    <s v="TRANSPORT INFRASTRUCTURE/SERVICES"/>
    <n v="140"/>
  </r>
  <r>
    <x v="6"/>
    <s v="DM"/>
    <s v="EUROPE"/>
    <s v="LUXEMBOURG"/>
    <s v="INDUSTRIALS"/>
    <x v="2"/>
    <s v="TELECOM - WIRELESS"/>
    <n v="962"/>
  </r>
  <r>
    <x v="6"/>
    <s v="DM"/>
    <s v="EUROPE"/>
    <s v="NETHERLANDS"/>
    <s v="INDUSTRIALS"/>
    <x v="4"/>
    <s v="PERSONAL &amp; HOUSEHOLD PRODUCTS"/>
    <n v="150"/>
  </r>
  <r>
    <x v="6"/>
    <s v="DM"/>
    <s v="EUROPE"/>
    <s v="SWEDEN"/>
    <s v="INDUSTRIALS"/>
    <x v="1"/>
    <s v="TRANSPORT INFRASTRUCTURE/SERVICES"/>
    <n v="175"/>
  </r>
  <r>
    <x v="6"/>
    <s v="DM"/>
    <s v="EUROPE"/>
    <s v="UNITED KINGDOM"/>
    <s v="INDUSTRIALS"/>
    <x v="3"/>
    <s v="AUTO PARTS &amp; EQUIPMENT"/>
    <n v="110"/>
  </r>
  <r>
    <x v="6"/>
    <s v="DM"/>
    <s v="EUROPE"/>
    <s v="UNITED KINGDOM"/>
    <s v="INDUSTRIALS"/>
    <x v="4"/>
    <s v="PERSONAL &amp; HOUSEHOLD PRODUCTS"/>
    <n v="126.7"/>
  </r>
  <r>
    <x v="6"/>
    <s v="DM"/>
    <s v="EUROPE"/>
    <s v="UNITED KINGDOM"/>
    <s v="INDUSTRIALS"/>
    <x v="5"/>
    <s v="CABLE &amp; SATELLITE TV"/>
    <n v="2815.7"/>
  </r>
  <r>
    <x v="6"/>
    <s v="DM"/>
    <s v="EUROPE"/>
    <s v="UNITED KINGDOM"/>
    <s v="INDUSTRIALS"/>
    <x v="5"/>
    <s v="MEDIA CONTENT"/>
    <n v="256.2"/>
  </r>
  <r>
    <x v="6"/>
    <s v="DM"/>
    <s v="EUROPE"/>
    <s v="UNITED KINGDOM"/>
    <s v="UTILITY"/>
    <x v="6"/>
    <s v="ELECTRIC-INTEGRATED"/>
    <n v="2392.1"/>
  </r>
  <r>
    <x v="6"/>
    <s v="DM"/>
    <s v="NORTHERN AMERICA"/>
    <s v="CANADA"/>
    <s v="INDUSTRIALS"/>
    <x v="7"/>
    <s v="BUILDING MATERIALS"/>
    <n v="140"/>
  </r>
  <r>
    <x v="6"/>
    <s v="DM"/>
    <s v="NORTHERN AMERICA"/>
    <s v="CANADA"/>
    <s v="INDUSTRIALS"/>
    <x v="7"/>
    <s v="CHEMICALS"/>
    <n v="100"/>
  </r>
  <r>
    <x v="6"/>
    <s v="DM"/>
    <s v="NORTHERN AMERICA"/>
    <s v="CANADA"/>
    <s v="INDUSTRIALS"/>
    <x v="7"/>
    <s v="FORESTRY/PAPER"/>
    <n v="1800"/>
  </r>
  <r>
    <x v="6"/>
    <s v="DM"/>
    <s v="NORTHERN AMERICA"/>
    <s v="CANADA"/>
    <s v="INDUSTRIALS"/>
    <x v="7"/>
    <s v="METALS/MINING EXCLUDING STEEL"/>
    <n v="325"/>
  </r>
  <r>
    <x v="6"/>
    <s v="DM"/>
    <s v="NORTHERN AMERICA"/>
    <s v="CANADA"/>
    <s v="INDUSTRIALS"/>
    <x v="7"/>
    <s v="STEEL PRODUCERS/PRODUCTS"/>
    <n v="340"/>
  </r>
  <r>
    <x v="6"/>
    <s v="DM"/>
    <s v="NORTHERN AMERICA"/>
    <s v="CANADA"/>
    <s v="INDUSTRIALS"/>
    <x v="8"/>
    <s v="DIVERSIFIED CAPITAL GOODS"/>
    <n v="250"/>
  </r>
  <r>
    <x v="6"/>
    <s v="DM"/>
    <s v="NORTHERN AMERICA"/>
    <s v="CANADA"/>
    <s v="INDUSTRIALS"/>
    <x v="4"/>
    <s v="BEVERAGE"/>
    <n v="160"/>
  </r>
  <r>
    <x v="6"/>
    <s v="DM"/>
    <s v="NORTHERN AMERICA"/>
    <s v="CANADA"/>
    <s v="INDUSTRIALS"/>
    <x v="4"/>
    <s v="PERSONAL &amp; HOUSEHOLD PRODUCTS"/>
    <n v="125"/>
  </r>
  <r>
    <x v="6"/>
    <s v="DM"/>
    <s v="NORTHERN AMERICA"/>
    <s v="CANADA"/>
    <s v="INDUSTRIALS"/>
    <x v="9"/>
    <s v="ENERGY - EXPLORATION &amp; PRODUCTION"/>
    <n v="1100"/>
  </r>
  <r>
    <x v="6"/>
    <s v="DM"/>
    <s v="NORTHERN AMERICA"/>
    <s v="CANADA"/>
    <s v="INDUSTRIALS"/>
    <x v="5"/>
    <s v="CABLE &amp; SATELLITE TV"/>
    <n v="1835"/>
  </r>
  <r>
    <x v="6"/>
    <s v="DM"/>
    <s v="NORTHERN AMERICA"/>
    <s v="CANADA"/>
    <s v="INDUSTRIALS"/>
    <x v="5"/>
    <s v="MEDIA CONTENT"/>
    <n v="350"/>
  </r>
  <r>
    <x v="6"/>
    <s v="DM"/>
    <s v="NORTHERN AMERICA"/>
    <s v="CANADA"/>
    <s v="INDUSTRIALS"/>
    <x v="10"/>
    <s v="SPECIALTY RETAIL"/>
    <n v="779.2"/>
  </r>
  <r>
    <x v="6"/>
    <s v="DM"/>
    <s v="NORTHERN AMERICA"/>
    <s v="CANADA"/>
    <s v="INDUSTRIALS"/>
    <x v="2"/>
    <s v="TELECOM - WIRELESS"/>
    <n v="885"/>
  </r>
  <r>
    <x v="6"/>
    <s v="DM"/>
    <s v="NORTHERN AMERICA"/>
    <s v="CANADA"/>
    <s v="INDUSTRIALS"/>
    <x v="2"/>
    <s v="TELECOM - WIRELINE INTEGRATED &amp; SERVICES"/>
    <n v="120"/>
  </r>
  <r>
    <x v="6"/>
    <s v="DM"/>
    <s v="NORTHERN AMERICA"/>
    <s v="CANADA"/>
    <s v="INDUSTRIALS"/>
    <x v="1"/>
    <s v="TRANSPORT INFRASTRUCTURE/SERVICES"/>
    <n v="376.2"/>
  </r>
  <r>
    <x v="6"/>
    <s v="DM"/>
    <s v="NORTHERN AMERICA"/>
    <s v="UNITED STATES"/>
    <s v="COVERED"/>
    <x v="18"/>
    <s v="OTHER COVERED BONDS"/>
    <n v="100"/>
  </r>
  <r>
    <x v="6"/>
    <s v="DM"/>
    <s v="NORTHERN AMERICA"/>
    <s v="UNITED STATES"/>
    <s v="FINANCIAL"/>
    <x v="11"/>
    <s v="BANKING"/>
    <n v="4039.9"/>
  </r>
  <r>
    <x v="6"/>
    <s v="DM"/>
    <s v="NORTHERN AMERICA"/>
    <s v="UNITED STATES"/>
    <s v="FINANCIAL"/>
    <x v="12"/>
    <s v="CONS/COMM/LEASE FINANCING"/>
    <n v="1100"/>
  </r>
  <r>
    <x v="6"/>
    <s v="DM"/>
    <s v="NORTHERN AMERICA"/>
    <s v="UNITED STATES"/>
    <s v="FINANCIAL"/>
    <x v="12"/>
    <s v="INVESTMENTS &amp; MISC FINANCIAL SERVICES"/>
    <n v="2245.9"/>
  </r>
  <r>
    <x v="6"/>
    <s v="DM"/>
    <s v="NORTHERN AMERICA"/>
    <s v="UNITED STATES"/>
    <s v="FINANCIAL"/>
    <x v="13"/>
    <s v="LIFE INSURANCE"/>
    <n v="400"/>
  </r>
  <r>
    <x v="6"/>
    <s v="DM"/>
    <s v="NORTHERN AMERICA"/>
    <s v="UNITED STATES"/>
    <s v="FINANCIAL"/>
    <x v="13"/>
    <s v="MULTI-LINE INSURANCE"/>
    <n v="114.8"/>
  </r>
  <r>
    <x v="6"/>
    <s v="DM"/>
    <s v="NORTHERN AMERICA"/>
    <s v="UNITED STATES"/>
    <s v="FINANCIAL"/>
    <x v="13"/>
    <s v="P&amp;C"/>
    <n v="750"/>
  </r>
  <r>
    <x v="6"/>
    <s v="DM"/>
    <s v="NORTHERN AMERICA"/>
    <s v="UNITED STATES"/>
    <s v="INDUSTRIALS"/>
    <x v="3"/>
    <s v="AUTO LOANS"/>
    <n v="100"/>
  </r>
  <r>
    <x v="6"/>
    <s v="DM"/>
    <s v="NORTHERN AMERICA"/>
    <s v="UNITED STATES"/>
    <s v="INDUSTRIALS"/>
    <x v="3"/>
    <s v="AUTO PARTS &amp; EQUIPMENT"/>
    <n v="1844.9"/>
  </r>
  <r>
    <x v="6"/>
    <s v="DM"/>
    <s v="NORTHERN AMERICA"/>
    <s v="UNITED STATES"/>
    <s v="INDUSTRIALS"/>
    <x v="7"/>
    <s v="BUILDING &amp; CONSTRUCTION"/>
    <n v="2829.9"/>
  </r>
  <r>
    <x v="6"/>
    <s v="DM"/>
    <s v="NORTHERN AMERICA"/>
    <s v="UNITED STATES"/>
    <s v="INDUSTRIALS"/>
    <x v="7"/>
    <s v="BUILDING MATERIALS"/>
    <n v="4084.2"/>
  </r>
  <r>
    <x v="6"/>
    <s v="DM"/>
    <s v="NORTHERN AMERICA"/>
    <s v="UNITED STATES"/>
    <s v="INDUSTRIALS"/>
    <x v="7"/>
    <s v="CHEMICALS"/>
    <n v="4631.3999999999996"/>
  </r>
  <r>
    <x v="6"/>
    <s v="DM"/>
    <s v="NORTHERN AMERICA"/>
    <s v="UNITED STATES"/>
    <s v="INDUSTRIALS"/>
    <x v="7"/>
    <s v="FORESTRY/PAPER"/>
    <n v="3140"/>
  </r>
  <r>
    <x v="6"/>
    <s v="DM"/>
    <s v="NORTHERN AMERICA"/>
    <s v="UNITED STATES"/>
    <s v="INDUSTRIALS"/>
    <x v="7"/>
    <s v="METALS/MINING EXCLUDING STEEL"/>
    <n v="2931.7"/>
  </r>
  <r>
    <x v="6"/>
    <s v="DM"/>
    <s v="NORTHERN AMERICA"/>
    <s v="UNITED STATES"/>
    <s v="INDUSTRIALS"/>
    <x v="7"/>
    <s v="STEEL PRODUCERS/PRODUCTS"/>
    <n v="3726.9"/>
  </r>
  <r>
    <x v="6"/>
    <s v="DM"/>
    <s v="NORTHERN AMERICA"/>
    <s v="UNITED STATES"/>
    <s v="INDUSTRIALS"/>
    <x v="8"/>
    <s v="AEROSPACE/DEFENSE"/>
    <n v="2095"/>
  </r>
  <r>
    <x v="6"/>
    <s v="DM"/>
    <s v="NORTHERN AMERICA"/>
    <s v="UNITED STATES"/>
    <s v="INDUSTRIALS"/>
    <x v="8"/>
    <s v="DIVERSIFIED CAPITAL GOODS"/>
    <n v="1558"/>
  </r>
  <r>
    <x v="6"/>
    <s v="DM"/>
    <s v="NORTHERN AMERICA"/>
    <s v="UNITED STATES"/>
    <s v="INDUSTRIALS"/>
    <x v="8"/>
    <s v="MACHINERY"/>
    <n v="2001.8"/>
  </r>
  <r>
    <x v="6"/>
    <s v="DM"/>
    <s v="NORTHERN AMERICA"/>
    <s v="UNITED STATES"/>
    <s v="INDUSTRIALS"/>
    <x v="8"/>
    <s v="PACKAGING"/>
    <n v="7730.1"/>
  </r>
  <r>
    <x v="6"/>
    <s v="DM"/>
    <s v="NORTHERN AMERICA"/>
    <s v="UNITED STATES"/>
    <s v="INDUSTRIALS"/>
    <x v="4"/>
    <s v="BEVERAGE"/>
    <n v="645"/>
  </r>
  <r>
    <x v="6"/>
    <s v="DM"/>
    <s v="NORTHERN AMERICA"/>
    <s v="UNITED STATES"/>
    <s v="INDUSTRIALS"/>
    <x v="4"/>
    <s v="FOOD - WHOLESALE"/>
    <n v="3979.4"/>
  </r>
  <r>
    <x v="6"/>
    <s v="DM"/>
    <s v="NORTHERN AMERICA"/>
    <s v="UNITED STATES"/>
    <s v="INDUSTRIALS"/>
    <x v="4"/>
    <s v="PERSONAL &amp; HOUSEHOLD PRODUCTS"/>
    <n v="3806.1"/>
  </r>
  <r>
    <x v="6"/>
    <s v="DM"/>
    <s v="NORTHERN AMERICA"/>
    <s v="UNITED STATES"/>
    <s v="INDUSTRIALS"/>
    <x v="9"/>
    <s v="ENERGY - EXPLORATION &amp; PRODUCTION"/>
    <n v="5928.5"/>
  </r>
  <r>
    <x v="6"/>
    <s v="DM"/>
    <s v="NORTHERN AMERICA"/>
    <s v="UNITED STATES"/>
    <s v="INDUSTRIALS"/>
    <x v="9"/>
    <s v="GAS DISTRIBUTION"/>
    <n v="427.2"/>
  </r>
  <r>
    <x v="6"/>
    <s v="DM"/>
    <s v="NORTHERN AMERICA"/>
    <s v="UNITED STATES"/>
    <s v="INDUSTRIALS"/>
    <x v="9"/>
    <s v="INTEGRATED ENERGY"/>
    <n v="525"/>
  </r>
  <r>
    <x v="6"/>
    <s v="DM"/>
    <s v="NORTHERN AMERICA"/>
    <s v="UNITED STATES"/>
    <s v="INDUSTRIALS"/>
    <x v="9"/>
    <s v="OIL FIELD EQUIPMENT &amp; SERVICES"/>
    <n v="1805"/>
  </r>
  <r>
    <x v="6"/>
    <s v="DM"/>
    <s v="NORTHERN AMERICA"/>
    <s v="UNITED STATES"/>
    <s v="INDUSTRIALS"/>
    <x v="9"/>
    <s v="OIL REFINING &amp; MARKETING"/>
    <n v="1140"/>
  </r>
  <r>
    <x v="6"/>
    <s v="DM"/>
    <s v="NORTHERN AMERICA"/>
    <s v="UNITED STATES"/>
    <s v="INDUSTRIALS"/>
    <x v="0"/>
    <s v="HEALTH FACILITIES"/>
    <n v="6370"/>
  </r>
  <r>
    <x v="6"/>
    <s v="DM"/>
    <s v="NORTHERN AMERICA"/>
    <s v="UNITED STATES"/>
    <s v="INDUSTRIALS"/>
    <x v="0"/>
    <s v="HEALTH SERVICES"/>
    <n v="340.7"/>
  </r>
  <r>
    <x v="6"/>
    <s v="DM"/>
    <s v="NORTHERN AMERICA"/>
    <s v="UNITED STATES"/>
    <s v="INDUSTRIALS"/>
    <x v="0"/>
    <s v="MEDICAL PRODUCTS"/>
    <n v="640.6"/>
  </r>
  <r>
    <x v="6"/>
    <s v="DM"/>
    <s v="NORTHERN AMERICA"/>
    <s v="UNITED STATES"/>
    <s v="INDUSTRIALS"/>
    <x v="0"/>
    <s v="PHARMACEUTICALS"/>
    <n v="150"/>
  </r>
  <r>
    <x v="6"/>
    <s v="DM"/>
    <s v="NORTHERN AMERICA"/>
    <s v="UNITED STATES"/>
    <s v="INDUSTRIALS"/>
    <x v="14"/>
    <s v="GAMING"/>
    <n v="4205.7"/>
  </r>
  <r>
    <x v="6"/>
    <s v="DM"/>
    <s v="NORTHERN AMERICA"/>
    <s v="UNITED STATES"/>
    <s v="INDUSTRIALS"/>
    <x v="14"/>
    <s v="HOTELS"/>
    <n v="1870"/>
  </r>
  <r>
    <x v="6"/>
    <s v="DM"/>
    <s v="NORTHERN AMERICA"/>
    <s v="UNITED STATES"/>
    <s v="INDUSTRIALS"/>
    <x v="14"/>
    <s v="RECREATION &amp; TRAVEL"/>
    <n v="2611.5"/>
  </r>
  <r>
    <x v="6"/>
    <s v="DM"/>
    <s v="NORTHERN AMERICA"/>
    <s v="UNITED STATES"/>
    <s v="INDUSTRIALS"/>
    <x v="14"/>
    <s v="THEATERS &amp; ENTERTAINMENT"/>
    <n v="864.8"/>
  </r>
  <r>
    <x v="6"/>
    <s v="DM"/>
    <s v="NORTHERN AMERICA"/>
    <s v="UNITED STATES"/>
    <s v="INDUSTRIALS"/>
    <x v="5"/>
    <s v="ADVERTISING"/>
    <n v="890"/>
  </r>
  <r>
    <x v="6"/>
    <s v="DM"/>
    <s v="NORTHERN AMERICA"/>
    <s v="UNITED STATES"/>
    <s v="INDUSTRIALS"/>
    <x v="5"/>
    <s v="CABLE &amp; SATELLITE TV"/>
    <n v="17864.599999999999"/>
  </r>
  <r>
    <x v="6"/>
    <s v="DM"/>
    <s v="NORTHERN AMERICA"/>
    <s v="UNITED STATES"/>
    <s v="INDUSTRIALS"/>
    <x v="5"/>
    <s v="MEDIA - DIVERSIFIED"/>
    <n v="12139.4"/>
  </r>
  <r>
    <x v="6"/>
    <s v="DM"/>
    <s v="NORTHERN AMERICA"/>
    <s v="UNITED STATES"/>
    <s v="INDUSTRIALS"/>
    <x v="5"/>
    <s v="MEDIA CONTENT"/>
    <n v="5398.5"/>
  </r>
  <r>
    <x v="6"/>
    <s v="DM"/>
    <s v="NORTHERN AMERICA"/>
    <s v="UNITED STATES"/>
    <s v="INDUSTRIALS"/>
    <x v="5"/>
    <s v="PRINTING &amp; PUBLISHING"/>
    <n v="2893.6"/>
  </r>
  <r>
    <x v="6"/>
    <s v="DM"/>
    <s v="NORTHERN AMERICA"/>
    <s v="UNITED STATES"/>
    <s v="INDUSTRIALS"/>
    <x v="15"/>
    <s v="REITS"/>
    <n v="375"/>
  </r>
  <r>
    <x v="6"/>
    <s v="DM"/>
    <s v="NORTHERN AMERICA"/>
    <s v="UNITED STATES"/>
    <s v="INDUSTRIALS"/>
    <x v="10"/>
    <s v="DEPARTMENT STORES"/>
    <n v="117.5"/>
  </r>
  <r>
    <x v="6"/>
    <s v="DM"/>
    <s v="NORTHERN AMERICA"/>
    <s v="UNITED STATES"/>
    <s v="INDUSTRIALS"/>
    <x v="10"/>
    <s v="DISCOUNT STORES"/>
    <n v="2084.1"/>
  </r>
  <r>
    <x v="6"/>
    <s v="DM"/>
    <s v="NORTHERN AMERICA"/>
    <s v="UNITED STATES"/>
    <s v="INDUSTRIALS"/>
    <x v="10"/>
    <s v="FOOD &amp; DRUG RETAILERS"/>
    <n v="5928.2"/>
  </r>
  <r>
    <x v="6"/>
    <s v="DM"/>
    <s v="NORTHERN AMERICA"/>
    <s v="UNITED STATES"/>
    <s v="INDUSTRIALS"/>
    <x v="10"/>
    <s v="RESTAURANTS"/>
    <n v="2396.4"/>
  </r>
  <r>
    <x v="6"/>
    <s v="DM"/>
    <s v="NORTHERN AMERICA"/>
    <s v="UNITED STATES"/>
    <s v="INDUSTRIALS"/>
    <x v="10"/>
    <s v="SPECIALTY RETAIL"/>
    <n v="6154.4"/>
  </r>
  <r>
    <x v="6"/>
    <s v="DM"/>
    <s v="NORTHERN AMERICA"/>
    <s v="UNITED STATES"/>
    <s v="INDUSTRIALS"/>
    <x v="16"/>
    <s v="ENVIRONMENTAL"/>
    <n v="720"/>
  </r>
  <r>
    <x v="6"/>
    <s v="DM"/>
    <s v="NORTHERN AMERICA"/>
    <s v="UNITED STATES"/>
    <s v="INDUSTRIALS"/>
    <x v="16"/>
    <s v="SUPPORT-SERVICES"/>
    <n v="2181"/>
  </r>
  <r>
    <x v="6"/>
    <s v="DM"/>
    <s v="NORTHERN AMERICA"/>
    <s v="UNITED STATES"/>
    <s v="INDUSTRIALS"/>
    <x v="17"/>
    <s v="ELECTRONICS"/>
    <n v="2517.1999999999998"/>
  </r>
  <r>
    <x v="6"/>
    <s v="DM"/>
    <s v="NORTHERN AMERICA"/>
    <s v="UNITED STATES"/>
    <s v="INDUSTRIALS"/>
    <x v="17"/>
    <s v="SOFTWARE/SERVICES"/>
    <n v="2000"/>
  </r>
  <r>
    <x v="6"/>
    <s v="DM"/>
    <s v="NORTHERN AMERICA"/>
    <s v="UNITED STATES"/>
    <s v="INDUSTRIALS"/>
    <x v="17"/>
    <s v="TECH HARDWARE &amp; EQUIPMENT"/>
    <n v="1225"/>
  </r>
  <r>
    <x v="6"/>
    <s v="DM"/>
    <s v="NORTHERN AMERICA"/>
    <s v="UNITED STATES"/>
    <s v="INDUSTRIALS"/>
    <x v="2"/>
    <s v="TELECOM - SATELLITE"/>
    <n v="484"/>
  </r>
  <r>
    <x v="6"/>
    <s v="DM"/>
    <s v="NORTHERN AMERICA"/>
    <s v="UNITED STATES"/>
    <s v="INDUSTRIALS"/>
    <x v="2"/>
    <s v="TELECOM - WIRELESS"/>
    <n v="8244.7999999999993"/>
  </r>
  <r>
    <x v="6"/>
    <s v="DM"/>
    <s v="NORTHERN AMERICA"/>
    <s v="UNITED STATES"/>
    <s v="INDUSTRIALS"/>
    <x v="2"/>
    <s v="TELECOM - WIRELINE INTEGRATED &amp; SERVICES"/>
    <n v="6209.1"/>
  </r>
  <r>
    <x v="6"/>
    <s v="DM"/>
    <s v="NORTHERN AMERICA"/>
    <s v="UNITED STATES"/>
    <s v="INDUSTRIALS"/>
    <x v="1"/>
    <s v="AIR TRANSPORTATION"/>
    <n v="6300.8"/>
  </r>
  <r>
    <x v="6"/>
    <s v="DM"/>
    <s v="NORTHERN AMERICA"/>
    <s v="UNITED STATES"/>
    <s v="INDUSTRIALS"/>
    <x v="1"/>
    <s v="TRANSPORT INFRASTRUCTURE/SERVICES"/>
    <n v="675"/>
  </r>
  <r>
    <x v="6"/>
    <s v="DM"/>
    <s v="NORTHERN AMERICA"/>
    <s v="UNITED STATES"/>
    <s v="INDUSTRIALS"/>
    <x v="1"/>
    <s v="TRUCKING &amp; DELIVERY"/>
    <n v="200"/>
  </r>
  <r>
    <x v="6"/>
    <s v="DM"/>
    <s v="NORTHERN AMERICA"/>
    <s v="UNITED STATES"/>
    <s v="UTILITY"/>
    <x v="6"/>
    <s v="ELECTRIC-DISTR/TRANS"/>
    <n v="100"/>
  </r>
  <r>
    <x v="6"/>
    <s v="DM"/>
    <s v="NORTHERN AMERICA"/>
    <s v="UNITED STATES"/>
    <s v="UTILITY"/>
    <x v="6"/>
    <s v="ELECTRIC-GENERATION"/>
    <n v="747.5"/>
  </r>
  <r>
    <x v="6"/>
    <s v="DM"/>
    <s v="NORTHERN AMERICA"/>
    <s v="UNITED STATES"/>
    <s v="UTILITY"/>
    <x v="6"/>
    <s v="ELECTRIC-INTEGRATED"/>
    <n v="10008.6"/>
  </r>
  <r>
    <x v="6"/>
    <s v="EM"/>
    <s v="ASIA"/>
    <s v="HONG KONG"/>
    <s v="FINANCIAL"/>
    <x v="12"/>
    <s v="INVESTMENTS &amp; MISC FINANCIAL SERVICES"/>
    <n v="250"/>
  </r>
  <r>
    <x v="6"/>
    <s v="EM"/>
    <s v="ASIA"/>
    <s v="INDONESIA"/>
    <s v="FINANCIAL"/>
    <x v="12"/>
    <s v="CONS/COMM/LEASE FINANCING"/>
    <n v="260"/>
  </r>
  <r>
    <x v="6"/>
    <s v="EM"/>
    <s v="ASIA"/>
    <s v="INDONESIA"/>
    <s v="FINANCIAL"/>
    <x v="12"/>
    <s v="INVESTMENTS &amp; MISC FINANCIAL SERVICES"/>
    <n v="422.5"/>
  </r>
  <r>
    <x v="6"/>
    <s v="EM"/>
    <s v="ASIA"/>
    <s v="INDONESIA"/>
    <s v="INDUSTRIALS"/>
    <x v="7"/>
    <s v="FORESTRY/PAPER"/>
    <n v="550"/>
  </r>
  <r>
    <x v="6"/>
    <s v="EM"/>
    <s v="LATIN AMERICA"/>
    <s v="ARGENTINA"/>
    <s v="INDUSTRIALS"/>
    <x v="9"/>
    <s v="ENERGY - EXPLORATION &amp; PRODUCTION"/>
    <n v="658.8"/>
  </r>
  <r>
    <x v="6"/>
    <s v="EM"/>
    <s v="LATIN AMERICA"/>
    <s v="ARGENTINA"/>
    <s v="INDUSTRIALS"/>
    <x v="9"/>
    <s v="INTEGRATED ENERGY"/>
    <n v="350"/>
  </r>
  <r>
    <x v="6"/>
    <s v="EM"/>
    <s v="LATIN AMERICA"/>
    <s v="ARGENTINA"/>
    <s v="INDUSTRIALS"/>
    <x v="2"/>
    <s v="TELECOM - WIRELINE INTEGRATED &amp; SERVICES"/>
    <n v="300"/>
  </r>
  <r>
    <x v="6"/>
    <s v="EM"/>
    <s v="LATIN AMERICA"/>
    <s v="MEXICO"/>
    <s v="FINANCIAL"/>
    <x v="11"/>
    <s v="BANKING"/>
    <n v="200"/>
  </r>
  <r>
    <x v="6"/>
    <s v="EM"/>
    <s v="LATIN AMERICA"/>
    <s v="MEXICO"/>
    <s v="INDUSTRIALS"/>
    <x v="7"/>
    <s v="BUILDING MATERIALS"/>
    <n v="250"/>
  </r>
  <r>
    <x v="6"/>
    <s v="EM"/>
    <s v="LATIN AMERICA"/>
    <s v="MEXICO"/>
    <s v="INDUSTRIALS"/>
    <x v="4"/>
    <s v="BEVERAGE"/>
    <n v="200"/>
  </r>
  <r>
    <x v="6"/>
    <s v="EM"/>
    <s v="LATIN AMERICA"/>
    <s v="MEXICO"/>
    <s v="INDUSTRIALS"/>
    <x v="5"/>
    <s v="MEDIA CONTENT"/>
    <n v="553.1"/>
  </r>
  <r>
    <x v="6"/>
    <s v="EM"/>
    <s v="LATIN AMERICA"/>
    <s v="MEXICO"/>
    <s v="INDUSTRIALS"/>
    <x v="1"/>
    <s v="TRANSPORT INFRASTRUCTURE/SERVICES"/>
    <n v="350"/>
  </r>
  <r>
    <x v="6"/>
    <s v="EM"/>
    <s v="LATIN AMERICA"/>
    <s v="VENEZUELA"/>
    <s v="INDUSTRIALS"/>
    <x v="9"/>
    <s v="OIL REFINING &amp; MARKETING"/>
    <n v="1000"/>
  </r>
  <r>
    <x v="7"/>
    <s v="DM"/>
    <s v="EUROPE"/>
    <s v="GERMANY"/>
    <s v="INDUSTRIALS"/>
    <x v="0"/>
    <s v="MEDICAL PRODUCTS"/>
    <n v="360"/>
  </r>
  <r>
    <x v="7"/>
    <s v="DM"/>
    <s v="EUROPE"/>
    <s v="GREECE"/>
    <s v="INDUSTRIALS"/>
    <x v="1"/>
    <s v="TRANSPORT INFRASTRUCTURE/SERVICES"/>
    <n v="140"/>
  </r>
  <r>
    <x v="7"/>
    <s v="DM"/>
    <s v="EUROPE"/>
    <s v="LUXEMBOURG"/>
    <s v="INDUSTRIALS"/>
    <x v="2"/>
    <s v="TELECOM - WIRELESS"/>
    <n v="962"/>
  </r>
  <r>
    <x v="7"/>
    <s v="DM"/>
    <s v="EUROPE"/>
    <s v="NETHERLANDS"/>
    <s v="INDUSTRIALS"/>
    <x v="4"/>
    <s v="PERSONAL &amp; HOUSEHOLD PRODUCTS"/>
    <n v="150"/>
  </r>
  <r>
    <x v="7"/>
    <s v="DM"/>
    <s v="EUROPE"/>
    <s v="SWEDEN"/>
    <s v="INDUSTRIALS"/>
    <x v="1"/>
    <s v="TRANSPORT INFRASTRUCTURE/SERVICES"/>
    <n v="175"/>
  </r>
  <r>
    <x v="7"/>
    <s v="DM"/>
    <s v="EUROPE"/>
    <s v="UNITED KINGDOM"/>
    <s v="INDUSTRIALS"/>
    <x v="3"/>
    <s v="AUTO PARTS &amp; EQUIPMENT"/>
    <n v="110"/>
  </r>
  <r>
    <x v="7"/>
    <s v="DM"/>
    <s v="EUROPE"/>
    <s v="UNITED KINGDOM"/>
    <s v="INDUSTRIALS"/>
    <x v="4"/>
    <s v="PERSONAL &amp; HOUSEHOLD PRODUCTS"/>
    <n v="126.7"/>
  </r>
  <r>
    <x v="7"/>
    <s v="DM"/>
    <s v="EUROPE"/>
    <s v="UNITED KINGDOM"/>
    <s v="INDUSTRIALS"/>
    <x v="5"/>
    <s v="CABLE &amp; SATELLITE TV"/>
    <n v="2815.7"/>
  </r>
  <r>
    <x v="7"/>
    <s v="DM"/>
    <s v="EUROPE"/>
    <s v="UNITED KINGDOM"/>
    <s v="INDUSTRIALS"/>
    <x v="5"/>
    <s v="MEDIA CONTENT"/>
    <n v="256.2"/>
  </r>
  <r>
    <x v="7"/>
    <s v="DM"/>
    <s v="EUROPE"/>
    <s v="UNITED KINGDOM"/>
    <s v="UTILITY"/>
    <x v="6"/>
    <s v="ELECTRIC-INTEGRATED"/>
    <n v="2392.1"/>
  </r>
  <r>
    <x v="7"/>
    <s v="DM"/>
    <s v="NORTHERN AMERICA"/>
    <s v="BERMUDA"/>
    <s v="INDUSTRIALS"/>
    <x v="2"/>
    <s v="TELECOM - WIRELINE INTEGRATED &amp; SERVICES"/>
    <n v="300"/>
  </r>
  <r>
    <x v="7"/>
    <s v="DM"/>
    <s v="NORTHERN AMERICA"/>
    <s v="CANADA"/>
    <s v="INDUSTRIALS"/>
    <x v="7"/>
    <s v="BUILDING MATERIALS"/>
    <n v="140"/>
  </r>
  <r>
    <x v="7"/>
    <s v="DM"/>
    <s v="NORTHERN AMERICA"/>
    <s v="CANADA"/>
    <s v="INDUSTRIALS"/>
    <x v="7"/>
    <s v="CHEMICALS"/>
    <n v="100"/>
  </r>
  <r>
    <x v="7"/>
    <s v="DM"/>
    <s v="NORTHERN AMERICA"/>
    <s v="CANADA"/>
    <s v="INDUSTRIALS"/>
    <x v="7"/>
    <s v="FORESTRY/PAPER"/>
    <n v="1800"/>
  </r>
  <r>
    <x v="7"/>
    <s v="DM"/>
    <s v="NORTHERN AMERICA"/>
    <s v="CANADA"/>
    <s v="INDUSTRIALS"/>
    <x v="7"/>
    <s v="METALS/MINING EXCLUDING STEEL"/>
    <n v="325"/>
  </r>
  <r>
    <x v="7"/>
    <s v="DM"/>
    <s v="NORTHERN AMERICA"/>
    <s v="CANADA"/>
    <s v="INDUSTRIALS"/>
    <x v="7"/>
    <s v="STEEL PRODUCERS/PRODUCTS"/>
    <n v="340"/>
  </r>
  <r>
    <x v="7"/>
    <s v="DM"/>
    <s v="NORTHERN AMERICA"/>
    <s v="CANADA"/>
    <s v="INDUSTRIALS"/>
    <x v="8"/>
    <s v="DIVERSIFIED CAPITAL GOODS"/>
    <n v="167.5"/>
  </r>
  <r>
    <x v="7"/>
    <s v="DM"/>
    <s v="NORTHERN AMERICA"/>
    <s v="CANADA"/>
    <s v="INDUSTRIALS"/>
    <x v="4"/>
    <s v="BEVERAGE"/>
    <n v="285"/>
  </r>
  <r>
    <x v="7"/>
    <s v="DM"/>
    <s v="NORTHERN AMERICA"/>
    <s v="CANADA"/>
    <s v="INDUSTRIALS"/>
    <x v="4"/>
    <s v="PERSONAL &amp; HOUSEHOLD PRODUCTS"/>
    <n v="125"/>
  </r>
  <r>
    <x v="7"/>
    <s v="DM"/>
    <s v="NORTHERN AMERICA"/>
    <s v="CANADA"/>
    <s v="INDUSTRIALS"/>
    <x v="9"/>
    <s v="ENERGY - EXPLORATION &amp; PRODUCTION"/>
    <n v="1100"/>
  </r>
  <r>
    <x v="7"/>
    <s v="DM"/>
    <s v="NORTHERN AMERICA"/>
    <s v="CANADA"/>
    <s v="INDUSTRIALS"/>
    <x v="5"/>
    <s v="CABLE &amp; SATELLITE TV"/>
    <n v="1835"/>
  </r>
  <r>
    <x v="7"/>
    <s v="DM"/>
    <s v="NORTHERN AMERICA"/>
    <s v="CANADA"/>
    <s v="INDUSTRIALS"/>
    <x v="5"/>
    <s v="MEDIA CONTENT"/>
    <n v="350"/>
  </r>
  <r>
    <x v="7"/>
    <s v="DM"/>
    <s v="NORTHERN AMERICA"/>
    <s v="CANADA"/>
    <s v="INDUSTRIALS"/>
    <x v="10"/>
    <s v="SPECIALTY RETAIL"/>
    <n v="779.2"/>
  </r>
  <r>
    <x v="7"/>
    <s v="DM"/>
    <s v="NORTHERN AMERICA"/>
    <s v="CANADA"/>
    <s v="INDUSTRIALS"/>
    <x v="2"/>
    <s v="TELECOM - WIRELESS"/>
    <n v="885"/>
  </r>
  <r>
    <x v="7"/>
    <s v="DM"/>
    <s v="NORTHERN AMERICA"/>
    <s v="CANADA"/>
    <s v="INDUSTRIALS"/>
    <x v="2"/>
    <s v="TELECOM - WIRELINE INTEGRATED &amp; SERVICES"/>
    <n v="120"/>
  </r>
  <r>
    <x v="7"/>
    <s v="DM"/>
    <s v="NORTHERN AMERICA"/>
    <s v="CANADA"/>
    <s v="INDUSTRIALS"/>
    <x v="1"/>
    <s v="TRANSPORT INFRASTRUCTURE/SERVICES"/>
    <n v="376.2"/>
  </r>
  <r>
    <x v="7"/>
    <s v="DM"/>
    <s v="NORTHERN AMERICA"/>
    <s v="UNITED STATES"/>
    <s v="COVERED"/>
    <x v="18"/>
    <s v="OTHER COVERED BONDS"/>
    <n v="100"/>
  </r>
  <r>
    <x v="7"/>
    <s v="DM"/>
    <s v="NORTHERN AMERICA"/>
    <s v="UNITED STATES"/>
    <s v="FINANCIAL"/>
    <x v="11"/>
    <s v="BANKING"/>
    <n v="4039.9"/>
  </r>
  <r>
    <x v="7"/>
    <s v="DM"/>
    <s v="NORTHERN AMERICA"/>
    <s v="UNITED STATES"/>
    <s v="FINANCIAL"/>
    <x v="12"/>
    <s v="CONS/COMM/LEASE FINANCING"/>
    <n v="1100"/>
  </r>
  <r>
    <x v="7"/>
    <s v="DM"/>
    <s v="NORTHERN AMERICA"/>
    <s v="UNITED STATES"/>
    <s v="FINANCIAL"/>
    <x v="12"/>
    <s v="INVESTMENTS &amp; MISC FINANCIAL SERVICES"/>
    <n v="2234.6"/>
  </r>
  <r>
    <x v="7"/>
    <s v="DM"/>
    <s v="NORTHERN AMERICA"/>
    <s v="UNITED STATES"/>
    <s v="FINANCIAL"/>
    <x v="13"/>
    <s v="LIFE INSURANCE"/>
    <n v="400"/>
  </r>
  <r>
    <x v="7"/>
    <s v="DM"/>
    <s v="NORTHERN AMERICA"/>
    <s v="UNITED STATES"/>
    <s v="FINANCIAL"/>
    <x v="13"/>
    <s v="MULTI-LINE INSURANCE"/>
    <n v="114.8"/>
  </r>
  <r>
    <x v="7"/>
    <s v="DM"/>
    <s v="NORTHERN AMERICA"/>
    <s v="UNITED STATES"/>
    <s v="FINANCIAL"/>
    <x v="13"/>
    <s v="P&amp;C"/>
    <n v="650"/>
  </r>
  <r>
    <x v="7"/>
    <s v="DM"/>
    <s v="NORTHERN AMERICA"/>
    <s v="UNITED STATES"/>
    <s v="INDUSTRIALS"/>
    <x v="3"/>
    <s v="AUTO LOANS"/>
    <n v="100"/>
  </r>
  <r>
    <x v="7"/>
    <s v="DM"/>
    <s v="NORTHERN AMERICA"/>
    <s v="UNITED STATES"/>
    <s v="INDUSTRIALS"/>
    <x v="3"/>
    <s v="AUTO PARTS &amp; EQUIPMENT"/>
    <n v="1844.9"/>
  </r>
  <r>
    <x v="7"/>
    <s v="DM"/>
    <s v="NORTHERN AMERICA"/>
    <s v="UNITED STATES"/>
    <s v="INDUSTRIALS"/>
    <x v="7"/>
    <s v="BUILDING &amp; CONSTRUCTION"/>
    <n v="2899.9"/>
  </r>
  <r>
    <x v="7"/>
    <s v="DM"/>
    <s v="NORTHERN AMERICA"/>
    <s v="UNITED STATES"/>
    <s v="INDUSTRIALS"/>
    <x v="7"/>
    <s v="BUILDING MATERIALS"/>
    <n v="4084.2"/>
  </r>
  <r>
    <x v="7"/>
    <s v="DM"/>
    <s v="NORTHERN AMERICA"/>
    <s v="UNITED STATES"/>
    <s v="INDUSTRIALS"/>
    <x v="7"/>
    <s v="CHEMICALS"/>
    <n v="4806.3999999999996"/>
  </r>
  <r>
    <x v="7"/>
    <s v="DM"/>
    <s v="NORTHERN AMERICA"/>
    <s v="UNITED STATES"/>
    <s v="INDUSTRIALS"/>
    <x v="7"/>
    <s v="FORESTRY/PAPER"/>
    <n v="3140"/>
  </r>
  <r>
    <x v="7"/>
    <s v="DM"/>
    <s v="NORTHERN AMERICA"/>
    <s v="UNITED STATES"/>
    <s v="INDUSTRIALS"/>
    <x v="7"/>
    <s v="METALS/MINING EXCLUDING STEEL"/>
    <n v="2931.7"/>
  </r>
  <r>
    <x v="7"/>
    <s v="DM"/>
    <s v="NORTHERN AMERICA"/>
    <s v="UNITED STATES"/>
    <s v="INDUSTRIALS"/>
    <x v="7"/>
    <s v="STEEL PRODUCERS/PRODUCTS"/>
    <n v="3726.9"/>
  </r>
  <r>
    <x v="7"/>
    <s v="DM"/>
    <s v="NORTHERN AMERICA"/>
    <s v="UNITED STATES"/>
    <s v="INDUSTRIALS"/>
    <x v="8"/>
    <s v="AEROSPACE/DEFENSE"/>
    <n v="2245"/>
  </r>
  <r>
    <x v="7"/>
    <s v="DM"/>
    <s v="NORTHERN AMERICA"/>
    <s v="UNITED STATES"/>
    <s v="INDUSTRIALS"/>
    <x v="8"/>
    <s v="DIVERSIFIED CAPITAL GOODS"/>
    <n v="1558"/>
  </r>
  <r>
    <x v="7"/>
    <s v="DM"/>
    <s v="NORTHERN AMERICA"/>
    <s v="UNITED STATES"/>
    <s v="INDUSTRIALS"/>
    <x v="8"/>
    <s v="MACHINERY"/>
    <n v="2001.8"/>
  </r>
  <r>
    <x v="7"/>
    <s v="DM"/>
    <s v="NORTHERN AMERICA"/>
    <s v="UNITED STATES"/>
    <s v="INDUSTRIALS"/>
    <x v="8"/>
    <s v="PACKAGING"/>
    <n v="7280.1"/>
  </r>
  <r>
    <x v="7"/>
    <s v="DM"/>
    <s v="NORTHERN AMERICA"/>
    <s v="UNITED STATES"/>
    <s v="INDUSTRIALS"/>
    <x v="4"/>
    <s v="BEVERAGE"/>
    <n v="645"/>
  </r>
  <r>
    <x v="7"/>
    <s v="DM"/>
    <s v="NORTHERN AMERICA"/>
    <s v="UNITED STATES"/>
    <s v="INDUSTRIALS"/>
    <x v="4"/>
    <s v="FOOD - WHOLESALE"/>
    <n v="3979.4"/>
  </r>
  <r>
    <x v="7"/>
    <s v="DM"/>
    <s v="NORTHERN AMERICA"/>
    <s v="UNITED STATES"/>
    <s v="INDUSTRIALS"/>
    <x v="4"/>
    <s v="PERSONAL &amp; HOUSEHOLD PRODUCTS"/>
    <n v="3440.1"/>
  </r>
  <r>
    <x v="7"/>
    <s v="DM"/>
    <s v="NORTHERN AMERICA"/>
    <s v="UNITED STATES"/>
    <s v="INDUSTRIALS"/>
    <x v="9"/>
    <s v="ENERGY - EXPLORATION &amp; PRODUCTION"/>
    <n v="6103.5"/>
  </r>
  <r>
    <x v="7"/>
    <s v="DM"/>
    <s v="NORTHERN AMERICA"/>
    <s v="UNITED STATES"/>
    <s v="INDUSTRIALS"/>
    <x v="9"/>
    <s v="GAS DISTRIBUTION"/>
    <n v="427.2"/>
  </r>
  <r>
    <x v="7"/>
    <s v="DM"/>
    <s v="NORTHERN AMERICA"/>
    <s v="UNITED STATES"/>
    <s v="INDUSTRIALS"/>
    <x v="9"/>
    <s v="INTEGRATED ENERGY"/>
    <n v="525"/>
  </r>
  <r>
    <x v="7"/>
    <s v="DM"/>
    <s v="NORTHERN AMERICA"/>
    <s v="UNITED STATES"/>
    <s v="INDUSTRIALS"/>
    <x v="9"/>
    <s v="OIL FIELD EQUIPMENT &amp; SERVICES"/>
    <n v="1680"/>
  </r>
  <r>
    <x v="7"/>
    <s v="DM"/>
    <s v="NORTHERN AMERICA"/>
    <s v="UNITED STATES"/>
    <s v="INDUSTRIALS"/>
    <x v="9"/>
    <s v="OIL REFINING &amp; MARKETING"/>
    <n v="700"/>
  </r>
  <r>
    <x v="7"/>
    <s v="DM"/>
    <s v="NORTHERN AMERICA"/>
    <s v="UNITED STATES"/>
    <s v="INDUSTRIALS"/>
    <x v="0"/>
    <s v="HEALTH FACILITIES"/>
    <n v="6055"/>
  </r>
  <r>
    <x v="7"/>
    <s v="DM"/>
    <s v="NORTHERN AMERICA"/>
    <s v="UNITED STATES"/>
    <s v="INDUSTRIALS"/>
    <x v="0"/>
    <s v="HEALTH SERVICES"/>
    <n v="340.7"/>
  </r>
  <r>
    <x v="7"/>
    <s v="DM"/>
    <s v="NORTHERN AMERICA"/>
    <s v="UNITED STATES"/>
    <s v="INDUSTRIALS"/>
    <x v="0"/>
    <s v="MEDICAL PRODUCTS"/>
    <n v="640.6"/>
  </r>
  <r>
    <x v="7"/>
    <s v="DM"/>
    <s v="NORTHERN AMERICA"/>
    <s v="UNITED STATES"/>
    <s v="INDUSTRIALS"/>
    <x v="0"/>
    <s v="PHARMACEUTICALS"/>
    <n v="150"/>
  </r>
  <r>
    <x v="7"/>
    <s v="DM"/>
    <s v="NORTHERN AMERICA"/>
    <s v="UNITED STATES"/>
    <s v="INDUSTRIALS"/>
    <x v="14"/>
    <s v="GAMING"/>
    <n v="4630.1000000000004"/>
  </r>
  <r>
    <x v="7"/>
    <s v="DM"/>
    <s v="NORTHERN AMERICA"/>
    <s v="UNITED STATES"/>
    <s v="INDUSTRIALS"/>
    <x v="14"/>
    <s v="HOTELS"/>
    <n v="1870"/>
  </r>
  <r>
    <x v="7"/>
    <s v="DM"/>
    <s v="NORTHERN AMERICA"/>
    <s v="UNITED STATES"/>
    <s v="INDUSTRIALS"/>
    <x v="14"/>
    <s v="RECREATION &amp; TRAVEL"/>
    <n v="2611.5"/>
  </r>
  <r>
    <x v="7"/>
    <s v="DM"/>
    <s v="NORTHERN AMERICA"/>
    <s v="UNITED STATES"/>
    <s v="INDUSTRIALS"/>
    <x v="14"/>
    <s v="THEATERS &amp; ENTERTAINMENT"/>
    <n v="864.8"/>
  </r>
  <r>
    <x v="7"/>
    <s v="DM"/>
    <s v="NORTHERN AMERICA"/>
    <s v="UNITED STATES"/>
    <s v="INDUSTRIALS"/>
    <x v="5"/>
    <s v="ADVERTISING"/>
    <n v="890"/>
  </r>
  <r>
    <x v="7"/>
    <s v="DM"/>
    <s v="NORTHERN AMERICA"/>
    <s v="UNITED STATES"/>
    <s v="INDUSTRIALS"/>
    <x v="5"/>
    <s v="CABLE &amp; SATELLITE TV"/>
    <n v="17864.599999999999"/>
  </r>
  <r>
    <x v="7"/>
    <s v="DM"/>
    <s v="NORTHERN AMERICA"/>
    <s v="UNITED STATES"/>
    <s v="INDUSTRIALS"/>
    <x v="5"/>
    <s v="MEDIA - DIVERSIFIED"/>
    <n v="12139.4"/>
  </r>
  <r>
    <x v="7"/>
    <s v="DM"/>
    <s v="NORTHERN AMERICA"/>
    <s v="UNITED STATES"/>
    <s v="INDUSTRIALS"/>
    <x v="5"/>
    <s v="MEDIA CONTENT"/>
    <n v="5506.5"/>
  </r>
  <r>
    <x v="7"/>
    <s v="DM"/>
    <s v="NORTHERN AMERICA"/>
    <s v="UNITED STATES"/>
    <s v="INDUSTRIALS"/>
    <x v="5"/>
    <s v="PRINTING &amp; PUBLISHING"/>
    <n v="2893.6"/>
  </r>
  <r>
    <x v="7"/>
    <s v="DM"/>
    <s v="NORTHERN AMERICA"/>
    <s v="UNITED STATES"/>
    <s v="INDUSTRIALS"/>
    <x v="15"/>
    <s v="REITS"/>
    <n v="375"/>
  </r>
  <r>
    <x v="7"/>
    <s v="DM"/>
    <s v="NORTHERN AMERICA"/>
    <s v="UNITED STATES"/>
    <s v="INDUSTRIALS"/>
    <x v="10"/>
    <s v="DEPARTMENT STORES"/>
    <n v="117.5"/>
  </r>
  <r>
    <x v="7"/>
    <s v="DM"/>
    <s v="NORTHERN AMERICA"/>
    <s v="UNITED STATES"/>
    <s v="INDUSTRIALS"/>
    <x v="10"/>
    <s v="DISCOUNT STORES"/>
    <n v="2084.1"/>
  </r>
  <r>
    <x v="7"/>
    <s v="DM"/>
    <s v="NORTHERN AMERICA"/>
    <s v="UNITED STATES"/>
    <s v="INDUSTRIALS"/>
    <x v="10"/>
    <s v="FOOD &amp; DRUG RETAILERS"/>
    <n v="5928.2"/>
  </r>
  <r>
    <x v="7"/>
    <s v="DM"/>
    <s v="NORTHERN AMERICA"/>
    <s v="UNITED STATES"/>
    <s v="INDUSTRIALS"/>
    <x v="10"/>
    <s v="RESTAURANTS"/>
    <n v="2396.4"/>
  </r>
  <r>
    <x v="7"/>
    <s v="DM"/>
    <s v="NORTHERN AMERICA"/>
    <s v="UNITED STATES"/>
    <s v="INDUSTRIALS"/>
    <x v="10"/>
    <s v="SPECIALTY RETAIL"/>
    <n v="6034.4"/>
  </r>
  <r>
    <x v="7"/>
    <s v="DM"/>
    <s v="NORTHERN AMERICA"/>
    <s v="UNITED STATES"/>
    <s v="INDUSTRIALS"/>
    <x v="16"/>
    <s v="ENVIRONMENTAL"/>
    <n v="720"/>
  </r>
  <r>
    <x v="7"/>
    <s v="DM"/>
    <s v="NORTHERN AMERICA"/>
    <s v="UNITED STATES"/>
    <s v="INDUSTRIALS"/>
    <x v="16"/>
    <s v="SUPPORT-SERVICES"/>
    <n v="2481"/>
  </r>
  <r>
    <x v="7"/>
    <s v="DM"/>
    <s v="NORTHERN AMERICA"/>
    <s v="UNITED STATES"/>
    <s v="INDUSTRIALS"/>
    <x v="17"/>
    <s v="ELECTRONICS"/>
    <n v="2517.1999999999998"/>
  </r>
  <r>
    <x v="7"/>
    <s v="DM"/>
    <s v="NORTHERN AMERICA"/>
    <s v="UNITED STATES"/>
    <s v="INDUSTRIALS"/>
    <x v="17"/>
    <s v="SOFTWARE/SERVICES"/>
    <n v="2000"/>
  </r>
  <r>
    <x v="7"/>
    <s v="DM"/>
    <s v="NORTHERN AMERICA"/>
    <s v="UNITED STATES"/>
    <s v="INDUSTRIALS"/>
    <x v="17"/>
    <s v="TECH HARDWARE &amp; EQUIPMENT"/>
    <n v="1225"/>
  </r>
  <r>
    <x v="7"/>
    <s v="DM"/>
    <s v="NORTHERN AMERICA"/>
    <s v="UNITED STATES"/>
    <s v="INDUSTRIALS"/>
    <x v="2"/>
    <s v="TELECOM - SATELLITE"/>
    <n v="484"/>
  </r>
  <r>
    <x v="7"/>
    <s v="DM"/>
    <s v="NORTHERN AMERICA"/>
    <s v="UNITED STATES"/>
    <s v="INDUSTRIALS"/>
    <x v="2"/>
    <s v="TELECOM - WIRELESS"/>
    <n v="8444.7999999999993"/>
  </r>
  <r>
    <x v="7"/>
    <s v="DM"/>
    <s v="NORTHERN AMERICA"/>
    <s v="UNITED STATES"/>
    <s v="INDUSTRIALS"/>
    <x v="2"/>
    <s v="TELECOM - WIRELINE INTEGRATED &amp; SERVICES"/>
    <n v="6209.1"/>
  </r>
  <r>
    <x v="7"/>
    <s v="DM"/>
    <s v="NORTHERN AMERICA"/>
    <s v="UNITED STATES"/>
    <s v="INDUSTRIALS"/>
    <x v="1"/>
    <s v="AIR TRANSPORTATION"/>
    <n v="4475.8"/>
  </r>
  <r>
    <x v="7"/>
    <s v="DM"/>
    <s v="NORTHERN AMERICA"/>
    <s v="UNITED STATES"/>
    <s v="INDUSTRIALS"/>
    <x v="1"/>
    <s v="TRANSPORT INFRASTRUCTURE/SERVICES"/>
    <n v="675"/>
  </r>
  <r>
    <x v="7"/>
    <s v="DM"/>
    <s v="NORTHERN AMERICA"/>
    <s v="UNITED STATES"/>
    <s v="INDUSTRIALS"/>
    <x v="1"/>
    <s v="TRUCKING &amp; DELIVERY"/>
    <n v="200"/>
  </r>
  <r>
    <x v="7"/>
    <s v="DM"/>
    <s v="NORTHERN AMERICA"/>
    <s v="UNITED STATES"/>
    <s v="UTILITY"/>
    <x v="6"/>
    <s v="ELECTRIC-DISTR/TRANS"/>
    <n v="100"/>
  </r>
  <r>
    <x v="7"/>
    <s v="DM"/>
    <s v="NORTHERN AMERICA"/>
    <s v="UNITED STATES"/>
    <s v="UTILITY"/>
    <x v="6"/>
    <s v="ELECTRIC-GENERATION"/>
    <n v="727.5"/>
  </r>
  <r>
    <x v="7"/>
    <s v="DM"/>
    <s v="NORTHERN AMERICA"/>
    <s v="UNITED STATES"/>
    <s v="UTILITY"/>
    <x v="6"/>
    <s v="ELECTRIC-INTEGRATED"/>
    <n v="10008.6"/>
  </r>
  <r>
    <x v="7"/>
    <s v="EM"/>
    <s v="ASIA"/>
    <s v="HONG KONG"/>
    <s v="FINANCIAL"/>
    <x v="12"/>
    <s v="INVESTMENTS &amp; MISC FINANCIAL SERVICES"/>
    <n v="250"/>
  </r>
  <r>
    <x v="7"/>
    <s v="EM"/>
    <s v="ASIA"/>
    <s v="INDONESIA"/>
    <s v="FINANCIAL"/>
    <x v="12"/>
    <s v="CONS/COMM/LEASE FINANCING"/>
    <n v="260"/>
  </r>
  <r>
    <x v="7"/>
    <s v="EM"/>
    <s v="ASIA"/>
    <s v="INDONESIA"/>
    <s v="FINANCIAL"/>
    <x v="12"/>
    <s v="INVESTMENTS &amp; MISC FINANCIAL SERVICES"/>
    <n v="422.5"/>
  </r>
  <r>
    <x v="7"/>
    <s v="EM"/>
    <s v="ASIA"/>
    <s v="INDONESIA"/>
    <s v="INDUSTRIALS"/>
    <x v="7"/>
    <s v="FORESTRY/PAPER"/>
    <n v="550"/>
  </r>
  <r>
    <x v="7"/>
    <s v="EM"/>
    <s v="LATIN AMERICA"/>
    <s v="ARGENTINA"/>
    <s v="INDUSTRIALS"/>
    <x v="9"/>
    <s v="ENERGY - EXPLORATION &amp; PRODUCTION"/>
    <n v="658.8"/>
  </r>
  <r>
    <x v="7"/>
    <s v="EM"/>
    <s v="LATIN AMERICA"/>
    <s v="ARGENTINA"/>
    <s v="INDUSTRIALS"/>
    <x v="9"/>
    <s v="INTEGRATED ENERGY"/>
    <n v="350"/>
  </r>
  <r>
    <x v="7"/>
    <s v="EM"/>
    <s v="LATIN AMERICA"/>
    <s v="ARGENTINA"/>
    <s v="INDUSTRIALS"/>
    <x v="2"/>
    <s v="TELECOM - WIRELINE INTEGRATED &amp; SERVICES"/>
    <n v="300"/>
  </r>
  <r>
    <x v="7"/>
    <s v="EM"/>
    <s v="LATIN AMERICA"/>
    <s v="MEXICO"/>
    <s v="FINANCIAL"/>
    <x v="11"/>
    <s v="BANKING"/>
    <n v="200"/>
  </r>
  <r>
    <x v="7"/>
    <s v="EM"/>
    <s v="LATIN AMERICA"/>
    <s v="MEXICO"/>
    <s v="INDUSTRIALS"/>
    <x v="7"/>
    <s v="BUILDING MATERIALS"/>
    <n v="250"/>
  </r>
  <r>
    <x v="7"/>
    <s v="EM"/>
    <s v="LATIN AMERICA"/>
    <s v="MEXICO"/>
    <s v="INDUSTRIALS"/>
    <x v="4"/>
    <s v="BEVERAGE"/>
    <n v="200"/>
  </r>
  <r>
    <x v="7"/>
    <s v="EM"/>
    <s v="LATIN AMERICA"/>
    <s v="MEXICO"/>
    <s v="INDUSTRIALS"/>
    <x v="5"/>
    <s v="MEDIA CONTENT"/>
    <n v="553.1"/>
  </r>
  <r>
    <x v="7"/>
    <s v="EM"/>
    <s v="LATIN AMERICA"/>
    <s v="MEXICO"/>
    <s v="INDUSTRIALS"/>
    <x v="1"/>
    <s v="TRANSPORT INFRASTRUCTURE/SERVICES"/>
    <n v="350"/>
  </r>
  <r>
    <x v="7"/>
    <s v="EM"/>
    <s v="LATIN AMERICA"/>
    <s v="VENEZUELA"/>
    <s v="INDUSTRIALS"/>
    <x v="9"/>
    <s v="OIL REFINING &amp; MARKETING"/>
    <n v="1000"/>
  </r>
  <r>
    <x v="8"/>
    <s v="DM"/>
    <s v="EUROPE"/>
    <s v="GERMANY"/>
    <s v="INDUSTRIALS"/>
    <x v="0"/>
    <s v="MEDICAL PRODUCTS"/>
    <n v="360"/>
  </r>
  <r>
    <x v="8"/>
    <s v="DM"/>
    <s v="EUROPE"/>
    <s v="GREECE"/>
    <s v="INDUSTRIALS"/>
    <x v="1"/>
    <s v="TRANSPORT INFRASTRUCTURE/SERVICES"/>
    <n v="140"/>
  </r>
  <r>
    <x v="8"/>
    <s v="DM"/>
    <s v="EUROPE"/>
    <s v="LUXEMBOURG"/>
    <s v="INDUSTRIALS"/>
    <x v="2"/>
    <s v="TELECOM - WIRELESS"/>
    <n v="962"/>
  </r>
  <r>
    <x v="8"/>
    <s v="DM"/>
    <s v="EUROPE"/>
    <s v="NETHERLANDS"/>
    <s v="INDUSTRIALS"/>
    <x v="4"/>
    <s v="PERSONAL &amp; HOUSEHOLD PRODUCTS"/>
    <n v="150"/>
  </r>
  <r>
    <x v="8"/>
    <s v="DM"/>
    <s v="EUROPE"/>
    <s v="SWEDEN"/>
    <s v="INDUSTRIALS"/>
    <x v="1"/>
    <s v="TRANSPORT INFRASTRUCTURE/SERVICES"/>
    <n v="175"/>
  </r>
  <r>
    <x v="8"/>
    <s v="DM"/>
    <s v="EUROPE"/>
    <s v="UNITED KINGDOM"/>
    <s v="INDUSTRIALS"/>
    <x v="3"/>
    <s v="AUTO PARTS &amp; EQUIPMENT"/>
    <n v="110"/>
  </r>
  <r>
    <x v="8"/>
    <s v="DM"/>
    <s v="EUROPE"/>
    <s v="UNITED KINGDOM"/>
    <s v="INDUSTRIALS"/>
    <x v="4"/>
    <s v="PERSONAL &amp; HOUSEHOLD PRODUCTS"/>
    <n v="126.7"/>
  </r>
  <r>
    <x v="8"/>
    <s v="DM"/>
    <s v="EUROPE"/>
    <s v="UNITED KINGDOM"/>
    <s v="INDUSTRIALS"/>
    <x v="5"/>
    <s v="CABLE &amp; SATELLITE TV"/>
    <n v="2815.7"/>
  </r>
  <r>
    <x v="8"/>
    <s v="DM"/>
    <s v="EUROPE"/>
    <s v="UNITED KINGDOM"/>
    <s v="INDUSTRIALS"/>
    <x v="5"/>
    <s v="MEDIA CONTENT"/>
    <n v="256.2"/>
  </r>
  <r>
    <x v="8"/>
    <s v="DM"/>
    <s v="EUROPE"/>
    <s v="UNITED KINGDOM"/>
    <s v="UTILITY"/>
    <x v="6"/>
    <s v="ELECTRIC-INTEGRATED"/>
    <n v="2392"/>
  </r>
  <r>
    <x v="8"/>
    <s v="DM"/>
    <s v="NORTHERN AMERICA"/>
    <s v="BERMUDA"/>
    <s v="INDUSTRIALS"/>
    <x v="2"/>
    <s v="TELECOM - WIRELINE INTEGRATED &amp; SERVICES"/>
    <n v="300"/>
  </r>
  <r>
    <x v="8"/>
    <s v="DM"/>
    <s v="NORTHERN AMERICA"/>
    <s v="CANADA"/>
    <s v="INDUSTRIALS"/>
    <x v="7"/>
    <s v="BUILDING MATERIALS"/>
    <n v="140"/>
  </r>
  <r>
    <x v="8"/>
    <s v="DM"/>
    <s v="NORTHERN AMERICA"/>
    <s v="CANADA"/>
    <s v="INDUSTRIALS"/>
    <x v="7"/>
    <s v="CHEMICALS"/>
    <n v="100"/>
  </r>
  <r>
    <x v="8"/>
    <s v="DM"/>
    <s v="NORTHERN AMERICA"/>
    <s v="CANADA"/>
    <s v="INDUSTRIALS"/>
    <x v="7"/>
    <s v="FORESTRY/PAPER"/>
    <n v="1800"/>
  </r>
  <r>
    <x v="8"/>
    <s v="DM"/>
    <s v="NORTHERN AMERICA"/>
    <s v="CANADA"/>
    <s v="INDUSTRIALS"/>
    <x v="7"/>
    <s v="METALS/MINING EXCLUDING STEEL"/>
    <n v="325"/>
  </r>
  <r>
    <x v="8"/>
    <s v="DM"/>
    <s v="NORTHERN AMERICA"/>
    <s v="CANADA"/>
    <s v="INDUSTRIALS"/>
    <x v="7"/>
    <s v="STEEL PRODUCERS/PRODUCTS"/>
    <n v="340"/>
  </r>
  <r>
    <x v="8"/>
    <s v="DM"/>
    <s v="NORTHERN AMERICA"/>
    <s v="CANADA"/>
    <s v="INDUSTRIALS"/>
    <x v="8"/>
    <s v="DIVERSIFIED CAPITAL GOODS"/>
    <n v="167.5"/>
  </r>
  <r>
    <x v="8"/>
    <s v="DM"/>
    <s v="NORTHERN AMERICA"/>
    <s v="CANADA"/>
    <s v="INDUSTRIALS"/>
    <x v="4"/>
    <s v="BEVERAGE"/>
    <n v="285"/>
  </r>
  <r>
    <x v="8"/>
    <s v="DM"/>
    <s v="NORTHERN AMERICA"/>
    <s v="CANADA"/>
    <s v="INDUSTRIALS"/>
    <x v="4"/>
    <s v="PERSONAL &amp; HOUSEHOLD PRODUCTS"/>
    <n v="125"/>
  </r>
  <r>
    <x v="8"/>
    <s v="DM"/>
    <s v="NORTHERN AMERICA"/>
    <s v="CANADA"/>
    <s v="INDUSTRIALS"/>
    <x v="9"/>
    <s v="ENERGY - EXPLORATION &amp; PRODUCTION"/>
    <n v="1100"/>
  </r>
  <r>
    <x v="8"/>
    <s v="DM"/>
    <s v="NORTHERN AMERICA"/>
    <s v="CANADA"/>
    <s v="INDUSTRIALS"/>
    <x v="5"/>
    <s v="CABLE &amp; SATELLITE TV"/>
    <n v="2165"/>
  </r>
  <r>
    <x v="8"/>
    <s v="DM"/>
    <s v="NORTHERN AMERICA"/>
    <s v="CANADA"/>
    <s v="INDUSTRIALS"/>
    <x v="5"/>
    <s v="MEDIA CONTENT"/>
    <n v="350"/>
  </r>
  <r>
    <x v="8"/>
    <s v="DM"/>
    <s v="NORTHERN AMERICA"/>
    <s v="CANADA"/>
    <s v="INDUSTRIALS"/>
    <x v="10"/>
    <s v="SPECIALTY RETAIL"/>
    <n v="779.2"/>
  </r>
  <r>
    <x v="8"/>
    <s v="DM"/>
    <s v="NORTHERN AMERICA"/>
    <s v="CANADA"/>
    <s v="INDUSTRIALS"/>
    <x v="2"/>
    <s v="TELECOM - WIRELESS"/>
    <n v="885"/>
  </r>
  <r>
    <x v="8"/>
    <s v="DM"/>
    <s v="NORTHERN AMERICA"/>
    <s v="CANADA"/>
    <s v="INDUSTRIALS"/>
    <x v="2"/>
    <s v="TELECOM - WIRELINE INTEGRATED &amp; SERVICES"/>
    <n v="120"/>
  </r>
  <r>
    <x v="8"/>
    <s v="DM"/>
    <s v="NORTHERN AMERICA"/>
    <s v="CANADA"/>
    <s v="INDUSTRIALS"/>
    <x v="1"/>
    <s v="TRANSPORT INFRASTRUCTURE/SERVICES"/>
    <n v="375"/>
  </r>
  <r>
    <x v="8"/>
    <s v="DM"/>
    <s v="NORTHERN AMERICA"/>
    <s v="UNITED STATES"/>
    <s v="COVERED"/>
    <x v="18"/>
    <s v="OTHER COVERED BONDS"/>
    <n v="100"/>
  </r>
  <r>
    <x v="8"/>
    <s v="DM"/>
    <s v="NORTHERN AMERICA"/>
    <s v="UNITED STATES"/>
    <s v="FINANCIAL"/>
    <x v="11"/>
    <s v="BANKING"/>
    <n v="4039.9"/>
  </r>
  <r>
    <x v="8"/>
    <s v="DM"/>
    <s v="NORTHERN AMERICA"/>
    <s v="UNITED STATES"/>
    <s v="FINANCIAL"/>
    <x v="12"/>
    <s v="CONS/COMM/LEASE FINANCING"/>
    <n v="1292.5"/>
  </r>
  <r>
    <x v="8"/>
    <s v="DM"/>
    <s v="NORTHERN AMERICA"/>
    <s v="UNITED STATES"/>
    <s v="FINANCIAL"/>
    <x v="12"/>
    <s v="INVESTMENTS &amp; MISC FINANCIAL SERVICES"/>
    <n v="2432.1"/>
  </r>
  <r>
    <x v="8"/>
    <s v="DM"/>
    <s v="NORTHERN AMERICA"/>
    <s v="UNITED STATES"/>
    <s v="FINANCIAL"/>
    <x v="13"/>
    <s v="LIFE INSURANCE"/>
    <n v="1125"/>
  </r>
  <r>
    <x v="8"/>
    <s v="DM"/>
    <s v="NORTHERN AMERICA"/>
    <s v="UNITED STATES"/>
    <s v="FINANCIAL"/>
    <x v="13"/>
    <s v="MULTI-LINE INSURANCE"/>
    <n v="114.8"/>
  </r>
  <r>
    <x v="8"/>
    <s v="DM"/>
    <s v="NORTHERN AMERICA"/>
    <s v="UNITED STATES"/>
    <s v="FINANCIAL"/>
    <x v="13"/>
    <s v="P&amp;C"/>
    <n v="650"/>
  </r>
  <r>
    <x v="8"/>
    <s v="DM"/>
    <s v="NORTHERN AMERICA"/>
    <s v="UNITED STATES"/>
    <s v="INDUSTRIALS"/>
    <x v="3"/>
    <s v="AUTO LOANS"/>
    <n v="100"/>
  </r>
  <r>
    <x v="8"/>
    <s v="DM"/>
    <s v="NORTHERN AMERICA"/>
    <s v="UNITED STATES"/>
    <s v="INDUSTRIALS"/>
    <x v="3"/>
    <s v="AUTO PARTS &amp; EQUIPMENT"/>
    <n v="1719.9"/>
  </r>
  <r>
    <x v="8"/>
    <s v="DM"/>
    <s v="NORTHERN AMERICA"/>
    <s v="UNITED STATES"/>
    <s v="INDUSTRIALS"/>
    <x v="7"/>
    <s v="BUILDING &amp; CONSTRUCTION"/>
    <n v="2799.9"/>
  </r>
  <r>
    <x v="8"/>
    <s v="DM"/>
    <s v="NORTHERN AMERICA"/>
    <s v="UNITED STATES"/>
    <s v="INDUSTRIALS"/>
    <x v="7"/>
    <s v="BUILDING MATERIALS"/>
    <n v="4004.2"/>
  </r>
  <r>
    <x v="8"/>
    <s v="DM"/>
    <s v="NORTHERN AMERICA"/>
    <s v="UNITED STATES"/>
    <s v="INDUSTRIALS"/>
    <x v="7"/>
    <s v="CHEMICALS"/>
    <n v="4806.3999999999996"/>
  </r>
  <r>
    <x v="8"/>
    <s v="DM"/>
    <s v="NORTHERN AMERICA"/>
    <s v="UNITED STATES"/>
    <s v="INDUSTRIALS"/>
    <x v="7"/>
    <s v="FORESTRY/PAPER"/>
    <n v="3140"/>
  </r>
  <r>
    <x v="8"/>
    <s v="DM"/>
    <s v="NORTHERN AMERICA"/>
    <s v="UNITED STATES"/>
    <s v="INDUSTRIALS"/>
    <x v="7"/>
    <s v="METALS/MINING EXCLUDING STEEL"/>
    <n v="3106.7"/>
  </r>
  <r>
    <x v="8"/>
    <s v="DM"/>
    <s v="NORTHERN AMERICA"/>
    <s v="UNITED STATES"/>
    <s v="INDUSTRIALS"/>
    <x v="7"/>
    <s v="STEEL PRODUCERS/PRODUCTS"/>
    <n v="3726.9"/>
  </r>
  <r>
    <x v="8"/>
    <s v="DM"/>
    <s v="NORTHERN AMERICA"/>
    <s v="UNITED STATES"/>
    <s v="INDUSTRIALS"/>
    <x v="8"/>
    <s v="AEROSPACE/DEFENSE"/>
    <n v="2208.6"/>
  </r>
  <r>
    <x v="8"/>
    <s v="DM"/>
    <s v="NORTHERN AMERICA"/>
    <s v="UNITED STATES"/>
    <s v="INDUSTRIALS"/>
    <x v="8"/>
    <s v="DIVERSIFIED CAPITAL GOODS"/>
    <n v="1558"/>
  </r>
  <r>
    <x v="8"/>
    <s v="DM"/>
    <s v="NORTHERN AMERICA"/>
    <s v="UNITED STATES"/>
    <s v="INDUSTRIALS"/>
    <x v="8"/>
    <s v="MACHINERY"/>
    <n v="1876.8"/>
  </r>
  <r>
    <x v="8"/>
    <s v="DM"/>
    <s v="NORTHERN AMERICA"/>
    <s v="UNITED STATES"/>
    <s v="INDUSTRIALS"/>
    <x v="8"/>
    <s v="PACKAGING"/>
    <n v="6995.1"/>
  </r>
  <r>
    <x v="8"/>
    <s v="DM"/>
    <s v="NORTHERN AMERICA"/>
    <s v="UNITED STATES"/>
    <s v="INDUSTRIALS"/>
    <x v="4"/>
    <s v="BEVERAGE"/>
    <n v="645"/>
  </r>
  <r>
    <x v="8"/>
    <s v="DM"/>
    <s v="NORTHERN AMERICA"/>
    <s v="UNITED STATES"/>
    <s v="INDUSTRIALS"/>
    <x v="4"/>
    <s v="FOOD - WHOLESALE"/>
    <n v="3979.4"/>
  </r>
  <r>
    <x v="8"/>
    <s v="DM"/>
    <s v="NORTHERN AMERICA"/>
    <s v="UNITED STATES"/>
    <s v="INDUSTRIALS"/>
    <x v="4"/>
    <s v="PERSONAL &amp; HOUSEHOLD PRODUCTS"/>
    <n v="3290.1"/>
  </r>
  <r>
    <x v="8"/>
    <s v="DM"/>
    <s v="NORTHERN AMERICA"/>
    <s v="UNITED STATES"/>
    <s v="INDUSTRIALS"/>
    <x v="9"/>
    <s v="ENERGY - EXPLORATION &amp; PRODUCTION"/>
    <n v="5453.5"/>
  </r>
  <r>
    <x v="8"/>
    <s v="DM"/>
    <s v="NORTHERN AMERICA"/>
    <s v="UNITED STATES"/>
    <s v="INDUSTRIALS"/>
    <x v="9"/>
    <s v="GAS DISTRIBUTION"/>
    <n v="427.2"/>
  </r>
  <r>
    <x v="8"/>
    <s v="DM"/>
    <s v="NORTHERN AMERICA"/>
    <s v="UNITED STATES"/>
    <s v="INDUSTRIALS"/>
    <x v="9"/>
    <s v="INTEGRATED ENERGY"/>
    <n v="525"/>
  </r>
  <r>
    <x v="8"/>
    <s v="DM"/>
    <s v="NORTHERN AMERICA"/>
    <s v="UNITED STATES"/>
    <s v="INDUSTRIALS"/>
    <x v="9"/>
    <s v="OIL FIELD EQUIPMENT &amp; SERVICES"/>
    <n v="1680"/>
  </r>
  <r>
    <x v="8"/>
    <s v="DM"/>
    <s v="NORTHERN AMERICA"/>
    <s v="UNITED STATES"/>
    <s v="INDUSTRIALS"/>
    <x v="9"/>
    <s v="OIL REFINING &amp; MARKETING"/>
    <n v="700"/>
  </r>
  <r>
    <x v="8"/>
    <s v="DM"/>
    <s v="NORTHERN AMERICA"/>
    <s v="UNITED STATES"/>
    <s v="INDUSTRIALS"/>
    <x v="0"/>
    <s v="HEALTH FACILITIES"/>
    <n v="6055"/>
  </r>
  <r>
    <x v="8"/>
    <s v="DM"/>
    <s v="NORTHERN AMERICA"/>
    <s v="UNITED STATES"/>
    <s v="INDUSTRIALS"/>
    <x v="0"/>
    <s v="HEALTH SERVICES"/>
    <n v="340.7"/>
  </r>
  <r>
    <x v="8"/>
    <s v="DM"/>
    <s v="NORTHERN AMERICA"/>
    <s v="UNITED STATES"/>
    <s v="INDUSTRIALS"/>
    <x v="0"/>
    <s v="MEDICAL PRODUCTS"/>
    <n v="640.6"/>
  </r>
  <r>
    <x v="8"/>
    <s v="DM"/>
    <s v="NORTHERN AMERICA"/>
    <s v="UNITED STATES"/>
    <s v="INDUSTRIALS"/>
    <x v="0"/>
    <s v="PHARMACEUTICALS"/>
    <n v="150"/>
  </r>
  <r>
    <x v="8"/>
    <s v="DM"/>
    <s v="NORTHERN AMERICA"/>
    <s v="UNITED STATES"/>
    <s v="INDUSTRIALS"/>
    <x v="14"/>
    <s v="GAMING"/>
    <n v="4527"/>
  </r>
  <r>
    <x v="8"/>
    <s v="DM"/>
    <s v="NORTHERN AMERICA"/>
    <s v="UNITED STATES"/>
    <s v="INDUSTRIALS"/>
    <x v="14"/>
    <s v="HOTELS"/>
    <n v="1870"/>
  </r>
  <r>
    <x v="8"/>
    <s v="DM"/>
    <s v="NORTHERN AMERICA"/>
    <s v="UNITED STATES"/>
    <s v="INDUSTRIALS"/>
    <x v="14"/>
    <s v="RECREATION &amp; TRAVEL"/>
    <n v="2611.5"/>
  </r>
  <r>
    <x v="8"/>
    <s v="DM"/>
    <s v="NORTHERN AMERICA"/>
    <s v="UNITED STATES"/>
    <s v="INDUSTRIALS"/>
    <x v="14"/>
    <s v="THEATERS &amp; ENTERTAINMENT"/>
    <n v="738.7"/>
  </r>
  <r>
    <x v="8"/>
    <s v="DM"/>
    <s v="NORTHERN AMERICA"/>
    <s v="UNITED STATES"/>
    <s v="INDUSTRIALS"/>
    <x v="5"/>
    <s v="ADVERTISING"/>
    <n v="890"/>
  </r>
  <r>
    <x v="8"/>
    <s v="DM"/>
    <s v="NORTHERN AMERICA"/>
    <s v="UNITED STATES"/>
    <s v="INDUSTRIALS"/>
    <x v="5"/>
    <s v="CABLE &amp; SATELLITE TV"/>
    <n v="17845.5"/>
  </r>
  <r>
    <x v="8"/>
    <s v="DM"/>
    <s v="NORTHERN AMERICA"/>
    <s v="UNITED STATES"/>
    <s v="INDUSTRIALS"/>
    <x v="5"/>
    <s v="MEDIA - DIVERSIFIED"/>
    <n v="12139.4"/>
  </r>
  <r>
    <x v="8"/>
    <s v="DM"/>
    <s v="NORTHERN AMERICA"/>
    <s v="UNITED STATES"/>
    <s v="INDUSTRIALS"/>
    <x v="5"/>
    <s v="MEDIA CONTENT"/>
    <n v="5606.5"/>
  </r>
  <r>
    <x v="8"/>
    <s v="DM"/>
    <s v="NORTHERN AMERICA"/>
    <s v="UNITED STATES"/>
    <s v="INDUSTRIALS"/>
    <x v="5"/>
    <s v="PRINTING &amp; PUBLISHING"/>
    <n v="2893.6"/>
  </r>
  <r>
    <x v="8"/>
    <s v="DM"/>
    <s v="NORTHERN AMERICA"/>
    <s v="UNITED STATES"/>
    <s v="INDUSTRIALS"/>
    <x v="15"/>
    <s v="REITS"/>
    <n v="375"/>
  </r>
  <r>
    <x v="8"/>
    <s v="DM"/>
    <s v="NORTHERN AMERICA"/>
    <s v="UNITED STATES"/>
    <s v="INDUSTRIALS"/>
    <x v="10"/>
    <s v="DEPARTMENT STORES"/>
    <n v="117.5"/>
  </r>
  <r>
    <x v="8"/>
    <s v="DM"/>
    <s v="NORTHERN AMERICA"/>
    <s v="UNITED STATES"/>
    <s v="INDUSTRIALS"/>
    <x v="10"/>
    <s v="DISCOUNT STORES"/>
    <n v="2084.1"/>
  </r>
  <r>
    <x v="8"/>
    <s v="DM"/>
    <s v="NORTHERN AMERICA"/>
    <s v="UNITED STATES"/>
    <s v="INDUSTRIALS"/>
    <x v="10"/>
    <s v="FOOD &amp; DRUG RETAILERS"/>
    <n v="5928.2"/>
  </r>
  <r>
    <x v="8"/>
    <s v="DM"/>
    <s v="NORTHERN AMERICA"/>
    <s v="UNITED STATES"/>
    <s v="INDUSTRIALS"/>
    <x v="10"/>
    <s v="RESTAURANTS"/>
    <n v="1099"/>
  </r>
  <r>
    <x v="8"/>
    <s v="DM"/>
    <s v="NORTHERN AMERICA"/>
    <s v="UNITED STATES"/>
    <s v="INDUSTRIALS"/>
    <x v="10"/>
    <s v="SPECIALTY RETAIL"/>
    <n v="5711.9"/>
  </r>
  <r>
    <x v="8"/>
    <s v="DM"/>
    <s v="NORTHERN AMERICA"/>
    <s v="UNITED STATES"/>
    <s v="INDUSTRIALS"/>
    <x v="16"/>
    <s v="ENVIRONMENTAL"/>
    <n v="1245"/>
  </r>
  <r>
    <x v="8"/>
    <s v="DM"/>
    <s v="NORTHERN AMERICA"/>
    <s v="UNITED STATES"/>
    <s v="INDUSTRIALS"/>
    <x v="16"/>
    <s v="SUPPORT-SERVICES"/>
    <n v="2001"/>
  </r>
  <r>
    <x v="8"/>
    <s v="DM"/>
    <s v="NORTHERN AMERICA"/>
    <s v="UNITED STATES"/>
    <s v="INDUSTRIALS"/>
    <x v="17"/>
    <s v="ELECTRONICS"/>
    <n v="2517.1999999999998"/>
  </r>
  <r>
    <x v="8"/>
    <s v="DM"/>
    <s v="NORTHERN AMERICA"/>
    <s v="UNITED STATES"/>
    <s v="INDUSTRIALS"/>
    <x v="17"/>
    <s v="SOFTWARE/SERVICES"/>
    <n v="1800"/>
  </r>
  <r>
    <x v="8"/>
    <s v="DM"/>
    <s v="NORTHERN AMERICA"/>
    <s v="UNITED STATES"/>
    <s v="INDUSTRIALS"/>
    <x v="17"/>
    <s v="TECH HARDWARE &amp; EQUIPMENT"/>
    <n v="1225"/>
  </r>
  <r>
    <x v="8"/>
    <s v="DM"/>
    <s v="NORTHERN AMERICA"/>
    <s v="UNITED STATES"/>
    <s v="INDUSTRIALS"/>
    <x v="2"/>
    <s v="TELECOM - SATELLITE"/>
    <n v="484"/>
  </r>
  <r>
    <x v="8"/>
    <s v="DM"/>
    <s v="NORTHERN AMERICA"/>
    <s v="UNITED STATES"/>
    <s v="INDUSTRIALS"/>
    <x v="2"/>
    <s v="TELECOM - WIRELESS"/>
    <n v="8444.7999999999993"/>
  </r>
  <r>
    <x v="8"/>
    <s v="DM"/>
    <s v="NORTHERN AMERICA"/>
    <s v="UNITED STATES"/>
    <s v="INDUSTRIALS"/>
    <x v="2"/>
    <s v="TELECOM - WIRELINE INTEGRATED &amp; SERVICES"/>
    <n v="7128.3"/>
  </r>
  <r>
    <x v="8"/>
    <s v="DM"/>
    <s v="NORTHERN AMERICA"/>
    <s v="UNITED STATES"/>
    <s v="INDUSTRIALS"/>
    <x v="1"/>
    <s v="AIR TRANSPORTATION"/>
    <n v="4475.8"/>
  </r>
  <r>
    <x v="8"/>
    <s v="DM"/>
    <s v="NORTHERN AMERICA"/>
    <s v="UNITED STATES"/>
    <s v="INDUSTRIALS"/>
    <x v="1"/>
    <s v="TRANSPORT INFRASTRUCTURE/SERVICES"/>
    <n v="675"/>
  </r>
  <r>
    <x v="8"/>
    <s v="DM"/>
    <s v="NORTHERN AMERICA"/>
    <s v="UNITED STATES"/>
    <s v="INDUSTRIALS"/>
    <x v="1"/>
    <s v="TRUCKING &amp; DELIVERY"/>
    <n v="200"/>
  </r>
  <r>
    <x v="8"/>
    <s v="DM"/>
    <s v="NORTHERN AMERICA"/>
    <s v="UNITED STATES"/>
    <s v="UTILITY"/>
    <x v="6"/>
    <s v="ELECTRIC-GENERATION"/>
    <n v="692.3"/>
  </r>
  <r>
    <x v="8"/>
    <s v="DM"/>
    <s v="NORTHERN AMERICA"/>
    <s v="UNITED STATES"/>
    <s v="UTILITY"/>
    <x v="6"/>
    <s v="ELECTRIC-INTEGRATED"/>
    <n v="10008.6"/>
  </r>
  <r>
    <x v="8"/>
    <s v="EM"/>
    <s v="ASIA"/>
    <s v="HONG KONG"/>
    <s v="FINANCIAL"/>
    <x v="12"/>
    <s v="INVESTMENTS &amp; MISC FINANCIAL SERVICES"/>
    <n v="250"/>
  </r>
  <r>
    <x v="8"/>
    <s v="EM"/>
    <s v="ASIA"/>
    <s v="INDONESIA"/>
    <s v="FINANCIAL"/>
    <x v="12"/>
    <s v="CONS/COMM/LEASE FINANCING"/>
    <n v="260"/>
  </r>
  <r>
    <x v="8"/>
    <s v="EM"/>
    <s v="ASIA"/>
    <s v="INDONESIA"/>
    <s v="FINANCIAL"/>
    <x v="12"/>
    <s v="INVESTMENTS &amp; MISC FINANCIAL SERVICES"/>
    <n v="422.5"/>
  </r>
  <r>
    <x v="8"/>
    <s v="EM"/>
    <s v="ASIA"/>
    <s v="INDONESIA"/>
    <s v="INDUSTRIALS"/>
    <x v="7"/>
    <s v="CHEMICALS"/>
    <n v="200"/>
  </r>
  <r>
    <x v="8"/>
    <s v="EM"/>
    <s v="ASIA"/>
    <s v="INDONESIA"/>
    <s v="INDUSTRIALS"/>
    <x v="7"/>
    <s v="FORESTRY/PAPER"/>
    <n v="550"/>
  </r>
  <r>
    <x v="8"/>
    <s v="EM"/>
    <s v="LATIN AMERICA"/>
    <s v="ARGENTINA"/>
    <s v="INDUSTRIALS"/>
    <x v="9"/>
    <s v="ENERGY - EXPLORATION &amp; PRODUCTION"/>
    <n v="658.8"/>
  </r>
  <r>
    <x v="8"/>
    <s v="EM"/>
    <s v="LATIN AMERICA"/>
    <s v="ARGENTINA"/>
    <s v="INDUSTRIALS"/>
    <x v="9"/>
    <s v="INTEGRATED ENERGY"/>
    <n v="350"/>
  </r>
  <r>
    <x v="8"/>
    <s v="EM"/>
    <s v="LATIN AMERICA"/>
    <s v="ARGENTINA"/>
    <s v="INDUSTRIALS"/>
    <x v="2"/>
    <s v="TELECOM - WIRELINE INTEGRATED &amp; SERVICES"/>
    <n v="300"/>
  </r>
  <r>
    <x v="8"/>
    <s v="EM"/>
    <s v="LATIN AMERICA"/>
    <s v="MEXICO"/>
    <s v="FINANCIAL"/>
    <x v="11"/>
    <s v="BANKING"/>
    <n v="200"/>
  </r>
  <r>
    <x v="8"/>
    <s v="EM"/>
    <s v="LATIN AMERICA"/>
    <s v="MEXICO"/>
    <s v="INDUSTRIALS"/>
    <x v="7"/>
    <s v="BUILDING MATERIALS"/>
    <n v="250"/>
  </r>
  <r>
    <x v="8"/>
    <s v="EM"/>
    <s v="LATIN AMERICA"/>
    <s v="MEXICO"/>
    <s v="INDUSTRIALS"/>
    <x v="7"/>
    <s v="FORESTRY/PAPER"/>
    <n v="250"/>
  </r>
  <r>
    <x v="8"/>
    <s v="EM"/>
    <s v="LATIN AMERICA"/>
    <s v="MEXICO"/>
    <s v="INDUSTRIALS"/>
    <x v="4"/>
    <s v="BEVERAGE"/>
    <n v="200"/>
  </r>
  <r>
    <x v="8"/>
    <s v="EM"/>
    <s v="LATIN AMERICA"/>
    <s v="MEXICO"/>
    <s v="INDUSTRIALS"/>
    <x v="5"/>
    <s v="MEDIA CONTENT"/>
    <n v="553.1"/>
  </r>
  <r>
    <x v="8"/>
    <s v="EM"/>
    <s v="LATIN AMERICA"/>
    <s v="MEXICO"/>
    <s v="INDUSTRIALS"/>
    <x v="1"/>
    <s v="TRANSPORT INFRASTRUCTURE/SERVICES"/>
    <n v="200"/>
  </r>
  <r>
    <x v="8"/>
    <s v="EM"/>
    <s v="LATIN AMERICA"/>
    <s v="VENEZUELA"/>
    <s v="INDUSTRIALS"/>
    <x v="9"/>
    <s v="OIL REFINING &amp; MARKETING"/>
    <n v="1000"/>
  </r>
  <r>
    <x v="9"/>
    <s v="DM"/>
    <s v="EUROPE"/>
    <s v="GERMANY"/>
    <s v="INDUSTRIALS"/>
    <x v="0"/>
    <s v="MEDICAL PRODUCTS"/>
    <n v="360"/>
  </r>
  <r>
    <x v="9"/>
    <s v="DM"/>
    <s v="EUROPE"/>
    <s v="GREECE"/>
    <s v="INDUSTRIALS"/>
    <x v="1"/>
    <s v="TRANSPORT INFRASTRUCTURE/SERVICES"/>
    <n v="140"/>
  </r>
  <r>
    <x v="9"/>
    <s v="DM"/>
    <s v="EUROPE"/>
    <s v="LUXEMBOURG"/>
    <s v="INDUSTRIALS"/>
    <x v="2"/>
    <s v="TELECOM - WIRELESS"/>
    <n v="962"/>
  </r>
  <r>
    <x v="9"/>
    <s v="DM"/>
    <s v="EUROPE"/>
    <s v="NETHERLANDS"/>
    <s v="INDUSTRIALS"/>
    <x v="4"/>
    <s v="PERSONAL &amp; HOUSEHOLD PRODUCTS"/>
    <n v="150"/>
  </r>
  <r>
    <x v="9"/>
    <s v="DM"/>
    <s v="EUROPE"/>
    <s v="SWEDEN"/>
    <s v="INDUSTRIALS"/>
    <x v="1"/>
    <s v="TRANSPORT INFRASTRUCTURE/SERVICES"/>
    <n v="175"/>
  </r>
  <r>
    <x v="9"/>
    <s v="DM"/>
    <s v="EUROPE"/>
    <s v="UNITED KINGDOM"/>
    <s v="INDUSTRIALS"/>
    <x v="3"/>
    <s v="AUTO PARTS &amp; EQUIPMENT"/>
    <n v="110"/>
  </r>
  <r>
    <x v="9"/>
    <s v="DM"/>
    <s v="EUROPE"/>
    <s v="UNITED KINGDOM"/>
    <s v="INDUSTRIALS"/>
    <x v="4"/>
    <s v="PERSONAL &amp; HOUSEHOLD PRODUCTS"/>
    <n v="126.7"/>
  </r>
  <r>
    <x v="9"/>
    <s v="DM"/>
    <s v="EUROPE"/>
    <s v="UNITED KINGDOM"/>
    <s v="INDUSTRIALS"/>
    <x v="5"/>
    <s v="CABLE &amp; SATELLITE TV"/>
    <n v="1836.4"/>
  </r>
  <r>
    <x v="9"/>
    <s v="DM"/>
    <s v="EUROPE"/>
    <s v="UNITED KINGDOM"/>
    <s v="UTILITY"/>
    <x v="6"/>
    <s v="ELECTRIC-INTEGRATED"/>
    <n v="2392"/>
  </r>
  <r>
    <x v="9"/>
    <s v="DM"/>
    <s v="NORTHERN AMERICA"/>
    <s v="BERMUDA"/>
    <s v="INDUSTRIALS"/>
    <x v="2"/>
    <s v="TELECOM - WIRELINE INTEGRATED &amp; SERVICES"/>
    <n v="300"/>
  </r>
  <r>
    <x v="9"/>
    <s v="DM"/>
    <s v="NORTHERN AMERICA"/>
    <s v="CANADA"/>
    <s v="INDUSTRIALS"/>
    <x v="7"/>
    <s v="BUILDING MATERIALS"/>
    <n v="265"/>
  </r>
  <r>
    <x v="9"/>
    <s v="DM"/>
    <s v="NORTHERN AMERICA"/>
    <s v="CANADA"/>
    <s v="INDUSTRIALS"/>
    <x v="7"/>
    <s v="CHEMICALS"/>
    <n v="100"/>
  </r>
  <r>
    <x v="9"/>
    <s v="DM"/>
    <s v="NORTHERN AMERICA"/>
    <s v="CANADA"/>
    <s v="INDUSTRIALS"/>
    <x v="7"/>
    <s v="FORESTRY/PAPER"/>
    <n v="1800"/>
  </r>
  <r>
    <x v="9"/>
    <s v="DM"/>
    <s v="NORTHERN AMERICA"/>
    <s v="CANADA"/>
    <s v="INDUSTRIALS"/>
    <x v="7"/>
    <s v="METALS/MINING EXCLUDING STEEL"/>
    <n v="325"/>
  </r>
  <r>
    <x v="9"/>
    <s v="DM"/>
    <s v="NORTHERN AMERICA"/>
    <s v="CANADA"/>
    <s v="INDUSTRIALS"/>
    <x v="7"/>
    <s v="STEEL PRODUCERS/PRODUCTS"/>
    <n v="340"/>
  </r>
  <r>
    <x v="9"/>
    <s v="DM"/>
    <s v="NORTHERN AMERICA"/>
    <s v="CANADA"/>
    <s v="INDUSTRIALS"/>
    <x v="8"/>
    <s v="DIVERSIFIED CAPITAL GOODS"/>
    <n v="167.5"/>
  </r>
  <r>
    <x v="9"/>
    <s v="DM"/>
    <s v="NORTHERN AMERICA"/>
    <s v="CANADA"/>
    <s v="INDUSTRIALS"/>
    <x v="4"/>
    <s v="BEVERAGE"/>
    <n v="285"/>
  </r>
  <r>
    <x v="9"/>
    <s v="DM"/>
    <s v="NORTHERN AMERICA"/>
    <s v="CANADA"/>
    <s v="INDUSTRIALS"/>
    <x v="4"/>
    <s v="PERSONAL &amp; HOUSEHOLD PRODUCTS"/>
    <n v="125"/>
  </r>
  <r>
    <x v="9"/>
    <s v="DM"/>
    <s v="NORTHERN AMERICA"/>
    <s v="CANADA"/>
    <s v="INDUSTRIALS"/>
    <x v="9"/>
    <s v="ENERGY - EXPLORATION &amp; PRODUCTION"/>
    <n v="1100"/>
  </r>
  <r>
    <x v="9"/>
    <s v="DM"/>
    <s v="NORTHERN AMERICA"/>
    <s v="CANADA"/>
    <s v="INDUSTRIALS"/>
    <x v="5"/>
    <s v="CABLE &amp; SATELLITE TV"/>
    <n v="1915"/>
  </r>
  <r>
    <x v="9"/>
    <s v="DM"/>
    <s v="NORTHERN AMERICA"/>
    <s v="CANADA"/>
    <s v="INDUSTRIALS"/>
    <x v="5"/>
    <s v="MEDIA CONTENT"/>
    <n v="350"/>
  </r>
  <r>
    <x v="9"/>
    <s v="DM"/>
    <s v="NORTHERN AMERICA"/>
    <s v="CANADA"/>
    <s v="INDUSTRIALS"/>
    <x v="5"/>
    <s v="PRINTING &amp; PUBLISHING"/>
    <n v="150"/>
  </r>
  <r>
    <x v="9"/>
    <s v="DM"/>
    <s v="NORTHERN AMERICA"/>
    <s v="CANADA"/>
    <s v="INDUSTRIALS"/>
    <x v="10"/>
    <s v="SPECIALTY RETAIL"/>
    <n v="779.2"/>
  </r>
  <r>
    <x v="9"/>
    <s v="DM"/>
    <s v="NORTHERN AMERICA"/>
    <s v="CANADA"/>
    <s v="INDUSTRIALS"/>
    <x v="2"/>
    <s v="TELECOM - WIRELESS"/>
    <n v="885"/>
  </r>
  <r>
    <x v="9"/>
    <s v="DM"/>
    <s v="NORTHERN AMERICA"/>
    <s v="CANADA"/>
    <s v="INDUSTRIALS"/>
    <x v="2"/>
    <s v="TELECOM - WIRELINE INTEGRATED &amp; SERVICES"/>
    <n v="120"/>
  </r>
  <r>
    <x v="9"/>
    <s v="DM"/>
    <s v="NORTHERN AMERICA"/>
    <s v="CANADA"/>
    <s v="INDUSTRIALS"/>
    <x v="1"/>
    <s v="TRANSPORT INFRASTRUCTURE/SERVICES"/>
    <n v="375"/>
  </r>
  <r>
    <x v="9"/>
    <s v="DM"/>
    <s v="NORTHERN AMERICA"/>
    <s v="UNITED STATES"/>
    <s v="COVERED"/>
    <x v="18"/>
    <s v="OTHER COVERED BONDS"/>
    <n v="100"/>
  </r>
  <r>
    <x v="9"/>
    <s v="DM"/>
    <s v="NORTHERN AMERICA"/>
    <s v="UNITED STATES"/>
    <s v="FINANCIAL"/>
    <x v="11"/>
    <s v="BANKING"/>
    <n v="4039.9"/>
  </r>
  <r>
    <x v="9"/>
    <s v="DM"/>
    <s v="NORTHERN AMERICA"/>
    <s v="UNITED STATES"/>
    <s v="FINANCIAL"/>
    <x v="12"/>
    <s v="CONS/COMM/LEASE FINANCING"/>
    <n v="1467.5"/>
  </r>
  <r>
    <x v="9"/>
    <s v="DM"/>
    <s v="NORTHERN AMERICA"/>
    <s v="UNITED STATES"/>
    <s v="FINANCIAL"/>
    <x v="12"/>
    <s v="INVESTMENTS &amp; MISC FINANCIAL SERVICES"/>
    <n v="2432.1"/>
  </r>
  <r>
    <x v="9"/>
    <s v="DM"/>
    <s v="NORTHERN AMERICA"/>
    <s v="UNITED STATES"/>
    <s v="FINANCIAL"/>
    <x v="13"/>
    <s v="LIFE INSURANCE"/>
    <n v="1125"/>
  </r>
  <r>
    <x v="9"/>
    <s v="DM"/>
    <s v="NORTHERN AMERICA"/>
    <s v="UNITED STATES"/>
    <s v="FINANCIAL"/>
    <x v="13"/>
    <s v="MULTI-LINE INSURANCE"/>
    <n v="114.8"/>
  </r>
  <r>
    <x v="9"/>
    <s v="DM"/>
    <s v="NORTHERN AMERICA"/>
    <s v="UNITED STATES"/>
    <s v="FINANCIAL"/>
    <x v="13"/>
    <s v="P&amp;C"/>
    <n v="650"/>
  </r>
  <r>
    <x v="9"/>
    <s v="DM"/>
    <s v="NORTHERN AMERICA"/>
    <s v="UNITED STATES"/>
    <s v="INDUSTRIALS"/>
    <x v="3"/>
    <s v="AUTO LOANS"/>
    <n v="100"/>
  </r>
  <r>
    <x v="9"/>
    <s v="DM"/>
    <s v="NORTHERN AMERICA"/>
    <s v="UNITED STATES"/>
    <s v="INDUSTRIALS"/>
    <x v="3"/>
    <s v="AUTO PARTS &amp; EQUIPMENT"/>
    <n v="1719.9"/>
  </r>
  <r>
    <x v="9"/>
    <s v="DM"/>
    <s v="NORTHERN AMERICA"/>
    <s v="UNITED STATES"/>
    <s v="INDUSTRIALS"/>
    <x v="7"/>
    <s v="BUILDING &amp; CONSTRUCTION"/>
    <n v="2799.9"/>
  </r>
  <r>
    <x v="9"/>
    <s v="DM"/>
    <s v="NORTHERN AMERICA"/>
    <s v="UNITED STATES"/>
    <s v="INDUSTRIALS"/>
    <x v="7"/>
    <s v="BUILDING MATERIALS"/>
    <n v="4004.2"/>
  </r>
  <r>
    <x v="9"/>
    <s v="DM"/>
    <s v="NORTHERN AMERICA"/>
    <s v="UNITED STATES"/>
    <s v="INDUSTRIALS"/>
    <x v="7"/>
    <s v="CHEMICALS"/>
    <n v="4806.3999999999996"/>
  </r>
  <r>
    <x v="9"/>
    <s v="DM"/>
    <s v="NORTHERN AMERICA"/>
    <s v="UNITED STATES"/>
    <s v="INDUSTRIALS"/>
    <x v="7"/>
    <s v="FORESTRY/PAPER"/>
    <n v="2590"/>
  </r>
  <r>
    <x v="9"/>
    <s v="DM"/>
    <s v="NORTHERN AMERICA"/>
    <s v="UNITED STATES"/>
    <s v="INDUSTRIALS"/>
    <x v="7"/>
    <s v="METALS/MINING EXCLUDING STEEL"/>
    <n v="3006.7"/>
  </r>
  <r>
    <x v="9"/>
    <s v="DM"/>
    <s v="NORTHERN AMERICA"/>
    <s v="UNITED STATES"/>
    <s v="INDUSTRIALS"/>
    <x v="7"/>
    <s v="STEEL PRODUCERS/PRODUCTS"/>
    <n v="3699.3"/>
  </r>
  <r>
    <x v="9"/>
    <s v="DM"/>
    <s v="NORTHERN AMERICA"/>
    <s v="UNITED STATES"/>
    <s v="INDUSTRIALS"/>
    <x v="8"/>
    <s v="AEROSPACE/DEFENSE"/>
    <n v="2208.6"/>
  </r>
  <r>
    <x v="9"/>
    <s v="DM"/>
    <s v="NORTHERN AMERICA"/>
    <s v="UNITED STATES"/>
    <s v="INDUSTRIALS"/>
    <x v="8"/>
    <s v="DIVERSIFIED CAPITAL GOODS"/>
    <n v="1558"/>
  </r>
  <r>
    <x v="9"/>
    <s v="DM"/>
    <s v="NORTHERN AMERICA"/>
    <s v="UNITED STATES"/>
    <s v="INDUSTRIALS"/>
    <x v="8"/>
    <s v="MACHINERY"/>
    <n v="1976.8"/>
  </r>
  <r>
    <x v="9"/>
    <s v="DM"/>
    <s v="NORTHERN AMERICA"/>
    <s v="UNITED STATES"/>
    <s v="INDUSTRIALS"/>
    <x v="8"/>
    <s v="PACKAGING"/>
    <n v="7115.1"/>
  </r>
  <r>
    <x v="9"/>
    <s v="DM"/>
    <s v="NORTHERN AMERICA"/>
    <s v="UNITED STATES"/>
    <s v="INDUSTRIALS"/>
    <x v="4"/>
    <s v="BEVERAGE"/>
    <n v="645"/>
  </r>
  <r>
    <x v="9"/>
    <s v="DM"/>
    <s v="NORTHERN AMERICA"/>
    <s v="UNITED STATES"/>
    <s v="INDUSTRIALS"/>
    <x v="4"/>
    <s v="FOOD - WHOLESALE"/>
    <n v="3839.4"/>
  </r>
  <r>
    <x v="9"/>
    <s v="DM"/>
    <s v="NORTHERN AMERICA"/>
    <s v="UNITED STATES"/>
    <s v="INDUSTRIALS"/>
    <x v="4"/>
    <s v="PERSONAL &amp; HOUSEHOLD PRODUCTS"/>
    <n v="3290.1"/>
  </r>
  <r>
    <x v="9"/>
    <s v="DM"/>
    <s v="NORTHERN AMERICA"/>
    <s v="UNITED STATES"/>
    <s v="INDUSTRIALS"/>
    <x v="9"/>
    <s v="ENERGY - EXPLORATION &amp; PRODUCTION"/>
    <n v="5703.5"/>
  </r>
  <r>
    <x v="9"/>
    <s v="DM"/>
    <s v="NORTHERN AMERICA"/>
    <s v="UNITED STATES"/>
    <s v="INDUSTRIALS"/>
    <x v="9"/>
    <s v="GAS DISTRIBUTION"/>
    <n v="427.2"/>
  </r>
  <r>
    <x v="9"/>
    <s v="DM"/>
    <s v="NORTHERN AMERICA"/>
    <s v="UNITED STATES"/>
    <s v="INDUSTRIALS"/>
    <x v="9"/>
    <s v="INTEGRATED ENERGY"/>
    <n v="525"/>
  </r>
  <r>
    <x v="9"/>
    <s v="DM"/>
    <s v="NORTHERN AMERICA"/>
    <s v="UNITED STATES"/>
    <s v="INDUSTRIALS"/>
    <x v="9"/>
    <s v="OIL FIELD EQUIPMENT &amp; SERVICES"/>
    <n v="1455"/>
  </r>
  <r>
    <x v="9"/>
    <s v="DM"/>
    <s v="NORTHERN AMERICA"/>
    <s v="UNITED STATES"/>
    <s v="INDUSTRIALS"/>
    <x v="9"/>
    <s v="OIL REFINING &amp; MARKETING"/>
    <n v="600"/>
  </r>
  <r>
    <x v="9"/>
    <s v="DM"/>
    <s v="NORTHERN AMERICA"/>
    <s v="UNITED STATES"/>
    <s v="INDUSTRIALS"/>
    <x v="0"/>
    <s v="HEALTH FACILITIES"/>
    <n v="6055"/>
  </r>
  <r>
    <x v="9"/>
    <s v="DM"/>
    <s v="NORTHERN AMERICA"/>
    <s v="UNITED STATES"/>
    <s v="INDUSTRIALS"/>
    <x v="0"/>
    <s v="HEALTH SERVICES"/>
    <n v="340.7"/>
  </r>
  <r>
    <x v="9"/>
    <s v="DM"/>
    <s v="NORTHERN AMERICA"/>
    <s v="UNITED STATES"/>
    <s v="INDUSTRIALS"/>
    <x v="0"/>
    <s v="MEDICAL PRODUCTS"/>
    <n v="640.6"/>
  </r>
  <r>
    <x v="9"/>
    <s v="DM"/>
    <s v="NORTHERN AMERICA"/>
    <s v="UNITED STATES"/>
    <s v="INDUSTRIALS"/>
    <x v="0"/>
    <s v="PHARMACEUTICALS"/>
    <n v="150"/>
  </r>
  <r>
    <x v="9"/>
    <s v="DM"/>
    <s v="NORTHERN AMERICA"/>
    <s v="UNITED STATES"/>
    <s v="INDUSTRIALS"/>
    <x v="14"/>
    <s v="GAMING"/>
    <n v="4373"/>
  </r>
  <r>
    <x v="9"/>
    <s v="DM"/>
    <s v="NORTHERN AMERICA"/>
    <s v="UNITED STATES"/>
    <s v="INDUSTRIALS"/>
    <x v="14"/>
    <s v="HOTELS"/>
    <n v="1670"/>
  </r>
  <r>
    <x v="9"/>
    <s v="DM"/>
    <s v="NORTHERN AMERICA"/>
    <s v="UNITED STATES"/>
    <s v="INDUSTRIALS"/>
    <x v="14"/>
    <s v="RECREATION &amp; TRAVEL"/>
    <n v="2611.5"/>
  </r>
  <r>
    <x v="9"/>
    <s v="DM"/>
    <s v="NORTHERN AMERICA"/>
    <s v="UNITED STATES"/>
    <s v="INDUSTRIALS"/>
    <x v="14"/>
    <s v="THEATERS &amp; ENTERTAINMENT"/>
    <n v="738.7"/>
  </r>
  <r>
    <x v="9"/>
    <s v="DM"/>
    <s v="NORTHERN AMERICA"/>
    <s v="UNITED STATES"/>
    <s v="INDUSTRIALS"/>
    <x v="5"/>
    <s v="ADVERTISING"/>
    <n v="750"/>
  </r>
  <r>
    <x v="9"/>
    <s v="DM"/>
    <s v="NORTHERN AMERICA"/>
    <s v="UNITED STATES"/>
    <s v="INDUSTRIALS"/>
    <x v="5"/>
    <s v="CABLE &amp; SATELLITE TV"/>
    <n v="18266"/>
  </r>
  <r>
    <x v="9"/>
    <s v="DM"/>
    <s v="NORTHERN AMERICA"/>
    <s v="UNITED STATES"/>
    <s v="INDUSTRIALS"/>
    <x v="5"/>
    <s v="MEDIA - DIVERSIFIED"/>
    <n v="12139.4"/>
  </r>
  <r>
    <x v="9"/>
    <s v="DM"/>
    <s v="NORTHERN AMERICA"/>
    <s v="UNITED STATES"/>
    <s v="INDUSTRIALS"/>
    <x v="5"/>
    <s v="MEDIA CONTENT"/>
    <n v="5606.5"/>
  </r>
  <r>
    <x v="9"/>
    <s v="DM"/>
    <s v="NORTHERN AMERICA"/>
    <s v="UNITED STATES"/>
    <s v="INDUSTRIALS"/>
    <x v="5"/>
    <s v="PRINTING &amp; PUBLISHING"/>
    <n v="2893.6"/>
  </r>
  <r>
    <x v="9"/>
    <s v="DM"/>
    <s v="NORTHERN AMERICA"/>
    <s v="UNITED STATES"/>
    <s v="INDUSTRIALS"/>
    <x v="15"/>
    <s v="REITS"/>
    <n v="375"/>
  </r>
  <r>
    <x v="9"/>
    <s v="DM"/>
    <s v="NORTHERN AMERICA"/>
    <s v="UNITED STATES"/>
    <s v="INDUSTRIALS"/>
    <x v="10"/>
    <s v="DEPARTMENT STORES"/>
    <n v="117.5"/>
  </r>
  <r>
    <x v="9"/>
    <s v="DM"/>
    <s v="NORTHERN AMERICA"/>
    <s v="UNITED STATES"/>
    <s v="INDUSTRIALS"/>
    <x v="10"/>
    <s v="DISCOUNT STORES"/>
    <n v="1969.1"/>
  </r>
  <r>
    <x v="9"/>
    <s v="DM"/>
    <s v="NORTHERN AMERICA"/>
    <s v="UNITED STATES"/>
    <s v="INDUSTRIALS"/>
    <x v="10"/>
    <s v="FOOD &amp; DRUG RETAILERS"/>
    <n v="5734.8"/>
  </r>
  <r>
    <x v="9"/>
    <s v="DM"/>
    <s v="NORTHERN AMERICA"/>
    <s v="UNITED STATES"/>
    <s v="INDUSTRIALS"/>
    <x v="10"/>
    <s v="RESTAURANTS"/>
    <n v="974"/>
  </r>
  <r>
    <x v="9"/>
    <s v="DM"/>
    <s v="NORTHERN AMERICA"/>
    <s v="UNITED STATES"/>
    <s v="INDUSTRIALS"/>
    <x v="10"/>
    <s v="SPECIALTY RETAIL"/>
    <n v="6012.7"/>
  </r>
  <r>
    <x v="9"/>
    <s v="DM"/>
    <s v="NORTHERN AMERICA"/>
    <s v="UNITED STATES"/>
    <s v="INDUSTRIALS"/>
    <x v="16"/>
    <s v="ENVIRONMENTAL"/>
    <n v="1245"/>
  </r>
  <r>
    <x v="9"/>
    <s v="DM"/>
    <s v="NORTHERN AMERICA"/>
    <s v="UNITED STATES"/>
    <s v="INDUSTRIALS"/>
    <x v="16"/>
    <s v="SUPPORT-SERVICES"/>
    <n v="2126"/>
  </r>
  <r>
    <x v="9"/>
    <s v="DM"/>
    <s v="NORTHERN AMERICA"/>
    <s v="UNITED STATES"/>
    <s v="INDUSTRIALS"/>
    <x v="17"/>
    <s v="ELECTRONICS"/>
    <n v="2367.1999999999998"/>
  </r>
  <r>
    <x v="9"/>
    <s v="DM"/>
    <s v="NORTHERN AMERICA"/>
    <s v="UNITED STATES"/>
    <s v="INDUSTRIALS"/>
    <x v="17"/>
    <s v="SOFTWARE/SERVICES"/>
    <n v="1800"/>
  </r>
  <r>
    <x v="9"/>
    <s v="DM"/>
    <s v="NORTHERN AMERICA"/>
    <s v="UNITED STATES"/>
    <s v="INDUSTRIALS"/>
    <x v="17"/>
    <s v="TECH HARDWARE &amp; EQUIPMENT"/>
    <n v="1425"/>
  </r>
  <r>
    <x v="9"/>
    <s v="DM"/>
    <s v="NORTHERN AMERICA"/>
    <s v="UNITED STATES"/>
    <s v="INDUSTRIALS"/>
    <x v="2"/>
    <s v="TELECOM - SATELLITE"/>
    <n v="484"/>
  </r>
  <r>
    <x v="9"/>
    <s v="DM"/>
    <s v="NORTHERN AMERICA"/>
    <s v="UNITED STATES"/>
    <s v="INDUSTRIALS"/>
    <x v="2"/>
    <s v="TELECOM - WIRELESS"/>
    <n v="8444.7999999999993"/>
  </r>
  <r>
    <x v="9"/>
    <s v="DM"/>
    <s v="NORTHERN AMERICA"/>
    <s v="UNITED STATES"/>
    <s v="INDUSTRIALS"/>
    <x v="2"/>
    <s v="TELECOM - WIRELINE INTEGRATED &amp; SERVICES"/>
    <n v="5610.3"/>
  </r>
  <r>
    <x v="9"/>
    <s v="DM"/>
    <s v="NORTHERN AMERICA"/>
    <s v="UNITED STATES"/>
    <s v="INDUSTRIALS"/>
    <x v="1"/>
    <s v="AIR TRANSPORTATION"/>
    <n v="4475.8"/>
  </r>
  <r>
    <x v="9"/>
    <s v="DM"/>
    <s v="NORTHERN AMERICA"/>
    <s v="UNITED STATES"/>
    <s v="INDUSTRIALS"/>
    <x v="1"/>
    <s v="TRANSPORT INFRASTRUCTURE/SERVICES"/>
    <n v="675"/>
  </r>
  <r>
    <x v="9"/>
    <s v="DM"/>
    <s v="NORTHERN AMERICA"/>
    <s v="UNITED STATES"/>
    <s v="INDUSTRIALS"/>
    <x v="1"/>
    <s v="TRUCKING &amp; DELIVERY"/>
    <n v="200"/>
  </r>
  <r>
    <x v="9"/>
    <s v="DM"/>
    <s v="NORTHERN AMERICA"/>
    <s v="UNITED STATES"/>
    <s v="UTILITY"/>
    <x v="6"/>
    <s v="ELECTRIC-GENERATION"/>
    <n v="692.3"/>
  </r>
  <r>
    <x v="9"/>
    <s v="DM"/>
    <s v="NORTHERN AMERICA"/>
    <s v="UNITED STATES"/>
    <s v="UTILITY"/>
    <x v="6"/>
    <s v="ELECTRIC-INTEGRATED"/>
    <n v="9235.4"/>
  </r>
  <r>
    <x v="9"/>
    <s v="EM"/>
    <s v="ASIA"/>
    <s v="HONG KONG"/>
    <s v="FINANCIAL"/>
    <x v="12"/>
    <s v="INVESTMENTS &amp; MISC FINANCIAL SERVICES"/>
    <n v="250"/>
  </r>
  <r>
    <x v="9"/>
    <s v="EM"/>
    <s v="ASIA"/>
    <s v="INDONESIA"/>
    <s v="FINANCIAL"/>
    <x v="12"/>
    <s v="CONS/COMM/LEASE FINANCING"/>
    <n v="260"/>
  </r>
  <r>
    <x v="9"/>
    <s v="EM"/>
    <s v="ASIA"/>
    <s v="INDONESIA"/>
    <s v="FINANCIAL"/>
    <x v="12"/>
    <s v="INVESTMENTS &amp; MISC FINANCIAL SERVICES"/>
    <n v="122.5"/>
  </r>
  <r>
    <x v="9"/>
    <s v="EM"/>
    <s v="ASIA"/>
    <s v="INDONESIA"/>
    <s v="INDUSTRIALS"/>
    <x v="7"/>
    <s v="CHEMICALS"/>
    <n v="200"/>
  </r>
  <r>
    <x v="9"/>
    <s v="EM"/>
    <s v="ASIA"/>
    <s v="INDONESIA"/>
    <s v="INDUSTRIALS"/>
    <x v="7"/>
    <s v="FORESTRY/PAPER"/>
    <n v="550"/>
  </r>
  <r>
    <x v="9"/>
    <s v="EM"/>
    <s v="LATIN AMERICA"/>
    <s v="ARGENTINA"/>
    <s v="INDUSTRIALS"/>
    <x v="9"/>
    <s v="ENERGY - EXPLORATION &amp; PRODUCTION"/>
    <n v="658.8"/>
  </r>
  <r>
    <x v="9"/>
    <s v="EM"/>
    <s v="LATIN AMERICA"/>
    <s v="ARGENTINA"/>
    <s v="INDUSTRIALS"/>
    <x v="9"/>
    <s v="INTEGRATED ENERGY"/>
    <n v="350"/>
  </r>
  <r>
    <x v="9"/>
    <s v="EM"/>
    <s v="LATIN AMERICA"/>
    <s v="ARGENTINA"/>
    <s v="INDUSTRIALS"/>
    <x v="2"/>
    <s v="TELECOM - WIRELINE INTEGRATED &amp; SERVICES"/>
    <n v="300"/>
  </r>
  <r>
    <x v="9"/>
    <s v="EM"/>
    <s v="LATIN AMERICA"/>
    <s v="MEXICO"/>
    <s v="FINANCIAL"/>
    <x v="11"/>
    <s v="BANKING"/>
    <n v="200"/>
  </r>
  <r>
    <x v="9"/>
    <s v="EM"/>
    <s v="LATIN AMERICA"/>
    <s v="MEXICO"/>
    <s v="INDUSTRIALS"/>
    <x v="7"/>
    <s v="BUILDING MATERIALS"/>
    <n v="250"/>
  </r>
  <r>
    <x v="9"/>
    <s v="EM"/>
    <s v="LATIN AMERICA"/>
    <s v="MEXICO"/>
    <s v="INDUSTRIALS"/>
    <x v="7"/>
    <s v="FORESTRY/PAPER"/>
    <n v="250"/>
  </r>
  <r>
    <x v="9"/>
    <s v="EM"/>
    <s v="LATIN AMERICA"/>
    <s v="MEXICO"/>
    <s v="INDUSTRIALS"/>
    <x v="4"/>
    <s v="BEVERAGE"/>
    <n v="200"/>
  </r>
  <r>
    <x v="9"/>
    <s v="EM"/>
    <s v="LATIN AMERICA"/>
    <s v="MEXICO"/>
    <s v="INDUSTRIALS"/>
    <x v="5"/>
    <s v="MEDIA CONTENT"/>
    <n v="553.1"/>
  </r>
  <r>
    <x v="9"/>
    <s v="EM"/>
    <s v="LATIN AMERICA"/>
    <s v="MEXICO"/>
    <s v="INDUSTRIALS"/>
    <x v="1"/>
    <s v="TRANSPORT INFRASTRUCTURE/SERVICES"/>
    <n v="200"/>
  </r>
  <r>
    <x v="9"/>
    <s v="EM"/>
    <s v="LATIN AMERICA"/>
    <s v="VENEZUELA"/>
    <s v="INDUSTRIALS"/>
    <x v="9"/>
    <s v="OIL REFINING &amp; MARKETING"/>
    <n v="750"/>
  </r>
  <r>
    <x v="10"/>
    <s v="DM"/>
    <s v="EUROPE"/>
    <s v="GERMANY"/>
    <s v="INDUSTRIALS"/>
    <x v="0"/>
    <s v="MEDICAL PRODUCTS"/>
    <n v="360"/>
  </r>
  <r>
    <x v="10"/>
    <s v="DM"/>
    <s v="EUROPE"/>
    <s v="GREECE"/>
    <s v="INDUSTRIALS"/>
    <x v="1"/>
    <s v="TRANSPORT INFRASTRUCTURE/SERVICES"/>
    <n v="140"/>
  </r>
  <r>
    <x v="10"/>
    <s v="DM"/>
    <s v="EUROPE"/>
    <s v="LUXEMBOURG"/>
    <s v="INDUSTRIALS"/>
    <x v="2"/>
    <s v="TELECOM - WIRELESS"/>
    <n v="962"/>
  </r>
  <r>
    <x v="10"/>
    <s v="DM"/>
    <s v="EUROPE"/>
    <s v="NETHERLANDS"/>
    <s v="INDUSTRIALS"/>
    <x v="4"/>
    <s v="PERSONAL &amp; HOUSEHOLD PRODUCTS"/>
    <n v="150"/>
  </r>
  <r>
    <x v="10"/>
    <s v="DM"/>
    <s v="EUROPE"/>
    <s v="SWEDEN"/>
    <s v="INDUSTRIALS"/>
    <x v="1"/>
    <s v="TRANSPORT INFRASTRUCTURE/SERVICES"/>
    <n v="175"/>
  </r>
  <r>
    <x v="10"/>
    <s v="DM"/>
    <s v="EUROPE"/>
    <s v="UNITED KINGDOM"/>
    <s v="INDUSTRIALS"/>
    <x v="3"/>
    <s v="AUTO PARTS &amp; EQUIPMENT"/>
    <n v="110"/>
  </r>
  <r>
    <x v="10"/>
    <s v="DM"/>
    <s v="EUROPE"/>
    <s v="UNITED KINGDOM"/>
    <s v="INDUSTRIALS"/>
    <x v="4"/>
    <s v="PERSONAL &amp; HOUSEHOLD PRODUCTS"/>
    <n v="126.7"/>
  </r>
  <r>
    <x v="10"/>
    <s v="DM"/>
    <s v="EUROPE"/>
    <s v="UNITED KINGDOM"/>
    <s v="INDUSTRIALS"/>
    <x v="5"/>
    <s v="CABLE &amp; SATELLITE TV"/>
    <n v="1836.4"/>
  </r>
  <r>
    <x v="10"/>
    <s v="DM"/>
    <s v="EUROPE"/>
    <s v="UNITED KINGDOM"/>
    <s v="UTILITY"/>
    <x v="6"/>
    <s v="ELECTRIC-INTEGRATED"/>
    <n v="2392"/>
  </r>
  <r>
    <x v="10"/>
    <s v="DM"/>
    <s v="NORTHERN AMERICA"/>
    <s v="BERMUDA"/>
    <s v="INDUSTRIALS"/>
    <x v="2"/>
    <s v="TELECOM - WIRELINE INTEGRATED &amp; SERVICES"/>
    <n v="300"/>
  </r>
  <r>
    <x v="10"/>
    <s v="DM"/>
    <s v="NORTHERN AMERICA"/>
    <s v="CANADA"/>
    <s v="INDUSTRIALS"/>
    <x v="7"/>
    <s v="BUILDING MATERIALS"/>
    <n v="265"/>
  </r>
  <r>
    <x v="10"/>
    <s v="DM"/>
    <s v="NORTHERN AMERICA"/>
    <s v="CANADA"/>
    <s v="INDUSTRIALS"/>
    <x v="7"/>
    <s v="CHEMICALS"/>
    <n v="100"/>
  </r>
  <r>
    <x v="10"/>
    <s v="DM"/>
    <s v="NORTHERN AMERICA"/>
    <s v="CANADA"/>
    <s v="INDUSTRIALS"/>
    <x v="7"/>
    <s v="FORESTRY/PAPER"/>
    <n v="1800"/>
  </r>
  <r>
    <x v="10"/>
    <s v="DM"/>
    <s v="NORTHERN AMERICA"/>
    <s v="CANADA"/>
    <s v="INDUSTRIALS"/>
    <x v="7"/>
    <s v="METALS/MINING EXCLUDING STEEL"/>
    <n v="325"/>
  </r>
  <r>
    <x v="10"/>
    <s v="DM"/>
    <s v="NORTHERN AMERICA"/>
    <s v="CANADA"/>
    <s v="INDUSTRIALS"/>
    <x v="7"/>
    <s v="STEEL PRODUCERS/PRODUCTS"/>
    <n v="340"/>
  </r>
  <r>
    <x v="10"/>
    <s v="DM"/>
    <s v="NORTHERN AMERICA"/>
    <s v="CANADA"/>
    <s v="INDUSTRIALS"/>
    <x v="8"/>
    <s v="DIVERSIFIED CAPITAL GOODS"/>
    <n v="167.5"/>
  </r>
  <r>
    <x v="10"/>
    <s v="DM"/>
    <s v="NORTHERN AMERICA"/>
    <s v="CANADA"/>
    <s v="INDUSTRIALS"/>
    <x v="4"/>
    <s v="BEVERAGE"/>
    <n v="285"/>
  </r>
  <r>
    <x v="10"/>
    <s v="DM"/>
    <s v="NORTHERN AMERICA"/>
    <s v="CANADA"/>
    <s v="INDUSTRIALS"/>
    <x v="4"/>
    <s v="PERSONAL &amp; HOUSEHOLD PRODUCTS"/>
    <n v="125"/>
  </r>
  <r>
    <x v="10"/>
    <s v="DM"/>
    <s v="NORTHERN AMERICA"/>
    <s v="CANADA"/>
    <s v="INDUSTRIALS"/>
    <x v="9"/>
    <s v="ENERGY - EXPLORATION &amp; PRODUCTION"/>
    <n v="1100"/>
  </r>
  <r>
    <x v="10"/>
    <s v="DM"/>
    <s v="NORTHERN AMERICA"/>
    <s v="CANADA"/>
    <s v="INDUSTRIALS"/>
    <x v="5"/>
    <s v="CABLE &amp; SATELLITE TV"/>
    <n v="1915"/>
  </r>
  <r>
    <x v="10"/>
    <s v="DM"/>
    <s v="NORTHERN AMERICA"/>
    <s v="CANADA"/>
    <s v="INDUSTRIALS"/>
    <x v="5"/>
    <s v="MEDIA CONTENT"/>
    <n v="350"/>
  </r>
  <r>
    <x v="10"/>
    <s v="DM"/>
    <s v="NORTHERN AMERICA"/>
    <s v="CANADA"/>
    <s v="INDUSTRIALS"/>
    <x v="5"/>
    <s v="PRINTING &amp; PUBLISHING"/>
    <n v="150"/>
  </r>
  <r>
    <x v="10"/>
    <s v="DM"/>
    <s v="NORTHERN AMERICA"/>
    <s v="CANADA"/>
    <s v="INDUSTRIALS"/>
    <x v="10"/>
    <s v="SPECIALTY RETAIL"/>
    <n v="779.2"/>
  </r>
  <r>
    <x v="10"/>
    <s v="DM"/>
    <s v="NORTHERN AMERICA"/>
    <s v="CANADA"/>
    <s v="INDUSTRIALS"/>
    <x v="2"/>
    <s v="TELECOM - WIRELESS"/>
    <n v="885"/>
  </r>
  <r>
    <x v="10"/>
    <s v="DM"/>
    <s v="NORTHERN AMERICA"/>
    <s v="CANADA"/>
    <s v="INDUSTRIALS"/>
    <x v="2"/>
    <s v="TELECOM - WIRELINE INTEGRATED &amp; SERVICES"/>
    <n v="120"/>
  </r>
  <r>
    <x v="10"/>
    <s v="DM"/>
    <s v="NORTHERN AMERICA"/>
    <s v="CANADA"/>
    <s v="INDUSTRIALS"/>
    <x v="1"/>
    <s v="TRANSPORT INFRASTRUCTURE/SERVICES"/>
    <n v="375"/>
  </r>
  <r>
    <x v="10"/>
    <s v="DM"/>
    <s v="NORTHERN AMERICA"/>
    <s v="UNITED STATES"/>
    <s v="FINANCIAL"/>
    <x v="11"/>
    <s v="BANKING"/>
    <n v="4414.8999999999996"/>
  </r>
  <r>
    <x v="10"/>
    <s v="DM"/>
    <s v="NORTHERN AMERICA"/>
    <s v="UNITED STATES"/>
    <s v="FINANCIAL"/>
    <x v="12"/>
    <s v="CONS/COMM/LEASE FINANCING"/>
    <n v="1717.5"/>
  </r>
  <r>
    <x v="10"/>
    <s v="DM"/>
    <s v="NORTHERN AMERICA"/>
    <s v="UNITED STATES"/>
    <s v="FINANCIAL"/>
    <x v="12"/>
    <s v="INVESTMENTS &amp; MISC FINANCIAL SERVICES"/>
    <n v="1979.9"/>
  </r>
  <r>
    <x v="10"/>
    <s v="DM"/>
    <s v="NORTHERN AMERICA"/>
    <s v="UNITED STATES"/>
    <s v="FINANCIAL"/>
    <x v="13"/>
    <s v="LIFE INSURANCE"/>
    <n v="1025"/>
  </r>
  <r>
    <x v="10"/>
    <s v="DM"/>
    <s v="NORTHERN AMERICA"/>
    <s v="UNITED STATES"/>
    <s v="FINANCIAL"/>
    <x v="13"/>
    <s v="P&amp;C"/>
    <n v="750"/>
  </r>
  <r>
    <x v="10"/>
    <s v="DM"/>
    <s v="NORTHERN AMERICA"/>
    <s v="UNITED STATES"/>
    <s v="INDUSTRIALS"/>
    <x v="3"/>
    <s v="AUTO LOANS"/>
    <n v="100"/>
  </r>
  <r>
    <x v="10"/>
    <s v="DM"/>
    <s v="NORTHERN AMERICA"/>
    <s v="UNITED STATES"/>
    <s v="INDUSTRIALS"/>
    <x v="3"/>
    <s v="AUTO PARTS &amp; EQUIPMENT"/>
    <n v="1819.9"/>
  </r>
  <r>
    <x v="10"/>
    <s v="DM"/>
    <s v="NORTHERN AMERICA"/>
    <s v="UNITED STATES"/>
    <s v="INDUSTRIALS"/>
    <x v="3"/>
    <s v="AUTOMAKERS"/>
    <n v="100"/>
  </r>
  <r>
    <x v="10"/>
    <s v="DM"/>
    <s v="NORTHERN AMERICA"/>
    <s v="UNITED STATES"/>
    <s v="INDUSTRIALS"/>
    <x v="7"/>
    <s v="BUILDING &amp; CONSTRUCTION"/>
    <n v="2824.9"/>
  </r>
  <r>
    <x v="10"/>
    <s v="DM"/>
    <s v="NORTHERN AMERICA"/>
    <s v="UNITED STATES"/>
    <s v="INDUSTRIALS"/>
    <x v="7"/>
    <s v="BUILDING MATERIALS"/>
    <n v="4004.2"/>
  </r>
  <r>
    <x v="10"/>
    <s v="DM"/>
    <s v="NORTHERN AMERICA"/>
    <s v="UNITED STATES"/>
    <s v="INDUSTRIALS"/>
    <x v="7"/>
    <s v="CHEMICALS"/>
    <n v="4831.3999999999996"/>
  </r>
  <r>
    <x v="10"/>
    <s v="DM"/>
    <s v="NORTHERN AMERICA"/>
    <s v="UNITED STATES"/>
    <s v="INDUSTRIALS"/>
    <x v="7"/>
    <s v="FORESTRY/PAPER"/>
    <n v="2558.1"/>
  </r>
  <r>
    <x v="10"/>
    <s v="DM"/>
    <s v="NORTHERN AMERICA"/>
    <s v="UNITED STATES"/>
    <s v="INDUSTRIALS"/>
    <x v="7"/>
    <s v="METALS/MINING EXCLUDING STEEL"/>
    <n v="3006.7"/>
  </r>
  <r>
    <x v="10"/>
    <s v="DM"/>
    <s v="NORTHERN AMERICA"/>
    <s v="UNITED STATES"/>
    <s v="INDUSTRIALS"/>
    <x v="7"/>
    <s v="STEEL PRODUCERS/PRODUCTS"/>
    <n v="3599.3"/>
  </r>
  <r>
    <x v="10"/>
    <s v="DM"/>
    <s v="NORTHERN AMERICA"/>
    <s v="UNITED STATES"/>
    <s v="INDUSTRIALS"/>
    <x v="8"/>
    <s v="AEROSPACE/DEFENSE"/>
    <n v="2108.6"/>
  </r>
  <r>
    <x v="10"/>
    <s v="DM"/>
    <s v="NORTHERN AMERICA"/>
    <s v="UNITED STATES"/>
    <s v="INDUSTRIALS"/>
    <x v="8"/>
    <s v="DIVERSIFIED CAPITAL GOODS"/>
    <n v="1558"/>
  </r>
  <r>
    <x v="10"/>
    <s v="DM"/>
    <s v="NORTHERN AMERICA"/>
    <s v="UNITED STATES"/>
    <s v="INDUSTRIALS"/>
    <x v="8"/>
    <s v="MACHINERY"/>
    <n v="1976.8"/>
  </r>
  <r>
    <x v="10"/>
    <s v="DM"/>
    <s v="NORTHERN AMERICA"/>
    <s v="UNITED STATES"/>
    <s v="INDUSTRIALS"/>
    <x v="8"/>
    <s v="PACKAGING"/>
    <n v="7190.1"/>
  </r>
  <r>
    <x v="10"/>
    <s v="DM"/>
    <s v="NORTHERN AMERICA"/>
    <s v="UNITED STATES"/>
    <s v="INDUSTRIALS"/>
    <x v="4"/>
    <s v="BEVERAGE"/>
    <n v="645"/>
  </r>
  <r>
    <x v="10"/>
    <s v="DM"/>
    <s v="NORTHERN AMERICA"/>
    <s v="UNITED STATES"/>
    <s v="INDUSTRIALS"/>
    <x v="4"/>
    <s v="FOOD - WHOLESALE"/>
    <n v="3989.4"/>
  </r>
  <r>
    <x v="10"/>
    <s v="DM"/>
    <s v="NORTHERN AMERICA"/>
    <s v="UNITED STATES"/>
    <s v="INDUSTRIALS"/>
    <x v="4"/>
    <s v="PERSONAL &amp; HOUSEHOLD PRODUCTS"/>
    <n v="3952.1"/>
  </r>
  <r>
    <x v="10"/>
    <s v="DM"/>
    <s v="NORTHERN AMERICA"/>
    <s v="UNITED STATES"/>
    <s v="INDUSTRIALS"/>
    <x v="9"/>
    <s v="ENERGY - EXPLORATION &amp; PRODUCTION"/>
    <n v="5453.5"/>
  </r>
  <r>
    <x v="10"/>
    <s v="DM"/>
    <s v="NORTHERN AMERICA"/>
    <s v="UNITED STATES"/>
    <s v="INDUSTRIALS"/>
    <x v="9"/>
    <s v="GAS DISTRIBUTION"/>
    <n v="427.2"/>
  </r>
  <r>
    <x v="10"/>
    <s v="DM"/>
    <s v="NORTHERN AMERICA"/>
    <s v="UNITED STATES"/>
    <s v="INDUSTRIALS"/>
    <x v="9"/>
    <s v="INTEGRATED ENERGY"/>
    <n v="525"/>
  </r>
  <r>
    <x v="10"/>
    <s v="DM"/>
    <s v="NORTHERN AMERICA"/>
    <s v="UNITED STATES"/>
    <s v="INDUSTRIALS"/>
    <x v="9"/>
    <s v="OIL FIELD EQUIPMENT &amp; SERVICES"/>
    <n v="1455"/>
  </r>
  <r>
    <x v="10"/>
    <s v="DM"/>
    <s v="NORTHERN AMERICA"/>
    <s v="UNITED STATES"/>
    <s v="INDUSTRIALS"/>
    <x v="9"/>
    <s v="OIL REFINING &amp; MARKETING"/>
    <n v="600"/>
  </r>
  <r>
    <x v="10"/>
    <s v="DM"/>
    <s v="NORTHERN AMERICA"/>
    <s v="UNITED STATES"/>
    <s v="INDUSTRIALS"/>
    <x v="0"/>
    <s v="HEALTH FACILITIES"/>
    <n v="6055"/>
  </r>
  <r>
    <x v="10"/>
    <s v="DM"/>
    <s v="NORTHERN AMERICA"/>
    <s v="UNITED STATES"/>
    <s v="INDUSTRIALS"/>
    <x v="0"/>
    <s v="HEALTH SERVICES"/>
    <n v="760.7"/>
  </r>
  <r>
    <x v="10"/>
    <s v="DM"/>
    <s v="NORTHERN AMERICA"/>
    <s v="UNITED STATES"/>
    <s v="INDUSTRIALS"/>
    <x v="0"/>
    <s v="MEDICAL PRODUCTS"/>
    <n v="740.6"/>
  </r>
  <r>
    <x v="10"/>
    <s v="DM"/>
    <s v="NORTHERN AMERICA"/>
    <s v="UNITED STATES"/>
    <s v="INDUSTRIALS"/>
    <x v="0"/>
    <s v="PHARMACEUTICALS"/>
    <n v="150"/>
  </r>
  <r>
    <x v="10"/>
    <s v="DM"/>
    <s v="NORTHERN AMERICA"/>
    <s v="UNITED STATES"/>
    <s v="INDUSTRIALS"/>
    <x v="14"/>
    <s v="GAMING"/>
    <n v="4373"/>
  </r>
  <r>
    <x v="10"/>
    <s v="DM"/>
    <s v="NORTHERN AMERICA"/>
    <s v="UNITED STATES"/>
    <s v="INDUSTRIALS"/>
    <x v="14"/>
    <s v="HOTELS"/>
    <n v="1670"/>
  </r>
  <r>
    <x v="10"/>
    <s v="DM"/>
    <s v="NORTHERN AMERICA"/>
    <s v="UNITED STATES"/>
    <s v="INDUSTRIALS"/>
    <x v="14"/>
    <s v="RECREATION &amp; TRAVEL"/>
    <n v="2611.5"/>
  </r>
  <r>
    <x v="10"/>
    <s v="DM"/>
    <s v="NORTHERN AMERICA"/>
    <s v="UNITED STATES"/>
    <s v="INDUSTRIALS"/>
    <x v="14"/>
    <s v="THEATERS &amp; ENTERTAINMENT"/>
    <n v="937.5"/>
  </r>
  <r>
    <x v="10"/>
    <s v="DM"/>
    <s v="NORTHERN AMERICA"/>
    <s v="UNITED STATES"/>
    <s v="INDUSTRIALS"/>
    <x v="5"/>
    <s v="ADVERTISING"/>
    <n v="750"/>
  </r>
  <r>
    <x v="10"/>
    <s v="DM"/>
    <s v="NORTHERN AMERICA"/>
    <s v="UNITED STATES"/>
    <s v="INDUSTRIALS"/>
    <x v="5"/>
    <s v="CABLE &amp; SATELLITE TV"/>
    <n v="18301"/>
  </r>
  <r>
    <x v="10"/>
    <s v="DM"/>
    <s v="NORTHERN AMERICA"/>
    <s v="UNITED STATES"/>
    <s v="INDUSTRIALS"/>
    <x v="5"/>
    <s v="MEDIA - DIVERSIFIED"/>
    <n v="12139.4"/>
  </r>
  <r>
    <x v="10"/>
    <s v="DM"/>
    <s v="NORTHERN AMERICA"/>
    <s v="UNITED STATES"/>
    <s v="INDUSTRIALS"/>
    <x v="5"/>
    <s v="MEDIA CONTENT"/>
    <n v="6006.5"/>
  </r>
  <r>
    <x v="10"/>
    <s v="DM"/>
    <s v="NORTHERN AMERICA"/>
    <s v="UNITED STATES"/>
    <s v="INDUSTRIALS"/>
    <x v="5"/>
    <s v="PRINTING &amp; PUBLISHING"/>
    <n v="2893.6"/>
  </r>
  <r>
    <x v="10"/>
    <s v="DM"/>
    <s v="NORTHERN AMERICA"/>
    <s v="UNITED STATES"/>
    <s v="INDUSTRIALS"/>
    <x v="15"/>
    <s v="REITS"/>
    <n v="375"/>
  </r>
  <r>
    <x v="10"/>
    <s v="DM"/>
    <s v="NORTHERN AMERICA"/>
    <s v="UNITED STATES"/>
    <s v="INDUSTRIALS"/>
    <x v="10"/>
    <s v="DEPARTMENT STORES"/>
    <n v="117.5"/>
  </r>
  <r>
    <x v="10"/>
    <s v="DM"/>
    <s v="NORTHERN AMERICA"/>
    <s v="UNITED STATES"/>
    <s v="INDUSTRIALS"/>
    <x v="10"/>
    <s v="DISCOUNT STORES"/>
    <n v="1869.1"/>
  </r>
  <r>
    <x v="10"/>
    <s v="DM"/>
    <s v="NORTHERN AMERICA"/>
    <s v="UNITED STATES"/>
    <s v="INDUSTRIALS"/>
    <x v="10"/>
    <s v="FOOD &amp; DRUG RETAILERS"/>
    <n v="5113.2"/>
  </r>
  <r>
    <x v="10"/>
    <s v="DM"/>
    <s v="NORTHERN AMERICA"/>
    <s v="UNITED STATES"/>
    <s v="INDUSTRIALS"/>
    <x v="10"/>
    <s v="RESTAURANTS"/>
    <n v="924"/>
  </r>
  <r>
    <x v="10"/>
    <s v="DM"/>
    <s v="NORTHERN AMERICA"/>
    <s v="UNITED STATES"/>
    <s v="INDUSTRIALS"/>
    <x v="10"/>
    <s v="SPECIALTY RETAIL"/>
    <n v="6269.4"/>
  </r>
  <r>
    <x v="10"/>
    <s v="DM"/>
    <s v="NORTHERN AMERICA"/>
    <s v="UNITED STATES"/>
    <s v="INDUSTRIALS"/>
    <x v="16"/>
    <s v="ENVIRONMENTAL"/>
    <n v="1195"/>
  </r>
  <r>
    <x v="10"/>
    <s v="DM"/>
    <s v="NORTHERN AMERICA"/>
    <s v="UNITED STATES"/>
    <s v="INDUSTRIALS"/>
    <x v="16"/>
    <s v="SUPPORT-SERVICES"/>
    <n v="1966"/>
  </r>
  <r>
    <x v="10"/>
    <s v="DM"/>
    <s v="NORTHERN AMERICA"/>
    <s v="UNITED STATES"/>
    <s v="INDUSTRIALS"/>
    <x v="17"/>
    <s v="ELECTRONICS"/>
    <n v="2367.1999999999998"/>
  </r>
  <r>
    <x v="10"/>
    <s v="DM"/>
    <s v="NORTHERN AMERICA"/>
    <s v="UNITED STATES"/>
    <s v="INDUSTRIALS"/>
    <x v="17"/>
    <s v="SOFTWARE/SERVICES"/>
    <n v="1665"/>
  </r>
  <r>
    <x v="10"/>
    <s v="DM"/>
    <s v="NORTHERN AMERICA"/>
    <s v="UNITED STATES"/>
    <s v="INDUSTRIALS"/>
    <x v="17"/>
    <s v="TECH HARDWARE &amp; EQUIPMENT"/>
    <n v="1725"/>
  </r>
  <r>
    <x v="10"/>
    <s v="DM"/>
    <s v="NORTHERN AMERICA"/>
    <s v="UNITED STATES"/>
    <s v="INDUSTRIALS"/>
    <x v="2"/>
    <s v="TELECOM - SATELLITE"/>
    <n v="484"/>
  </r>
  <r>
    <x v="10"/>
    <s v="DM"/>
    <s v="NORTHERN AMERICA"/>
    <s v="UNITED STATES"/>
    <s v="INDUSTRIALS"/>
    <x v="2"/>
    <s v="TELECOM - WIRELESS"/>
    <n v="8444.7999999999993"/>
  </r>
  <r>
    <x v="10"/>
    <s v="DM"/>
    <s v="NORTHERN AMERICA"/>
    <s v="UNITED STATES"/>
    <s v="INDUSTRIALS"/>
    <x v="2"/>
    <s v="TELECOM - WIRELINE INTEGRATED &amp; SERVICES"/>
    <n v="8231.2000000000007"/>
  </r>
  <r>
    <x v="10"/>
    <s v="DM"/>
    <s v="NORTHERN AMERICA"/>
    <s v="UNITED STATES"/>
    <s v="INDUSTRIALS"/>
    <x v="1"/>
    <s v="AIR TRANSPORTATION"/>
    <n v="3000.8"/>
  </r>
  <r>
    <x v="10"/>
    <s v="DM"/>
    <s v="NORTHERN AMERICA"/>
    <s v="UNITED STATES"/>
    <s v="INDUSTRIALS"/>
    <x v="1"/>
    <s v="TRANSPORT INFRASTRUCTURE/SERVICES"/>
    <n v="675"/>
  </r>
  <r>
    <x v="10"/>
    <s v="DM"/>
    <s v="NORTHERN AMERICA"/>
    <s v="UNITED STATES"/>
    <s v="INDUSTRIALS"/>
    <x v="1"/>
    <s v="TRUCKING &amp; DELIVERY"/>
    <n v="200"/>
  </r>
  <r>
    <x v="10"/>
    <s v="DM"/>
    <s v="NORTHERN AMERICA"/>
    <s v="UNITED STATES"/>
    <s v="UTILITY"/>
    <x v="6"/>
    <s v="ELECTRIC-GENERATION"/>
    <n v="483.4"/>
  </r>
  <r>
    <x v="10"/>
    <s v="DM"/>
    <s v="NORTHERN AMERICA"/>
    <s v="UNITED STATES"/>
    <s v="UTILITY"/>
    <x v="6"/>
    <s v="ELECTRIC-INTEGRATED"/>
    <n v="8967.4"/>
  </r>
  <r>
    <x v="10"/>
    <s v="EM"/>
    <s v="ASIA"/>
    <s v="HONG KONG"/>
    <s v="FINANCIAL"/>
    <x v="12"/>
    <s v="INVESTMENTS &amp; MISC FINANCIAL SERVICES"/>
    <n v="250"/>
  </r>
  <r>
    <x v="10"/>
    <s v="EM"/>
    <s v="ASIA"/>
    <s v="INDONESIA"/>
    <s v="FINANCIAL"/>
    <x v="12"/>
    <s v="CONS/COMM/LEASE FINANCING"/>
    <n v="260"/>
  </r>
  <r>
    <x v="10"/>
    <s v="EM"/>
    <s v="ASIA"/>
    <s v="INDONESIA"/>
    <s v="FINANCIAL"/>
    <x v="12"/>
    <s v="INVESTMENTS &amp; MISC FINANCIAL SERVICES"/>
    <n v="122.5"/>
  </r>
  <r>
    <x v="10"/>
    <s v="EM"/>
    <s v="ASIA"/>
    <s v="INDONESIA"/>
    <s v="INDUSTRIALS"/>
    <x v="7"/>
    <s v="CHEMICALS"/>
    <n v="200"/>
  </r>
  <r>
    <x v="10"/>
    <s v="EM"/>
    <s v="ASIA"/>
    <s v="INDONESIA"/>
    <s v="INDUSTRIALS"/>
    <x v="7"/>
    <s v="FORESTRY/PAPER"/>
    <n v="550"/>
  </r>
  <r>
    <x v="10"/>
    <s v="EM"/>
    <s v="LATIN AMERICA"/>
    <s v="ARGENTINA"/>
    <s v="INDUSTRIALS"/>
    <x v="9"/>
    <s v="ENERGY - EXPLORATION &amp; PRODUCTION"/>
    <n v="550"/>
  </r>
  <r>
    <x v="10"/>
    <s v="EM"/>
    <s v="LATIN AMERICA"/>
    <s v="ARGENTINA"/>
    <s v="INDUSTRIALS"/>
    <x v="9"/>
    <s v="INTEGRATED ENERGY"/>
    <n v="650"/>
  </r>
  <r>
    <x v="10"/>
    <s v="EM"/>
    <s v="LATIN AMERICA"/>
    <s v="ARGENTINA"/>
    <s v="INDUSTRIALS"/>
    <x v="2"/>
    <s v="TELECOM - WIRELINE INTEGRATED &amp; SERVICES"/>
    <n v="300"/>
  </r>
  <r>
    <x v="10"/>
    <s v="EM"/>
    <s v="LATIN AMERICA"/>
    <s v="MEXICO"/>
    <s v="FINANCIAL"/>
    <x v="11"/>
    <s v="BANKING"/>
    <n v="200"/>
  </r>
  <r>
    <x v="10"/>
    <s v="EM"/>
    <s v="LATIN AMERICA"/>
    <s v="MEXICO"/>
    <s v="INDUSTRIALS"/>
    <x v="7"/>
    <s v="BUILDING MATERIALS"/>
    <n v="250"/>
  </r>
  <r>
    <x v="10"/>
    <s v="EM"/>
    <s v="LATIN AMERICA"/>
    <s v="MEXICO"/>
    <s v="INDUSTRIALS"/>
    <x v="7"/>
    <s v="FORESTRY/PAPER"/>
    <n v="250"/>
  </r>
  <r>
    <x v="10"/>
    <s v="EM"/>
    <s v="LATIN AMERICA"/>
    <s v="MEXICO"/>
    <s v="INDUSTRIALS"/>
    <x v="4"/>
    <s v="BEVERAGE"/>
    <n v="200"/>
  </r>
  <r>
    <x v="10"/>
    <s v="EM"/>
    <s v="LATIN AMERICA"/>
    <s v="MEXICO"/>
    <s v="INDUSTRIALS"/>
    <x v="5"/>
    <s v="MEDIA CONTENT"/>
    <n v="553.1"/>
  </r>
  <r>
    <x v="10"/>
    <s v="EM"/>
    <s v="LATIN AMERICA"/>
    <s v="MEXICO"/>
    <s v="INDUSTRIALS"/>
    <x v="1"/>
    <s v="TRANSPORT INFRASTRUCTURE/SERVICES"/>
    <n v="350"/>
  </r>
  <r>
    <x v="10"/>
    <s v="EM"/>
    <s v="LATIN AMERICA"/>
    <s v="VENEZUELA"/>
    <s v="INDUSTRIALS"/>
    <x v="9"/>
    <s v="OIL REFINING &amp; MARKETING"/>
    <n v="750"/>
  </r>
  <r>
    <x v="11"/>
    <s v="DM"/>
    <s v="EUROPE"/>
    <s v="GERMANY"/>
    <s v="INDUSTRIALS"/>
    <x v="0"/>
    <s v="MEDICAL PRODUCTS"/>
    <n v="360"/>
  </r>
  <r>
    <x v="11"/>
    <s v="DM"/>
    <s v="EUROPE"/>
    <s v="GREECE"/>
    <s v="INDUSTRIALS"/>
    <x v="1"/>
    <s v="TRANSPORT INFRASTRUCTURE/SERVICES"/>
    <n v="140"/>
  </r>
  <r>
    <x v="11"/>
    <s v="DM"/>
    <s v="EUROPE"/>
    <s v="LUXEMBOURG"/>
    <s v="INDUSTRIALS"/>
    <x v="2"/>
    <s v="TELECOM - WIRELESS"/>
    <n v="962"/>
  </r>
  <r>
    <x v="11"/>
    <s v="DM"/>
    <s v="EUROPE"/>
    <s v="NETHERLANDS"/>
    <s v="INDUSTRIALS"/>
    <x v="4"/>
    <s v="PERSONAL &amp; HOUSEHOLD PRODUCTS"/>
    <n v="150"/>
  </r>
  <r>
    <x v="11"/>
    <s v="DM"/>
    <s v="EUROPE"/>
    <s v="SWEDEN"/>
    <s v="INDUSTRIALS"/>
    <x v="1"/>
    <s v="TRANSPORT INFRASTRUCTURE/SERVICES"/>
    <n v="175"/>
  </r>
  <r>
    <x v="11"/>
    <s v="DM"/>
    <s v="EUROPE"/>
    <s v="UNITED KINGDOM"/>
    <s v="INDUSTRIALS"/>
    <x v="3"/>
    <s v="AUTO PARTS &amp; EQUIPMENT"/>
    <n v="110"/>
  </r>
  <r>
    <x v="11"/>
    <s v="DM"/>
    <s v="EUROPE"/>
    <s v="UNITED KINGDOM"/>
    <s v="INDUSTRIALS"/>
    <x v="4"/>
    <s v="PERSONAL &amp; HOUSEHOLD PRODUCTS"/>
    <n v="126.7"/>
  </r>
  <r>
    <x v="11"/>
    <s v="DM"/>
    <s v="EUROPE"/>
    <s v="UNITED KINGDOM"/>
    <s v="INDUSTRIALS"/>
    <x v="5"/>
    <s v="CABLE &amp; SATELLITE TV"/>
    <n v="1836.4"/>
  </r>
  <r>
    <x v="11"/>
    <s v="DM"/>
    <s v="EUROPE"/>
    <s v="UNITED KINGDOM"/>
    <s v="UTILITY"/>
    <x v="6"/>
    <s v="ELECTRIC-INTEGRATED"/>
    <n v="2392"/>
  </r>
  <r>
    <x v="11"/>
    <s v="DM"/>
    <s v="NORTHERN AMERICA"/>
    <s v="BERMUDA"/>
    <s v="INDUSTRIALS"/>
    <x v="2"/>
    <s v="TELECOM - WIRELINE INTEGRATED &amp; SERVICES"/>
    <n v="300"/>
  </r>
  <r>
    <x v="11"/>
    <s v="DM"/>
    <s v="NORTHERN AMERICA"/>
    <s v="CANADA"/>
    <s v="INDUSTRIALS"/>
    <x v="7"/>
    <s v="BUILDING MATERIALS"/>
    <n v="265"/>
  </r>
  <r>
    <x v="11"/>
    <s v="DM"/>
    <s v="NORTHERN AMERICA"/>
    <s v="CANADA"/>
    <s v="INDUSTRIALS"/>
    <x v="7"/>
    <s v="CHEMICALS"/>
    <n v="100"/>
  </r>
  <r>
    <x v="11"/>
    <s v="DM"/>
    <s v="NORTHERN AMERICA"/>
    <s v="CANADA"/>
    <s v="INDUSTRIALS"/>
    <x v="7"/>
    <s v="FORESTRY/PAPER"/>
    <n v="1800"/>
  </r>
  <r>
    <x v="11"/>
    <s v="DM"/>
    <s v="NORTHERN AMERICA"/>
    <s v="CANADA"/>
    <s v="INDUSTRIALS"/>
    <x v="7"/>
    <s v="METALS/MINING EXCLUDING STEEL"/>
    <n v="325"/>
  </r>
  <r>
    <x v="11"/>
    <s v="DM"/>
    <s v="NORTHERN AMERICA"/>
    <s v="CANADA"/>
    <s v="INDUSTRIALS"/>
    <x v="7"/>
    <s v="STEEL PRODUCERS/PRODUCTS"/>
    <n v="340"/>
  </r>
  <r>
    <x v="11"/>
    <s v="DM"/>
    <s v="NORTHERN AMERICA"/>
    <s v="CANADA"/>
    <s v="INDUSTRIALS"/>
    <x v="8"/>
    <s v="DIVERSIFIED CAPITAL GOODS"/>
    <n v="167.5"/>
  </r>
  <r>
    <x v="11"/>
    <s v="DM"/>
    <s v="NORTHERN AMERICA"/>
    <s v="CANADA"/>
    <s v="INDUSTRIALS"/>
    <x v="4"/>
    <s v="BEVERAGE"/>
    <n v="285"/>
  </r>
  <r>
    <x v="11"/>
    <s v="DM"/>
    <s v="NORTHERN AMERICA"/>
    <s v="CANADA"/>
    <s v="INDUSTRIALS"/>
    <x v="4"/>
    <s v="PERSONAL &amp; HOUSEHOLD PRODUCTS"/>
    <n v="125"/>
  </r>
  <r>
    <x v="11"/>
    <s v="DM"/>
    <s v="NORTHERN AMERICA"/>
    <s v="CANADA"/>
    <s v="INDUSTRIALS"/>
    <x v="9"/>
    <s v="ENERGY - EXPLORATION &amp; PRODUCTION"/>
    <n v="1220"/>
  </r>
  <r>
    <x v="11"/>
    <s v="DM"/>
    <s v="NORTHERN AMERICA"/>
    <s v="CANADA"/>
    <s v="INDUSTRIALS"/>
    <x v="5"/>
    <s v="CABLE &amp; SATELLITE TV"/>
    <n v="1915"/>
  </r>
  <r>
    <x v="11"/>
    <s v="DM"/>
    <s v="NORTHERN AMERICA"/>
    <s v="CANADA"/>
    <s v="INDUSTRIALS"/>
    <x v="5"/>
    <s v="MEDIA CONTENT"/>
    <n v="350"/>
  </r>
  <r>
    <x v="11"/>
    <s v="DM"/>
    <s v="NORTHERN AMERICA"/>
    <s v="CANADA"/>
    <s v="INDUSTRIALS"/>
    <x v="5"/>
    <s v="PRINTING &amp; PUBLISHING"/>
    <n v="300"/>
  </r>
  <r>
    <x v="11"/>
    <s v="DM"/>
    <s v="NORTHERN AMERICA"/>
    <s v="CANADA"/>
    <s v="INDUSTRIALS"/>
    <x v="10"/>
    <s v="SPECIALTY RETAIL"/>
    <n v="779.2"/>
  </r>
  <r>
    <x v="11"/>
    <s v="DM"/>
    <s v="NORTHERN AMERICA"/>
    <s v="CANADA"/>
    <s v="INDUSTRIALS"/>
    <x v="2"/>
    <s v="TELECOM - WIRELESS"/>
    <n v="885"/>
  </r>
  <r>
    <x v="11"/>
    <s v="DM"/>
    <s v="NORTHERN AMERICA"/>
    <s v="CANADA"/>
    <s v="INDUSTRIALS"/>
    <x v="2"/>
    <s v="TELECOM - WIRELINE INTEGRATED &amp; SERVICES"/>
    <n v="120"/>
  </r>
  <r>
    <x v="11"/>
    <s v="DM"/>
    <s v="NORTHERN AMERICA"/>
    <s v="CANADA"/>
    <s v="INDUSTRIALS"/>
    <x v="1"/>
    <s v="TRANSPORT INFRASTRUCTURE/SERVICES"/>
    <n v="375"/>
  </r>
  <r>
    <x v="11"/>
    <s v="DM"/>
    <s v="NORTHERN AMERICA"/>
    <s v="UNITED STATES"/>
    <s v="FINANCIAL"/>
    <x v="11"/>
    <s v="BANKING"/>
    <n v="4639.8999999999996"/>
  </r>
  <r>
    <x v="11"/>
    <s v="DM"/>
    <s v="NORTHERN AMERICA"/>
    <s v="UNITED STATES"/>
    <s v="FINANCIAL"/>
    <x v="12"/>
    <s v="CONS/COMM/LEASE FINANCING"/>
    <n v="1717.5"/>
  </r>
  <r>
    <x v="11"/>
    <s v="DM"/>
    <s v="NORTHERN AMERICA"/>
    <s v="UNITED STATES"/>
    <s v="FINANCIAL"/>
    <x v="12"/>
    <s v="INVESTMENTS &amp; MISC FINANCIAL SERVICES"/>
    <n v="1804.9"/>
  </r>
  <r>
    <x v="11"/>
    <s v="DM"/>
    <s v="NORTHERN AMERICA"/>
    <s v="UNITED STATES"/>
    <s v="FINANCIAL"/>
    <x v="13"/>
    <s v="LIFE INSURANCE"/>
    <n v="1025"/>
  </r>
  <r>
    <x v="11"/>
    <s v="DM"/>
    <s v="NORTHERN AMERICA"/>
    <s v="UNITED STATES"/>
    <s v="FINANCIAL"/>
    <x v="13"/>
    <s v="P&amp;C"/>
    <n v="750"/>
  </r>
  <r>
    <x v="11"/>
    <s v="DM"/>
    <s v="NORTHERN AMERICA"/>
    <s v="UNITED STATES"/>
    <s v="INDUSTRIALS"/>
    <x v="3"/>
    <s v="AUTO LOANS"/>
    <n v="100"/>
  </r>
  <r>
    <x v="11"/>
    <s v="DM"/>
    <s v="NORTHERN AMERICA"/>
    <s v="UNITED STATES"/>
    <s v="INDUSTRIALS"/>
    <x v="3"/>
    <s v="AUTO PARTS &amp; EQUIPMENT"/>
    <n v="1819.9"/>
  </r>
  <r>
    <x v="11"/>
    <s v="DM"/>
    <s v="NORTHERN AMERICA"/>
    <s v="UNITED STATES"/>
    <s v="INDUSTRIALS"/>
    <x v="3"/>
    <s v="AUTOMAKERS"/>
    <n v="100"/>
  </r>
  <r>
    <x v="11"/>
    <s v="DM"/>
    <s v="NORTHERN AMERICA"/>
    <s v="UNITED STATES"/>
    <s v="INDUSTRIALS"/>
    <x v="7"/>
    <s v="BUILDING &amp; CONSTRUCTION"/>
    <n v="2999.9"/>
  </r>
  <r>
    <x v="11"/>
    <s v="DM"/>
    <s v="NORTHERN AMERICA"/>
    <s v="UNITED STATES"/>
    <s v="INDUSTRIALS"/>
    <x v="7"/>
    <s v="BUILDING MATERIALS"/>
    <n v="4004.2"/>
  </r>
  <r>
    <x v="11"/>
    <s v="DM"/>
    <s v="NORTHERN AMERICA"/>
    <s v="UNITED STATES"/>
    <s v="INDUSTRIALS"/>
    <x v="7"/>
    <s v="CHEMICALS"/>
    <n v="4831.3999999999996"/>
  </r>
  <r>
    <x v="11"/>
    <s v="DM"/>
    <s v="NORTHERN AMERICA"/>
    <s v="UNITED STATES"/>
    <s v="INDUSTRIALS"/>
    <x v="7"/>
    <s v="FORESTRY/PAPER"/>
    <n v="1390"/>
  </r>
  <r>
    <x v="11"/>
    <s v="DM"/>
    <s v="NORTHERN AMERICA"/>
    <s v="UNITED STATES"/>
    <s v="INDUSTRIALS"/>
    <x v="7"/>
    <s v="METALS/MINING EXCLUDING STEEL"/>
    <n v="3006.7"/>
  </r>
  <r>
    <x v="11"/>
    <s v="DM"/>
    <s v="NORTHERN AMERICA"/>
    <s v="UNITED STATES"/>
    <s v="INDUSTRIALS"/>
    <x v="7"/>
    <s v="STEEL PRODUCERS/PRODUCTS"/>
    <n v="3599.3"/>
  </r>
  <r>
    <x v="11"/>
    <s v="DM"/>
    <s v="NORTHERN AMERICA"/>
    <s v="UNITED STATES"/>
    <s v="INDUSTRIALS"/>
    <x v="8"/>
    <s v="AEROSPACE/DEFENSE"/>
    <n v="2108.6"/>
  </r>
  <r>
    <x v="11"/>
    <s v="DM"/>
    <s v="NORTHERN AMERICA"/>
    <s v="UNITED STATES"/>
    <s v="INDUSTRIALS"/>
    <x v="8"/>
    <s v="DIVERSIFIED CAPITAL GOODS"/>
    <n v="1678"/>
  </r>
  <r>
    <x v="11"/>
    <s v="DM"/>
    <s v="NORTHERN AMERICA"/>
    <s v="UNITED STATES"/>
    <s v="INDUSTRIALS"/>
    <x v="8"/>
    <s v="MACHINERY"/>
    <n v="1976.8"/>
  </r>
  <r>
    <x v="11"/>
    <s v="DM"/>
    <s v="NORTHERN AMERICA"/>
    <s v="UNITED STATES"/>
    <s v="INDUSTRIALS"/>
    <x v="8"/>
    <s v="PACKAGING"/>
    <n v="6842.2"/>
  </r>
  <r>
    <x v="11"/>
    <s v="DM"/>
    <s v="NORTHERN AMERICA"/>
    <s v="UNITED STATES"/>
    <s v="INDUSTRIALS"/>
    <x v="4"/>
    <s v="BEVERAGE"/>
    <n v="645"/>
  </r>
  <r>
    <x v="11"/>
    <s v="DM"/>
    <s v="NORTHERN AMERICA"/>
    <s v="UNITED STATES"/>
    <s v="INDUSTRIALS"/>
    <x v="4"/>
    <s v="FOOD - WHOLESALE"/>
    <n v="4129.3999999999996"/>
  </r>
  <r>
    <x v="11"/>
    <s v="DM"/>
    <s v="NORTHERN AMERICA"/>
    <s v="UNITED STATES"/>
    <s v="INDUSTRIALS"/>
    <x v="4"/>
    <s v="PERSONAL &amp; HOUSEHOLD PRODUCTS"/>
    <n v="4102.1000000000004"/>
  </r>
  <r>
    <x v="11"/>
    <s v="DM"/>
    <s v="NORTHERN AMERICA"/>
    <s v="UNITED STATES"/>
    <s v="INDUSTRIALS"/>
    <x v="9"/>
    <s v="ENERGY - EXPLORATION &amp; PRODUCTION"/>
    <n v="6253.5"/>
  </r>
  <r>
    <x v="11"/>
    <s v="DM"/>
    <s v="NORTHERN AMERICA"/>
    <s v="UNITED STATES"/>
    <s v="INDUSTRIALS"/>
    <x v="9"/>
    <s v="GAS DISTRIBUTION"/>
    <n v="427.2"/>
  </r>
  <r>
    <x v="11"/>
    <s v="DM"/>
    <s v="NORTHERN AMERICA"/>
    <s v="UNITED STATES"/>
    <s v="INDUSTRIALS"/>
    <x v="9"/>
    <s v="INTEGRATED ENERGY"/>
    <n v="525"/>
  </r>
  <r>
    <x v="11"/>
    <s v="DM"/>
    <s v="NORTHERN AMERICA"/>
    <s v="UNITED STATES"/>
    <s v="INDUSTRIALS"/>
    <x v="9"/>
    <s v="OIL FIELD EQUIPMENT &amp; SERVICES"/>
    <n v="1455"/>
  </r>
  <r>
    <x v="11"/>
    <s v="DM"/>
    <s v="NORTHERN AMERICA"/>
    <s v="UNITED STATES"/>
    <s v="INDUSTRIALS"/>
    <x v="9"/>
    <s v="OIL REFINING &amp; MARKETING"/>
    <n v="400"/>
  </r>
  <r>
    <x v="11"/>
    <s v="DM"/>
    <s v="NORTHERN AMERICA"/>
    <s v="UNITED STATES"/>
    <s v="INDUSTRIALS"/>
    <x v="0"/>
    <s v="HEALTH FACILITIES"/>
    <n v="6055"/>
  </r>
  <r>
    <x v="11"/>
    <s v="DM"/>
    <s v="NORTHERN AMERICA"/>
    <s v="UNITED STATES"/>
    <s v="INDUSTRIALS"/>
    <x v="0"/>
    <s v="HEALTH SERVICES"/>
    <n v="760.7"/>
  </r>
  <r>
    <x v="11"/>
    <s v="DM"/>
    <s v="NORTHERN AMERICA"/>
    <s v="UNITED STATES"/>
    <s v="INDUSTRIALS"/>
    <x v="0"/>
    <s v="MEDICAL PRODUCTS"/>
    <n v="1090.5999999999999"/>
  </r>
  <r>
    <x v="11"/>
    <s v="DM"/>
    <s v="NORTHERN AMERICA"/>
    <s v="UNITED STATES"/>
    <s v="INDUSTRIALS"/>
    <x v="0"/>
    <s v="PHARMACEUTICALS"/>
    <n v="300"/>
  </r>
  <r>
    <x v="11"/>
    <s v="DM"/>
    <s v="NORTHERN AMERICA"/>
    <s v="UNITED STATES"/>
    <s v="INDUSTRIALS"/>
    <x v="14"/>
    <s v="GAMING"/>
    <n v="4523"/>
  </r>
  <r>
    <x v="11"/>
    <s v="DM"/>
    <s v="NORTHERN AMERICA"/>
    <s v="UNITED STATES"/>
    <s v="INDUSTRIALS"/>
    <x v="14"/>
    <s v="HOTELS"/>
    <n v="1670"/>
  </r>
  <r>
    <x v="11"/>
    <s v="DM"/>
    <s v="NORTHERN AMERICA"/>
    <s v="UNITED STATES"/>
    <s v="INDUSTRIALS"/>
    <x v="14"/>
    <s v="RECREATION &amp; TRAVEL"/>
    <n v="2411.5"/>
  </r>
  <r>
    <x v="11"/>
    <s v="DM"/>
    <s v="NORTHERN AMERICA"/>
    <s v="UNITED STATES"/>
    <s v="INDUSTRIALS"/>
    <x v="14"/>
    <s v="THEATERS &amp; ENTERTAINMENT"/>
    <n v="937.5"/>
  </r>
  <r>
    <x v="11"/>
    <s v="DM"/>
    <s v="NORTHERN AMERICA"/>
    <s v="UNITED STATES"/>
    <s v="INDUSTRIALS"/>
    <x v="5"/>
    <s v="ADVERTISING"/>
    <n v="750"/>
  </r>
  <r>
    <x v="11"/>
    <s v="DM"/>
    <s v="NORTHERN AMERICA"/>
    <s v="UNITED STATES"/>
    <s v="INDUSTRIALS"/>
    <x v="5"/>
    <s v="CABLE &amp; SATELLITE TV"/>
    <n v="18876"/>
  </r>
  <r>
    <x v="11"/>
    <s v="DM"/>
    <s v="NORTHERN AMERICA"/>
    <s v="UNITED STATES"/>
    <s v="INDUSTRIALS"/>
    <x v="5"/>
    <s v="MEDIA - DIVERSIFIED"/>
    <n v="13089.4"/>
  </r>
  <r>
    <x v="11"/>
    <s v="DM"/>
    <s v="NORTHERN AMERICA"/>
    <s v="UNITED STATES"/>
    <s v="INDUSTRIALS"/>
    <x v="5"/>
    <s v="MEDIA CONTENT"/>
    <n v="6283.5"/>
  </r>
  <r>
    <x v="11"/>
    <s v="DM"/>
    <s v="NORTHERN AMERICA"/>
    <s v="UNITED STATES"/>
    <s v="INDUSTRIALS"/>
    <x v="5"/>
    <s v="PRINTING &amp; PUBLISHING"/>
    <n v="3143.6"/>
  </r>
  <r>
    <x v="11"/>
    <s v="DM"/>
    <s v="NORTHERN AMERICA"/>
    <s v="UNITED STATES"/>
    <s v="INDUSTRIALS"/>
    <x v="15"/>
    <s v="REITS"/>
    <n v="500"/>
  </r>
  <r>
    <x v="11"/>
    <s v="DM"/>
    <s v="NORTHERN AMERICA"/>
    <s v="UNITED STATES"/>
    <s v="INDUSTRIALS"/>
    <x v="10"/>
    <s v="DEPARTMENT STORES"/>
    <n v="117.5"/>
  </r>
  <r>
    <x v="11"/>
    <s v="DM"/>
    <s v="NORTHERN AMERICA"/>
    <s v="UNITED STATES"/>
    <s v="INDUSTRIALS"/>
    <x v="10"/>
    <s v="DISCOUNT STORES"/>
    <n v="1869.1"/>
  </r>
  <r>
    <x v="11"/>
    <s v="DM"/>
    <s v="NORTHERN AMERICA"/>
    <s v="UNITED STATES"/>
    <s v="INDUSTRIALS"/>
    <x v="10"/>
    <s v="FOOD &amp; DRUG RETAILERS"/>
    <n v="5113.2"/>
  </r>
  <r>
    <x v="11"/>
    <s v="DM"/>
    <s v="NORTHERN AMERICA"/>
    <s v="UNITED STATES"/>
    <s v="INDUSTRIALS"/>
    <x v="10"/>
    <s v="RESTAURANTS"/>
    <n v="1099"/>
  </r>
  <r>
    <x v="11"/>
    <s v="DM"/>
    <s v="NORTHERN AMERICA"/>
    <s v="UNITED STATES"/>
    <s v="INDUSTRIALS"/>
    <x v="10"/>
    <s v="SPECIALTY RETAIL"/>
    <n v="6398.4"/>
  </r>
  <r>
    <x v="11"/>
    <s v="DM"/>
    <s v="NORTHERN AMERICA"/>
    <s v="UNITED STATES"/>
    <s v="INDUSTRIALS"/>
    <x v="16"/>
    <s v="ENVIRONMENTAL"/>
    <n v="1195"/>
  </r>
  <r>
    <x v="11"/>
    <s v="DM"/>
    <s v="NORTHERN AMERICA"/>
    <s v="UNITED STATES"/>
    <s v="INDUSTRIALS"/>
    <x v="16"/>
    <s v="SUPPORT-SERVICES"/>
    <n v="1803"/>
  </r>
  <r>
    <x v="11"/>
    <s v="DM"/>
    <s v="NORTHERN AMERICA"/>
    <s v="UNITED STATES"/>
    <s v="INDUSTRIALS"/>
    <x v="17"/>
    <s v="ELECTRONICS"/>
    <n v="2652.2"/>
  </r>
  <r>
    <x v="11"/>
    <s v="DM"/>
    <s v="NORTHERN AMERICA"/>
    <s v="UNITED STATES"/>
    <s v="INDUSTRIALS"/>
    <x v="17"/>
    <s v="SOFTWARE/SERVICES"/>
    <n v="1665"/>
  </r>
  <r>
    <x v="11"/>
    <s v="DM"/>
    <s v="NORTHERN AMERICA"/>
    <s v="UNITED STATES"/>
    <s v="INDUSTRIALS"/>
    <x v="17"/>
    <s v="TECH HARDWARE &amp; EQUIPMENT"/>
    <n v="1725"/>
  </r>
  <r>
    <x v="11"/>
    <s v="DM"/>
    <s v="NORTHERN AMERICA"/>
    <s v="UNITED STATES"/>
    <s v="INDUSTRIALS"/>
    <x v="2"/>
    <s v="TELECOM - SATELLITE"/>
    <n v="1307.3"/>
  </r>
  <r>
    <x v="11"/>
    <s v="DM"/>
    <s v="NORTHERN AMERICA"/>
    <s v="UNITED STATES"/>
    <s v="INDUSTRIALS"/>
    <x v="2"/>
    <s v="TELECOM - WIRELESS"/>
    <n v="8444.7999999999993"/>
  </r>
  <r>
    <x v="11"/>
    <s v="DM"/>
    <s v="NORTHERN AMERICA"/>
    <s v="UNITED STATES"/>
    <s v="INDUSTRIALS"/>
    <x v="2"/>
    <s v="TELECOM - WIRELINE INTEGRATED &amp; SERVICES"/>
    <n v="9806.5"/>
  </r>
  <r>
    <x v="11"/>
    <s v="DM"/>
    <s v="NORTHERN AMERICA"/>
    <s v="UNITED STATES"/>
    <s v="INDUSTRIALS"/>
    <x v="1"/>
    <s v="AIR TRANSPORTATION"/>
    <n v="3000.8"/>
  </r>
  <r>
    <x v="11"/>
    <s v="DM"/>
    <s v="NORTHERN AMERICA"/>
    <s v="UNITED STATES"/>
    <s v="INDUSTRIALS"/>
    <x v="1"/>
    <s v="TRANSPORT INFRASTRUCTURE/SERVICES"/>
    <n v="784.3"/>
  </r>
  <r>
    <x v="11"/>
    <s v="DM"/>
    <s v="NORTHERN AMERICA"/>
    <s v="UNITED STATES"/>
    <s v="INDUSTRIALS"/>
    <x v="1"/>
    <s v="TRUCKING &amp; DELIVERY"/>
    <n v="200"/>
  </r>
  <r>
    <x v="11"/>
    <s v="DM"/>
    <s v="NORTHERN AMERICA"/>
    <s v="UNITED STATES"/>
    <s v="UTILITY"/>
    <x v="6"/>
    <s v="ELECTRIC-GENERATION"/>
    <n v="483.4"/>
  </r>
  <r>
    <x v="11"/>
    <s v="DM"/>
    <s v="NORTHERN AMERICA"/>
    <s v="UNITED STATES"/>
    <s v="UTILITY"/>
    <x v="6"/>
    <s v="ELECTRIC-INTEGRATED"/>
    <n v="7974.4"/>
  </r>
  <r>
    <x v="11"/>
    <s v="EM"/>
    <s v="ASIA"/>
    <s v="INDONESIA"/>
    <s v="FINANCIAL"/>
    <x v="12"/>
    <s v="CONS/COMM/LEASE FINANCING"/>
    <n v="260"/>
  </r>
  <r>
    <x v="11"/>
    <s v="EM"/>
    <s v="ASIA"/>
    <s v="INDONESIA"/>
    <s v="FINANCIAL"/>
    <x v="12"/>
    <s v="INVESTMENTS &amp; MISC FINANCIAL SERVICES"/>
    <n v="122.5"/>
  </r>
  <r>
    <x v="11"/>
    <s v="EM"/>
    <s v="ASIA"/>
    <s v="INDONESIA"/>
    <s v="INDUSTRIALS"/>
    <x v="7"/>
    <s v="CHEMICALS"/>
    <n v="200"/>
  </r>
  <r>
    <x v="11"/>
    <s v="EM"/>
    <s v="ASIA"/>
    <s v="INDONESIA"/>
    <s v="INDUSTRIALS"/>
    <x v="7"/>
    <s v="FORESTRY/PAPER"/>
    <n v="550"/>
  </r>
  <r>
    <x v="11"/>
    <s v="EM"/>
    <s v="LATIN AMERICA"/>
    <s v="ARGENTINA"/>
    <s v="INDUSTRIALS"/>
    <x v="9"/>
    <s v="ENERGY - EXPLORATION &amp; PRODUCTION"/>
    <n v="550"/>
  </r>
  <r>
    <x v="11"/>
    <s v="EM"/>
    <s v="LATIN AMERICA"/>
    <s v="ARGENTINA"/>
    <s v="INDUSTRIALS"/>
    <x v="9"/>
    <s v="INTEGRATED ENERGY"/>
    <n v="650"/>
  </r>
  <r>
    <x v="11"/>
    <s v="EM"/>
    <s v="LATIN AMERICA"/>
    <s v="ARGENTINA"/>
    <s v="INDUSTRIALS"/>
    <x v="2"/>
    <s v="TELECOM - WIRELINE INTEGRATED &amp; SERVICES"/>
    <n v="300"/>
  </r>
  <r>
    <x v="11"/>
    <s v="EM"/>
    <s v="LATIN AMERICA"/>
    <s v="MEXICO"/>
    <s v="FINANCIAL"/>
    <x v="11"/>
    <s v="BANKING"/>
    <n v="200"/>
  </r>
  <r>
    <x v="11"/>
    <s v="EM"/>
    <s v="LATIN AMERICA"/>
    <s v="MEXICO"/>
    <s v="INDUSTRIALS"/>
    <x v="7"/>
    <s v="BUILDING MATERIALS"/>
    <n v="250"/>
  </r>
  <r>
    <x v="11"/>
    <s v="EM"/>
    <s v="LATIN AMERICA"/>
    <s v="MEXICO"/>
    <s v="INDUSTRIALS"/>
    <x v="7"/>
    <s v="FORESTRY/PAPER"/>
    <n v="250"/>
  </r>
  <r>
    <x v="11"/>
    <s v="EM"/>
    <s v="LATIN AMERICA"/>
    <s v="MEXICO"/>
    <s v="INDUSTRIALS"/>
    <x v="7"/>
    <s v="STEEL PRODUCERS/PRODUCTS"/>
    <n v="189.5"/>
  </r>
  <r>
    <x v="11"/>
    <s v="EM"/>
    <s v="LATIN AMERICA"/>
    <s v="MEXICO"/>
    <s v="INDUSTRIALS"/>
    <x v="4"/>
    <s v="BEVERAGE"/>
    <n v="350.1"/>
  </r>
  <r>
    <x v="11"/>
    <s v="EM"/>
    <s v="LATIN AMERICA"/>
    <s v="MEXICO"/>
    <s v="INDUSTRIALS"/>
    <x v="5"/>
    <s v="MEDIA CONTENT"/>
    <n v="748"/>
  </r>
  <r>
    <x v="11"/>
    <s v="EM"/>
    <s v="LATIN AMERICA"/>
    <s v="MEXICO"/>
    <s v="INDUSTRIALS"/>
    <x v="2"/>
    <s v="TELECOM - WIRELESS"/>
    <n v="372.9"/>
  </r>
  <r>
    <x v="11"/>
    <s v="EM"/>
    <s v="LATIN AMERICA"/>
    <s v="MEXICO"/>
    <s v="INDUSTRIALS"/>
    <x v="1"/>
    <s v="TRANSPORT INFRASTRUCTURE/SERVICES"/>
    <n v="350"/>
  </r>
  <r>
    <x v="11"/>
    <s v="EM"/>
    <s v="LATIN AMERICA"/>
    <s v="VENEZUELA"/>
    <s v="INDUSTRIALS"/>
    <x v="9"/>
    <s v="OIL REFINING &amp; MARKETING"/>
    <n v="750"/>
  </r>
  <r>
    <x v="12"/>
    <s v="DM"/>
    <s v="EUROPE"/>
    <s v="GERMANY"/>
    <s v="INDUSTRIALS"/>
    <x v="0"/>
    <s v="MEDICAL PRODUCTS"/>
    <n v="360"/>
  </r>
  <r>
    <x v="12"/>
    <s v="DM"/>
    <s v="EUROPE"/>
    <s v="GREECE"/>
    <s v="INDUSTRIALS"/>
    <x v="1"/>
    <s v="TRANSPORT INFRASTRUCTURE/SERVICES"/>
    <n v="140"/>
  </r>
  <r>
    <x v="12"/>
    <s v="DM"/>
    <s v="EUROPE"/>
    <s v="LUXEMBOURG"/>
    <s v="INDUSTRIALS"/>
    <x v="2"/>
    <s v="TELECOM - WIRELESS"/>
    <n v="962"/>
  </r>
  <r>
    <x v="12"/>
    <s v="DM"/>
    <s v="EUROPE"/>
    <s v="NETHERLANDS"/>
    <s v="INDUSTRIALS"/>
    <x v="4"/>
    <s v="PERSONAL &amp; HOUSEHOLD PRODUCTS"/>
    <n v="150"/>
  </r>
  <r>
    <x v="12"/>
    <s v="DM"/>
    <s v="EUROPE"/>
    <s v="SWEDEN"/>
    <s v="INDUSTRIALS"/>
    <x v="1"/>
    <s v="TRANSPORT INFRASTRUCTURE/SERVICES"/>
    <n v="175"/>
  </r>
  <r>
    <x v="12"/>
    <s v="DM"/>
    <s v="EUROPE"/>
    <s v="UNITED KINGDOM"/>
    <s v="INDUSTRIALS"/>
    <x v="3"/>
    <s v="AUTO PARTS &amp; EQUIPMENT"/>
    <n v="110"/>
  </r>
  <r>
    <x v="12"/>
    <s v="DM"/>
    <s v="EUROPE"/>
    <s v="UNITED KINGDOM"/>
    <s v="INDUSTRIALS"/>
    <x v="4"/>
    <s v="PERSONAL &amp; HOUSEHOLD PRODUCTS"/>
    <n v="126.7"/>
  </r>
  <r>
    <x v="12"/>
    <s v="DM"/>
    <s v="EUROPE"/>
    <s v="UNITED KINGDOM"/>
    <s v="INDUSTRIALS"/>
    <x v="5"/>
    <s v="CABLE &amp; SATELLITE TV"/>
    <n v="1836.4"/>
  </r>
  <r>
    <x v="12"/>
    <s v="DM"/>
    <s v="EUROPE"/>
    <s v="UNITED KINGDOM"/>
    <s v="INDUSTRIALS"/>
    <x v="2"/>
    <s v="TELECOM - WIRELINE INTEGRATED &amp; SERVICES"/>
    <n v="314"/>
  </r>
  <r>
    <x v="12"/>
    <s v="DM"/>
    <s v="EUROPE"/>
    <s v="UNITED KINGDOM"/>
    <s v="UTILITY"/>
    <x v="6"/>
    <s v="ELECTRIC-INTEGRATED"/>
    <n v="2392"/>
  </r>
  <r>
    <x v="12"/>
    <s v="DM"/>
    <s v="NORTHERN AMERICA"/>
    <s v="BERMUDA"/>
    <s v="INDUSTRIALS"/>
    <x v="2"/>
    <s v="TELECOM - WIRELINE INTEGRATED &amp; SERVICES"/>
    <n v="300"/>
  </r>
  <r>
    <x v="12"/>
    <s v="DM"/>
    <s v="NORTHERN AMERICA"/>
    <s v="CANADA"/>
    <s v="INDUSTRIALS"/>
    <x v="7"/>
    <s v="BUILDING MATERIALS"/>
    <n v="265"/>
  </r>
  <r>
    <x v="12"/>
    <s v="DM"/>
    <s v="NORTHERN AMERICA"/>
    <s v="CANADA"/>
    <s v="INDUSTRIALS"/>
    <x v="7"/>
    <s v="CHEMICALS"/>
    <n v="100"/>
  </r>
  <r>
    <x v="12"/>
    <s v="DM"/>
    <s v="NORTHERN AMERICA"/>
    <s v="CANADA"/>
    <s v="INDUSTRIALS"/>
    <x v="7"/>
    <s v="FORESTRY/PAPER"/>
    <n v="1800"/>
  </r>
  <r>
    <x v="12"/>
    <s v="DM"/>
    <s v="NORTHERN AMERICA"/>
    <s v="CANADA"/>
    <s v="INDUSTRIALS"/>
    <x v="7"/>
    <s v="METALS/MINING EXCLUDING STEEL"/>
    <n v="325"/>
  </r>
  <r>
    <x v="12"/>
    <s v="DM"/>
    <s v="NORTHERN AMERICA"/>
    <s v="CANADA"/>
    <s v="INDUSTRIALS"/>
    <x v="7"/>
    <s v="STEEL PRODUCERS/PRODUCTS"/>
    <n v="340"/>
  </r>
  <r>
    <x v="12"/>
    <s v="DM"/>
    <s v="NORTHERN AMERICA"/>
    <s v="CANADA"/>
    <s v="INDUSTRIALS"/>
    <x v="8"/>
    <s v="DIVERSIFIED CAPITAL GOODS"/>
    <n v="167.5"/>
  </r>
  <r>
    <x v="12"/>
    <s v="DM"/>
    <s v="NORTHERN AMERICA"/>
    <s v="CANADA"/>
    <s v="INDUSTRIALS"/>
    <x v="4"/>
    <s v="BEVERAGE"/>
    <n v="285"/>
  </r>
  <r>
    <x v="12"/>
    <s v="DM"/>
    <s v="NORTHERN AMERICA"/>
    <s v="CANADA"/>
    <s v="INDUSTRIALS"/>
    <x v="4"/>
    <s v="PERSONAL &amp; HOUSEHOLD PRODUCTS"/>
    <n v="125"/>
  </r>
  <r>
    <x v="12"/>
    <s v="DM"/>
    <s v="NORTHERN AMERICA"/>
    <s v="CANADA"/>
    <s v="INDUSTRIALS"/>
    <x v="9"/>
    <s v="ENERGY - EXPLORATION &amp; PRODUCTION"/>
    <n v="1220"/>
  </r>
  <r>
    <x v="12"/>
    <s v="DM"/>
    <s v="NORTHERN AMERICA"/>
    <s v="CANADA"/>
    <s v="INDUSTRIALS"/>
    <x v="5"/>
    <s v="CABLE &amp; SATELLITE TV"/>
    <n v="1915"/>
  </r>
  <r>
    <x v="12"/>
    <s v="DM"/>
    <s v="NORTHERN AMERICA"/>
    <s v="CANADA"/>
    <s v="INDUSTRIALS"/>
    <x v="5"/>
    <s v="MEDIA CONTENT"/>
    <n v="350"/>
  </r>
  <r>
    <x v="12"/>
    <s v="DM"/>
    <s v="NORTHERN AMERICA"/>
    <s v="CANADA"/>
    <s v="INDUSTRIALS"/>
    <x v="5"/>
    <s v="PRINTING &amp; PUBLISHING"/>
    <n v="150"/>
  </r>
  <r>
    <x v="12"/>
    <s v="DM"/>
    <s v="NORTHERN AMERICA"/>
    <s v="CANADA"/>
    <s v="INDUSTRIALS"/>
    <x v="10"/>
    <s v="SPECIALTY RETAIL"/>
    <n v="779.2"/>
  </r>
  <r>
    <x v="12"/>
    <s v="DM"/>
    <s v="NORTHERN AMERICA"/>
    <s v="CANADA"/>
    <s v="INDUSTRIALS"/>
    <x v="2"/>
    <s v="TELECOM - WIRELESS"/>
    <n v="685"/>
  </r>
  <r>
    <x v="12"/>
    <s v="DM"/>
    <s v="NORTHERN AMERICA"/>
    <s v="CANADA"/>
    <s v="INDUSTRIALS"/>
    <x v="2"/>
    <s v="TELECOM - WIRELINE INTEGRATED &amp; SERVICES"/>
    <n v="120"/>
  </r>
  <r>
    <x v="12"/>
    <s v="DM"/>
    <s v="NORTHERN AMERICA"/>
    <s v="CANADA"/>
    <s v="INDUSTRIALS"/>
    <x v="1"/>
    <s v="TRANSPORT INFRASTRUCTURE/SERVICES"/>
    <n v="375"/>
  </r>
  <r>
    <x v="12"/>
    <s v="DM"/>
    <s v="NORTHERN AMERICA"/>
    <s v="UNITED STATES"/>
    <s v="FINANCIAL"/>
    <x v="11"/>
    <s v="BANKING"/>
    <n v="4878.3"/>
  </r>
  <r>
    <x v="12"/>
    <s v="DM"/>
    <s v="NORTHERN AMERICA"/>
    <s v="UNITED STATES"/>
    <s v="FINANCIAL"/>
    <x v="12"/>
    <s v="CONS/COMM/LEASE FINANCING"/>
    <n v="2117.5"/>
  </r>
  <r>
    <x v="12"/>
    <s v="DM"/>
    <s v="NORTHERN AMERICA"/>
    <s v="UNITED STATES"/>
    <s v="FINANCIAL"/>
    <x v="12"/>
    <s v="INVESTMENTS &amp; MISC FINANCIAL SERVICES"/>
    <n v="1604.9"/>
  </r>
  <r>
    <x v="12"/>
    <s v="DM"/>
    <s v="NORTHERN AMERICA"/>
    <s v="UNITED STATES"/>
    <s v="FINANCIAL"/>
    <x v="13"/>
    <s v="LIFE INSURANCE"/>
    <n v="1025"/>
  </r>
  <r>
    <x v="12"/>
    <s v="DM"/>
    <s v="NORTHERN AMERICA"/>
    <s v="UNITED STATES"/>
    <s v="FINANCIAL"/>
    <x v="13"/>
    <s v="P&amp;C"/>
    <n v="850"/>
  </r>
  <r>
    <x v="12"/>
    <s v="DM"/>
    <s v="NORTHERN AMERICA"/>
    <s v="UNITED STATES"/>
    <s v="INDUSTRIALS"/>
    <x v="3"/>
    <s v="AUTO PARTS &amp; EQUIPMENT"/>
    <n v="2174.9"/>
  </r>
  <r>
    <x v="12"/>
    <s v="DM"/>
    <s v="NORTHERN AMERICA"/>
    <s v="UNITED STATES"/>
    <s v="INDUSTRIALS"/>
    <x v="3"/>
    <s v="AUTOMAKERS"/>
    <n v="100"/>
  </r>
  <r>
    <x v="12"/>
    <s v="DM"/>
    <s v="NORTHERN AMERICA"/>
    <s v="UNITED STATES"/>
    <s v="INDUSTRIALS"/>
    <x v="7"/>
    <s v="BUILDING &amp; CONSTRUCTION"/>
    <n v="2999.9"/>
  </r>
  <r>
    <x v="12"/>
    <s v="DM"/>
    <s v="NORTHERN AMERICA"/>
    <s v="UNITED STATES"/>
    <s v="INDUSTRIALS"/>
    <x v="7"/>
    <s v="BUILDING MATERIALS"/>
    <n v="4148.2"/>
  </r>
  <r>
    <x v="12"/>
    <s v="DM"/>
    <s v="NORTHERN AMERICA"/>
    <s v="UNITED STATES"/>
    <s v="INDUSTRIALS"/>
    <x v="7"/>
    <s v="CHEMICALS"/>
    <n v="4831.3999999999996"/>
  </r>
  <r>
    <x v="12"/>
    <s v="DM"/>
    <s v="NORTHERN AMERICA"/>
    <s v="UNITED STATES"/>
    <s v="INDUSTRIALS"/>
    <x v="7"/>
    <s v="FORESTRY/PAPER"/>
    <n v="1390"/>
  </r>
  <r>
    <x v="12"/>
    <s v="DM"/>
    <s v="NORTHERN AMERICA"/>
    <s v="UNITED STATES"/>
    <s v="INDUSTRIALS"/>
    <x v="7"/>
    <s v="METALS/MINING EXCLUDING STEEL"/>
    <n v="3006.7"/>
  </r>
  <r>
    <x v="12"/>
    <s v="DM"/>
    <s v="NORTHERN AMERICA"/>
    <s v="UNITED STATES"/>
    <s v="INDUSTRIALS"/>
    <x v="7"/>
    <s v="STEEL PRODUCERS/PRODUCTS"/>
    <n v="3599.3"/>
  </r>
  <r>
    <x v="12"/>
    <s v="DM"/>
    <s v="NORTHERN AMERICA"/>
    <s v="UNITED STATES"/>
    <s v="INDUSTRIALS"/>
    <x v="8"/>
    <s v="AEROSPACE/DEFENSE"/>
    <n v="2108.6"/>
  </r>
  <r>
    <x v="12"/>
    <s v="DM"/>
    <s v="NORTHERN AMERICA"/>
    <s v="UNITED STATES"/>
    <s v="INDUSTRIALS"/>
    <x v="8"/>
    <s v="DIVERSIFIED CAPITAL GOODS"/>
    <n v="1678"/>
  </r>
  <r>
    <x v="12"/>
    <s v="DM"/>
    <s v="NORTHERN AMERICA"/>
    <s v="UNITED STATES"/>
    <s v="INDUSTRIALS"/>
    <x v="8"/>
    <s v="MACHINERY"/>
    <n v="1976.8"/>
  </r>
  <r>
    <x v="12"/>
    <s v="DM"/>
    <s v="NORTHERN AMERICA"/>
    <s v="UNITED STATES"/>
    <s v="INDUSTRIALS"/>
    <x v="8"/>
    <s v="PACKAGING"/>
    <n v="7067.2"/>
  </r>
  <r>
    <x v="12"/>
    <s v="DM"/>
    <s v="NORTHERN AMERICA"/>
    <s v="UNITED STATES"/>
    <s v="INDUSTRIALS"/>
    <x v="4"/>
    <s v="BEVERAGE"/>
    <n v="645"/>
  </r>
  <r>
    <x v="12"/>
    <s v="DM"/>
    <s v="NORTHERN AMERICA"/>
    <s v="UNITED STATES"/>
    <s v="INDUSTRIALS"/>
    <x v="4"/>
    <s v="FOOD - WHOLESALE"/>
    <n v="4129.3999999999996"/>
  </r>
  <r>
    <x v="12"/>
    <s v="DM"/>
    <s v="NORTHERN AMERICA"/>
    <s v="UNITED STATES"/>
    <s v="INDUSTRIALS"/>
    <x v="4"/>
    <s v="PERSONAL &amp; HOUSEHOLD PRODUCTS"/>
    <n v="4831"/>
  </r>
  <r>
    <x v="12"/>
    <s v="DM"/>
    <s v="NORTHERN AMERICA"/>
    <s v="UNITED STATES"/>
    <s v="INDUSTRIALS"/>
    <x v="9"/>
    <s v="ENERGY - EXPLORATION &amp; PRODUCTION"/>
    <n v="6603.5"/>
  </r>
  <r>
    <x v="12"/>
    <s v="DM"/>
    <s v="NORTHERN AMERICA"/>
    <s v="UNITED STATES"/>
    <s v="INDUSTRIALS"/>
    <x v="9"/>
    <s v="GAS DISTRIBUTION"/>
    <n v="427.2"/>
  </r>
  <r>
    <x v="12"/>
    <s v="DM"/>
    <s v="NORTHERN AMERICA"/>
    <s v="UNITED STATES"/>
    <s v="INDUSTRIALS"/>
    <x v="9"/>
    <s v="INTEGRATED ENERGY"/>
    <n v="875"/>
  </r>
  <r>
    <x v="12"/>
    <s v="DM"/>
    <s v="NORTHERN AMERICA"/>
    <s v="UNITED STATES"/>
    <s v="INDUSTRIALS"/>
    <x v="9"/>
    <s v="OIL FIELD EQUIPMENT &amp; SERVICES"/>
    <n v="1305"/>
  </r>
  <r>
    <x v="12"/>
    <s v="DM"/>
    <s v="NORTHERN AMERICA"/>
    <s v="UNITED STATES"/>
    <s v="INDUSTRIALS"/>
    <x v="9"/>
    <s v="OIL REFINING &amp; MARKETING"/>
    <n v="400"/>
  </r>
  <r>
    <x v="12"/>
    <s v="DM"/>
    <s v="NORTHERN AMERICA"/>
    <s v="UNITED STATES"/>
    <s v="INDUSTRIALS"/>
    <x v="0"/>
    <s v="HEALTH FACILITIES"/>
    <n v="5905"/>
  </r>
  <r>
    <x v="12"/>
    <s v="DM"/>
    <s v="NORTHERN AMERICA"/>
    <s v="UNITED STATES"/>
    <s v="INDUSTRIALS"/>
    <x v="0"/>
    <s v="HEALTH SERVICES"/>
    <n v="760.7"/>
  </r>
  <r>
    <x v="12"/>
    <s v="DM"/>
    <s v="NORTHERN AMERICA"/>
    <s v="UNITED STATES"/>
    <s v="INDUSTRIALS"/>
    <x v="0"/>
    <s v="MEDICAL PRODUCTS"/>
    <n v="1090.5999999999999"/>
  </r>
  <r>
    <x v="12"/>
    <s v="DM"/>
    <s v="NORTHERN AMERICA"/>
    <s v="UNITED STATES"/>
    <s v="INDUSTRIALS"/>
    <x v="0"/>
    <s v="PHARMACEUTICALS"/>
    <n v="300"/>
  </r>
  <r>
    <x v="12"/>
    <s v="DM"/>
    <s v="NORTHERN AMERICA"/>
    <s v="UNITED STATES"/>
    <s v="INDUSTRIALS"/>
    <x v="14"/>
    <s v="GAMING"/>
    <n v="4523"/>
  </r>
  <r>
    <x v="12"/>
    <s v="DM"/>
    <s v="NORTHERN AMERICA"/>
    <s v="UNITED STATES"/>
    <s v="INDUSTRIALS"/>
    <x v="14"/>
    <s v="HOTELS"/>
    <n v="2270"/>
  </r>
  <r>
    <x v="12"/>
    <s v="DM"/>
    <s v="NORTHERN AMERICA"/>
    <s v="UNITED STATES"/>
    <s v="INDUSTRIALS"/>
    <x v="14"/>
    <s v="RECREATION &amp; TRAVEL"/>
    <n v="2411.5"/>
  </r>
  <r>
    <x v="12"/>
    <s v="DM"/>
    <s v="NORTHERN AMERICA"/>
    <s v="UNITED STATES"/>
    <s v="INDUSTRIALS"/>
    <x v="14"/>
    <s v="THEATERS &amp; ENTERTAINMENT"/>
    <n v="937.5"/>
  </r>
  <r>
    <x v="12"/>
    <s v="DM"/>
    <s v="NORTHERN AMERICA"/>
    <s v="UNITED STATES"/>
    <s v="INDUSTRIALS"/>
    <x v="5"/>
    <s v="ADVERTISING"/>
    <n v="1250"/>
  </r>
  <r>
    <x v="12"/>
    <s v="DM"/>
    <s v="NORTHERN AMERICA"/>
    <s v="UNITED STATES"/>
    <s v="INDUSTRIALS"/>
    <x v="5"/>
    <s v="CABLE &amp; SATELLITE TV"/>
    <n v="18876"/>
  </r>
  <r>
    <x v="12"/>
    <s v="DM"/>
    <s v="NORTHERN AMERICA"/>
    <s v="UNITED STATES"/>
    <s v="INDUSTRIALS"/>
    <x v="5"/>
    <s v="MEDIA - DIVERSIFIED"/>
    <n v="13089.4"/>
  </r>
  <r>
    <x v="12"/>
    <s v="DM"/>
    <s v="NORTHERN AMERICA"/>
    <s v="UNITED STATES"/>
    <s v="INDUSTRIALS"/>
    <x v="5"/>
    <s v="MEDIA CONTENT"/>
    <n v="6283.5"/>
  </r>
  <r>
    <x v="12"/>
    <s v="DM"/>
    <s v="NORTHERN AMERICA"/>
    <s v="UNITED STATES"/>
    <s v="INDUSTRIALS"/>
    <x v="5"/>
    <s v="PRINTING &amp; PUBLISHING"/>
    <n v="3143.6"/>
  </r>
  <r>
    <x v="12"/>
    <s v="DM"/>
    <s v="NORTHERN AMERICA"/>
    <s v="UNITED STATES"/>
    <s v="INDUSTRIALS"/>
    <x v="15"/>
    <s v="REITS"/>
    <n v="600"/>
  </r>
  <r>
    <x v="12"/>
    <s v="DM"/>
    <s v="NORTHERN AMERICA"/>
    <s v="UNITED STATES"/>
    <s v="INDUSTRIALS"/>
    <x v="10"/>
    <s v="DEPARTMENT STORES"/>
    <n v="117.5"/>
  </r>
  <r>
    <x v="12"/>
    <s v="DM"/>
    <s v="NORTHERN AMERICA"/>
    <s v="UNITED STATES"/>
    <s v="INDUSTRIALS"/>
    <x v="10"/>
    <s v="DISCOUNT STORES"/>
    <n v="1869.1"/>
  </r>
  <r>
    <x v="12"/>
    <s v="DM"/>
    <s v="NORTHERN AMERICA"/>
    <s v="UNITED STATES"/>
    <s v="INDUSTRIALS"/>
    <x v="10"/>
    <s v="FOOD &amp; DRUG RETAILERS"/>
    <n v="5113.2"/>
  </r>
  <r>
    <x v="12"/>
    <s v="DM"/>
    <s v="NORTHERN AMERICA"/>
    <s v="UNITED STATES"/>
    <s v="INDUSTRIALS"/>
    <x v="10"/>
    <s v="RESTAURANTS"/>
    <n v="1099"/>
  </r>
  <r>
    <x v="12"/>
    <s v="DM"/>
    <s v="NORTHERN AMERICA"/>
    <s v="UNITED STATES"/>
    <s v="INDUSTRIALS"/>
    <x v="10"/>
    <s v="SPECIALTY RETAIL"/>
    <n v="6398.4"/>
  </r>
  <r>
    <x v="12"/>
    <s v="DM"/>
    <s v="NORTHERN AMERICA"/>
    <s v="UNITED STATES"/>
    <s v="INDUSTRIALS"/>
    <x v="16"/>
    <s v="ENVIRONMENTAL"/>
    <n v="1195"/>
  </r>
  <r>
    <x v="12"/>
    <s v="DM"/>
    <s v="NORTHERN AMERICA"/>
    <s v="UNITED STATES"/>
    <s v="INDUSTRIALS"/>
    <x v="16"/>
    <s v="SUPPORT-SERVICES"/>
    <n v="1803"/>
  </r>
  <r>
    <x v="12"/>
    <s v="DM"/>
    <s v="NORTHERN AMERICA"/>
    <s v="UNITED STATES"/>
    <s v="INDUSTRIALS"/>
    <x v="17"/>
    <s v="ELECTRONICS"/>
    <n v="2652.2"/>
  </r>
  <r>
    <x v="12"/>
    <s v="DM"/>
    <s v="NORTHERN AMERICA"/>
    <s v="UNITED STATES"/>
    <s v="INDUSTRIALS"/>
    <x v="17"/>
    <s v="SOFTWARE/SERVICES"/>
    <n v="1665"/>
  </r>
  <r>
    <x v="12"/>
    <s v="DM"/>
    <s v="NORTHERN AMERICA"/>
    <s v="UNITED STATES"/>
    <s v="INDUSTRIALS"/>
    <x v="17"/>
    <s v="TECH HARDWARE &amp; EQUIPMENT"/>
    <n v="1725"/>
  </r>
  <r>
    <x v="12"/>
    <s v="DM"/>
    <s v="NORTHERN AMERICA"/>
    <s v="UNITED STATES"/>
    <s v="INDUSTRIALS"/>
    <x v="2"/>
    <s v="TELECOM - SATELLITE"/>
    <n v="1607.3"/>
  </r>
  <r>
    <x v="12"/>
    <s v="DM"/>
    <s v="NORTHERN AMERICA"/>
    <s v="UNITED STATES"/>
    <s v="INDUSTRIALS"/>
    <x v="2"/>
    <s v="TELECOM - WIRELESS"/>
    <n v="9444.7999999999993"/>
  </r>
  <r>
    <x v="12"/>
    <s v="DM"/>
    <s v="NORTHERN AMERICA"/>
    <s v="UNITED STATES"/>
    <s v="INDUSTRIALS"/>
    <x v="2"/>
    <s v="TELECOM - WIRELINE INTEGRATED &amp; SERVICES"/>
    <n v="10306.5"/>
  </r>
  <r>
    <x v="12"/>
    <s v="DM"/>
    <s v="NORTHERN AMERICA"/>
    <s v="UNITED STATES"/>
    <s v="INDUSTRIALS"/>
    <x v="1"/>
    <s v="AIR TRANSPORTATION"/>
    <n v="3000.8"/>
  </r>
  <r>
    <x v="12"/>
    <s v="DM"/>
    <s v="NORTHERN AMERICA"/>
    <s v="UNITED STATES"/>
    <s v="INDUSTRIALS"/>
    <x v="1"/>
    <s v="TRANSPORT INFRASTRUCTURE/SERVICES"/>
    <n v="784.3"/>
  </r>
  <r>
    <x v="12"/>
    <s v="DM"/>
    <s v="NORTHERN AMERICA"/>
    <s v="UNITED STATES"/>
    <s v="INDUSTRIALS"/>
    <x v="1"/>
    <s v="TRUCKING &amp; DELIVERY"/>
    <n v="200"/>
  </r>
  <r>
    <x v="12"/>
    <s v="DM"/>
    <s v="NORTHERN AMERICA"/>
    <s v="UNITED STATES"/>
    <s v="UTILITY"/>
    <x v="6"/>
    <s v="ELECTRIC-GENERATION"/>
    <n v="483.4"/>
  </r>
  <r>
    <x v="12"/>
    <s v="DM"/>
    <s v="NORTHERN AMERICA"/>
    <s v="UNITED STATES"/>
    <s v="UTILITY"/>
    <x v="6"/>
    <s v="ELECTRIC-INTEGRATED"/>
    <n v="8324.4"/>
  </r>
  <r>
    <x v="12"/>
    <s v="EM"/>
    <s v="ASIA"/>
    <s v="INDONESIA"/>
    <s v="FINANCIAL"/>
    <x v="12"/>
    <s v="CONS/COMM/LEASE FINANCING"/>
    <n v="260"/>
  </r>
  <r>
    <x v="12"/>
    <s v="EM"/>
    <s v="ASIA"/>
    <s v="INDONESIA"/>
    <s v="FINANCIAL"/>
    <x v="12"/>
    <s v="INVESTMENTS &amp; MISC FINANCIAL SERVICES"/>
    <n v="122.5"/>
  </r>
  <r>
    <x v="12"/>
    <s v="EM"/>
    <s v="ASIA"/>
    <s v="INDONESIA"/>
    <s v="INDUSTRIALS"/>
    <x v="7"/>
    <s v="CHEMICALS"/>
    <n v="200"/>
  </r>
  <r>
    <x v="12"/>
    <s v="EM"/>
    <s v="ASIA"/>
    <s v="INDONESIA"/>
    <s v="INDUSTRIALS"/>
    <x v="7"/>
    <s v="FORESTRY/PAPER"/>
    <n v="550"/>
  </r>
  <r>
    <x v="12"/>
    <s v="EM"/>
    <s v="LATIN AMERICA"/>
    <s v="ARGENTINA"/>
    <s v="INDUSTRIALS"/>
    <x v="9"/>
    <s v="INTEGRATED ENERGY"/>
    <n v="650"/>
  </r>
  <r>
    <x v="12"/>
    <s v="EM"/>
    <s v="LATIN AMERICA"/>
    <s v="ARGENTINA"/>
    <s v="INDUSTRIALS"/>
    <x v="2"/>
    <s v="TELECOM - WIRELINE INTEGRATED &amp; SERVICES"/>
    <n v="300"/>
  </r>
  <r>
    <x v="12"/>
    <s v="EM"/>
    <s v="LATIN AMERICA"/>
    <s v="MEXICO"/>
    <s v="FINANCIAL"/>
    <x v="11"/>
    <s v="BANKING"/>
    <n v="200"/>
  </r>
  <r>
    <x v="12"/>
    <s v="EM"/>
    <s v="LATIN AMERICA"/>
    <s v="MEXICO"/>
    <s v="INDUSTRIALS"/>
    <x v="7"/>
    <s v="BUILDING MATERIALS"/>
    <n v="250"/>
  </r>
  <r>
    <x v="12"/>
    <s v="EM"/>
    <s v="LATIN AMERICA"/>
    <s v="MEXICO"/>
    <s v="INDUSTRIALS"/>
    <x v="7"/>
    <s v="FORESTRY/PAPER"/>
    <n v="250"/>
  </r>
  <r>
    <x v="12"/>
    <s v="EM"/>
    <s v="LATIN AMERICA"/>
    <s v="MEXICO"/>
    <s v="INDUSTRIALS"/>
    <x v="7"/>
    <s v="STEEL PRODUCERS/PRODUCTS"/>
    <n v="189.5"/>
  </r>
  <r>
    <x v="12"/>
    <s v="EM"/>
    <s v="LATIN AMERICA"/>
    <s v="MEXICO"/>
    <s v="INDUSTRIALS"/>
    <x v="4"/>
    <s v="BEVERAGE"/>
    <n v="350.1"/>
  </r>
  <r>
    <x v="12"/>
    <s v="EM"/>
    <s v="LATIN AMERICA"/>
    <s v="MEXICO"/>
    <s v="INDUSTRIALS"/>
    <x v="5"/>
    <s v="MEDIA CONTENT"/>
    <n v="748"/>
  </r>
  <r>
    <x v="12"/>
    <s v="EM"/>
    <s v="LATIN AMERICA"/>
    <s v="MEXICO"/>
    <s v="INDUSTRIALS"/>
    <x v="2"/>
    <s v="TELECOM - WIRELESS"/>
    <n v="372.9"/>
  </r>
  <r>
    <x v="12"/>
    <s v="EM"/>
    <s v="LATIN AMERICA"/>
    <s v="MEXICO"/>
    <s v="INDUSTRIALS"/>
    <x v="1"/>
    <s v="TRANSPORT INFRASTRUCTURE/SERVICES"/>
    <n v="350"/>
  </r>
  <r>
    <x v="12"/>
    <s v="EM"/>
    <s v="LATIN AMERICA"/>
    <s v="VENEZUELA"/>
    <s v="INDUSTRIALS"/>
    <x v="9"/>
    <s v="OIL REFINING &amp; MARKETING"/>
    <n v="750"/>
  </r>
  <r>
    <x v="13"/>
    <s v="DM"/>
    <s v="EUROPE"/>
    <s v="GERMANY"/>
    <s v="INDUSTRIALS"/>
    <x v="0"/>
    <s v="MEDICAL PRODUCTS"/>
    <n v="360"/>
  </r>
  <r>
    <x v="13"/>
    <s v="DM"/>
    <s v="EUROPE"/>
    <s v="GREECE"/>
    <s v="INDUSTRIALS"/>
    <x v="1"/>
    <s v="TRANSPORT INFRASTRUCTURE/SERVICES"/>
    <n v="140"/>
  </r>
  <r>
    <x v="13"/>
    <s v="DM"/>
    <s v="EUROPE"/>
    <s v="LUXEMBOURG"/>
    <s v="INDUSTRIALS"/>
    <x v="2"/>
    <s v="TELECOM - WIRELESS"/>
    <n v="962"/>
  </r>
  <r>
    <x v="13"/>
    <s v="DM"/>
    <s v="EUROPE"/>
    <s v="NETHERLANDS"/>
    <s v="INDUSTRIALS"/>
    <x v="4"/>
    <s v="PERSONAL &amp; HOUSEHOLD PRODUCTS"/>
    <n v="150"/>
  </r>
  <r>
    <x v="13"/>
    <s v="DM"/>
    <s v="EUROPE"/>
    <s v="SWEDEN"/>
    <s v="INDUSTRIALS"/>
    <x v="1"/>
    <s v="TRANSPORT INFRASTRUCTURE/SERVICES"/>
    <n v="175"/>
  </r>
  <r>
    <x v="13"/>
    <s v="DM"/>
    <s v="EUROPE"/>
    <s v="UNITED KINGDOM"/>
    <s v="INDUSTRIALS"/>
    <x v="3"/>
    <s v="AUTO PARTS &amp; EQUIPMENT"/>
    <n v="110"/>
  </r>
  <r>
    <x v="13"/>
    <s v="DM"/>
    <s v="EUROPE"/>
    <s v="UNITED KINGDOM"/>
    <s v="INDUSTRIALS"/>
    <x v="4"/>
    <s v="PERSONAL &amp; HOUSEHOLD PRODUCTS"/>
    <n v="126.7"/>
  </r>
  <r>
    <x v="13"/>
    <s v="DM"/>
    <s v="EUROPE"/>
    <s v="UNITED KINGDOM"/>
    <s v="INDUSTRIALS"/>
    <x v="5"/>
    <s v="CABLE &amp; SATELLITE TV"/>
    <n v="1836"/>
  </r>
  <r>
    <x v="13"/>
    <s v="DM"/>
    <s v="EUROPE"/>
    <s v="UNITED KINGDOM"/>
    <s v="INDUSTRIALS"/>
    <x v="2"/>
    <s v="TELECOM - WIRELINE INTEGRATED &amp; SERVICES"/>
    <n v="314"/>
  </r>
  <r>
    <x v="13"/>
    <s v="DM"/>
    <s v="EUROPE"/>
    <s v="UNITED KINGDOM"/>
    <s v="UTILITY"/>
    <x v="6"/>
    <s v="ELECTRIC-INTEGRATED"/>
    <n v="2389.4"/>
  </r>
  <r>
    <x v="13"/>
    <s v="DM"/>
    <s v="NORTHERN AMERICA"/>
    <s v="BERMUDA"/>
    <s v="INDUSTRIALS"/>
    <x v="2"/>
    <s v="TELECOM - WIRELINE INTEGRATED &amp; SERVICES"/>
    <n v="300"/>
  </r>
  <r>
    <x v="13"/>
    <s v="DM"/>
    <s v="NORTHERN AMERICA"/>
    <s v="CANADA"/>
    <s v="INDUSTRIALS"/>
    <x v="7"/>
    <s v="BUILDING MATERIALS"/>
    <n v="265"/>
  </r>
  <r>
    <x v="13"/>
    <s v="DM"/>
    <s v="NORTHERN AMERICA"/>
    <s v="CANADA"/>
    <s v="INDUSTRIALS"/>
    <x v="7"/>
    <s v="CHEMICALS"/>
    <n v="200"/>
  </r>
  <r>
    <x v="13"/>
    <s v="DM"/>
    <s v="NORTHERN AMERICA"/>
    <s v="CANADA"/>
    <s v="INDUSTRIALS"/>
    <x v="7"/>
    <s v="FORESTRY/PAPER"/>
    <n v="1800"/>
  </r>
  <r>
    <x v="13"/>
    <s v="DM"/>
    <s v="NORTHERN AMERICA"/>
    <s v="CANADA"/>
    <s v="INDUSTRIALS"/>
    <x v="7"/>
    <s v="METALS/MINING EXCLUDING STEEL"/>
    <n v="325"/>
  </r>
  <r>
    <x v="13"/>
    <s v="DM"/>
    <s v="NORTHERN AMERICA"/>
    <s v="CANADA"/>
    <s v="INDUSTRIALS"/>
    <x v="7"/>
    <s v="STEEL PRODUCERS/PRODUCTS"/>
    <n v="340"/>
  </r>
  <r>
    <x v="13"/>
    <s v="DM"/>
    <s v="NORTHERN AMERICA"/>
    <s v="CANADA"/>
    <s v="INDUSTRIALS"/>
    <x v="8"/>
    <s v="DIVERSIFIED CAPITAL GOODS"/>
    <n v="167.5"/>
  </r>
  <r>
    <x v="13"/>
    <s v="DM"/>
    <s v="NORTHERN AMERICA"/>
    <s v="CANADA"/>
    <s v="INDUSTRIALS"/>
    <x v="4"/>
    <s v="BEVERAGE"/>
    <n v="285"/>
  </r>
  <r>
    <x v="13"/>
    <s v="DM"/>
    <s v="NORTHERN AMERICA"/>
    <s v="CANADA"/>
    <s v="INDUSTRIALS"/>
    <x v="4"/>
    <s v="PERSONAL &amp; HOUSEHOLD PRODUCTS"/>
    <n v="125"/>
  </r>
  <r>
    <x v="13"/>
    <s v="DM"/>
    <s v="NORTHERN AMERICA"/>
    <s v="CANADA"/>
    <s v="INDUSTRIALS"/>
    <x v="9"/>
    <s v="ENERGY - EXPLORATION &amp; PRODUCTION"/>
    <n v="1220"/>
  </r>
  <r>
    <x v="13"/>
    <s v="DM"/>
    <s v="NORTHERN AMERICA"/>
    <s v="CANADA"/>
    <s v="INDUSTRIALS"/>
    <x v="5"/>
    <s v="CABLE &amp; SATELLITE TV"/>
    <n v="1915"/>
  </r>
  <r>
    <x v="13"/>
    <s v="DM"/>
    <s v="NORTHERN AMERICA"/>
    <s v="CANADA"/>
    <s v="INDUSTRIALS"/>
    <x v="5"/>
    <s v="MEDIA CONTENT"/>
    <n v="350"/>
  </r>
  <r>
    <x v="13"/>
    <s v="DM"/>
    <s v="NORTHERN AMERICA"/>
    <s v="CANADA"/>
    <s v="INDUSTRIALS"/>
    <x v="5"/>
    <s v="PRINTING &amp; PUBLISHING"/>
    <n v="150"/>
  </r>
  <r>
    <x v="13"/>
    <s v="DM"/>
    <s v="NORTHERN AMERICA"/>
    <s v="CANADA"/>
    <s v="INDUSTRIALS"/>
    <x v="10"/>
    <s v="SPECIALTY RETAIL"/>
    <n v="779.2"/>
  </r>
  <r>
    <x v="13"/>
    <s v="DM"/>
    <s v="NORTHERN AMERICA"/>
    <s v="CANADA"/>
    <s v="INDUSTRIALS"/>
    <x v="2"/>
    <s v="TELECOM - WIRELESS"/>
    <n v="1593"/>
  </r>
  <r>
    <x v="13"/>
    <s v="DM"/>
    <s v="NORTHERN AMERICA"/>
    <s v="CANADA"/>
    <s v="INDUSTRIALS"/>
    <x v="2"/>
    <s v="TELECOM - WIRELINE INTEGRATED &amp; SERVICES"/>
    <n v="120"/>
  </r>
  <r>
    <x v="13"/>
    <s v="DM"/>
    <s v="NORTHERN AMERICA"/>
    <s v="CANADA"/>
    <s v="INDUSTRIALS"/>
    <x v="1"/>
    <s v="TRANSPORT INFRASTRUCTURE/SERVICES"/>
    <n v="375"/>
  </r>
  <r>
    <x v="13"/>
    <s v="DM"/>
    <s v="NORTHERN AMERICA"/>
    <s v="UNITED STATES"/>
    <s v="FINANCIAL"/>
    <x v="11"/>
    <s v="BANKING"/>
    <n v="5128.3"/>
  </r>
  <r>
    <x v="13"/>
    <s v="DM"/>
    <s v="NORTHERN AMERICA"/>
    <s v="UNITED STATES"/>
    <s v="FINANCIAL"/>
    <x v="12"/>
    <s v="CONS/COMM/LEASE FINANCING"/>
    <n v="1917.5"/>
  </r>
  <r>
    <x v="13"/>
    <s v="DM"/>
    <s v="NORTHERN AMERICA"/>
    <s v="UNITED STATES"/>
    <s v="FINANCIAL"/>
    <x v="12"/>
    <s v="INVESTMENTS &amp; MISC FINANCIAL SERVICES"/>
    <n v="1500.1"/>
  </r>
  <r>
    <x v="13"/>
    <s v="DM"/>
    <s v="NORTHERN AMERICA"/>
    <s v="UNITED STATES"/>
    <s v="FINANCIAL"/>
    <x v="13"/>
    <s v="LIFE INSURANCE"/>
    <n v="1025"/>
  </r>
  <r>
    <x v="13"/>
    <s v="DM"/>
    <s v="NORTHERN AMERICA"/>
    <s v="UNITED STATES"/>
    <s v="FINANCIAL"/>
    <x v="13"/>
    <s v="P&amp;C"/>
    <n v="650"/>
  </r>
  <r>
    <x v="13"/>
    <s v="DM"/>
    <s v="NORTHERN AMERICA"/>
    <s v="UNITED STATES"/>
    <s v="INDUSTRIALS"/>
    <x v="3"/>
    <s v="AUTO PARTS &amp; EQUIPMENT"/>
    <n v="2050"/>
  </r>
  <r>
    <x v="13"/>
    <s v="DM"/>
    <s v="NORTHERN AMERICA"/>
    <s v="UNITED STATES"/>
    <s v="INDUSTRIALS"/>
    <x v="3"/>
    <s v="AUTOMAKERS"/>
    <n v="100"/>
  </r>
  <r>
    <x v="13"/>
    <s v="DM"/>
    <s v="NORTHERN AMERICA"/>
    <s v="UNITED STATES"/>
    <s v="INDUSTRIALS"/>
    <x v="7"/>
    <s v="BUILDING &amp; CONSTRUCTION"/>
    <n v="2979.9"/>
  </r>
  <r>
    <x v="13"/>
    <s v="DM"/>
    <s v="NORTHERN AMERICA"/>
    <s v="UNITED STATES"/>
    <s v="INDUSTRIALS"/>
    <x v="7"/>
    <s v="BUILDING MATERIALS"/>
    <n v="3825.7"/>
  </r>
  <r>
    <x v="13"/>
    <s v="DM"/>
    <s v="NORTHERN AMERICA"/>
    <s v="UNITED STATES"/>
    <s v="INDUSTRIALS"/>
    <x v="7"/>
    <s v="CHEMICALS"/>
    <n v="4981.3999999999996"/>
  </r>
  <r>
    <x v="13"/>
    <s v="DM"/>
    <s v="NORTHERN AMERICA"/>
    <s v="UNITED STATES"/>
    <s v="INDUSTRIALS"/>
    <x v="7"/>
    <s v="FORESTRY/PAPER"/>
    <n v="1390"/>
  </r>
  <r>
    <x v="13"/>
    <s v="DM"/>
    <s v="NORTHERN AMERICA"/>
    <s v="UNITED STATES"/>
    <s v="INDUSTRIALS"/>
    <x v="7"/>
    <s v="METALS/MINING EXCLUDING STEEL"/>
    <n v="3131.7"/>
  </r>
  <r>
    <x v="13"/>
    <s v="DM"/>
    <s v="NORTHERN AMERICA"/>
    <s v="UNITED STATES"/>
    <s v="INDUSTRIALS"/>
    <x v="7"/>
    <s v="STEEL PRODUCERS/PRODUCTS"/>
    <n v="3506.3"/>
  </r>
  <r>
    <x v="13"/>
    <s v="DM"/>
    <s v="NORTHERN AMERICA"/>
    <s v="UNITED STATES"/>
    <s v="INDUSTRIALS"/>
    <x v="8"/>
    <s v="AEROSPACE/DEFENSE"/>
    <n v="1735"/>
  </r>
  <r>
    <x v="13"/>
    <s v="DM"/>
    <s v="NORTHERN AMERICA"/>
    <s v="UNITED STATES"/>
    <s v="INDUSTRIALS"/>
    <x v="8"/>
    <s v="DIVERSIFIED CAPITAL GOODS"/>
    <n v="1453"/>
  </r>
  <r>
    <x v="13"/>
    <s v="DM"/>
    <s v="NORTHERN AMERICA"/>
    <s v="UNITED STATES"/>
    <s v="INDUSTRIALS"/>
    <x v="8"/>
    <s v="MACHINERY"/>
    <n v="1976.8"/>
  </r>
  <r>
    <x v="13"/>
    <s v="DM"/>
    <s v="NORTHERN AMERICA"/>
    <s v="UNITED STATES"/>
    <s v="INDUSTRIALS"/>
    <x v="8"/>
    <s v="PACKAGING"/>
    <n v="6828.3"/>
  </r>
  <r>
    <x v="13"/>
    <s v="DM"/>
    <s v="NORTHERN AMERICA"/>
    <s v="UNITED STATES"/>
    <s v="INDUSTRIALS"/>
    <x v="4"/>
    <s v="BEVERAGE"/>
    <n v="745"/>
  </r>
  <r>
    <x v="13"/>
    <s v="DM"/>
    <s v="NORTHERN AMERICA"/>
    <s v="UNITED STATES"/>
    <s v="INDUSTRIALS"/>
    <x v="4"/>
    <s v="FOOD - WHOLESALE"/>
    <n v="3899.4"/>
  </r>
  <r>
    <x v="13"/>
    <s v="DM"/>
    <s v="NORTHERN AMERICA"/>
    <s v="UNITED STATES"/>
    <s v="INDUSTRIALS"/>
    <x v="4"/>
    <s v="PERSONAL &amp; HOUSEHOLD PRODUCTS"/>
    <n v="4981"/>
  </r>
  <r>
    <x v="13"/>
    <s v="DM"/>
    <s v="NORTHERN AMERICA"/>
    <s v="UNITED STATES"/>
    <s v="INDUSTRIALS"/>
    <x v="9"/>
    <s v="ENERGY - EXPLORATION &amp; PRODUCTION"/>
    <n v="5764.5"/>
  </r>
  <r>
    <x v="13"/>
    <s v="DM"/>
    <s v="NORTHERN AMERICA"/>
    <s v="UNITED STATES"/>
    <s v="INDUSTRIALS"/>
    <x v="9"/>
    <s v="GAS DISTRIBUTION"/>
    <n v="427.2"/>
  </r>
  <r>
    <x v="13"/>
    <s v="DM"/>
    <s v="NORTHERN AMERICA"/>
    <s v="UNITED STATES"/>
    <s v="INDUSTRIALS"/>
    <x v="9"/>
    <s v="INTEGRATED ENERGY"/>
    <n v="875"/>
  </r>
  <r>
    <x v="13"/>
    <s v="DM"/>
    <s v="NORTHERN AMERICA"/>
    <s v="UNITED STATES"/>
    <s v="INDUSTRIALS"/>
    <x v="9"/>
    <s v="OIL FIELD EQUIPMENT &amp; SERVICES"/>
    <n v="1455"/>
  </r>
  <r>
    <x v="13"/>
    <s v="DM"/>
    <s v="NORTHERN AMERICA"/>
    <s v="UNITED STATES"/>
    <s v="INDUSTRIALS"/>
    <x v="9"/>
    <s v="OIL REFINING &amp; MARKETING"/>
    <n v="400"/>
  </r>
  <r>
    <x v="13"/>
    <s v="DM"/>
    <s v="NORTHERN AMERICA"/>
    <s v="UNITED STATES"/>
    <s v="INDUSTRIALS"/>
    <x v="0"/>
    <s v="HEALTH FACILITIES"/>
    <n v="6045"/>
  </r>
  <r>
    <x v="13"/>
    <s v="DM"/>
    <s v="NORTHERN AMERICA"/>
    <s v="UNITED STATES"/>
    <s v="INDUSTRIALS"/>
    <x v="0"/>
    <s v="HEALTH SERVICES"/>
    <n v="760.7"/>
  </r>
  <r>
    <x v="13"/>
    <s v="DM"/>
    <s v="NORTHERN AMERICA"/>
    <s v="UNITED STATES"/>
    <s v="INDUSTRIALS"/>
    <x v="0"/>
    <s v="MEDICAL PRODUCTS"/>
    <n v="1090.5999999999999"/>
  </r>
  <r>
    <x v="13"/>
    <s v="DM"/>
    <s v="NORTHERN AMERICA"/>
    <s v="UNITED STATES"/>
    <s v="INDUSTRIALS"/>
    <x v="0"/>
    <s v="PHARMACEUTICALS"/>
    <n v="575"/>
  </r>
  <r>
    <x v="13"/>
    <s v="DM"/>
    <s v="NORTHERN AMERICA"/>
    <s v="UNITED STATES"/>
    <s v="INDUSTRIALS"/>
    <x v="14"/>
    <s v="GAMING"/>
    <n v="4932.3999999999996"/>
  </r>
  <r>
    <x v="13"/>
    <s v="DM"/>
    <s v="NORTHERN AMERICA"/>
    <s v="UNITED STATES"/>
    <s v="INDUSTRIALS"/>
    <x v="14"/>
    <s v="HOTELS"/>
    <n v="2520"/>
  </r>
  <r>
    <x v="13"/>
    <s v="DM"/>
    <s v="NORTHERN AMERICA"/>
    <s v="UNITED STATES"/>
    <s v="INDUSTRIALS"/>
    <x v="14"/>
    <s v="RECREATION &amp; TRAVEL"/>
    <n v="2411.5"/>
  </r>
  <r>
    <x v="13"/>
    <s v="DM"/>
    <s v="NORTHERN AMERICA"/>
    <s v="UNITED STATES"/>
    <s v="INDUSTRIALS"/>
    <x v="14"/>
    <s v="THEATERS &amp; ENTERTAINMENT"/>
    <n v="936.4"/>
  </r>
  <r>
    <x v="13"/>
    <s v="DM"/>
    <s v="NORTHERN AMERICA"/>
    <s v="UNITED STATES"/>
    <s v="INDUSTRIALS"/>
    <x v="5"/>
    <s v="ADVERTISING"/>
    <n v="1400"/>
  </r>
  <r>
    <x v="13"/>
    <s v="DM"/>
    <s v="NORTHERN AMERICA"/>
    <s v="UNITED STATES"/>
    <s v="INDUSTRIALS"/>
    <x v="5"/>
    <s v="CABLE &amp; SATELLITE TV"/>
    <n v="19950.2"/>
  </r>
  <r>
    <x v="13"/>
    <s v="DM"/>
    <s v="NORTHERN AMERICA"/>
    <s v="UNITED STATES"/>
    <s v="INDUSTRIALS"/>
    <x v="5"/>
    <s v="MEDIA - DIVERSIFIED"/>
    <n v="13089.4"/>
  </r>
  <r>
    <x v="13"/>
    <s v="DM"/>
    <s v="NORTHERN AMERICA"/>
    <s v="UNITED STATES"/>
    <s v="INDUSTRIALS"/>
    <x v="5"/>
    <s v="MEDIA CONTENT"/>
    <n v="6563.5"/>
  </r>
  <r>
    <x v="13"/>
    <s v="DM"/>
    <s v="NORTHERN AMERICA"/>
    <s v="UNITED STATES"/>
    <s v="INDUSTRIALS"/>
    <x v="5"/>
    <s v="PRINTING &amp; PUBLISHING"/>
    <n v="3143.6"/>
  </r>
  <r>
    <x v="13"/>
    <s v="DM"/>
    <s v="NORTHERN AMERICA"/>
    <s v="UNITED STATES"/>
    <s v="INDUSTRIALS"/>
    <x v="15"/>
    <s v="REALESTATE DEV &amp; MGT"/>
    <n v="750"/>
  </r>
  <r>
    <x v="13"/>
    <s v="DM"/>
    <s v="NORTHERN AMERICA"/>
    <s v="UNITED STATES"/>
    <s v="INDUSTRIALS"/>
    <x v="15"/>
    <s v="REITS"/>
    <n v="600"/>
  </r>
  <r>
    <x v="13"/>
    <s v="DM"/>
    <s v="NORTHERN AMERICA"/>
    <s v="UNITED STATES"/>
    <s v="INDUSTRIALS"/>
    <x v="10"/>
    <s v="DEPARTMENT STORES"/>
    <n v="117.5"/>
  </r>
  <r>
    <x v="13"/>
    <s v="DM"/>
    <s v="NORTHERN AMERICA"/>
    <s v="UNITED STATES"/>
    <s v="INDUSTRIALS"/>
    <x v="10"/>
    <s v="DISCOUNT STORES"/>
    <n v="1869.1"/>
  </r>
  <r>
    <x v="13"/>
    <s v="DM"/>
    <s v="NORTHERN AMERICA"/>
    <s v="UNITED STATES"/>
    <s v="INDUSTRIALS"/>
    <x v="10"/>
    <s v="FOOD &amp; DRUG RETAILERS"/>
    <n v="5563.2"/>
  </r>
  <r>
    <x v="13"/>
    <s v="DM"/>
    <s v="NORTHERN AMERICA"/>
    <s v="UNITED STATES"/>
    <s v="INDUSTRIALS"/>
    <x v="10"/>
    <s v="RESTAURANTS"/>
    <n v="1099"/>
  </r>
  <r>
    <x v="13"/>
    <s v="DM"/>
    <s v="NORTHERN AMERICA"/>
    <s v="UNITED STATES"/>
    <s v="INDUSTRIALS"/>
    <x v="10"/>
    <s v="SPECIALTY RETAIL"/>
    <n v="6273.4"/>
  </r>
  <r>
    <x v="13"/>
    <s v="DM"/>
    <s v="NORTHERN AMERICA"/>
    <s v="UNITED STATES"/>
    <s v="INDUSTRIALS"/>
    <x v="16"/>
    <s v="ENVIRONMENTAL"/>
    <n v="1195"/>
  </r>
  <r>
    <x v="13"/>
    <s v="DM"/>
    <s v="NORTHERN AMERICA"/>
    <s v="UNITED STATES"/>
    <s v="INDUSTRIALS"/>
    <x v="16"/>
    <s v="SUPPORT-SERVICES"/>
    <n v="1803"/>
  </r>
  <r>
    <x v="13"/>
    <s v="DM"/>
    <s v="NORTHERN AMERICA"/>
    <s v="UNITED STATES"/>
    <s v="INDUSTRIALS"/>
    <x v="17"/>
    <s v="ELECTRONICS"/>
    <n v="2652.2"/>
  </r>
  <r>
    <x v="13"/>
    <s v="DM"/>
    <s v="NORTHERN AMERICA"/>
    <s v="UNITED STATES"/>
    <s v="INDUSTRIALS"/>
    <x v="17"/>
    <s v="SOFTWARE/SERVICES"/>
    <n v="1665"/>
  </r>
  <r>
    <x v="13"/>
    <s v="DM"/>
    <s v="NORTHERN AMERICA"/>
    <s v="UNITED STATES"/>
    <s v="INDUSTRIALS"/>
    <x v="17"/>
    <s v="TECH HARDWARE &amp; EQUIPMENT"/>
    <n v="1725"/>
  </r>
  <r>
    <x v="13"/>
    <s v="DM"/>
    <s v="NORTHERN AMERICA"/>
    <s v="UNITED STATES"/>
    <s v="INDUSTRIALS"/>
    <x v="2"/>
    <s v="TELECOM - SATELLITE"/>
    <n v="1607.3"/>
  </r>
  <r>
    <x v="13"/>
    <s v="DM"/>
    <s v="NORTHERN AMERICA"/>
    <s v="UNITED STATES"/>
    <s v="INDUSTRIALS"/>
    <x v="2"/>
    <s v="TELECOM - WIRELESS"/>
    <n v="9444.7999999999993"/>
  </r>
  <r>
    <x v="13"/>
    <s v="DM"/>
    <s v="NORTHERN AMERICA"/>
    <s v="UNITED STATES"/>
    <s v="INDUSTRIALS"/>
    <x v="2"/>
    <s v="TELECOM - WIRELINE INTEGRATED &amp; SERVICES"/>
    <n v="10556.5"/>
  </r>
  <r>
    <x v="13"/>
    <s v="DM"/>
    <s v="NORTHERN AMERICA"/>
    <s v="UNITED STATES"/>
    <s v="INDUSTRIALS"/>
    <x v="1"/>
    <s v="AIR TRANSPORTATION"/>
    <n v="3150.8"/>
  </r>
  <r>
    <x v="13"/>
    <s v="DM"/>
    <s v="NORTHERN AMERICA"/>
    <s v="UNITED STATES"/>
    <s v="INDUSTRIALS"/>
    <x v="1"/>
    <s v="TRANSPORT INFRASTRUCTURE/SERVICES"/>
    <n v="1084.3"/>
  </r>
  <r>
    <x v="13"/>
    <s v="DM"/>
    <s v="NORTHERN AMERICA"/>
    <s v="UNITED STATES"/>
    <s v="INDUSTRIALS"/>
    <x v="1"/>
    <s v="TRUCKING &amp; DELIVERY"/>
    <n v="200"/>
  </r>
  <r>
    <x v="13"/>
    <s v="DM"/>
    <s v="NORTHERN AMERICA"/>
    <s v="UNITED STATES"/>
    <s v="UTILITY"/>
    <x v="6"/>
    <s v="ELECTRIC-GENERATION"/>
    <n v="483.4"/>
  </r>
  <r>
    <x v="13"/>
    <s v="DM"/>
    <s v="NORTHERN AMERICA"/>
    <s v="UNITED STATES"/>
    <s v="UTILITY"/>
    <x v="6"/>
    <s v="ELECTRIC-INTEGRATED"/>
    <n v="8310.6"/>
  </r>
  <r>
    <x v="13"/>
    <s v="EM"/>
    <s v="ASIA"/>
    <s v="INDONESIA"/>
    <s v="FINANCIAL"/>
    <x v="12"/>
    <s v="CONS/COMM/LEASE FINANCING"/>
    <n v="260"/>
  </r>
  <r>
    <x v="13"/>
    <s v="EM"/>
    <s v="ASIA"/>
    <s v="INDONESIA"/>
    <s v="FINANCIAL"/>
    <x v="12"/>
    <s v="INVESTMENTS &amp; MISC FINANCIAL SERVICES"/>
    <n v="122.5"/>
  </r>
  <r>
    <x v="13"/>
    <s v="EM"/>
    <s v="ASIA"/>
    <s v="INDONESIA"/>
    <s v="INDUSTRIALS"/>
    <x v="7"/>
    <s v="CHEMICALS"/>
    <n v="200"/>
  </r>
  <r>
    <x v="13"/>
    <s v="EM"/>
    <s v="ASIA"/>
    <s v="INDONESIA"/>
    <s v="INDUSTRIALS"/>
    <x v="7"/>
    <s v="FORESTRY/PAPER"/>
    <n v="550"/>
  </r>
  <r>
    <x v="13"/>
    <s v="EM"/>
    <s v="LATIN AMERICA"/>
    <s v="ARGENTINA"/>
    <s v="INDUSTRIALS"/>
    <x v="7"/>
    <s v="STEEL PRODUCERS/PRODUCTS"/>
    <n v="100"/>
  </r>
  <r>
    <x v="13"/>
    <s v="EM"/>
    <s v="LATIN AMERICA"/>
    <s v="ARGENTINA"/>
    <s v="INDUSTRIALS"/>
    <x v="9"/>
    <s v="INTEGRATED ENERGY"/>
    <n v="650"/>
  </r>
  <r>
    <x v="13"/>
    <s v="EM"/>
    <s v="LATIN AMERICA"/>
    <s v="ARGENTINA"/>
    <s v="INDUSTRIALS"/>
    <x v="2"/>
    <s v="TELECOM - WIRELINE INTEGRATED &amp; SERVICES"/>
    <n v="300"/>
  </r>
  <r>
    <x v="13"/>
    <s v="EM"/>
    <s v="LATIN AMERICA"/>
    <s v="MEXICO"/>
    <s v="FINANCIAL"/>
    <x v="11"/>
    <s v="BANKING"/>
    <n v="200"/>
  </r>
  <r>
    <x v="13"/>
    <s v="EM"/>
    <s v="LATIN AMERICA"/>
    <s v="MEXICO"/>
    <s v="INDUSTRIALS"/>
    <x v="7"/>
    <s v="BUILDING MATERIALS"/>
    <n v="250"/>
  </r>
  <r>
    <x v="13"/>
    <s v="EM"/>
    <s v="LATIN AMERICA"/>
    <s v="MEXICO"/>
    <s v="INDUSTRIALS"/>
    <x v="7"/>
    <s v="FORESTRY/PAPER"/>
    <n v="250"/>
  </r>
  <r>
    <x v="13"/>
    <s v="EM"/>
    <s v="LATIN AMERICA"/>
    <s v="MEXICO"/>
    <s v="INDUSTRIALS"/>
    <x v="7"/>
    <s v="STEEL PRODUCERS/PRODUCTS"/>
    <n v="401.1"/>
  </r>
  <r>
    <x v="13"/>
    <s v="EM"/>
    <s v="LATIN AMERICA"/>
    <s v="MEXICO"/>
    <s v="INDUSTRIALS"/>
    <x v="4"/>
    <s v="BEVERAGE"/>
    <n v="350.1"/>
  </r>
  <r>
    <x v="13"/>
    <s v="EM"/>
    <s v="LATIN AMERICA"/>
    <s v="MEXICO"/>
    <s v="INDUSTRIALS"/>
    <x v="5"/>
    <s v="MEDIA CONTENT"/>
    <n v="748"/>
  </r>
  <r>
    <x v="13"/>
    <s v="EM"/>
    <s v="LATIN AMERICA"/>
    <s v="MEXICO"/>
    <s v="INDUSTRIALS"/>
    <x v="2"/>
    <s v="TELECOM - WIRELESS"/>
    <n v="372.9"/>
  </r>
  <r>
    <x v="13"/>
    <s v="EM"/>
    <s v="LATIN AMERICA"/>
    <s v="MEXICO"/>
    <s v="INDUSTRIALS"/>
    <x v="1"/>
    <s v="TRANSPORT INFRASTRUCTURE/SERVICES"/>
    <n v="350"/>
  </r>
  <r>
    <x v="13"/>
    <s v="EM"/>
    <s v="LATIN AMERICA"/>
    <s v="VENEZUELA"/>
    <s v="INDUSTRIALS"/>
    <x v="9"/>
    <s v="OIL REFINING &amp; MARKETING"/>
    <n v="750"/>
  </r>
  <r>
    <x v="14"/>
    <s v="DM"/>
    <s v="EUROPE"/>
    <s v="GERMANY"/>
    <s v="INDUSTRIALS"/>
    <x v="0"/>
    <s v="MEDICAL PRODUCTS"/>
    <n v="360"/>
  </r>
  <r>
    <x v="14"/>
    <s v="DM"/>
    <s v="EUROPE"/>
    <s v="GREECE"/>
    <s v="INDUSTRIALS"/>
    <x v="1"/>
    <s v="TRANSPORT INFRASTRUCTURE/SERVICES"/>
    <n v="140"/>
  </r>
  <r>
    <x v="14"/>
    <s v="DM"/>
    <s v="EUROPE"/>
    <s v="LUXEMBOURG"/>
    <s v="INDUSTRIALS"/>
    <x v="2"/>
    <s v="TELECOM - WIRELESS"/>
    <n v="962"/>
  </r>
  <r>
    <x v="14"/>
    <s v="DM"/>
    <s v="EUROPE"/>
    <s v="NETHERLANDS"/>
    <s v="INDUSTRIALS"/>
    <x v="4"/>
    <s v="PERSONAL &amp; HOUSEHOLD PRODUCTS"/>
    <n v="150"/>
  </r>
  <r>
    <x v="14"/>
    <s v="DM"/>
    <s v="EUROPE"/>
    <s v="SWEDEN"/>
    <s v="INDUSTRIALS"/>
    <x v="1"/>
    <s v="TRANSPORT INFRASTRUCTURE/SERVICES"/>
    <n v="175"/>
  </r>
  <r>
    <x v="14"/>
    <s v="DM"/>
    <s v="EUROPE"/>
    <s v="UNITED KINGDOM"/>
    <s v="INDUSTRIALS"/>
    <x v="3"/>
    <s v="AUTO PARTS &amp; EQUIPMENT"/>
    <n v="110"/>
  </r>
  <r>
    <x v="14"/>
    <s v="DM"/>
    <s v="EUROPE"/>
    <s v="UNITED KINGDOM"/>
    <s v="INDUSTRIALS"/>
    <x v="4"/>
    <s v="PERSONAL &amp; HOUSEHOLD PRODUCTS"/>
    <n v="126.7"/>
  </r>
  <r>
    <x v="14"/>
    <s v="DM"/>
    <s v="EUROPE"/>
    <s v="UNITED KINGDOM"/>
    <s v="INDUSTRIALS"/>
    <x v="5"/>
    <s v="CABLE &amp; SATELLITE TV"/>
    <n v="1836"/>
  </r>
  <r>
    <x v="14"/>
    <s v="DM"/>
    <s v="EUROPE"/>
    <s v="UNITED KINGDOM"/>
    <s v="INDUSTRIALS"/>
    <x v="2"/>
    <s v="TELECOM - WIRELINE INTEGRATED &amp; SERVICES"/>
    <n v="314"/>
  </r>
  <r>
    <x v="14"/>
    <s v="DM"/>
    <s v="EUROPE"/>
    <s v="UNITED KINGDOM"/>
    <s v="UTILITY"/>
    <x v="6"/>
    <s v="ELECTRIC-INTEGRATED"/>
    <n v="2389.4"/>
  </r>
  <r>
    <x v="14"/>
    <s v="DM"/>
    <s v="NORTHERN AMERICA"/>
    <s v="BERMUDA"/>
    <s v="INDUSTRIALS"/>
    <x v="2"/>
    <s v="TELECOM - WIRELINE INTEGRATED &amp; SERVICES"/>
    <n v="300"/>
  </r>
  <r>
    <x v="14"/>
    <s v="DM"/>
    <s v="NORTHERN AMERICA"/>
    <s v="CANADA"/>
    <s v="INDUSTRIALS"/>
    <x v="7"/>
    <s v="BUILDING MATERIALS"/>
    <n v="265"/>
  </r>
  <r>
    <x v="14"/>
    <s v="DM"/>
    <s v="NORTHERN AMERICA"/>
    <s v="CANADA"/>
    <s v="INDUSTRIALS"/>
    <x v="7"/>
    <s v="CHEMICALS"/>
    <n v="200"/>
  </r>
  <r>
    <x v="14"/>
    <s v="DM"/>
    <s v="NORTHERN AMERICA"/>
    <s v="CANADA"/>
    <s v="INDUSTRIALS"/>
    <x v="7"/>
    <s v="FORESTRY/PAPER"/>
    <n v="1800"/>
  </r>
  <r>
    <x v="14"/>
    <s v="DM"/>
    <s v="NORTHERN AMERICA"/>
    <s v="CANADA"/>
    <s v="INDUSTRIALS"/>
    <x v="7"/>
    <s v="METALS/MINING EXCLUDING STEEL"/>
    <n v="325"/>
  </r>
  <r>
    <x v="14"/>
    <s v="DM"/>
    <s v="NORTHERN AMERICA"/>
    <s v="CANADA"/>
    <s v="INDUSTRIALS"/>
    <x v="7"/>
    <s v="STEEL PRODUCERS/PRODUCTS"/>
    <n v="340"/>
  </r>
  <r>
    <x v="14"/>
    <s v="DM"/>
    <s v="NORTHERN AMERICA"/>
    <s v="CANADA"/>
    <s v="INDUSTRIALS"/>
    <x v="8"/>
    <s v="DIVERSIFIED CAPITAL GOODS"/>
    <n v="167.5"/>
  </r>
  <r>
    <x v="14"/>
    <s v="DM"/>
    <s v="NORTHERN AMERICA"/>
    <s v="CANADA"/>
    <s v="INDUSTRIALS"/>
    <x v="4"/>
    <s v="BEVERAGE"/>
    <n v="285"/>
  </r>
  <r>
    <x v="14"/>
    <s v="DM"/>
    <s v="NORTHERN AMERICA"/>
    <s v="CANADA"/>
    <s v="INDUSTRIALS"/>
    <x v="4"/>
    <s v="PERSONAL &amp; HOUSEHOLD PRODUCTS"/>
    <n v="125"/>
  </r>
  <r>
    <x v="14"/>
    <s v="DM"/>
    <s v="NORTHERN AMERICA"/>
    <s v="CANADA"/>
    <s v="INDUSTRIALS"/>
    <x v="9"/>
    <s v="ENERGY - EXPLORATION &amp; PRODUCTION"/>
    <n v="1220"/>
  </r>
  <r>
    <x v="14"/>
    <s v="DM"/>
    <s v="NORTHERN AMERICA"/>
    <s v="CANADA"/>
    <s v="INDUSTRIALS"/>
    <x v="5"/>
    <s v="CABLE &amp; SATELLITE TV"/>
    <n v="1815"/>
  </r>
  <r>
    <x v="14"/>
    <s v="DM"/>
    <s v="NORTHERN AMERICA"/>
    <s v="CANADA"/>
    <s v="INDUSTRIALS"/>
    <x v="5"/>
    <s v="MEDIA CONTENT"/>
    <n v="200"/>
  </r>
  <r>
    <x v="14"/>
    <s v="DM"/>
    <s v="NORTHERN AMERICA"/>
    <s v="CANADA"/>
    <s v="INDUSTRIALS"/>
    <x v="5"/>
    <s v="PRINTING &amp; PUBLISHING"/>
    <n v="150"/>
  </r>
  <r>
    <x v="14"/>
    <s v="DM"/>
    <s v="NORTHERN AMERICA"/>
    <s v="CANADA"/>
    <s v="INDUSTRIALS"/>
    <x v="10"/>
    <s v="SPECIALTY RETAIL"/>
    <n v="779.2"/>
  </r>
  <r>
    <x v="14"/>
    <s v="DM"/>
    <s v="NORTHERN AMERICA"/>
    <s v="CANADA"/>
    <s v="INDUSTRIALS"/>
    <x v="2"/>
    <s v="TELECOM - WIRELESS"/>
    <n v="1960"/>
  </r>
  <r>
    <x v="14"/>
    <s v="DM"/>
    <s v="NORTHERN AMERICA"/>
    <s v="CANADA"/>
    <s v="INDUSTRIALS"/>
    <x v="2"/>
    <s v="TELECOM - WIRELINE INTEGRATED &amp; SERVICES"/>
    <n v="120"/>
  </r>
  <r>
    <x v="14"/>
    <s v="DM"/>
    <s v="NORTHERN AMERICA"/>
    <s v="CANADA"/>
    <s v="INDUSTRIALS"/>
    <x v="1"/>
    <s v="TRANSPORT INFRASTRUCTURE/SERVICES"/>
    <n v="375"/>
  </r>
  <r>
    <x v="14"/>
    <s v="DM"/>
    <s v="NORTHERN AMERICA"/>
    <s v="UNITED STATES"/>
    <s v="FINANCIAL"/>
    <x v="11"/>
    <s v="BANKING"/>
    <n v="5128.3"/>
  </r>
  <r>
    <x v="14"/>
    <s v="DM"/>
    <s v="NORTHERN AMERICA"/>
    <s v="UNITED STATES"/>
    <s v="FINANCIAL"/>
    <x v="12"/>
    <s v="CONS/COMM/LEASE FINANCING"/>
    <n v="1917.5"/>
  </r>
  <r>
    <x v="14"/>
    <s v="DM"/>
    <s v="NORTHERN AMERICA"/>
    <s v="UNITED STATES"/>
    <s v="FINANCIAL"/>
    <x v="12"/>
    <s v="INVESTMENTS &amp; MISC FINANCIAL SERVICES"/>
    <n v="1317.6"/>
  </r>
  <r>
    <x v="14"/>
    <s v="DM"/>
    <s v="NORTHERN AMERICA"/>
    <s v="UNITED STATES"/>
    <s v="FINANCIAL"/>
    <x v="13"/>
    <s v="LIFE INSURANCE"/>
    <n v="1025"/>
  </r>
  <r>
    <x v="14"/>
    <s v="DM"/>
    <s v="NORTHERN AMERICA"/>
    <s v="UNITED STATES"/>
    <s v="FINANCIAL"/>
    <x v="13"/>
    <s v="P&amp;C"/>
    <n v="650"/>
  </r>
  <r>
    <x v="14"/>
    <s v="DM"/>
    <s v="NORTHERN AMERICA"/>
    <s v="UNITED STATES"/>
    <s v="INDUSTRIALS"/>
    <x v="3"/>
    <s v="AUTO PARTS &amp; EQUIPMENT"/>
    <n v="1900"/>
  </r>
  <r>
    <x v="14"/>
    <s v="DM"/>
    <s v="NORTHERN AMERICA"/>
    <s v="UNITED STATES"/>
    <s v="INDUSTRIALS"/>
    <x v="3"/>
    <s v="AUTOMAKERS"/>
    <n v="100"/>
  </r>
  <r>
    <x v="14"/>
    <s v="DM"/>
    <s v="NORTHERN AMERICA"/>
    <s v="UNITED STATES"/>
    <s v="INDUSTRIALS"/>
    <x v="7"/>
    <s v="BUILDING &amp; CONSTRUCTION"/>
    <n v="2979.9"/>
  </r>
  <r>
    <x v="14"/>
    <s v="DM"/>
    <s v="NORTHERN AMERICA"/>
    <s v="UNITED STATES"/>
    <s v="INDUSTRIALS"/>
    <x v="7"/>
    <s v="BUILDING MATERIALS"/>
    <n v="4175.7"/>
  </r>
  <r>
    <x v="14"/>
    <s v="DM"/>
    <s v="NORTHERN AMERICA"/>
    <s v="UNITED STATES"/>
    <s v="INDUSTRIALS"/>
    <x v="7"/>
    <s v="CHEMICALS"/>
    <n v="4981.3999999999996"/>
  </r>
  <r>
    <x v="14"/>
    <s v="DM"/>
    <s v="NORTHERN AMERICA"/>
    <s v="UNITED STATES"/>
    <s v="INDUSTRIALS"/>
    <x v="7"/>
    <s v="FORESTRY/PAPER"/>
    <n v="1390"/>
  </r>
  <r>
    <x v="14"/>
    <s v="DM"/>
    <s v="NORTHERN AMERICA"/>
    <s v="UNITED STATES"/>
    <s v="INDUSTRIALS"/>
    <x v="7"/>
    <s v="METALS/MINING EXCLUDING STEEL"/>
    <n v="2981.7"/>
  </r>
  <r>
    <x v="14"/>
    <s v="DM"/>
    <s v="NORTHERN AMERICA"/>
    <s v="UNITED STATES"/>
    <s v="INDUSTRIALS"/>
    <x v="7"/>
    <s v="STEEL PRODUCERS/PRODUCTS"/>
    <n v="3506.3"/>
  </r>
  <r>
    <x v="14"/>
    <s v="DM"/>
    <s v="NORTHERN AMERICA"/>
    <s v="UNITED STATES"/>
    <s v="INDUSTRIALS"/>
    <x v="8"/>
    <s v="AEROSPACE/DEFENSE"/>
    <n v="1620"/>
  </r>
  <r>
    <x v="14"/>
    <s v="DM"/>
    <s v="NORTHERN AMERICA"/>
    <s v="UNITED STATES"/>
    <s v="INDUSTRIALS"/>
    <x v="8"/>
    <s v="DIVERSIFIED CAPITAL GOODS"/>
    <n v="1603"/>
  </r>
  <r>
    <x v="14"/>
    <s v="DM"/>
    <s v="NORTHERN AMERICA"/>
    <s v="UNITED STATES"/>
    <s v="INDUSTRIALS"/>
    <x v="8"/>
    <s v="MACHINERY"/>
    <n v="1851.8"/>
  </r>
  <r>
    <x v="14"/>
    <s v="DM"/>
    <s v="NORTHERN AMERICA"/>
    <s v="UNITED STATES"/>
    <s v="INDUSTRIALS"/>
    <x v="8"/>
    <s v="PACKAGING"/>
    <n v="6828.3"/>
  </r>
  <r>
    <x v="14"/>
    <s v="DM"/>
    <s v="NORTHERN AMERICA"/>
    <s v="UNITED STATES"/>
    <s v="INDUSTRIALS"/>
    <x v="4"/>
    <s v="BEVERAGE"/>
    <n v="745"/>
  </r>
  <r>
    <x v="14"/>
    <s v="DM"/>
    <s v="NORTHERN AMERICA"/>
    <s v="UNITED STATES"/>
    <s v="INDUSTRIALS"/>
    <x v="4"/>
    <s v="FOOD - WHOLESALE"/>
    <n v="4583.1000000000004"/>
  </r>
  <r>
    <x v="14"/>
    <s v="DM"/>
    <s v="NORTHERN AMERICA"/>
    <s v="UNITED STATES"/>
    <s v="INDUSTRIALS"/>
    <x v="4"/>
    <s v="PERSONAL &amp; HOUSEHOLD PRODUCTS"/>
    <n v="4846"/>
  </r>
  <r>
    <x v="14"/>
    <s v="DM"/>
    <s v="NORTHERN AMERICA"/>
    <s v="UNITED STATES"/>
    <s v="INDUSTRIALS"/>
    <x v="9"/>
    <s v="ENERGY - EXPLORATION &amp; PRODUCTION"/>
    <n v="6189.5"/>
  </r>
  <r>
    <x v="14"/>
    <s v="DM"/>
    <s v="NORTHERN AMERICA"/>
    <s v="UNITED STATES"/>
    <s v="INDUSTRIALS"/>
    <x v="9"/>
    <s v="GAS DISTRIBUTION"/>
    <n v="427.2"/>
  </r>
  <r>
    <x v="14"/>
    <s v="DM"/>
    <s v="NORTHERN AMERICA"/>
    <s v="UNITED STATES"/>
    <s v="INDUSTRIALS"/>
    <x v="9"/>
    <s v="INTEGRATED ENERGY"/>
    <n v="875"/>
  </r>
  <r>
    <x v="14"/>
    <s v="DM"/>
    <s v="NORTHERN AMERICA"/>
    <s v="UNITED STATES"/>
    <s v="INDUSTRIALS"/>
    <x v="9"/>
    <s v="OIL FIELD EQUIPMENT &amp; SERVICES"/>
    <n v="1355"/>
  </r>
  <r>
    <x v="14"/>
    <s v="DM"/>
    <s v="NORTHERN AMERICA"/>
    <s v="UNITED STATES"/>
    <s v="INDUSTRIALS"/>
    <x v="9"/>
    <s v="OIL REFINING &amp; MARKETING"/>
    <n v="550"/>
  </r>
  <r>
    <x v="14"/>
    <s v="DM"/>
    <s v="NORTHERN AMERICA"/>
    <s v="UNITED STATES"/>
    <s v="INDUSTRIALS"/>
    <x v="0"/>
    <s v="HEALTH FACILITIES"/>
    <n v="6495"/>
  </r>
  <r>
    <x v="14"/>
    <s v="DM"/>
    <s v="NORTHERN AMERICA"/>
    <s v="UNITED STATES"/>
    <s v="INDUSTRIALS"/>
    <x v="0"/>
    <s v="HEALTH SERVICES"/>
    <n v="760.7"/>
  </r>
  <r>
    <x v="14"/>
    <s v="DM"/>
    <s v="NORTHERN AMERICA"/>
    <s v="UNITED STATES"/>
    <s v="INDUSTRIALS"/>
    <x v="0"/>
    <s v="MEDICAL PRODUCTS"/>
    <n v="1090.5999999999999"/>
  </r>
  <r>
    <x v="14"/>
    <s v="DM"/>
    <s v="NORTHERN AMERICA"/>
    <s v="UNITED STATES"/>
    <s v="INDUSTRIALS"/>
    <x v="0"/>
    <s v="PHARMACEUTICALS"/>
    <n v="575"/>
  </r>
  <r>
    <x v="14"/>
    <s v="DM"/>
    <s v="NORTHERN AMERICA"/>
    <s v="UNITED STATES"/>
    <s v="INDUSTRIALS"/>
    <x v="14"/>
    <s v="GAMING"/>
    <n v="5356.6"/>
  </r>
  <r>
    <x v="14"/>
    <s v="DM"/>
    <s v="NORTHERN AMERICA"/>
    <s v="UNITED STATES"/>
    <s v="INDUSTRIALS"/>
    <x v="14"/>
    <s v="HOTELS"/>
    <n v="2520"/>
  </r>
  <r>
    <x v="14"/>
    <s v="DM"/>
    <s v="NORTHERN AMERICA"/>
    <s v="UNITED STATES"/>
    <s v="INDUSTRIALS"/>
    <x v="14"/>
    <s v="RECREATION &amp; TRAVEL"/>
    <n v="2411.5"/>
  </r>
  <r>
    <x v="14"/>
    <s v="DM"/>
    <s v="NORTHERN AMERICA"/>
    <s v="UNITED STATES"/>
    <s v="INDUSTRIALS"/>
    <x v="14"/>
    <s v="THEATERS &amp; ENTERTAINMENT"/>
    <n v="1061.4000000000001"/>
  </r>
  <r>
    <x v="14"/>
    <s v="DM"/>
    <s v="NORTHERN AMERICA"/>
    <s v="UNITED STATES"/>
    <s v="INDUSTRIALS"/>
    <x v="5"/>
    <s v="ADVERTISING"/>
    <n v="1400"/>
  </r>
  <r>
    <x v="14"/>
    <s v="DM"/>
    <s v="NORTHERN AMERICA"/>
    <s v="UNITED STATES"/>
    <s v="INDUSTRIALS"/>
    <x v="5"/>
    <s v="CABLE &amp; SATELLITE TV"/>
    <n v="20912.8"/>
  </r>
  <r>
    <x v="14"/>
    <s v="DM"/>
    <s v="NORTHERN AMERICA"/>
    <s v="UNITED STATES"/>
    <s v="INDUSTRIALS"/>
    <x v="5"/>
    <s v="MEDIA - DIVERSIFIED"/>
    <n v="13089.4"/>
  </r>
  <r>
    <x v="14"/>
    <s v="DM"/>
    <s v="NORTHERN AMERICA"/>
    <s v="UNITED STATES"/>
    <s v="INDUSTRIALS"/>
    <x v="5"/>
    <s v="MEDIA CONTENT"/>
    <n v="6813.5"/>
  </r>
  <r>
    <x v="14"/>
    <s v="DM"/>
    <s v="NORTHERN AMERICA"/>
    <s v="UNITED STATES"/>
    <s v="INDUSTRIALS"/>
    <x v="5"/>
    <s v="PRINTING &amp; PUBLISHING"/>
    <n v="3143.6"/>
  </r>
  <r>
    <x v="14"/>
    <s v="DM"/>
    <s v="NORTHERN AMERICA"/>
    <s v="UNITED STATES"/>
    <s v="INDUSTRIALS"/>
    <x v="15"/>
    <s v="REALESTATE DEV &amp; MGT"/>
    <n v="750"/>
  </r>
  <r>
    <x v="14"/>
    <s v="DM"/>
    <s v="NORTHERN AMERICA"/>
    <s v="UNITED STATES"/>
    <s v="INDUSTRIALS"/>
    <x v="15"/>
    <s v="REITS"/>
    <n v="600"/>
  </r>
  <r>
    <x v="14"/>
    <s v="DM"/>
    <s v="NORTHERN AMERICA"/>
    <s v="UNITED STATES"/>
    <s v="INDUSTRIALS"/>
    <x v="10"/>
    <s v="DEPARTMENT STORES"/>
    <n v="117.5"/>
  </r>
  <r>
    <x v="14"/>
    <s v="DM"/>
    <s v="NORTHERN AMERICA"/>
    <s v="UNITED STATES"/>
    <s v="INDUSTRIALS"/>
    <x v="10"/>
    <s v="DISCOUNT STORES"/>
    <n v="1868.8"/>
  </r>
  <r>
    <x v="14"/>
    <s v="DM"/>
    <s v="NORTHERN AMERICA"/>
    <s v="UNITED STATES"/>
    <s v="INDUSTRIALS"/>
    <x v="10"/>
    <s v="FOOD &amp; DRUG RETAILERS"/>
    <n v="5912.7"/>
  </r>
  <r>
    <x v="14"/>
    <s v="DM"/>
    <s v="NORTHERN AMERICA"/>
    <s v="UNITED STATES"/>
    <s v="INDUSTRIALS"/>
    <x v="10"/>
    <s v="RESTAURANTS"/>
    <n v="1691"/>
  </r>
  <r>
    <x v="14"/>
    <s v="DM"/>
    <s v="NORTHERN AMERICA"/>
    <s v="UNITED STATES"/>
    <s v="INDUSTRIALS"/>
    <x v="10"/>
    <s v="SPECIALTY RETAIL"/>
    <n v="6061.5"/>
  </r>
  <r>
    <x v="14"/>
    <s v="DM"/>
    <s v="NORTHERN AMERICA"/>
    <s v="UNITED STATES"/>
    <s v="INDUSTRIALS"/>
    <x v="16"/>
    <s v="ENVIRONMENTAL"/>
    <n v="1195"/>
  </r>
  <r>
    <x v="14"/>
    <s v="DM"/>
    <s v="NORTHERN AMERICA"/>
    <s v="UNITED STATES"/>
    <s v="INDUSTRIALS"/>
    <x v="16"/>
    <s v="SUPPORT-SERVICES"/>
    <n v="1803"/>
  </r>
  <r>
    <x v="14"/>
    <s v="DM"/>
    <s v="NORTHERN AMERICA"/>
    <s v="UNITED STATES"/>
    <s v="INDUSTRIALS"/>
    <x v="17"/>
    <s v="ELECTRONICS"/>
    <n v="5021.3"/>
  </r>
  <r>
    <x v="14"/>
    <s v="DM"/>
    <s v="NORTHERN AMERICA"/>
    <s v="UNITED STATES"/>
    <s v="INDUSTRIALS"/>
    <x v="17"/>
    <s v="SOFTWARE/SERVICES"/>
    <n v="1595"/>
  </r>
  <r>
    <x v="14"/>
    <s v="DM"/>
    <s v="NORTHERN AMERICA"/>
    <s v="UNITED STATES"/>
    <s v="INDUSTRIALS"/>
    <x v="17"/>
    <s v="TECH HARDWARE &amp; EQUIPMENT"/>
    <n v="1725"/>
  </r>
  <r>
    <x v="14"/>
    <s v="DM"/>
    <s v="NORTHERN AMERICA"/>
    <s v="UNITED STATES"/>
    <s v="INDUSTRIALS"/>
    <x v="2"/>
    <s v="TELECOM - SATELLITE"/>
    <n v="1932.3"/>
  </r>
  <r>
    <x v="14"/>
    <s v="DM"/>
    <s v="NORTHERN AMERICA"/>
    <s v="UNITED STATES"/>
    <s v="INDUSTRIALS"/>
    <x v="2"/>
    <s v="TELECOM - WIRELESS"/>
    <n v="9544.7999999999993"/>
  </r>
  <r>
    <x v="14"/>
    <s v="DM"/>
    <s v="NORTHERN AMERICA"/>
    <s v="UNITED STATES"/>
    <s v="INDUSTRIALS"/>
    <x v="2"/>
    <s v="TELECOM - WIRELINE INTEGRATED &amp; SERVICES"/>
    <n v="10988.8"/>
  </r>
  <r>
    <x v="14"/>
    <s v="DM"/>
    <s v="NORTHERN AMERICA"/>
    <s v="UNITED STATES"/>
    <s v="INDUSTRIALS"/>
    <x v="1"/>
    <s v="AIR TRANSPORTATION"/>
    <n v="3150.8"/>
  </r>
  <r>
    <x v="14"/>
    <s v="DM"/>
    <s v="NORTHERN AMERICA"/>
    <s v="UNITED STATES"/>
    <s v="INDUSTRIALS"/>
    <x v="1"/>
    <s v="TRANSPORT INFRASTRUCTURE/SERVICES"/>
    <n v="1384.3"/>
  </r>
  <r>
    <x v="14"/>
    <s v="DM"/>
    <s v="NORTHERN AMERICA"/>
    <s v="UNITED STATES"/>
    <s v="INDUSTRIALS"/>
    <x v="1"/>
    <s v="TRUCKING &amp; DELIVERY"/>
    <n v="200"/>
  </r>
  <r>
    <x v="14"/>
    <s v="DM"/>
    <s v="NORTHERN AMERICA"/>
    <s v="UNITED STATES"/>
    <s v="UTILITY"/>
    <x v="6"/>
    <s v="ELECTRIC-GENERATION"/>
    <n v="465.8"/>
  </r>
  <r>
    <x v="14"/>
    <s v="DM"/>
    <s v="NORTHERN AMERICA"/>
    <s v="UNITED STATES"/>
    <s v="UTILITY"/>
    <x v="6"/>
    <s v="ELECTRIC-INTEGRATED"/>
    <n v="8360.6"/>
  </r>
  <r>
    <x v="14"/>
    <s v="EM"/>
    <s v="ASIA"/>
    <s v="INDONESIA"/>
    <s v="FINANCIAL"/>
    <x v="12"/>
    <s v="CONS/COMM/LEASE FINANCING"/>
    <n v="260"/>
  </r>
  <r>
    <x v="14"/>
    <s v="EM"/>
    <s v="ASIA"/>
    <s v="INDONESIA"/>
    <s v="FINANCIAL"/>
    <x v="12"/>
    <s v="INVESTMENTS &amp; MISC FINANCIAL SERVICES"/>
    <n v="1158.0999999999999"/>
  </r>
  <r>
    <x v="14"/>
    <s v="EM"/>
    <s v="ASIA"/>
    <s v="INDONESIA"/>
    <s v="INDUSTRIALS"/>
    <x v="7"/>
    <s v="FORESTRY/PAPER"/>
    <n v="100"/>
  </r>
  <r>
    <x v="14"/>
    <s v="EM"/>
    <s v="LATIN AMERICA"/>
    <s v="ARGENTINA"/>
    <s v="INDUSTRIALS"/>
    <x v="7"/>
    <s v="STEEL PRODUCERS/PRODUCTS"/>
    <n v="100"/>
  </r>
  <r>
    <x v="14"/>
    <s v="EM"/>
    <s v="LATIN AMERICA"/>
    <s v="ARGENTINA"/>
    <s v="INDUSTRIALS"/>
    <x v="9"/>
    <s v="INTEGRATED ENERGY"/>
    <n v="650"/>
  </r>
  <r>
    <x v="14"/>
    <s v="EM"/>
    <s v="LATIN AMERICA"/>
    <s v="ARGENTINA"/>
    <s v="INDUSTRIALS"/>
    <x v="2"/>
    <s v="TELECOM - WIRELINE INTEGRATED &amp; SERVICES"/>
    <n v="300"/>
  </r>
  <r>
    <x v="14"/>
    <s v="EM"/>
    <s v="LATIN AMERICA"/>
    <s v="BRAZIL"/>
    <s v="INDUSTRIALS"/>
    <x v="5"/>
    <s v="CABLE &amp; SATELLITE TV"/>
    <n v="170.1"/>
  </r>
  <r>
    <x v="14"/>
    <s v="EM"/>
    <s v="LATIN AMERICA"/>
    <s v="MEXICO"/>
    <s v="FINANCIAL"/>
    <x v="11"/>
    <s v="BANKING"/>
    <n v="200"/>
  </r>
  <r>
    <x v="14"/>
    <s v="EM"/>
    <s v="LATIN AMERICA"/>
    <s v="MEXICO"/>
    <s v="INDUSTRIALS"/>
    <x v="7"/>
    <s v="BUILDING MATERIALS"/>
    <n v="250"/>
  </r>
  <r>
    <x v="14"/>
    <s v="EM"/>
    <s v="LATIN AMERICA"/>
    <s v="MEXICO"/>
    <s v="INDUSTRIALS"/>
    <x v="7"/>
    <s v="FORESTRY/PAPER"/>
    <n v="250"/>
  </r>
  <r>
    <x v="14"/>
    <s v="EM"/>
    <s v="LATIN AMERICA"/>
    <s v="MEXICO"/>
    <s v="INDUSTRIALS"/>
    <x v="7"/>
    <s v="STEEL PRODUCERS/PRODUCTS"/>
    <n v="401.1"/>
  </r>
  <r>
    <x v="14"/>
    <s v="EM"/>
    <s v="LATIN AMERICA"/>
    <s v="MEXICO"/>
    <s v="INDUSTRIALS"/>
    <x v="4"/>
    <s v="BEVERAGE"/>
    <n v="350.1"/>
  </r>
  <r>
    <x v="14"/>
    <s v="EM"/>
    <s v="LATIN AMERICA"/>
    <s v="MEXICO"/>
    <s v="INDUSTRIALS"/>
    <x v="5"/>
    <s v="MEDIA CONTENT"/>
    <n v="748"/>
  </r>
  <r>
    <x v="14"/>
    <s v="EM"/>
    <s v="LATIN AMERICA"/>
    <s v="MEXICO"/>
    <s v="INDUSTRIALS"/>
    <x v="2"/>
    <s v="TELECOM - WIRELESS"/>
    <n v="372.9"/>
  </r>
  <r>
    <x v="14"/>
    <s v="EM"/>
    <s v="LATIN AMERICA"/>
    <s v="MEXICO"/>
    <s v="INDUSTRIALS"/>
    <x v="1"/>
    <s v="TRANSPORT INFRASTRUCTURE/SERVICES"/>
    <n v="350"/>
  </r>
  <r>
    <x v="14"/>
    <s v="EM"/>
    <s v="LATIN AMERICA"/>
    <s v="VENEZUELA"/>
    <s v="INDUSTRIALS"/>
    <x v="9"/>
    <s v="OIL REFINING &amp; MARKETING"/>
    <n v="750"/>
  </r>
  <r>
    <x v="15"/>
    <s v="DM"/>
    <s v="EUROPE"/>
    <s v="GERMANY"/>
    <s v="INDUSTRIALS"/>
    <x v="0"/>
    <s v="MEDICAL PRODUCTS"/>
    <n v="360"/>
  </r>
  <r>
    <x v="15"/>
    <s v="DM"/>
    <s v="EUROPE"/>
    <s v="GREECE"/>
    <s v="INDUSTRIALS"/>
    <x v="1"/>
    <s v="TRANSPORT INFRASTRUCTURE/SERVICES"/>
    <n v="140"/>
  </r>
  <r>
    <x v="15"/>
    <s v="DM"/>
    <s v="EUROPE"/>
    <s v="LUXEMBOURG"/>
    <s v="INDUSTRIALS"/>
    <x v="2"/>
    <s v="TELECOM - WIRELESS"/>
    <n v="962"/>
  </r>
  <r>
    <x v="15"/>
    <s v="DM"/>
    <s v="EUROPE"/>
    <s v="NETHERLANDS"/>
    <s v="INDUSTRIALS"/>
    <x v="4"/>
    <s v="PERSONAL &amp; HOUSEHOLD PRODUCTS"/>
    <n v="150"/>
  </r>
  <r>
    <x v="15"/>
    <s v="DM"/>
    <s v="EUROPE"/>
    <s v="SWEDEN"/>
    <s v="INDUSTRIALS"/>
    <x v="1"/>
    <s v="TRANSPORT INFRASTRUCTURE/SERVICES"/>
    <n v="175"/>
  </r>
  <r>
    <x v="15"/>
    <s v="DM"/>
    <s v="EUROPE"/>
    <s v="UNITED KINGDOM"/>
    <s v="INDUSTRIALS"/>
    <x v="3"/>
    <s v="AUTO PARTS &amp; EQUIPMENT"/>
    <n v="110"/>
  </r>
  <r>
    <x v="15"/>
    <s v="DM"/>
    <s v="EUROPE"/>
    <s v="UNITED KINGDOM"/>
    <s v="INDUSTRIALS"/>
    <x v="4"/>
    <s v="PERSONAL &amp; HOUSEHOLD PRODUCTS"/>
    <n v="126.7"/>
  </r>
  <r>
    <x v="15"/>
    <s v="DM"/>
    <s v="EUROPE"/>
    <s v="UNITED KINGDOM"/>
    <s v="INDUSTRIALS"/>
    <x v="5"/>
    <s v="CABLE &amp; SATELLITE TV"/>
    <n v="1836"/>
  </r>
  <r>
    <x v="15"/>
    <s v="DM"/>
    <s v="EUROPE"/>
    <s v="UNITED KINGDOM"/>
    <s v="INDUSTRIALS"/>
    <x v="2"/>
    <s v="TELECOM - WIRELINE INTEGRATED &amp; SERVICES"/>
    <n v="314"/>
  </r>
  <r>
    <x v="15"/>
    <s v="DM"/>
    <s v="EUROPE"/>
    <s v="UNITED KINGDOM"/>
    <s v="UTILITY"/>
    <x v="6"/>
    <s v="ELECTRIC-INTEGRATED"/>
    <n v="2389.4"/>
  </r>
  <r>
    <x v="15"/>
    <s v="DM"/>
    <s v="NORTHERN AMERICA"/>
    <s v="BERMUDA"/>
    <s v="INDUSTRIALS"/>
    <x v="2"/>
    <s v="TELECOM - WIRELINE INTEGRATED &amp; SERVICES"/>
    <n v="300"/>
  </r>
  <r>
    <x v="15"/>
    <s v="DM"/>
    <s v="NORTHERN AMERICA"/>
    <s v="CANADA"/>
    <s v="INDUSTRIALS"/>
    <x v="7"/>
    <s v="BUILDING MATERIALS"/>
    <n v="265"/>
  </r>
  <r>
    <x v="15"/>
    <s v="DM"/>
    <s v="NORTHERN AMERICA"/>
    <s v="CANADA"/>
    <s v="INDUSTRIALS"/>
    <x v="7"/>
    <s v="CHEMICALS"/>
    <n v="200"/>
  </r>
  <r>
    <x v="15"/>
    <s v="DM"/>
    <s v="NORTHERN AMERICA"/>
    <s v="CANADA"/>
    <s v="INDUSTRIALS"/>
    <x v="7"/>
    <s v="FORESTRY/PAPER"/>
    <n v="1800"/>
  </r>
  <r>
    <x v="15"/>
    <s v="DM"/>
    <s v="NORTHERN AMERICA"/>
    <s v="CANADA"/>
    <s v="INDUSTRIALS"/>
    <x v="7"/>
    <s v="METALS/MINING EXCLUDING STEEL"/>
    <n v="325"/>
  </r>
  <r>
    <x v="15"/>
    <s v="DM"/>
    <s v="NORTHERN AMERICA"/>
    <s v="CANADA"/>
    <s v="INDUSTRIALS"/>
    <x v="7"/>
    <s v="STEEL PRODUCERS/PRODUCTS"/>
    <n v="340"/>
  </r>
  <r>
    <x v="15"/>
    <s v="DM"/>
    <s v="NORTHERN AMERICA"/>
    <s v="CANADA"/>
    <s v="INDUSTRIALS"/>
    <x v="8"/>
    <s v="DIVERSIFIED CAPITAL GOODS"/>
    <n v="167.5"/>
  </r>
  <r>
    <x v="15"/>
    <s v="DM"/>
    <s v="NORTHERN AMERICA"/>
    <s v="CANADA"/>
    <s v="INDUSTRIALS"/>
    <x v="4"/>
    <s v="BEVERAGE"/>
    <n v="285"/>
  </r>
  <r>
    <x v="15"/>
    <s v="DM"/>
    <s v="NORTHERN AMERICA"/>
    <s v="CANADA"/>
    <s v="INDUSTRIALS"/>
    <x v="4"/>
    <s v="PERSONAL &amp; HOUSEHOLD PRODUCTS"/>
    <n v="125"/>
  </r>
  <r>
    <x v="15"/>
    <s v="DM"/>
    <s v="NORTHERN AMERICA"/>
    <s v="CANADA"/>
    <s v="INDUSTRIALS"/>
    <x v="9"/>
    <s v="ENERGY - EXPLORATION &amp; PRODUCTION"/>
    <n v="1220"/>
  </r>
  <r>
    <x v="15"/>
    <s v="DM"/>
    <s v="NORTHERN AMERICA"/>
    <s v="CANADA"/>
    <s v="INDUSTRIALS"/>
    <x v="5"/>
    <s v="CABLE &amp; SATELLITE TV"/>
    <n v="1815"/>
  </r>
  <r>
    <x v="15"/>
    <s v="DM"/>
    <s v="NORTHERN AMERICA"/>
    <s v="CANADA"/>
    <s v="INDUSTRIALS"/>
    <x v="5"/>
    <s v="MEDIA CONTENT"/>
    <n v="200"/>
  </r>
  <r>
    <x v="15"/>
    <s v="DM"/>
    <s v="NORTHERN AMERICA"/>
    <s v="CANADA"/>
    <s v="INDUSTRIALS"/>
    <x v="5"/>
    <s v="PRINTING &amp; PUBLISHING"/>
    <n v="150"/>
  </r>
  <r>
    <x v="15"/>
    <s v="DM"/>
    <s v="NORTHERN AMERICA"/>
    <s v="CANADA"/>
    <s v="INDUSTRIALS"/>
    <x v="10"/>
    <s v="SPECIALTY RETAIL"/>
    <n v="779.2"/>
  </r>
  <r>
    <x v="15"/>
    <s v="DM"/>
    <s v="NORTHERN AMERICA"/>
    <s v="CANADA"/>
    <s v="INDUSTRIALS"/>
    <x v="2"/>
    <s v="TELECOM - WIRELESS"/>
    <n v="1960"/>
  </r>
  <r>
    <x v="15"/>
    <s v="DM"/>
    <s v="NORTHERN AMERICA"/>
    <s v="CANADA"/>
    <s v="INDUSTRIALS"/>
    <x v="2"/>
    <s v="TELECOM - WIRELINE INTEGRATED &amp; SERVICES"/>
    <n v="120"/>
  </r>
  <r>
    <x v="15"/>
    <s v="DM"/>
    <s v="NORTHERN AMERICA"/>
    <s v="CANADA"/>
    <s v="INDUSTRIALS"/>
    <x v="1"/>
    <s v="TRANSPORT INFRASTRUCTURE/SERVICES"/>
    <n v="375"/>
  </r>
  <r>
    <x v="15"/>
    <s v="DM"/>
    <s v="NORTHERN AMERICA"/>
    <s v="UNITED STATES"/>
    <s v="FINANCIAL"/>
    <x v="11"/>
    <s v="BANKING"/>
    <n v="5128.3"/>
  </r>
  <r>
    <x v="15"/>
    <s v="DM"/>
    <s v="NORTHERN AMERICA"/>
    <s v="UNITED STATES"/>
    <s v="FINANCIAL"/>
    <x v="12"/>
    <s v="CONS/COMM/LEASE FINANCING"/>
    <n v="2177.5"/>
  </r>
  <r>
    <x v="15"/>
    <s v="DM"/>
    <s v="NORTHERN AMERICA"/>
    <s v="UNITED STATES"/>
    <s v="FINANCIAL"/>
    <x v="12"/>
    <s v="INVESTMENTS &amp; MISC FINANCIAL SERVICES"/>
    <n v="1317.6"/>
  </r>
  <r>
    <x v="15"/>
    <s v="DM"/>
    <s v="NORTHERN AMERICA"/>
    <s v="UNITED STATES"/>
    <s v="FINANCIAL"/>
    <x v="13"/>
    <s v="LIFE INSURANCE"/>
    <n v="875"/>
  </r>
  <r>
    <x v="15"/>
    <s v="DM"/>
    <s v="NORTHERN AMERICA"/>
    <s v="UNITED STATES"/>
    <s v="FINANCIAL"/>
    <x v="13"/>
    <s v="P&amp;C"/>
    <n v="650"/>
  </r>
  <r>
    <x v="15"/>
    <s v="DM"/>
    <s v="NORTHERN AMERICA"/>
    <s v="UNITED STATES"/>
    <s v="INDUSTRIALS"/>
    <x v="3"/>
    <s v="AUTO PARTS &amp; EQUIPMENT"/>
    <n v="2040"/>
  </r>
  <r>
    <x v="15"/>
    <s v="DM"/>
    <s v="NORTHERN AMERICA"/>
    <s v="UNITED STATES"/>
    <s v="INDUSTRIALS"/>
    <x v="3"/>
    <s v="AUTOMAKERS"/>
    <n v="100"/>
  </r>
  <r>
    <x v="15"/>
    <s v="DM"/>
    <s v="NORTHERN AMERICA"/>
    <s v="UNITED STATES"/>
    <s v="INDUSTRIALS"/>
    <x v="7"/>
    <s v="BUILDING &amp; CONSTRUCTION"/>
    <n v="2890"/>
  </r>
  <r>
    <x v="15"/>
    <s v="DM"/>
    <s v="NORTHERN AMERICA"/>
    <s v="UNITED STATES"/>
    <s v="INDUSTRIALS"/>
    <x v="7"/>
    <s v="BUILDING MATERIALS"/>
    <n v="4575.7"/>
  </r>
  <r>
    <x v="15"/>
    <s v="DM"/>
    <s v="NORTHERN AMERICA"/>
    <s v="UNITED STATES"/>
    <s v="INDUSTRIALS"/>
    <x v="7"/>
    <s v="CHEMICALS"/>
    <n v="4981.3999999999996"/>
  </r>
  <r>
    <x v="15"/>
    <s v="DM"/>
    <s v="NORTHERN AMERICA"/>
    <s v="UNITED STATES"/>
    <s v="INDUSTRIALS"/>
    <x v="7"/>
    <s v="FORESTRY/PAPER"/>
    <n v="1390"/>
  </r>
  <r>
    <x v="15"/>
    <s v="DM"/>
    <s v="NORTHERN AMERICA"/>
    <s v="UNITED STATES"/>
    <s v="INDUSTRIALS"/>
    <x v="7"/>
    <s v="METALS/MINING EXCLUDING STEEL"/>
    <n v="2981.7"/>
  </r>
  <r>
    <x v="15"/>
    <s v="DM"/>
    <s v="NORTHERN AMERICA"/>
    <s v="UNITED STATES"/>
    <s v="INDUSTRIALS"/>
    <x v="7"/>
    <s v="STEEL PRODUCERS/PRODUCTS"/>
    <n v="3506.3"/>
  </r>
  <r>
    <x v="15"/>
    <s v="DM"/>
    <s v="NORTHERN AMERICA"/>
    <s v="UNITED STATES"/>
    <s v="INDUSTRIALS"/>
    <x v="8"/>
    <s v="AEROSPACE/DEFENSE"/>
    <n v="1620"/>
  </r>
  <r>
    <x v="15"/>
    <s v="DM"/>
    <s v="NORTHERN AMERICA"/>
    <s v="UNITED STATES"/>
    <s v="INDUSTRIALS"/>
    <x v="8"/>
    <s v="DIVERSIFIED CAPITAL GOODS"/>
    <n v="1603"/>
  </r>
  <r>
    <x v="15"/>
    <s v="DM"/>
    <s v="NORTHERN AMERICA"/>
    <s v="UNITED STATES"/>
    <s v="INDUSTRIALS"/>
    <x v="8"/>
    <s v="MACHINERY"/>
    <n v="1917.4"/>
  </r>
  <r>
    <x v="15"/>
    <s v="DM"/>
    <s v="NORTHERN AMERICA"/>
    <s v="UNITED STATES"/>
    <s v="INDUSTRIALS"/>
    <x v="8"/>
    <s v="PACKAGING"/>
    <n v="6828.3"/>
  </r>
  <r>
    <x v="15"/>
    <s v="DM"/>
    <s v="NORTHERN AMERICA"/>
    <s v="UNITED STATES"/>
    <s v="INDUSTRIALS"/>
    <x v="4"/>
    <s v="BEVERAGE"/>
    <n v="745"/>
  </r>
  <r>
    <x v="15"/>
    <s v="DM"/>
    <s v="NORTHERN AMERICA"/>
    <s v="UNITED STATES"/>
    <s v="INDUSTRIALS"/>
    <x v="4"/>
    <s v="FOOD - WHOLESALE"/>
    <n v="4593.1000000000004"/>
  </r>
  <r>
    <x v="15"/>
    <s v="DM"/>
    <s v="NORTHERN AMERICA"/>
    <s v="UNITED STATES"/>
    <s v="INDUSTRIALS"/>
    <x v="4"/>
    <s v="PERSONAL &amp; HOUSEHOLD PRODUCTS"/>
    <n v="4146"/>
  </r>
  <r>
    <x v="15"/>
    <s v="DM"/>
    <s v="NORTHERN AMERICA"/>
    <s v="UNITED STATES"/>
    <s v="INDUSTRIALS"/>
    <x v="9"/>
    <s v="ENERGY - EXPLORATION &amp; PRODUCTION"/>
    <n v="6189.5"/>
  </r>
  <r>
    <x v="15"/>
    <s v="DM"/>
    <s v="NORTHERN AMERICA"/>
    <s v="UNITED STATES"/>
    <s v="INDUSTRIALS"/>
    <x v="9"/>
    <s v="GAS DISTRIBUTION"/>
    <n v="427.2"/>
  </r>
  <r>
    <x v="15"/>
    <s v="DM"/>
    <s v="NORTHERN AMERICA"/>
    <s v="UNITED STATES"/>
    <s v="INDUSTRIALS"/>
    <x v="9"/>
    <s v="INTEGRATED ENERGY"/>
    <n v="875"/>
  </r>
  <r>
    <x v="15"/>
    <s v="DM"/>
    <s v="NORTHERN AMERICA"/>
    <s v="UNITED STATES"/>
    <s v="INDUSTRIALS"/>
    <x v="9"/>
    <s v="OIL FIELD EQUIPMENT &amp; SERVICES"/>
    <n v="1519.7"/>
  </r>
  <r>
    <x v="15"/>
    <s v="DM"/>
    <s v="NORTHERN AMERICA"/>
    <s v="UNITED STATES"/>
    <s v="INDUSTRIALS"/>
    <x v="9"/>
    <s v="OIL REFINING &amp; MARKETING"/>
    <n v="665"/>
  </r>
  <r>
    <x v="15"/>
    <s v="DM"/>
    <s v="NORTHERN AMERICA"/>
    <s v="UNITED STATES"/>
    <s v="INDUSTRIALS"/>
    <x v="0"/>
    <s v="HEALTH FACILITIES"/>
    <n v="10926.2"/>
  </r>
  <r>
    <x v="15"/>
    <s v="DM"/>
    <s v="NORTHERN AMERICA"/>
    <s v="UNITED STATES"/>
    <s v="INDUSTRIALS"/>
    <x v="0"/>
    <s v="HEALTH SERVICES"/>
    <n v="760.7"/>
  </r>
  <r>
    <x v="15"/>
    <s v="DM"/>
    <s v="NORTHERN AMERICA"/>
    <s v="UNITED STATES"/>
    <s v="INDUSTRIALS"/>
    <x v="0"/>
    <s v="MEDICAL PRODUCTS"/>
    <n v="1190.5999999999999"/>
  </r>
  <r>
    <x v="15"/>
    <s v="DM"/>
    <s v="NORTHERN AMERICA"/>
    <s v="UNITED STATES"/>
    <s v="INDUSTRIALS"/>
    <x v="0"/>
    <s v="PHARMACEUTICALS"/>
    <n v="575"/>
  </r>
  <r>
    <x v="15"/>
    <s v="DM"/>
    <s v="NORTHERN AMERICA"/>
    <s v="UNITED STATES"/>
    <s v="INDUSTRIALS"/>
    <x v="14"/>
    <s v="GAMING"/>
    <n v="5356.6"/>
  </r>
  <r>
    <x v="15"/>
    <s v="DM"/>
    <s v="NORTHERN AMERICA"/>
    <s v="UNITED STATES"/>
    <s v="INDUSTRIALS"/>
    <x v="14"/>
    <s v="HOTELS"/>
    <n v="2520"/>
  </r>
  <r>
    <x v="15"/>
    <s v="DM"/>
    <s v="NORTHERN AMERICA"/>
    <s v="UNITED STATES"/>
    <s v="INDUSTRIALS"/>
    <x v="14"/>
    <s v="RECREATION &amp; TRAVEL"/>
    <n v="2836.5"/>
  </r>
  <r>
    <x v="15"/>
    <s v="DM"/>
    <s v="NORTHERN AMERICA"/>
    <s v="UNITED STATES"/>
    <s v="INDUSTRIALS"/>
    <x v="14"/>
    <s v="THEATERS &amp; ENTERTAINMENT"/>
    <n v="1061.4000000000001"/>
  </r>
  <r>
    <x v="15"/>
    <s v="DM"/>
    <s v="NORTHERN AMERICA"/>
    <s v="UNITED STATES"/>
    <s v="INDUSTRIALS"/>
    <x v="5"/>
    <s v="ADVERTISING"/>
    <n v="1400"/>
  </r>
  <r>
    <x v="15"/>
    <s v="DM"/>
    <s v="NORTHERN AMERICA"/>
    <s v="UNITED STATES"/>
    <s v="INDUSTRIALS"/>
    <x v="5"/>
    <s v="CABLE &amp; SATELLITE TV"/>
    <n v="21612.799999999999"/>
  </r>
  <r>
    <x v="15"/>
    <s v="DM"/>
    <s v="NORTHERN AMERICA"/>
    <s v="UNITED STATES"/>
    <s v="INDUSTRIALS"/>
    <x v="5"/>
    <s v="MEDIA - DIVERSIFIED"/>
    <n v="13089.4"/>
  </r>
  <r>
    <x v="15"/>
    <s v="DM"/>
    <s v="NORTHERN AMERICA"/>
    <s v="UNITED STATES"/>
    <s v="INDUSTRIALS"/>
    <x v="5"/>
    <s v="MEDIA CONTENT"/>
    <n v="7424.6"/>
  </r>
  <r>
    <x v="15"/>
    <s v="DM"/>
    <s v="NORTHERN AMERICA"/>
    <s v="UNITED STATES"/>
    <s v="INDUSTRIALS"/>
    <x v="5"/>
    <s v="PRINTING &amp; PUBLISHING"/>
    <n v="3143.6"/>
  </r>
  <r>
    <x v="15"/>
    <s v="DM"/>
    <s v="NORTHERN AMERICA"/>
    <s v="UNITED STATES"/>
    <s v="INDUSTRIALS"/>
    <x v="15"/>
    <s v="REALESTATE DEV &amp; MGT"/>
    <n v="750"/>
  </r>
  <r>
    <x v="15"/>
    <s v="DM"/>
    <s v="NORTHERN AMERICA"/>
    <s v="UNITED STATES"/>
    <s v="INDUSTRIALS"/>
    <x v="15"/>
    <s v="REITS"/>
    <n v="600"/>
  </r>
  <r>
    <x v="15"/>
    <s v="DM"/>
    <s v="NORTHERN AMERICA"/>
    <s v="UNITED STATES"/>
    <s v="INDUSTRIALS"/>
    <x v="10"/>
    <s v="DEPARTMENT STORES"/>
    <n v="117.5"/>
  </r>
  <r>
    <x v="15"/>
    <s v="DM"/>
    <s v="NORTHERN AMERICA"/>
    <s v="UNITED STATES"/>
    <s v="INDUSTRIALS"/>
    <x v="10"/>
    <s v="DISCOUNT STORES"/>
    <n v="1868.8"/>
  </r>
  <r>
    <x v="15"/>
    <s v="DM"/>
    <s v="NORTHERN AMERICA"/>
    <s v="UNITED STATES"/>
    <s v="INDUSTRIALS"/>
    <x v="10"/>
    <s v="FOOD &amp; DRUG RETAILERS"/>
    <n v="5087.5"/>
  </r>
  <r>
    <x v="15"/>
    <s v="DM"/>
    <s v="NORTHERN AMERICA"/>
    <s v="UNITED STATES"/>
    <s v="INDUSTRIALS"/>
    <x v="10"/>
    <s v="RESTAURANTS"/>
    <n v="1691"/>
  </r>
  <r>
    <x v="15"/>
    <s v="DM"/>
    <s v="NORTHERN AMERICA"/>
    <s v="UNITED STATES"/>
    <s v="INDUSTRIALS"/>
    <x v="10"/>
    <s v="SPECIALTY RETAIL"/>
    <n v="6586.5"/>
  </r>
  <r>
    <x v="15"/>
    <s v="DM"/>
    <s v="NORTHERN AMERICA"/>
    <s v="UNITED STATES"/>
    <s v="INDUSTRIALS"/>
    <x v="16"/>
    <s v="ENVIRONMENTAL"/>
    <n v="1195"/>
  </r>
  <r>
    <x v="15"/>
    <s v="DM"/>
    <s v="NORTHERN AMERICA"/>
    <s v="UNITED STATES"/>
    <s v="INDUSTRIALS"/>
    <x v="16"/>
    <s v="SUPPORT-SERVICES"/>
    <n v="1803"/>
  </r>
  <r>
    <x v="15"/>
    <s v="DM"/>
    <s v="NORTHERN AMERICA"/>
    <s v="UNITED STATES"/>
    <s v="INDUSTRIALS"/>
    <x v="17"/>
    <s v="ELECTRONICS"/>
    <n v="5021.3"/>
  </r>
  <r>
    <x v="15"/>
    <s v="DM"/>
    <s v="NORTHERN AMERICA"/>
    <s v="UNITED STATES"/>
    <s v="INDUSTRIALS"/>
    <x v="17"/>
    <s v="SOFTWARE/SERVICES"/>
    <n v="1795"/>
  </r>
  <r>
    <x v="15"/>
    <s v="DM"/>
    <s v="NORTHERN AMERICA"/>
    <s v="UNITED STATES"/>
    <s v="INDUSTRIALS"/>
    <x v="17"/>
    <s v="TECH HARDWARE &amp; EQUIPMENT"/>
    <n v="1655"/>
  </r>
  <r>
    <x v="15"/>
    <s v="DM"/>
    <s v="NORTHERN AMERICA"/>
    <s v="UNITED STATES"/>
    <s v="INDUSTRIALS"/>
    <x v="2"/>
    <s v="TELECOM - SATELLITE"/>
    <n v="1932.3"/>
  </r>
  <r>
    <x v="15"/>
    <s v="DM"/>
    <s v="NORTHERN AMERICA"/>
    <s v="UNITED STATES"/>
    <s v="INDUSTRIALS"/>
    <x v="2"/>
    <s v="TELECOM - WIRELESS"/>
    <n v="9544.7999999999993"/>
  </r>
  <r>
    <x v="15"/>
    <s v="DM"/>
    <s v="NORTHERN AMERICA"/>
    <s v="UNITED STATES"/>
    <s v="INDUSTRIALS"/>
    <x v="2"/>
    <s v="TELECOM - WIRELINE INTEGRATED &amp; SERVICES"/>
    <n v="11967.5"/>
  </r>
  <r>
    <x v="15"/>
    <s v="DM"/>
    <s v="NORTHERN AMERICA"/>
    <s v="UNITED STATES"/>
    <s v="INDUSTRIALS"/>
    <x v="1"/>
    <s v="AIR TRANSPORTATION"/>
    <n v="3150.8"/>
  </r>
  <r>
    <x v="15"/>
    <s v="DM"/>
    <s v="NORTHERN AMERICA"/>
    <s v="UNITED STATES"/>
    <s v="INDUSTRIALS"/>
    <x v="1"/>
    <s v="TRANSPORT INFRASTRUCTURE/SERVICES"/>
    <n v="1384.3"/>
  </r>
  <r>
    <x v="15"/>
    <s v="DM"/>
    <s v="NORTHERN AMERICA"/>
    <s v="UNITED STATES"/>
    <s v="INDUSTRIALS"/>
    <x v="1"/>
    <s v="TRUCKING &amp; DELIVERY"/>
    <n v="200"/>
  </r>
  <r>
    <x v="15"/>
    <s v="DM"/>
    <s v="NORTHERN AMERICA"/>
    <s v="UNITED STATES"/>
    <s v="UTILITY"/>
    <x v="6"/>
    <s v="ELECTRIC-GENERATION"/>
    <n v="465.8"/>
  </r>
  <r>
    <x v="15"/>
    <s v="DM"/>
    <s v="NORTHERN AMERICA"/>
    <s v="UNITED STATES"/>
    <s v="UTILITY"/>
    <x v="6"/>
    <s v="ELECTRIC-INTEGRATED"/>
    <n v="9694.2999999999993"/>
  </r>
  <r>
    <x v="15"/>
    <s v="EM"/>
    <s v="ASIA"/>
    <s v="INDONESIA"/>
    <s v="FINANCIAL"/>
    <x v="12"/>
    <s v="CONS/COMM/LEASE FINANCING"/>
    <n v="260"/>
  </r>
  <r>
    <x v="15"/>
    <s v="EM"/>
    <s v="ASIA"/>
    <s v="INDONESIA"/>
    <s v="FINANCIAL"/>
    <x v="12"/>
    <s v="INVESTMENTS &amp; MISC FINANCIAL SERVICES"/>
    <n v="1343.1"/>
  </r>
  <r>
    <x v="15"/>
    <s v="EM"/>
    <s v="ASIA"/>
    <s v="INDONESIA"/>
    <s v="INDUSTRIALS"/>
    <x v="7"/>
    <s v="FORESTRY/PAPER"/>
    <n v="100"/>
  </r>
  <r>
    <x v="15"/>
    <s v="EM"/>
    <s v="LATIN AMERICA"/>
    <s v="ARGENTINA"/>
    <s v="INDUSTRIALS"/>
    <x v="7"/>
    <s v="STEEL PRODUCERS/PRODUCTS"/>
    <n v="100"/>
  </r>
  <r>
    <x v="15"/>
    <s v="EM"/>
    <s v="LATIN AMERICA"/>
    <s v="ARGENTINA"/>
    <s v="INDUSTRIALS"/>
    <x v="9"/>
    <s v="GAS DISTRIBUTION"/>
    <n v="150"/>
  </r>
  <r>
    <x v="15"/>
    <s v="EM"/>
    <s v="LATIN AMERICA"/>
    <s v="ARGENTINA"/>
    <s v="INDUSTRIALS"/>
    <x v="9"/>
    <s v="INTEGRATED ENERGY"/>
    <n v="650"/>
  </r>
  <r>
    <x v="15"/>
    <s v="EM"/>
    <s v="LATIN AMERICA"/>
    <s v="ARGENTINA"/>
    <s v="INDUSTRIALS"/>
    <x v="2"/>
    <s v="TELECOM - WIRELINE INTEGRATED &amp; SERVICES"/>
    <n v="423.4"/>
  </r>
  <r>
    <x v="15"/>
    <s v="EM"/>
    <s v="LATIN AMERICA"/>
    <s v="BRAZIL"/>
    <s v="INDUSTRIALS"/>
    <x v="5"/>
    <s v="CABLE &amp; SATELLITE TV"/>
    <n v="170.1"/>
  </r>
  <r>
    <x v="15"/>
    <s v="EM"/>
    <s v="LATIN AMERICA"/>
    <s v="MEXICO"/>
    <s v="FINANCIAL"/>
    <x v="11"/>
    <s v="BANKING"/>
    <n v="200"/>
  </r>
  <r>
    <x v="15"/>
    <s v="EM"/>
    <s v="LATIN AMERICA"/>
    <s v="MEXICO"/>
    <s v="INDUSTRIALS"/>
    <x v="7"/>
    <s v="BUILDING MATERIALS"/>
    <n v="250"/>
  </r>
  <r>
    <x v="15"/>
    <s v="EM"/>
    <s v="LATIN AMERICA"/>
    <s v="MEXICO"/>
    <s v="INDUSTRIALS"/>
    <x v="7"/>
    <s v="FORESTRY/PAPER"/>
    <n v="250"/>
  </r>
  <r>
    <x v="15"/>
    <s v="EM"/>
    <s v="LATIN AMERICA"/>
    <s v="MEXICO"/>
    <s v="INDUSTRIALS"/>
    <x v="7"/>
    <s v="STEEL PRODUCERS/PRODUCTS"/>
    <n v="401.1"/>
  </r>
  <r>
    <x v="15"/>
    <s v="EM"/>
    <s v="LATIN AMERICA"/>
    <s v="MEXICO"/>
    <s v="INDUSTRIALS"/>
    <x v="4"/>
    <s v="BEVERAGE"/>
    <n v="350.1"/>
  </r>
  <r>
    <x v="15"/>
    <s v="EM"/>
    <s v="LATIN AMERICA"/>
    <s v="MEXICO"/>
    <s v="INDUSTRIALS"/>
    <x v="9"/>
    <s v="ENERGY - EXPLORATION &amp; PRODUCTION"/>
    <n v="535.9"/>
  </r>
  <r>
    <x v="15"/>
    <s v="EM"/>
    <s v="LATIN AMERICA"/>
    <s v="MEXICO"/>
    <s v="INDUSTRIALS"/>
    <x v="5"/>
    <s v="MEDIA CONTENT"/>
    <n v="748"/>
  </r>
  <r>
    <x v="15"/>
    <s v="EM"/>
    <s v="LATIN AMERICA"/>
    <s v="MEXICO"/>
    <s v="INDUSTRIALS"/>
    <x v="2"/>
    <s v="TELECOM - WIRELESS"/>
    <n v="372.9"/>
  </r>
  <r>
    <x v="15"/>
    <s v="EM"/>
    <s v="LATIN AMERICA"/>
    <s v="MEXICO"/>
    <s v="INDUSTRIALS"/>
    <x v="1"/>
    <s v="TRANSPORT INFRASTRUCTURE/SERVICES"/>
    <n v="350"/>
  </r>
  <r>
    <x v="15"/>
    <s v="EM"/>
    <s v="LATIN AMERICA"/>
    <s v="VENEZUELA"/>
    <s v="INDUSTRIALS"/>
    <x v="9"/>
    <s v="OIL REFINING &amp; MARKETING"/>
    <n v="750"/>
  </r>
  <r>
    <x v="16"/>
    <s v="DM"/>
    <s v="EUROPE"/>
    <s v="GERMANY"/>
    <s v="FINANCIAL"/>
    <x v="13"/>
    <s v="REINSURANCE"/>
    <n v="135"/>
  </r>
  <r>
    <x v="16"/>
    <s v="DM"/>
    <s v="EUROPE"/>
    <s v="GERMANY"/>
    <s v="INDUSTRIALS"/>
    <x v="0"/>
    <s v="MEDICAL PRODUCTS"/>
    <n v="360"/>
  </r>
  <r>
    <x v="16"/>
    <s v="DM"/>
    <s v="EUROPE"/>
    <s v="GREECE"/>
    <s v="INDUSTRIALS"/>
    <x v="1"/>
    <s v="TRANSPORT INFRASTRUCTURE/SERVICES"/>
    <n v="140"/>
  </r>
  <r>
    <x v="16"/>
    <s v="DM"/>
    <s v="EUROPE"/>
    <s v="LUXEMBOURG"/>
    <s v="INDUSTRIALS"/>
    <x v="2"/>
    <s v="TELECOM - WIRELESS"/>
    <n v="962"/>
  </r>
  <r>
    <x v="16"/>
    <s v="DM"/>
    <s v="EUROPE"/>
    <s v="NETHERLANDS"/>
    <s v="INDUSTRIALS"/>
    <x v="4"/>
    <s v="PERSONAL &amp; HOUSEHOLD PRODUCTS"/>
    <n v="150"/>
  </r>
  <r>
    <x v="16"/>
    <s v="DM"/>
    <s v="EUROPE"/>
    <s v="SWEDEN"/>
    <s v="INDUSTRIALS"/>
    <x v="1"/>
    <s v="TRANSPORT INFRASTRUCTURE/SERVICES"/>
    <n v="175"/>
  </r>
  <r>
    <x v="16"/>
    <s v="DM"/>
    <s v="EUROPE"/>
    <s v="UNITED KINGDOM"/>
    <s v="INDUSTRIALS"/>
    <x v="3"/>
    <s v="AUTO PARTS &amp; EQUIPMENT"/>
    <n v="110"/>
  </r>
  <r>
    <x v="16"/>
    <s v="DM"/>
    <s v="EUROPE"/>
    <s v="UNITED KINGDOM"/>
    <s v="INDUSTRIALS"/>
    <x v="8"/>
    <s v="DIVERSIFIED CAPITAL GOODS"/>
    <n v="157"/>
  </r>
  <r>
    <x v="16"/>
    <s v="DM"/>
    <s v="EUROPE"/>
    <s v="UNITED KINGDOM"/>
    <s v="INDUSTRIALS"/>
    <x v="4"/>
    <s v="PERSONAL &amp; HOUSEHOLD PRODUCTS"/>
    <n v="126.7"/>
  </r>
  <r>
    <x v="16"/>
    <s v="DM"/>
    <s v="EUROPE"/>
    <s v="UNITED KINGDOM"/>
    <s v="INDUSTRIALS"/>
    <x v="5"/>
    <s v="CABLE &amp; SATELLITE TV"/>
    <n v="1836"/>
  </r>
  <r>
    <x v="16"/>
    <s v="DM"/>
    <s v="EUROPE"/>
    <s v="UNITED KINGDOM"/>
    <s v="INDUSTRIALS"/>
    <x v="2"/>
    <s v="TELECOM - WIRELINE INTEGRATED &amp; SERVICES"/>
    <n v="544"/>
  </r>
  <r>
    <x v="16"/>
    <s v="DM"/>
    <s v="EUROPE"/>
    <s v="UNITED KINGDOM"/>
    <s v="UTILITY"/>
    <x v="6"/>
    <s v="ELECTRIC-INTEGRATED"/>
    <n v="2392.4"/>
  </r>
  <r>
    <x v="16"/>
    <s v="DM"/>
    <s v="NORTHERN AMERICA"/>
    <s v="BERMUDA"/>
    <s v="INDUSTRIALS"/>
    <x v="2"/>
    <s v="TELECOM - WIRELINE INTEGRATED &amp; SERVICES"/>
    <n v="300"/>
  </r>
  <r>
    <x v="16"/>
    <s v="DM"/>
    <s v="NORTHERN AMERICA"/>
    <s v="CANADA"/>
    <s v="INDUSTRIALS"/>
    <x v="7"/>
    <s v="BUILDING MATERIALS"/>
    <n v="265"/>
  </r>
  <r>
    <x v="16"/>
    <s v="DM"/>
    <s v="NORTHERN AMERICA"/>
    <s v="CANADA"/>
    <s v="INDUSTRIALS"/>
    <x v="7"/>
    <s v="CHEMICALS"/>
    <n v="100"/>
  </r>
  <r>
    <x v="16"/>
    <s v="DM"/>
    <s v="NORTHERN AMERICA"/>
    <s v="CANADA"/>
    <s v="INDUSTRIALS"/>
    <x v="7"/>
    <s v="FORESTRY/PAPER"/>
    <n v="1925"/>
  </r>
  <r>
    <x v="16"/>
    <s v="DM"/>
    <s v="NORTHERN AMERICA"/>
    <s v="CANADA"/>
    <s v="INDUSTRIALS"/>
    <x v="7"/>
    <s v="METALS/MINING EXCLUDING STEEL"/>
    <n v="325"/>
  </r>
  <r>
    <x v="16"/>
    <s v="DM"/>
    <s v="NORTHERN AMERICA"/>
    <s v="CANADA"/>
    <s v="INDUSTRIALS"/>
    <x v="7"/>
    <s v="STEEL PRODUCERS/PRODUCTS"/>
    <n v="340"/>
  </r>
  <r>
    <x v="16"/>
    <s v="DM"/>
    <s v="NORTHERN AMERICA"/>
    <s v="CANADA"/>
    <s v="INDUSTRIALS"/>
    <x v="8"/>
    <s v="DIVERSIFIED CAPITAL GOODS"/>
    <n v="167.5"/>
  </r>
  <r>
    <x v="16"/>
    <s v="DM"/>
    <s v="NORTHERN AMERICA"/>
    <s v="CANADA"/>
    <s v="INDUSTRIALS"/>
    <x v="4"/>
    <s v="BEVERAGE"/>
    <n v="285"/>
  </r>
  <r>
    <x v="16"/>
    <s v="DM"/>
    <s v="NORTHERN AMERICA"/>
    <s v="CANADA"/>
    <s v="INDUSTRIALS"/>
    <x v="4"/>
    <s v="PERSONAL &amp; HOUSEHOLD PRODUCTS"/>
    <n v="125"/>
  </r>
  <r>
    <x v="16"/>
    <s v="DM"/>
    <s v="NORTHERN AMERICA"/>
    <s v="CANADA"/>
    <s v="INDUSTRIALS"/>
    <x v="9"/>
    <s v="ENERGY - EXPLORATION &amp; PRODUCTION"/>
    <n v="1344.9"/>
  </r>
  <r>
    <x v="16"/>
    <s v="DM"/>
    <s v="NORTHERN AMERICA"/>
    <s v="CANADA"/>
    <s v="INDUSTRIALS"/>
    <x v="5"/>
    <s v="ADVERTISING"/>
    <n v="125"/>
  </r>
  <r>
    <x v="16"/>
    <s v="DM"/>
    <s v="NORTHERN AMERICA"/>
    <s v="CANADA"/>
    <s v="INDUSTRIALS"/>
    <x v="5"/>
    <s v="CABLE &amp; SATELLITE TV"/>
    <n v="1815"/>
  </r>
  <r>
    <x v="16"/>
    <s v="DM"/>
    <s v="NORTHERN AMERICA"/>
    <s v="CANADA"/>
    <s v="INDUSTRIALS"/>
    <x v="5"/>
    <s v="MEDIA CONTENT"/>
    <n v="200"/>
  </r>
  <r>
    <x v="16"/>
    <s v="DM"/>
    <s v="NORTHERN AMERICA"/>
    <s v="CANADA"/>
    <s v="INDUSTRIALS"/>
    <x v="5"/>
    <s v="PRINTING &amp; PUBLISHING"/>
    <n v="150"/>
  </r>
  <r>
    <x v="16"/>
    <s v="DM"/>
    <s v="NORTHERN AMERICA"/>
    <s v="CANADA"/>
    <s v="INDUSTRIALS"/>
    <x v="10"/>
    <s v="SPECIALTY RETAIL"/>
    <n v="779.2"/>
  </r>
  <r>
    <x v="16"/>
    <s v="DM"/>
    <s v="NORTHERN AMERICA"/>
    <s v="CANADA"/>
    <s v="INDUSTRIALS"/>
    <x v="2"/>
    <s v="TELECOM - WIRELESS"/>
    <n v="1960"/>
  </r>
  <r>
    <x v="16"/>
    <s v="DM"/>
    <s v="NORTHERN AMERICA"/>
    <s v="CANADA"/>
    <s v="INDUSTRIALS"/>
    <x v="2"/>
    <s v="TELECOM - WIRELINE INTEGRATED &amp; SERVICES"/>
    <n v="120"/>
  </r>
  <r>
    <x v="16"/>
    <s v="DM"/>
    <s v="NORTHERN AMERICA"/>
    <s v="CANADA"/>
    <s v="INDUSTRIALS"/>
    <x v="1"/>
    <s v="TRANSPORT INFRASTRUCTURE/SERVICES"/>
    <n v="375"/>
  </r>
  <r>
    <x v="16"/>
    <s v="DM"/>
    <s v="NORTHERN AMERICA"/>
    <s v="UNITED STATES"/>
    <s v="FINANCIAL"/>
    <x v="11"/>
    <s v="BANKING"/>
    <n v="4778.3"/>
  </r>
  <r>
    <x v="16"/>
    <s v="DM"/>
    <s v="NORTHERN AMERICA"/>
    <s v="UNITED STATES"/>
    <s v="FINANCIAL"/>
    <x v="12"/>
    <s v="CONS/COMM/LEASE FINANCING"/>
    <n v="2507.5"/>
  </r>
  <r>
    <x v="16"/>
    <s v="DM"/>
    <s v="NORTHERN AMERICA"/>
    <s v="UNITED STATES"/>
    <s v="FINANCIAL"/>
    <x v="12"/>
    <s v="INVESTMENTS &amp; MISC FINANCIAL SERVICES"/>
    <n v="1567.6"/>
  </r>
  <r>
    <x v="16"/>
    <s v="DM"/>
    <s v="NORTHERN AMERICA"/>
    <s v="UNITED STATES"/>
    <s v="FINANCIAL"/>
    <x v="13"/>
    <s v="LIFE INSURANCE"/>
    <n v="875"/>
  </r>
  <r>
    <x v="16"/>
    <s v="DM"/>
    <s v="NORTHERN AMERICA"/>
    <s v="UNITED STATES"/>
    <s v="FINANCIAL"/>
    <x v="13"/>
    <s v="P&amp;C"/>
    <n v="650"/>
  </r>
  <r>
    <x v="16"/>
    <s v="DM"/>
    <s v="NORTHERN AMERICA"/>
    <s v="UNITED STATES"/>
    <s v="INDUSTRIALS"/>
    <x v="3"/>
    <s v="AUTO PARTS &amp; EQUIPMENT"/>
    <n v="2460"/>
  </r>
  <r>
    <x v="16"/>
    <s v="DM"/>
    <s v="NORTHERN AMERICA"/>
    <s v="UNITED STATES"/>
    <s v="INDUSTRIALS"/>
    <x v="3"/>
    <s v="AUTOMAKERS"/>
    <n v="100"/>
  </r>
  <r>
    <x v="16"/>
    <s v="DM"/>
    <s v="NORTHERN AMERICA"/>
    <s v="UNITED STATES"/>
    <s v="INDUSTRIALS"/>
    <x v="7"/>
    <s v="BUILDING &amp; CONSTRUCTION"/>
    <n v="2890"/>
  </r>
  <r>
    <x v="16"/>
    <s v="DM"/>
    <s v="NORTHERN AMERICA"/>
    <s v="UNITED STATES"/>
    <s v="INDUSTRIALS"/>
    <x v="7"/>
    <s v="BUILDING MATERIALS"/>
    <n v="4575.7"/>
  </r>
  <r>
    <x v="16"/>
    <s v="DM"/>
    <s v="NORTHERN AMERICA"/>
    <s v="UNITED STATES"/>
    <s v="INDUSTRIALS"/>
    <x v="7"/>
    <s v="CHEMICALS"/>
    <n v="4956.3999999999996"/>
  </r>
  <r>
    <x v="16"/>
    <s v="DM"/>
    <s v="NORTHERN AMERICA"/>
    <s v="UNITED STATES"/>
    <s v="INDUSTRIALS"/>
    <x v="7"/>
    <s v="FORESTRY/PAPER"/>
    <n v="1390"/>
  </r>
  <r>
    <x v="16"/>
    <s v="DM"/>
    <s v="NORTHERN AMERICA"/>
    <s v="UNITED STATES"/>
    <s v="INDUSTRIALS"/>
    <x v="7"/>
    <s v="METALS/MINING EXCLUDING STEEL"/>
    <n v="2981.7"/>
  </r>
  <r>
    <x v="16"/>
    <s v="DM"/>
    <s v="NORTHERN AMERICA"/>
    <s v="UNITED STATES"/>
    <s v="INDUSTRIALS"/>
    <x v="7"/>
    <s v="STEEL PRODUCERS/PRODUCTS"/>
    <n v="3540.1"/>
  </r>
  <r>
    <x v="16"/>
    <s v="DM"/>
    <s v="NORTHERN AMERICA"/>
    <s v="UNITED STATES"/>
    <s v="INDUSTRIALS"/>
    <x v="8"/>
    <s v="AEROSPACE/DEFENSE"/>
    <n v="1680"/>
  </r>
  <r>
    <x v="16"/>
    <s v="DM"/>
    <s v="NORTHERN AMERICA"/>
    <s v="UNITED STATES"/>
    <s v="INDUSTRIALS"/>
    <x v="8"/>
    <s v="DIVERSIFIED CAPITAL GOODS"/>
    <n v="1633"/>
  </r>
  <r>
    <x v="16"/>
    <s v="DM"/>
    <s v="NORTHERN AMERICA"/>
    <s v="UNITED STATES"/>
    <s v="INDUSTRIALS"/>
    <x v="8"/>
    <s v="MACHINERY"/>
    <n v="1967.4"/>
  </r>
  <r>
    <x v="16"/>
    <s v="DM"/>
    <s v="NORTHERN AMERICA"/>
    <s v="UNITED STATES"/>
    <s v="INDUSTRIALS"/>
    <x v="8"/>
    <s v="PACKAGING"/>
    <n v="6674"/>
  </r>
  <r>
    <x v="16"/>
    <s v="DM"/>
    <s v="NORTHERN AMERICA"/>
    <s v="UNITED STATES"/>
    <s v="INDUSTRIALS"/>
    <x v="4"/>
    <s v="BEVERAGE"/>
    <n v="745"/>
  </r>
  <r>
    <x v="16"/>
    <s v="DM"/>
    <s v="NORTHERN AMERICA"/>
    <s v="UNITED STATES"/>
    <s v="INDUSTRIALS"/>
    <x v="4"/>
    <s v="FOOD - WHOLESALE"/>
    <n v="4843.1000000000004"/>
  </r>
  <r>
    <x v="16"/>
    <s v="DM"/>
    <s v="NORTHERN AMERICA"/>
    <s v="UNITED STATES"/>
    <s v="INDUSTRIALS"/>
    <x v="4"/>
    <s v="PERSONAL &amp; HOUSEHOLD PRODUCTS"/>
    <n v="4096"/>
  </r>
  <r>
    <x v="16"/>
    <s v="DM"/>
    <s v="NORTHERN AMERICA"/>
    <s v="UNITED STATES"/>
    <s v="INDUSTRIALS"/>
    <x v="9"/>
    <s v="ENERGY - EXPLORATION &amp; PRODUCTION"/>
    <n v="6779.5"/>
  </r>
  <r>
    <x v="16"/>
    <s v="DM"/>
    <s v="NORTHERN AMERICA"/>
    <s v="UNITED STATES"/>
    <s v="INDUSTRIALS"/>
    <x v="9"/>
    <s v="GAS DISTRIBUTION"/>
    <n v="427.2"/>
  </r>
  <r>
    <x v="16"/>
    <s v="DM"/>
    <s v="NORTHERN AMERICA"/>
    <s v="UNITED STATES"/>
    <s v="INDUSTRIALS"/>
    <x v="9"/>
    <s v="INTEGRATED ENERGY"/>
    <n v="875"/>
  </r>
  <r>
    <x v="16"/>
    <s v="DM"/>
    <s v="NORTHERN AMERICA"/>
    <s v="UNITED STATES"/>
    <s v="INDUSTRIALS"/>
    <x v="9"/>
    <s v="OIL FIELD EQUIPMENT &amp; SERVICES"/>
    <n v="1289.7"/>
  </r>
  <r>
    <x v="16"/>
    <s v="DM"/>
    <s v="NORTHERN AMERICA"/>
    <s v="UNITED STATES"/>
    <s v="INDUSTRIALS"/>
    <x v="9"/>
    <s v="OIL REFINING &amp; MARKETING"/>
    <n v="865"/>
  </r>
  <r>
    <x v="16"/>
    <s v="DM"/>
    <s v="NORTHERN AMERICA"/>
    <s v="UNITED STATES"/>
    <s v="INDUSTRIALS"/>
    <x v="0"/>
    <s v="HEALTH FACILITIES"/>
    <n v="10751.2"/>
  </r>
  <r>
    <x v="16"/>
    <s v="DM"/>
    <s v="NORTHERN AMERICA"/>
    <s v="UNITED STATES"/>
    <s v="INDUSTRIALS"/>
    <x v="0"/>
    <s v="HEALTH SERVICES"/>
    <n v="1210.7"/>
  </r>
  <r>
    <x v="16"/>
    <s v="DM"/>
    <s v="NORTHERN AMERICA"/>
    <s v="UNITED STATES"/>
    <s v="INDUSTRIALS"/>
    <x v="0"/>
    <s v="MEDICAL PRODUCTS"/>
    <n v="1190.5999999999999"/>
  </r>
  <r>
    <x v="16"/>
    <s v="DM"/>
    <s v="NORTHERN AMERICA"/>
    <s v="UNITED STATES"/>
    <s v="INDUSTRIALS"/>
    <x v="0"/>
    <s v="PHARMACEUTICALS"/>
    <n v="575"/>
  </r>
  <r>
    <x v="16"/>
    <s v="DM"/>
    <s v="NORTHERN AMERICA"/>
    <s v="UNITED STATES"/>
    <s v="INDUSTRIALS"/>
    <x v="14"/>
    <s v="GAMING"/>
    <n v="5471.6"/>
  </r>
  <r>
    <x v="16"/>
    <s v="DM"/>
    <s v="NORTHERN AMERICA"/>
    <s v="UNITED STATES"/>
    <s v="INDUSTRIALS"/>
    <x v="14"/>
    <s v="HOTELS"/>
    <n v="2520"/>
  </r>
  <r>
    <x v="16"/>
    <s v="DM"/>
    <s v="NORTHERN AMERICA"/>
    <s v="UNITED STATES"/>
    <s v="INDUSTRIALS"/>
    <x v="14"/>
    <s v="RECREATION &amp; TRAVEL"/>
    <n v="2836.5"/>
  </r>
  <r>
    <x v="16"/>
    <s v="DM"/>
    <s v="NORTHERN AMERICA"/>
    <s v="UNITED STATES"/>
    <s v="INDUSTRIALS"/>
    <x v="14"/>
    <s v="THEATERS &amp; ENTERTAINMENT"/>
    <n v="1061.4000000000001"/>
  </r>
  <r>
    <x v="16"/>
    <s v="DM"/>
    <s v="NORTHERN AMERICA"/>
    <s v="UNITED STATES"/>
    <s v="INDUSTRIALS"/>
    <x v="5"/>
    <s v="ADVERTISING"/>
    <n v="1400"/>
  </r>
  <r>
    <x v="16"/>
    <s v="DM"/>
    <s v="NORTHERN AMERICA"/>
    <s v="UNITED STATES"/>
    <s v="INDUSTRIALS"/>
    <x v="5"/>
    <s v="CABLE &amp; SATELLITE TV"/>
    <n v="21612.799999999999"/>
  </r>
  <r>
    <x v="16"/>
    <s v="DM"/>
    <s v="NORTHERN AMERICA"/>
    <s v="UNITED STATES"/>
    <s v="INDUSTRIALS"/>
    <x v="5"/>
    <s v="MEDIA - DIVERSIFIED"/>
    <n v="13089.4"/>
  </r>
  <r>
    <x v="16"/>
    <s v="DM"/>
    <s v="NORTHERN AMERICA"/>
    <s v="UNITED STATES"/>
    <s v="INDUSTRIALS"/>
    <x v="5"/>
    <s v="MEDIA CONTENT"/>
    <n v="7624.6"/>
  </r>
  <r>
    <x v="16"/>
    <s v="DM"/>
    <s v="NORTHERN AMERICA"/>
    <s v="UNITED STATES"/>
    <s v="INDUSTRIALS"/>
    <x v="5"/>
    <s v="PRINTING &amp; PUBLISHING"/>
    <n v="2993.6"/>
  </r>
  <r>
    <x v="16"/>
    <s v="DM"/>
    <s v="NORTHERN AMERICA"/>
    <s v="UNITED STATES"/>
    <s v="INDUSTRIALS"/>
    <x v="15"/>
    <s v="REALESTATE DEV &amp; MGT"/>
    <n v="200"/>
  </r>
  <r>
    <x v="16"/>
    <s v="DM"/>
    <s v="NORTHERN AMERICA"/>
    <s v="UNITED STATES"/>
    <s v="INDUSTRIALS"/>
    <x v="15"/>
    <s v="REITS"/>
    <n v="600"/>
  </r>
  <r>
    <x v="16"/>
    <s v="DM"/>
    <s v="NORTHERN AMERICA"/>
    <s v="UNITED STATES"/>
    <s v="INDUSTRIALS"/>
    <x v="10"/>
    <s v="DEPARTMENT STORES"/>
    <n v="117.5"/>
  </r>
  <r>
    <x v="16"/>
    <s v="DM"/>
    <s v="NORTHERN AMERICA"/>
    <s v="UNITED STATES"/>
    <s v="INDUSTRIALS"/>
    <x v="10"/>
    <s v="DISCOUNT STORES"/>
    <n v="1868.8"/>
  </r>
  <r>
    <x v="16"/>
    <s v="DM"/>
    <s v="NORTHERN AMERICA"/>
    <s v="UNITED STATES"/>
    <s v="INDUSTRIALS"/>
    <x v="10"/>
    <s v="FOOD &amp; DRUG RETAILERS"/>
    <n v="5824.3"/>
  </r>
  <r>
    <x v="16"/>
    <s v="DM"/>
    <s v="NORTHERN AMERICA"/>
    <s v="UNITED STATES"/>
    <s v="INDUSTRIALS"/>
    <x v="10"/>
    <s v="RESTAURANTS"/>
    <n v="1417"/>
  </r>
  <r>
    <x v="16"/>
    <s v="DM"/>
    <s v="NORTHERN AMERICA"/>
    <s v="UNITED STATES"/>
    <s v="INDUSTRIALS"/>
    <x v="10"/>
    <s v="SPECIALTY RETAIL"/>
    <n v="6730"/>
  </r>
  <r>
    <x v="16"/>
    <s v="DM"/>
    <s v="NORTHERN AMERICA"/>
    <s v="UNITED STATES"/>
    <s v="INDUSTRIALS"/>
    <x v="16"/>
    <s v="ENVIRONMENTAL"/>
    <n v="1613"/>
  </r>
  <r>
    <x v="16"/>
    <s v="DM"/>
    <s v="NORTHERN AMERICA"/>
    <s v="UNITED STATES"/>
    <s v="INDUSTRIALS"/>
    <x v="16"/>
    <s v="SUPPORT-SERVICES"/>
    <n v="1803"/>
  </r>
  <r>
    <x v="16"/>
    <s v="DM"/>
    <s v="NORTHERN AMERICA"/>
    <s v="UNITED STATES"/>
    <s v="INDUSTRIALS"/>
    <x v="17"/>
    <s v="ELECTRONICS"/>
    <n v="5960.5"/>
  </r>
  <r>
    <x v="16"/>
    <s v="DM"/>
    <s v="NORTHERN AMERICA"/>
    <s v="UNITED STATES"/>
    <s v="INDUSTRIALS"/>
    <x v="17"/>
    <s v="SOFTWARE/SERVICES"/>
    <n v="1595"/>
  </r>
  <r>
    <x v="16"/>
    <s v="DM"/>
    <s v="NORTHERN AMERICA"/>
    <s v="UNITED STATES"/>
    <s v="INDUSTRIALS"/>
    <x v="17"/>
    <s v="TECH HARDWARE &amp; EQUIPMENT"/>
    <n v="1655"/>
  </r>
  <r>
    <x v="16"/>
    <s v="DM"/>
    <s v="NORTHERN AMERICA"/>
    <s v="UNITED STATES"/>
    <s v="INDUSTRIALS"/>
    <x v="2"/>
    <s v="TELECOM - SATELLITE"/>
    <n v="1932.3"/>
  </r>
  <r>
    <x v="16"/>
    <s v="DM"/>
    <s v="NORTHERN AMERICA"/>
    <s v="UNITED STATES"/>
    <s v="INDUSTRIALS"/>
    <x v="2"/>
    <s v="TELECOM - WIRELESS"/>
    <n v="9944.7999999999993"/>
  </r>
  <r>
    <x v="16"/>
    <s v="DM"/>
    <s v="NORTHERN AMERICA"/>
    <s v="UNITED STATES"/>
    <s v="INDUSTRIALS"/>
    <x v="2"/>
    <s v="TELECOM - WIRELINE INTEGRATED &amp; SERVICES"/>
    <n v="13343.7"/>
  </r>
  <r>
    <x v="16"/>
    <s v="DM"/>
    <s v="NORTHERN AMERICA"/>
    <s v="UNITED STATES"/>
    <s v="INDUSTRIALS"/>
    <x v="1"/>
    <s v="AIR TRANSPORTATION"/>
    <n v="3550.8"/>
  </r>
  <r>
    <x v="16"/>
    <s v="DM"/>
    <s v="NORTHERN AMERICA"/>
    <s v="UNITED STATES"/>
    <s v="INDUSTRIALS"/>
    <x v="1"/>
    <s v="TRANSPORT INFRASTRUCTURE/SERVICES"/>
    <n v="1384.3"/>
  </r>
  <r>
    <x v="16"/>
    <s v="DM"/>
    <s v="NORTHERN AMERICA"/>
    <s v="UNITED STATES"/>
    <s v="INDUSTRIALS"/>
    <x v="1"/>
    <s v="TRUCKING &amp; DELIVERY"/>
    <n v="200"/>
  </r>
  <r>
    <x v="16"/>
    <s v="DM"/>
    <s v="NORTHERN AMERICA"/>
    <s v="UNITED STATES"/>
    <s v="UTILITY"/>
    <x v="6"/>
    <s v="ELECTRIC-GENERATION"/>
    <n v="465.8"/>
  </r>
  <r>
    <x v="16"/>
    <s v="DM"/>
    <s v="NORTHERN AMERICA"/>
    <s v="UNITED STATES"/>
    <s v="UTILITY"/>
    <x v="6"/>
    <s v="ELECTRIC-INTEGRATED"/>
    <n v="10214.299999999999"/>
  </r>
  <r>
    <x v="16"/>
    <s v="EM"/>
    <s v="ASIA"/>
    <s v="HONG KONG"/>
    <s v="FINANCIAL"/>
    <x v="12"/>
    <s v="INVESTMENTS &amp; MISC FINANCIAL SERVICES"/>
    <n v="389.9"/>
  </r>
  <r>
    <x v="16"/>
    <s v="EM"/>
    <s v="ASIA"/>
    <s v="INDONESIA"/>
    <s v="FINANCIAL"/>
    <x v="12"/>
    <s v="CONS/COMM/LEASE FINANCING"/>
    <n v="260"/>
  </r>
  <r>
    <x v="16"/>
    <s v="EM"/>
    <s v="ASIA"/>
    <s v="INDONESIA"/>
    <s v="FINANCIAL"/>
    <x v="12"/>
    <s v="INVESTMENTS &amp; MISC FINANCIAL SERVICES"/>
    <n v="1343.1"/>
  </r>
  <r>
    <x v="16"/>
    <s v="EM"/>
    <s v="ASIA"/>
    <s v="INDONESIA"/>
    <s v="INDUSTRIALS"/>
    <x v="7"/>
    <s v="FORESTRY/PAPER"/>
    <n v="100"/>
  </r>
  <r>
    <x v="16"/>
    <s v="EM"/>
    <s v="LATIN AMERICA"/>
    <s v="ARGENTINA"/>
    <s v="INDUSTRIALS"/>
    <x v="7"/>
    <s v="STEEL PRODUCERS/PRODUCTS"/>
    <n v="100"/>
  </r>
  <r>
    <x v="16"/>
    <s v="EM"/>
    <s v="LATIN AMERICA"/>
    <s v="ARGENTINA"/>
    <s v="INDUSTRIALS"/>
    <x v="9"/>
    <s v="GAS DISTRIBUTION"/>
    <n v="150"/>
  </r>
  <r>
    <x v="16"/>
    <s v="EM"/>
    <s v="LATIN AMERICA"/>
    <s v="ARGENTINA"/>
    <s v="INDUSTRIALS"/>
    <x v="9"/>
    <s v="INTEGRATED ENERGY"/>
    <n v="650"/>
  </r>
  <r>
    <x v="16"/>
    <s v="EM"/>
    <s v="LATIN AMERICA"/>
    <s v="ARGENTINA"/>
    <s v="INDUSTRIALS"/>
    <x v="2"/>
    <s v="TELECOM - WIRELINE INTEGRATED &amp; SERVICES"/>
    <n v="423.4"/>
  </r>
  <r>
    <x v="16"/>
    <s v="EM"/>
    <s v="LATIN AMERICA"/>
    <s v="BRAZIL"/>
    <s v="INDUSTRIALS"/>
    <x v="5"/>
    <s v="CABLE &amp; SATELLITE TV"/>
    <n v="170.1"/>
  </r>
  <r>
    <x v="16"/>
    <s v="EM"/>
    <s v="LATIN AMERICA"/>
    <s v="MEXICO"/>
    <s v="FINANCIAL"/>
    <x v="11"/>
    <s v="BANKING"/>
    <n v="200"/>
  </r>
  <r>
    <x v="16"/>
    <s v="EM"/>
    <s v="LATIN AMERICA"/>
    <s v="MEXICO"/>
    <s v="INDUSTRIALS"/>
    <x v="7"/>
    <s v="BUILDING MATERIALS"/>
    <n v="250"/>
  </r>
  <r>
    <x v="16"/>
    <s v="EM"/>
    <s v="LATIN AMERICA"/>
    <s v="MEXICO"/>
    <s v="INDUSTRIALS"/>
    <x v="7"/>
    <s v="FORESTRY/PAPER"/>
    <n v="250"/>
  </r>
  <r>
    <x v="16"/>
    <s v="EM"/>
    <s v="LATIN AMERICA"/>
    <s v="MEXICO"/>
    <s v="INDUSTRIALS"/>
    <x v="7"/>
    <s v="STEEL PRODUCERS/PRODUCTS"/>
    <n v="401.1"/>
  </r>
  <r>
    <x v="16"/>
    <s v="EM"/>
    <s v="LATIN AMERICA"/>
    <s v="MEXICO"/>
    <s v="INDUSTRIALS"/>
    <x v="4"/>
    <s v="BEVERAGE"/>
    <n v="350.1"/>
  </r>
  <r>
    <x v="16"/>
    <s v="EM"/>
    <s v="LATIN AMERICA"/>
    <s v="MEXICO"/>
    <s v="INDUSTRIALS"/>
    <x v="9"/>
    <s v="ENERGY - EXPLORATION &amp; PRODUCTION"/>
    <n v="535.9"/>
  </r>
  <r>
    <x v="16"/>
    <s v="EM"/>
    <s v="LATIN AMERICA"/>
    <s v="MEXICO"/>
    <s v="INDUSTRIALS"/>
    <x v="5"/>
    <s v="MEDIA CONTENT"/>
    <n v="748"/>
  </r>
  <r>
    <x v="16"/>
    <s v="EM"/>
    <s v="LATIN AMERICA"/>
    <s v="MEXICO"/>
    <s v="INDUSTRIALS"/>
    <x v="2"/>
    <s v="TELECOM - WIRELESS"/>
    <n v="372.9"/>
  </r>
  <r>
    <x v="16"/>
    <s v="EM"/>
    <s v="LATIN AMERICA"/>
    <s v="MEXICO"/>
    <s v="INDUSTRIALS"/>
    <x v="1"/>
    <s v="TRANSPORT INFRASTRUCTURE/SERVICES"/>
    <n v="350"/>
  </r>
  <r>
    <x v="16"/>
    <s v="EM"/>
    <s v="LATIN AMERICA"/>
    <s v="VENEZUELA"/>
    <s v="INDUSTRIALS"/>
    <x v="9"/>
    <s v="OIL REFINING &amp; MARKETING"/>
    <n v="750"/>
  </r>
  <r>
    <x v="17"/>
    <s v="DM"/>
    <s v="EUROPE"/>
    <s v="GERMANY"/>
    <s v="FINANCIAL"/>
    <x v="13"/>
    <s v="REINSURANCE"/>
    <n v="135"/>
  </r>
  <r>
    <x v="17"/>
    <s v="DM"/>
    <s v="EUROPE"/>
    <s v="GERMANY"/>
    <s v="INDUSTRIALS"/>
    <x v="0"/>
    <s v="MEDICAL PRODUCTS"/>
    <n v="360"/>
  </r>
  <r>
    <x v="17"/>
    <s v="DM"/>
    <s v="EUROPE"/>
    <s v="GREECE"/>
    <s v="INDUSTRIALS"/>
    <x v="1"/>
    <s v="TRANSPORT INFRASTRUCTURE/SERVICES"/>
    <n v="140"/>
  </r>
  <r>
    <x v="17"/>
    <s v="DM"/>
    <s v="EUROPE"/>
    <s v="LUXEMBOURG"/>
    <s v="INDUSTRIALS"/>
    <x v="2"/>
    <s v="TELECOM - WIRELESS"/>
    <n v="962"/>
  </r>
  <r>
    <x v="17"/>
    <s v="DM"/>
    <s v="EUROPE"/>
    <s v="NETHERLANDS"/>
    <s v="INDUSTRIALS"/>
    <x v="4"/>
    <s v="PERSONAL &amp; HOUSEHOLD PRODUCTS"/>
    <n v="150"/>
  </r>
  <r>
    <x v="17"/>
    <s v="DM"/>
    <s v="EUROPE"/>
    <s v="SWEDEN"/>
    <s v="INDUSTRIALS"/>
    <x v="1"/>
    <s v="TRANSPORT INFRASTRUCTURE/SERVICES"/>
    <n v="175"/>
  </r>
  <r>
    <x v="17"/>
    <s v="DM"/>
    <s v="EUROPE"/>
    <s v="UNITED KINGDOM"/>
    <s v="INDUSTRIALS"/>
    <x v="3"/>
    <s v="AUTO PARTS &amp; EQUIPMENT"/>
    <n v="110"/>
  </r>
  <r>
    <x v="17"/>
    <s v="DM"/>
    <s v="EUROPE"/>
    <s v="UNITED KINGDOM"/>
    <s v="INDUSTRIALS"/>
    <x v="8"/>
    <s v="DIVERSIFIED CAPITAL GOODS"/>
    <n v="157"/>
  </r>
  <r>
    <x v="17"/>
    <s v="DM"/>
    <s v="EUROPE"/>
    <s v="UNITED KINGDOM"/>
    <s v="INDUSTRIALS"/>
    <x v="5"/>
    <s v="CABLE &amp; SATELLITE TV"/>
    <n v="1836"/>
  </r>
  <r>
    <x v="17"/>
    <s v="DM"/>
    <s v="EUROPE"/>
    <s v="UNITED KINGDOM"/>
    <s v="INDUSTRIALS"/>
    <x v="2"/>
    <s v="TELECOM - WIRELINE INTEGRATED &amp; SERVICES"/>
    <n v="544"/>
  </r>
  <r>
    <x v="17"/>
    <s v="DM"/>
    <s v="EUROPE"/>
    <s v="UNITED KINGDOM"/>
    <s v="UTILITY"/>
    <x v="6"/>
    <s v="ELECTRIC-INTEGRATED"/>
    <n v="2392.4"/>
  </r>
  <r>
    <x v="17"/>
    <s v="DM"/>
    <s v="NORTHERN AMERICA"/>
    <s v="BERMUDA"/>
    <s v="INDUSTRIALS"/>
    <x v="2"/>
    <s v="TELECOM - WIRELINE INTEGRATED &amp; SERVICES"/>
    <n v="300"/>
  </r>
  <r>
    <x v="17"/>
    <s v="DM"/>
    <s v="NORTHERN AMERICA"/>
    <s v="CANADA"/>
    <s v="INDUSTRIALS"/>
    <x v="7"/>
    <s v="BUILDING MATERIALS"/>
    <n v="265"/>
  </r>
  <r>
    <x v="17"/>
    <s v="DM"/>
    <s v="NORTHERN AMERICA"/>
    <s v="CANADA"/>
    <s v="INDUSTRIALS"/>
    <x v="7"/>
    <s v="CHEMICALS"/>
    <n v="100"/>
  </r>
  <r>
    <x v="17"/>
    <s v="DM"/>
    <s v="NORTHERN AMERICA"/>
    <s v="CANADA"/>
    <s v="INDUSTRIALS"/>
    <x v="7"/>
    <s v="FORESTRY/PAPER"/>
    <n v="1925"/>
  </r>
  <r>
    <x v="17"/>
    <s v="DM"/>
    <s v="NORTHERN AMERICA"/>
    <s v="CANADA"/>
    <s v="INDUSTRIALS"/>
    <x v="7"/>
    <s v="METALS/MINING EXCLUDING STEEL"/>
    <n v="325"/>
  </r>
  <r>
    <x v="17"/>
    <s v="DM"/>
    <s v="NORTHERN AMERICA"/>
    <s v="CANADA"/>
    <s v="INDUSTRIALS"/>
    <x v="7"/>
    <s v="STEEL PRODUCERS/PRODUCTS"/>
    <n v="340"/>
  </r>
  <r>
    <x v="17"/>
    <s v="DM"/>
    <s v="NORTHERN AMERICA"/>
    <s v="CANADA"/>
    <s v="INDUSTRIALS"/>
    <x v="8"/>
    <s v="DIVERSIFIED CAPITAL GOODS"/>
    <n v="167.5"/>
  </r>
  <r>
    <x v="17"/>
    <s v="DM"/>
    <s v="NORTHERN AMERICA"/>
    <s v="CANADA"/>
    <s v="INDUSTRIALS"/>
    <x v="4"/>
    <s v="BEVERAGE"/>
    <n v="285"/>
  </r>
  <r>
    <x v="17"/>
    <s v="DM"/>
    <s v="NORTHERN AMERICA"/>
    <s v="CANADA"/>
    <s v="INDUSTRIALS"/>
    <x v="4"/>
    <s v="PERSONAL &amp; HOUSEHOLD PRODUCTS"/>
    <n v="125"/>
  </r>
  <r>
    <x v="17"/>
    <s v="DM"/>
    <s v="NORTHERN AMERICA"/>
    <s v="CANADA"/>
    <s v="INDUSTRIALS"/>
    <x v="9"/>
    <s v="ENERGY - EXPLORATION &amp; PRODUCTION"/>
    <n v="1344.9"/>
  </r>
  <r>
    <x v="17"/>
    <s v="DM"/>
    <s v="NORTHERN AMERICA"/>
    <s v="CANADA"/>
    <s v="INDUSTRIALS"/>
    <x v="5"/>
    <s v="ADVERTISING"/>
    <n v="125"/>
  </r>
  <r>
    <x v="17"/>
    <s v="DM"/>
    <s v="NORTHERN AMERICA"/>
    <s v="CANADA"/>
    <s v="INDUSTRIALS"/>
    <x v="5"/>
    <s v="CABLE &amp; SATELLITE TV"/>
    <n v="1815"/>
  </r>
  <r>
    <x v="17"/>
    <s v="DM"/>
    <s v="NORTHERN AMERICA"/>
    <s v="CANADA"/>
    <s v="INDUSTRIALS"/>
    <x v="5"/>
    <s v="MEDIA CONTENT"/>
    <n v="200"/>
  </r>
  <r>
    <x v="17"/>
    <s v="DM"/>
    <s v="NORTHERN AMERICA"/>
    <s v="CANADA"/>
    <s v="INDUSTRIALS"/>
    <x v="10"/>
    <s v="SPECIALTY RETAIL"/>
    <n v="779.2"/>
  </r>
  <r>
    <x v="17"/>
    <s v="DM"/>
    <s v="NORTHERN AMERICA"/>
    <s v="CANADA"/>
    <s v="INDUSTRIALS"/>
    <x v="2"/>
    <s v="TELECOM - WIRELESS"/>
    <n v="2340"/>
  </r>
  <r>
    <x v="17"/>
    <s v="DM"/>
    <s v="NORTHERN AMERICA"/>
    <s v="CANADA"/>
    <s v="INDUSTRIALS"/>
    <x v="2"/>
    <s v="TELECOM - WIRELINE INTEGRATED &amp; SERVICES"/>
    <n v="540"/>
  </r>
  <r>
    <x v="17"/>
    <s v="DM"/>
    <s v="NORTHERN AMERICA"/>
    <s v="CANADA"/>
    <s v="INDUSTRIALS"/>
    <x v="1"/>
    <s v="TRANSPORT INFRASTRUCTURE/SERVICES"/>
    <n v="375"/>
  </r>
  <r>
    <x v="17"/>
    <s v="DM"/>
    <s v="NORTHERN AMERICA"/>
    <s v="UNITED STATES"/>
    <s v="FINANCIAL"/>
    <x v="11"/>
    <s v="BANKING"/>
    <n v="4978.3"/>
  </r>
  <r>
    <x v="17"/>
    <s v="DM"/>
    <s v="NORTHERN AMERICA"/>
    <s v="UNITED STATES"/>
    <s v="FINANCIAL"/>
    <x v="12"/>
    <s v="CONS/COMM/LEASE FINANCING"/>
    <n v="2507.5"/>
  </r>
  <r>
    <x v="17"/>
    <s v="DM"/>
    <s v="NORTHERN AMERICA"/>
    <s v="UNITED STATES"/>
    <s v="FINANCIAL"/>
    <x v="12"/>
    <s v="INVESTMENTS &amp; MISC FINANCIAL SERVICES"/>
    <n v="1567.6"/>
  </r>
  <r>
    <x v="17"/>
    <s v="DM"/>
    <s v="NORTHERN AMERICA"/>
    <s v="UNITED STATES"/>
    <s v="FINANCIAL"/>
    <x v="13"/>
    <s v="LIFE INSURANCE"/>
    <n v="875"/>
  </r>
  <r>
    <x v="17"/>
    <s v="DM"/>
    <s v="NORTHERN AMERICA"/>
    <s v="UNITED STATES"/>
    <s v="FINANCIAL"/>
    <x v="13"/>
    <s v="P&amp;C"/>
    <n v="650"/>
  </r>
  <r>
    <x v="17"/>
    <s v="DM"/>
    <s v="NORTHERN AMERICA"/>
    <s v="UNITED STATES"/>
    <s v="INDUSTRIALS"/>
    <x v="3"/>
    <s v="AUTO PARTS &amp; EQUIPMENT"/>
    <n v="2460"/>
  </r>
  <r>
    <x v="17"/>
    <s v="DM"/>
    <s v="NORTHERN AMERICA"/>
    <s v="UNITED STATES"/>
    <s v="INDUSTRIALS"/>
    <x v="3"/>
    <s v="AUTOMAKERS"/>
    <n v="100"/>
  </r>
  <r>
    <x v="17"/>
    <s v="DM"/>
    <s v="NORTHERN AMERICA"/>
    <s v="UNITED STATES"/>
    <s v="INDUSTRIALS"/>
    <x v="7"/>
    <s v="BUILDING &amp; CONSTRUCTION"/>
    <n v="3015"/>
  </r>
  <r>
    <x v="17"/>
    <s v="DM"/>
    <s v="NORTHERN AMERICA"/>
    <s v="UNITED STATES"/>
    <s v="INDUSTRIALS"/>
    <x v="7"/>
    <s v="BUILDING MATERIALS"/>
    <n v="4575.7"/>
  </r>
  <r>
    <x v="17"/>
    <s v="DM"/>
    <s v="NORTHERN AMERICA"/>
    <s v="UNITED STATES"/>
    <s v="INDUSTRIALS"/>
    <x v="7"/>
    <s v="CHEMICALS"/>
    <n v="5007.1000000000004"/>
  </r>
  <r>
    <x v="17"/>
    <s v="DM"/>
    <s v="NORTHERN AMERICA"/>
    <s v="UNITED STATES"/>
    <s v="INDUSTRIALS"/>
    <x v="7"/>
    <s v="FORESTRY/PAPER"/>
    <n v="1390"/>
  </r>
  <r>
    <x v="17"/>
    <s v="DM"/>
    <s v="NORTHERN AMERICA"/>
    <s v="UNITED STATES"/>
    <s v="INDUSTRIALS"/>
    <x v="7"/>
    <s v="METALS/MINING EXCLUDING STEEL"/>
    <n v="2826.7"/>
  </r>
  <r>
    <x v="17"/>
    <s v="DM"/>
    <s v="NORTHERN AMERICA"/>
    <s v="UNITED STATES"/>
    <s v="INDUSTRIALS"/>
    <x v="7"/>
    <s v="STEEL PRODUCERS/PRODUCTS"/>
    <n v="3540.1"/>
  </r>
  <r>
    <x v="17"/>
    <s v="DM"/>
    <s v="NORTHERN AMERICA"/>
    <s v="UNITED STATES"/>
    <s v="INDUSTRIALS"/>
    <x v="8"/>
    <s v="AEROSPACE/DEFENSE"/>
    <n v="1575"/>
  </r>
  <r>
    <x v="17"/>
    <s v="DM"/>
    <s v="NORTHERN AMERICA"/>
    <s v="UNITED STATES"/>
    <s v="INDUSTRIALS"/>
    <x v="8"/>
    <s v="DIVERSIFIED CAPITAL GOODS"/>
    <n v="1782.6"/>
  </r>
  <r>
    <x v="17"/>
    <s v="DM"/>
    <s v="NORTHERN AMERICA"/>
    <s v="UNITED STATES"/>
    <s v="INDUSTRIALS"/>
    <x v="8"/>
    <s v="MACHINERY"/>
    <n v="1967.4"/>
  </r>
  <r>
    <x v="17"/>
    <s v="DM"/>
    <s v="NORTHERN AMERICA"/>
    <s v="UNITED STATES"/>
    <s v="INDUSTRIALS"/>
    <x v="8"/>
    <s v="PACKAGING"/>
    <n v="6924"/>
  </r>
  <r>
    <x v="17"/>
    <s v="DM"/>
    <s v="NORTHERN AMERICA"/>
    <s v="UNITED STATES"/>
    <s v="INDUSTRIALS"/>
    <x v="4"/>
    <s v="BEVERAGE"/>
    <n v="495"/>
  </r>
  <r>
    <x v="17"/>
    <s v="DM"/>
    <s v="NORTHERN AMERICA"/>
    <s v="UNITED STATES"/>
    <s v="INDUSTRIALS"/>
    <x v="4"/>
    <s v="FOOD - WHOLESALE"/>
    <n v="4843.1000000000004"/>
  </r>
  <r>
    <x v="17"/>
    <s v="DM"/>
    <s v="NORTHERN AMERICA"/>
    <s v="UNITED STATES"/>
    <s v="INDUSTRIALS"/>
    <x v="4"/>
    <s v="PERSONAL &amp; HOUSEHOLD PRODUCTS"/>
    <n v="4211"/>
  </r>
  <r>
    <x v="17"/>
    <s v="DM"/>
    <s v="NORTHERN AMERICA"/>
    <s v="UNITED STATES"/>
    <s v="INDUSTRIALS"/>
    <x v="9"/>
    <s v="ENERGY - EXPLORATION &amp; PRODUCTION"/>
    <n v="6779.5"/>
  </r>
  <r>
    <x v="17"/>
    <s v="DM"/>
    <s v="NORTHERN AMERICA"/>
    <s v="UNITED STATES"/>
    <s v="INDUSTRIALS"/>
    <x v="9"/>
    <s v="GAS DISTRIBUTION"/>
    <n v="427.2"/>
  </r>
  <r>
    <x v="17"/>
    <s v="DM"/>
    <s v="NORTHERN AMERICA"/>
    <s v="UNITED STATES"/>
    <s v="INDUSTRIALS"/>
    <x v="9"/>
    <s v="INTEGRATED ENERGY"/>
    <n v="875"/>
  </r>
  <r>
    <x v="17"/>
    <s v="DM"/>
    <s v="NORTHERN AMERICA"/>
    <s v="UNITED STATES"/>
    <s v="INDUSTRIALS"/>
    <x v="9"/>
    <s v="OIL FIELD EQUIPMENT &amp; SERVICES"/>
    <n v="1644.7"/>
  </r>
  <r>
    <x v="17"/>
    <s v="DM"/>
    <s v="NORTHERN AMERICA"/>
    <s v="UNITED STATES"/>
    <s v="INDUSTRIALS"/>
    <x v="9"/>
    <s v="OIL REFINING &amp; MARKETING"/>
    <n v="865"/>
  </r>
  <r>
    <x v="17"/>
    <s v="DM"/>
    <s v="NORTHERN AMERICA"/>
    <s v="UNITED STATES"/>
    <s v="INDUSTRIALS"/>
    <x v="0"/>
    <s v="HEALTH FACILITIES"/>
    <n v="11570.2"/>
  </r>
  <r>
    <x v="17"/>
    <s v="DM"/>
    <s v="NORTHERN AMERICA"/>
    <s v="UNITED STATES"/>
    <s v="INDUSTRIALS"/>
    <x v="0"/>
    <s v="HEALTH SERVICES"/>
    <n v="1210.7"/>
  </r>
  <r>
    <x v="17"/>
    <s v="DM"/>
    <s v="NORTHERN AMERICA"/>
    <s v="UNITED STATES"/>
    <s v="INDUSTRIALS"/>
    <x v="0"/>
    <s v="MEDICAL PRODUCTS"/>
    <n v="1190.5999999999999"/>
  </r>
  <r>
    <x v="17"/>
    <s v="DM"/>
    <s v="NORTHERN AMERICA"/>
    <s v="UNITED STATES"/>
    <s v="INDUSTRIALS"/>
    <x v="0"/>
    <s v="PHARMACEUTICALS"/>
    <n v="575"/>
  </r>
  <r>
    <x v="17"/>
    <s v="DM"/>
    <s v="NORTHERN AMERICA"/>
    <s v="UNITED STATES"/>
    <s v="INDUSTRIALS"/>
    <x v="14"/>
    <s v="GAMING"/>
    <n v="5696.6"/>
  </r>
  <r>
    <x v="17"/>
    <s v="DM"/>
    <s v="NORTHERN AMERICA"/>
    <s v="UNITED STATES"/>
    <s v="INDUSTRIALS"/>
    <x v="14"/>
    <s v="HOTELS"/>
    <n v="2520"/>
  </r>
  <r>
    <x v="17"/>
    <s v="DM"/>
    <s v="NORTHERN AMERICA"/>
    <s v="UNITED STATES"/>
    <s v="INDUSTRIALS"/>
    <x v="14"/>
    <s v="RECREATION &amp; TRAVEL"/>
    <n v="3696.5"/>
  </r>
  <r>
    <x v="17"/>
    <s v="DM"/>
    <s v="NORTHERN AMERICA"/>
    <s v="UNITED STATES"/>
    <s v="INDUSTRIALS"/>
    <x v="14"/>
    <s v="THEATERS &amp; ENTERTAINMENT"/>
    <n v="1171.4000000000001"/>
  </r>
  <r>
    <x v="17"/>
    <s v="DM"/>
    <s v="NORTHERN AMERICA"/>
    <s v="UNITED STATES"/>
    <s v="INDUSTRIALS"/>
    <x v="5"/>
    <s v="ADVERTISING"/>
    <n v="1400"/>
  </r>
  <r>
    <x v="17"/>
    <s v="DM"/>
    <s v="NORTHERN AMERICA"/>
    <s v="UNITED STATES"/>
    <s v="INDUSTRIALS"/>
    <x v="5"/>
    <s v="CABLE &amp; SATELLITE TV"/>
    <n v="14137.9"/>
  </r>
  <r>
    <x v="17"/>
    <s v="DM"/>
    <s v="NORTHERN AMERICA"/>
    <s v="UNITED STATES"/>
    <s v="INDUSTRIALS"/>
    <x v="5"/>
    <s v="MEDIA - DIVERSIFIED"/>
    <n v="13249.4"/>
  </r>
  <r>
    <x v="17"/>
    <s v="DM"/>
    <s v="NORTHERN AMERICA"/>
    <s v="UNITED STATES"/>
    <s v="INDUSTRIALS"/>
    <x v="5"/>
    <s v="MEDIA CONTENT"/>
    <n v="7500.2"/>
  </r>
  <r>
    <x v="17"/>
    <s v="DM"/>
    <s v="NORTHERN AMERICA"/>
    <s v="UNITED STATES"/>
    <s v="INDUSTRIALS"/>
    <x v="5"/>
    <s v="PRINTING &amp; PUBLISHING"/>
    <n v="2993.6"/>
  </r>
  <r>
    <x v="17"/>
    <s v="DM"/>
    <s v="NORTHERN AMERICA"/>
    <s v="UNITED STATES"/>
    <s v="INDUSTRIALS"/>
    <x v="15"/>
    <s v="REALESTATE DEV &amp; MGT"/>
    <n v="950"/>
  </r>
  <r>
    <x v="17"/>
    <s v="DM"/>
    <s v="NORTHERN AMERICA"/>
    <s v="UNITED STATES"/>
    <s v="INDUSTRIALS"/>
    <x v="15"/>
    <s v="REITS"/>
    <n v="900"/>
  </r>
  <r>
    <x v="17"/>
    <s v="DM"/>
    <s v="NORTHERN AMERICA"/>
    <s v="UNITED STATES"/>
    <s v="INDUSTRIALS"/>
    <x v="10"/>
    <s v="DEPARTMENT STORES"/>
    <n v="117.5"/>
  </r>
  <r>
    <x v="17"/>
    <s v="DM"/>
    <s v="NORTHERN AMERICA"/>
    <s v="UNITED STATES"/>
    <s v="INDUSTRIALS"/>
    <x v="10"/>
    <s v="DISCOUNT STORES"/>
    <n v="1868.8"/>
  </r>
  <r>
    <x v="17"/>
    <s v="DM"/>
    <s v="NORTHERN AMERICA"/>
    <s v="UNITED STATES"/>
    <s v="INDUSTRIALS"/>
    <x v="10"/>
    <s v="FOOD &amp; DRUG RETAILERS"/>
    <n v="5824.3"/>
  </r>
  <r>
    <x v="17"/>
    <s v="DM"/>
    <s v="NORTHERN AMERICA"/>
    <s v="UNITED STATES"/>
    <s v="INDUSTRIALS"/>
    <x v="10"/>
    <s v="RESTAURANTS"/>
    <n v="1395.5"/>
  </r>
  <r>
    <x v="17"/>
    <s v="DM"/>
    <s v="NORTHERN AMERICA"/>
    <s v="UNITED STATES"/>
    <s v="INDUSTRIALS"/>
    <x v="10"/>
    <s v="SPECIALTY RETAIL"/>
    <n v="7030"/>
  </r>
  <r>
    <x v="17"/>
    <s v="DM"/>
    <s v="NORTHERN AMERICA"/>
    <s v="UNITED STATES"/>
    <s v="INDUSTRIALS"/>
    <x v="16"/>
    <s v="ENVIRONMENTAL"/>
    <n v="1613"/>
  </r>
  <r>
    <x v="17"/>
    <s v="DM"/>
    <s v="NORTHERN AMERICA"/>
    <s v="UNITED STATES"/>
    <s v="INDUSTRIALS"/>
    <x v="16"/>
    <s v="SUPPORT-SERVICES"/>
    <n v="2053"/>
  </r>
  <r>
    <x v="17"/>
    <s v="DM"/>
    <s v="NORTHERN AMERICA"/>
    <s v="UNITED STATES"/>
    <s v="INDUSTRIALS"/>
    <x v="17"/>
    <s v="ELECTRONICS"/>
    <n v="5960.5"/>
  </r>
  <r>
    <x v="17"/>
    <s v="DM"/>
    <s v="NORTHERN AMERICA"/>
    <s v="UNITED STATES"/>
    <s v="INDUSTRIALS"/>
    <x v="17"/>
    <s v="SOFTWARE/SERVICES"/>
    <n v="1595"/>
  </r>
  <r>
    <x v="17"/>
    <s v="DM"/>
    <s v="NORTHERN AMERICA"/>
    <s v="UNITED STATES"/>
    <s v="INDUSTRIALS"/>
    <x v="17"/>
    <s v="TECH HARDWARE &amp; EQUIPMENT"/>
    <n v="1655"/>
  </r>
  <r>
    <x v="17"/>
    <s v="DM"/>
    <s v="NORTHERN AMERICA"/>
    <s v="UNITED STATES"/>
    <s v="INDUSTRIALS"/>
    <x v="2"/>
    <s v="TELECOM - SATELLITE"/>
    <n v="1932.3"/>
  </r>
  <r>
    <x v="17"/>
    <s v="DM"/>
    <s v="NORTHERN AMERICA"/>
    <s v="UNITED STATES"/>
    <s v="INDUSTRIALS"/>
    <x v="2"/>
    <s v="TELECOM - WIRELESS"/>
    <n v="9744.7999999999993"/>
  </r>
  <r>
    <x v="17"/>
    <s v="DM"/>
    <s v="NORTHERN AMERICA"/>
    <s v="UNITED STATES"/>
    <s v="INDUSTRIALS"/>
    <x v="2"/>
    <s v="TELECOM - WIRELINE INTEGRATED &amp; SERVICES"/>
    <n v="9325.2999999999993"/>
  </r>
  <r>
    <x v="17"/>
    <s v="DM"/>
    <s v="NORTHERN AMERICA"/>
    <s v="UNITED STATES"/>
    <s v="INDUSTRIALS"/>
    <x v="1"/>
    <s v="AIR TRANSPORTATION"/>
    <n v="3550.8"/>
  </r>
  <r>
    <x v="17"/>
    <s v="DM"/>
    <s v="NORTHERN AMERICA"/>
    <s v="UNITED STATES"/>
    <s v="INDUSTRIALS"/>
    <x v="1"/>
    <s v="TRANSPORT INFRASTRUCTURE/SERVICES"/>
    <n v="1484.3"/>
  </r>
  <r>
    <x v="17"/>
    <s v="DM"/>
    <s v="NORTHERN AMERICA"/>
    <s v="UNITED STATES"/>
    <s v="INDUSTRIALS"/>
    <x v="1"/>
    <s v="TRUCKING &amp; DELIVERY"/>
    <n v="200"/>
  </r>
  <r>
    <x v="17"/>
    <s v="DM"/>
    <s v="NORTHERN AMERICA"/>
    <s v="UNITED STATES"/>
    <s v="UTILITY"/>
    <x v="6"/>
    <s v="ELECTRIC-GENERATION"/>
    <n v="740.8"/>
  </r>
  <r>
    <x v="17"/>
    <s v="DM"/>
    <s v="NORTHERN AMERICA"/>
    <s v="UNITED STATES"/>
    <s v="UTILITY"/>
    <x v="6"/>
    <s v="ELECTRIC-INTEGRATED"/>
    <n v="10214.299999999999"/>
  </r>
  <r>
    <x v="17"/>
    <s v="DM"/>
    <s v="OCEANIA"/>
    <s v="AUSTRALIA"/>
    <s v="FINANCIAL"/>
    <x v="12"/>
    <s v="INVESTMENTS &amp; MISC FINANCIAL SERVICES"/>
    <n v="340"/>
  </r>
  <r>
    <x v="17"/>
    <s v="EM"/>
    <s v="ASIA"/>
    <s v="INDONESIA"/>
    <s v="FINANCIAL"/>
    <x v="12"/>
    <s v="CONS/COMM/LEASE FINANCING"/>
    <n v="260"/>
  </r>
  <r>
    <x v="17"/>
    <s v="EM"/>
    <s v="ASIA"/>
    <s v="INDONESIA"/>
    <s v="FINANCIAL"/>
    <x v="12"/>
    <s v="INVESTMENTS &amp; MISC FINANCIAL SERVICES"/>
    <n v="1343.1"/>
  </r>
  <r>
    <x v="17"/>
    <s v="EM"/>
    <s v="ASIA"/>
    <s v="INDONESIA"/>
    <s v="INDUSTRIALS"/>
    <x v="7"/>
    <s v="FORESTRY/PAPER"/>
    <n v="100"/>
  </r>
  <r>
    <x v="17"/>
    <s v="EM"/>
    <s v="LATIN AMERICA"/>
    <s v="ARGENTINA"/>
    <s v="FINANCIAL"/>
    <x v="12"/>
    <s v="INVESTMENTS &amp; MISC FINANCIAL SERVICES"/>
    <n v="206.7"/>
  </r>
  <r>
    <x v="17"/>
    <s v="EM"/>
    <s v="LATIN AMERICA"/>
    <s v="ARGENTINA"/>
    <s v="INDUSTRIALS"/>
    <x v="7"/>
    <s v="STEEL PRODUCERS/PRODUCTS"/>
    <n v="100"/>
  </r>
  <r>
    <x v="17"/>
    <s v="EM"/>
    <s v="LATIN AMERICA"/>
    <s v="ARGENTINA"/>
    <s v="INDUSTRIALS"/>
    <x v="9"/>
    <s v="GAS DISTRIBUTION"/>
    <n v="150"/>
  </r>
  <r>
    <x v="17"/>
    <s v="EM"/>
    <s v="LATIN AMERICA"/>
    <s v="ARGENTINA"/>
    <s v="INDUSTRIALS"/>
    <x v="9"/>
    <s v="INTEGRATED ENERGY"/>
    <n v="650"/>
  </r>
  <r>
    <x v="17"/>
    <s v="EM"/>
    <s v="LATIN AMERICA"/>
    <s v="ARGENTINA"/>
    <s v="INDUSTRIALS"/>
    <x v="2"/>
    <s v="TELECOM - WIRELINE INTEGRATED &amp; SERVICES"/>
    <n v="423.4"/>
  </r>
  <r>
    <x v="17"/>
    <s v="EM"/>
    <s v="LATIN AMERICA"/>
    <s v="BRAZIL"/>
    <s v="INDUSTRIALS"/>
    <x v="5"/>
    <s v="CABLE &amp; SATELLITE TV"/>
    <n v="170.1"/>
  </r>
  <r>
    <x v="17"/>
    <s v="EM"/>
    <s v="LATIN AMERICA"/>
    <s v="MEXICO"/>
    <s v="FINANCIAL"/>
    <x v="11"/>
    <s v="BANKING"/>
    <n v="200"/>
  </r>
  <r>
    <x v="17"/>
    <s v="EM"/>
    <s v="LATIN AMERICA"/>
    <s v="MEXICO"/>
    <s v="INDUSTRIALS"/>
    <x v="7"/>
    <s v="BUILDING MATERIALS"/>
    <n v="250"/>
  </r>
  <r>
    <x v="17"/>
    <s v="EM"/>
    <s v="LATIN AMERICA"/>
    <s v="MEXICO"/>
    <s v="INDUSTRIALS"/>
    <x v="7"/>
    <s v="FORESTRY/PAPER"/>
    <n v="250"/>
  </r>
  <r>
    <x v="17"/>
    <s v="EM"/>
    <s v="LATIN AMERICA"/>
    <s v="MEXICO"/>
    <s v="INDUSTRIALS"/>
    <x v="7"/>
    <s v="STEEL PRODUCERS/PRODUCTS"/>
    <n v="401.1"/>
  </r>
  <r>
    <x v="17"/>
    <s v="EM"/>
    <s v="LATIN AMERICA"/>
    <s v="MEXICO"/>
    <s v="INDUSTRIALS"/>
    <x v="4"/>
    <s v="BEVERAGE"/>
    <n v="350.1"/>
  </r>
  <r>
    <x v="17"/>
    <s v="EM"/>
    <s v="LATIN AMERICA"/>
    <s v="MEXICO"/>
    <s v="INDUSTRIALS"/>
    <x v="9"/>
    <s v="ENERGY - EXPLORATION &amp; PRODUCTION"/>
    <n v="535.9"/>
  </r>
  <r>
    <x v="17"/>
    <s v="EM"/>
    <s v="LATIN AMERICA"/>
    <s v="MEXICO"/>
    <s v="INDUSTRIALS"/>
    <x v="5"/>
    <s v="MEDIA CONTENT"/>
    <n v="748"/>
  </r>
  <r>
    <x v="17"/>
    <s v="EM"/>
    <s v="LATIN AMERICA"/>
    <s v="MEXICO"/>
    <s v="INDUSTRIALS"/>
    <x v="2"/>
    <s v="TELECOM - WIRELESS"/>
    <n v="372.9"/>
  </r>
  <r>
    <x v="17"/>
    <s v="EM"/>
    <s v="LATIN AMERICA"/>
    <s v="MEXICO"/>
    <s v="INDUSTRIALS"/>
    <x v="1"/>
    <s v="TRANSPORT INFRASTRUCTURE/SERVICES"/>
    <n v="350"/>
  </r>
  <r>
    <x v="17"/>
    <s v="EM"/>
    <s v="LATIN AMERICA"/>
    <s v="VENEZUELA"/>
    <s v="INDUSTRIALS"/>
    <x v="9"/>
    <s v="OIL REFINING &amp; MARKETING"/>
    <n v="750"/>
  </r>
  <r>
    <x v="18"/>
    <s v="DM"/>
    <s v="EUROPE"/>
    <s v="GERMANY"/>
    <s v="FINANCIAL"/>
    <x v="13"/>
    <s v="REINSURANCE"/>
    <n v="135"/>
  </r>
  <r>
    <x v="18"/>
    <s v="DM"/>
    <s v="EUROPE"/>
    <s v="GERMANY"/>
    <s v="INDUSTRIALS"/>
    <x v="0"/>
    <s v="MEDICAL PRODUCTS"/>
    <n v="360"/>
  </r>
  <r>
    <x v="18"/>
    <s v="DM"/>
    <s v="EUROPE"/>
    <s v="GREECE"/>
    <s v="INDUSTRIALS"/>
    <x v="1"/>
    <s v="TRANSPORT INFRASTRUCTURE/SERVICES"/>
    <n v="140"/>
  </r>
  <r>
    <x v="18"/>
    <s v="DM"/>
    <s v="EUROPE"/>
    <s v="LUXEMBOURG"/>
    <s v="INDUSTRIALS"/>
    <x v="2"/>
    <s v="TELECOM - WIRELESS"/>
    <n v="962"/>
  </r>
  <r>
    <x v="18"/>
    <s v="DM"/>
    <s v="EUROPE"/>
    <s v="NETHERLANDS"/>
    <s v="INDUSTRIALS"/>
    <x v="4"/>
    <s v="PERSONAL &amp; HOUSEHOLD PRODUCTS"/>
    <n v="150"/>
  </r>
  <r>
    <x v="18"/>
    <s v="DM"/>
    <s v="EUROPE"/>
    <s v="SWEDEN"/>
    <s v="INDUSTRIALS"/>
    <x v="1"/>
    <s v="TRANSPORT INFRASTRUCTURE/SERVICES"/>
    <n v="175"/>
  </r>
  <r>
    <x v="18"/>
    <s v="DM"/>
    <s v="EUROPE"/>
    <s v="UNITED KINGDOM"/>
    <s v="INDUSTRIALS"/>
    <x v="3"/>
    <s v="AUTO PARTS &amp; EQUIPMENT"/>
    <n v="110"/>
  </r>
  <r>
    <x v="18"/>
    <s v="DM"/>
    <s v="EUROPE"/>
    <s v="UNITED KINGDOM"/>
    <s v="INDUSTRIALS"/>
    <x v="8"/>
    <s v="DIVERSIFIED CAPITAL GOODS"/>
    <n v="157"/>
  </r>
  <r>
    <x v="18"/>
    <s v="DM"/>
    <s v="EUROPE"/>
    <s v="UNITED KINGDOM"/>
    <s v="INDUSTRIALS"/>
    <x v="5"/>
    <s v="CABLE &amp; SATELLITE TV"/>
    <n v="1836"/>
  </r>
  <r>
    <x v="18"/>
    <s v="DM"/>
    <s v="EUROPE"/>
    <s v="UNITED KINGDOM"/>
    <s v="INDUSTRIALS"/>
    <x v="2"/>
    <s v="TELECOM - WIRELINE INTEGRATED &amp; SERVICES"/>
    <n v="544"/>
  </r>
  <r>
    <x v="18"/>
    <s v="DM"/>
    <s v="EUROPE"/>
    <s v="UNITED KINGDOM"/>
    <s v="UTILITY"/>
    <x v="6"/>
    <s v="ELECTRIC-INTEGRATED"/>
    <n v="2408.9"/>
  </r>
  <r>
    <x v="18"/>
    <s v="DM"/>
    <s v="NORTHERN AMERICA"/>
    <s v="BERMUDA"/>
    <s v="INDUSTRIALS"/>
    <x v="2"/>
    <s v="TELECOM - WIRELINE INTEGRATED &amp; SERVICES"/>
    <n v="300"/>
  </r>
  <r>
    <x v="18"/>
    <s v="DM"/>
    <s v="NORTHERN AMERICA"/>
    <s v="CANADA"/>
    <s v="INDUSTRIALS"/>
    <x v="7"/>
    <s v="BUILDING MATERIALS"/>
    <n v="265"/>
  </r>
  <r>
    <x v="18"/>
    <s v="DM"/>
    <s v="NORTHERN AMERICA"/>
    <s v="CANADA"/>
    <s v="INDUSTRIALS"/>
    <x v="7"/>
    <s v="CHEMICALS"/>
    <n v="100"/>
  </r>
  <r>
    <x v="18"/>
    <s v="DM"/>
    <s v="NORTHERN AMERICA"/>
    <s v="CANADA"/>
    <s v="INDUSTRIALS"/>
    <x v="7"/>
    <s v="FORESTRY/PAPER"/>
    <n v="1825"/>
  </r>
  <r>
    <x v="18"/>
    <s v="DM"/>
    <s v="NORTHERN AMERICA"/>
    <s v="CANADA"/>
    <s v="INDUSTRIALS"/>
    <x v="7"/>
    <s v="METALS/MINING EXCLUDING STEEL"/>
    <n v="325"/>
  </r>
  <r>
    <x v="18"/>
    <s v="DM"/>
    <s v="NORTHERN AMERICA"/>
    <s v="CANADA"/>
    <s v="INDUSTRIALS"/>
    <x v="7"/>
    <s v="STEEL PRODUCERS/PRODUCTS"/>
    <n v="340"/>
  </r>
  <r>
    <x v="18"/>
    <s v="DM"/>
    <s v="NORTHERN AMERICA"/>
    <s v="CANADA"/>
    <s v="INDUSTRIALS"/>
    <x v="8"/>
    <s v="DIVERSIFIED CAPITAL GOODS"/>
    <n v="167.5"/>
  </r>
  <r>
    <x v="18"/>
    <s v="DM"/>
    <s v="NORTHERN AMERICA"/>
    <s v="CANADA"/>
    <s v="INDUSTRIALS"/>
    <x v="4"/>
    <s v="BEVERAGE"/>
    <n v="285"/>
  </r>
  <r>
    <x v="18"/>
    <s v="DM"/>
    <s v="NORTHERN AMERICA"/>
    <s v="CANADA"/>
    <s v="INDUSTRIALS"/>
    <x v="4"/>
    <s v="PERSONAL &amp; HOUSEHOLD PRODUCTS"/>
    <n v="125"/>
  </r>
  <r>
    <x v="18"/>
    <s v="DM"/>
    <s v="NORTHERN AMERICA"/>
    <s v="CANADA"/>
    <s v="INDUSTRIALS"/>
    <x v="9"/>
    <s v="ENERGY - EXPLORATION &amp; PRODUCTION"/>
    <n v="1344.9"/>
  </r>
  <r>
    <x v="18"/>
    <s v="DM"/>
    <s v="NORTHERN AMERICA"/>
    <s v="CANADA"/>
    <s v="INDUSTRIALS"/>
    <x v="5"/>
    <s v="ADVERTISING"/>
    <n v="125"/>
  </r>
  <r>
    <x v="18"/>
    <s v="DM"/>
    <s v="NORTHERN AMERICA"/>
    <s v="CANADA"/>
    <s v="INDUSTRIALS"/>
    <x v="5"/>
    <s v="CABLE &amp; SATELLITE TV"/>
    <n v="1815"/>
  </r>
  <r>
    <x v="18"/>
    <s v="DM"/>
    <s v="NORTHERN AMERICA"/>
    <s v="CANADA"/>
    <s v="INDUSTRIALS"/>
    <x v="5"/>
    <s v="MEDIA CONTENT"/>
    <n v="200"/>
  </r>
  <r>
    <x v="18"/>
    <s v="DM"/>
    <s v="NORTHERN AMERICA"/>
    <s v="CANADA"/>
    <s v="INDUSTRIALS"/>
    <x v="10"/>
    <s v="SPECIALTY RETAIL"/>
    <n v="779.2"/>
  </r>
  <r>
    <x v="18"/>
    <s v="DM"/>
    <s v="NORTHERN AMERICA"/>
    <s v="CANADA"/>
    <s v="INDUSTRIALS"/>
    <x v="2"/>
    <s v="TELECOM - WIRELESS"/>
    <n v="2340"/>
  </r>
  <r>
    <x v="18"/>
    <s v="DM"/>
    <s v="NORTHERN AMERICA"/>
    <s v="CANADA"/>
    <s v="INDUSTRIALS"/>
    <x v="2"/>
    <s v="TELECOM - WIRELINE INTEGRATED &amp; SERVICES"/>
    <n v="540"/>
  </r>
  <r>
    <x v="18"/>
    <s v="DM"/>
    <s v="NORTHERN AMERICA"/>
    <s v="CANADA"/>
    <s v="INDUSTRIALS"/>
    <x v="1"/>
    <s v="TRANSPORT INFRASTRUCTURE/SERVICES"/>
    <n v="375"/>
  </r>
  <r>
    <x v="18"/>
    <s v="DM"/>
    <s v="NORTHERN AMERICA"/>
    <s v="UNITED STATES"/>
    <s v="FINANCIAL"/>
    <x v="11"/>
    <s v="BANKING"/>
    <n v="4978.3"/>
  </r>
  <r>
    <x v="18"/>
    <s v="DM"/>
    <s v="NORTHERN AMERICA"/>
    <s v="UNITED STATES"/>
    <s v="FINANCIAL"/>
    <x v="12"/>
    <s v="CONS/COMM/LEASE FINANCING"/>
    <n v="2507.5"/>
  </r>
  <r>
    <x v="18"/>
    <s v="DM"/>
    <s v="NORTHERN AMERICA"/>
    <s v="UNITED STATES"/>
    <s v="FINANCIAL"/>
    <x v="12"/>
    <s v="INVESTMENTS &amp; MISC FINANCIAL SERVICES"/>
    <n v="1325.5"/>
  </r>
  <r>
    <x v="18"/>
    <s v="DM"/>
    <s v="NORTHERN AMERICA"/>
    <s v="UNITED STATES"/>
    <s v="FINANCIAL"/>
    <x v="13"/>
    <s v="LIFE INSURANCE"/>
    <n v="875"/>
  </r>
  <r>
    <x v="18"/>
    <s v="DM"/>
    <s v="NORTHERN AMERICA"/>
    <s v="UNITED STATES"/>
    <s v="FINANCIAL"/>
    <x v="13"/>
    <s v="P&amp;C"/>
    <n v="650"/>
  </r>
  <r>
    <x v="18"/>
    <s v="DM"/>
    <s v="NORTHERN AMERICA"/>
    <s v="UNITED STATES"/>
    <s v="INDUSTRIALS"/>
    <x v="3"/>
    <s v="AUTO PARTS &amp; EQUIPMENT"/>
    <n v="2569"/>
  </r>
  <r>
    <x v="18"/>
    <s v="DM"/>
    <s v="NORTHERN AMERICA"/>
    <s v="UNITED STATES"/>
    <s v="INDUSTRIALS"/>
    <x v="3"/>
    <s v="AUTOMAKERS"/>
    <n v="100"/>
  </r>
  <r>
    <x v="18"/>
    <s v="DM"/>
    <s v="NORTHERN AMERICA"/>
    <s v="UNITED STATES"/>
    <s v="INDUSTRIALS"/>
    <x v="7"/>
    <s v="BUILDING &amp; CONSTRUCTION"/>
    <n v="3310"/>
  </r>
  <r>
    <x v="18"/>
    <s v="DM"/>
    <s v="NORTHERN AMERICA"/>
    <s v="UNITED STATES"/>
    <s v="INDUSTRIALS"/>
    <x v="7"/>
    <s v="BUILDING MATERIALS"/>
    <n v="3037.8"/>
  </r>
  <r>
    <x v="18"/>
    <s v="DM"/>
    <s v="NORTHERN AMERICA"/>
    <s v="UNITED STATES"/>
    <s v="INDUSTRIALS"/>
    <x v="7"/>
    <s v="CHEMICALS"/>
    <n v="4764.8"/>
  </r>
  <r>
    <x v="18"/>
    <s v="DM"/>
    <s v="NORTHERN AMERICA"/>
    <s v="UNITED STATES"/>
    <s v="INDUSTRIALS"/>
    <x v="7"/>
    <s v="FORESTRY/PAPER"/>
    <n v="1390"/>
  </r>
  <r>
    <x v="18"/>
    <s v="DM"/>
    <s v="NORTHERN AMERICA"/>
    <s v="UNITED STATES"/>
    <s v="INDUSTRIALS"/>
    <x v="7"/>
    <s v="METALS/MINING EXCLUDING STEEL"/>
    <n v="2826.7"/>
  </r>
  <r>
    <x v="18"/>
    <s v="DM"/>
    <s v="NORTHERN AMERICA"/>
    <s v="UNITED STATES"/>
    <s v="INDUSTRIALS"/>
    <x v="7"/>
    <s v="STEEL PRODUCERS/PRODUCTS"/>
    <n v="3540.1"/>
  </r>
  <r>
    <x v="18"/>
    <s v="DM"/>
    <s v="NORTHERN AMERICA"/>
    <s v="UNITED STATES"/>
    <s v="INDUSTRIALS"/>
    <x v="8"/>
    <s v="AEROSPACE/DEFENSE"/>
    <n v="1575"/>
  </r>
  <r>
    <x v="18"/>
    <s v="DM"/>
    <s v="NORTHERN AMERICA"/>
    <s v="UNITED STATES"/>
    <s v="INDUSTRIALS"/>
    <x v="8"/>
    <s v="DIVERSIFIED CAPITAL GOODS"/>
    <n v="1319.6"/>
  </r>
  <r>
    <x v="18"/>
    <s v="DM"/>
    <s v="NORTHERN AMERICA"/>
    <s v="UNITED STATES"/>
    <s v="INDUSTRIALS"/>
    <x v="8"/>
    <s v="MACHINERY"/>
    <n v="1888.1"/>
  </r>
  <r>
    <x v="18"/>
    <s v="DM"/>
    <s v="NORTHERN AMERICA"/>
    <s v="UNITED STATES"/>
    <s v="INDUSTRIALS"/>
    <x v="8"/>
    <s v="PACKAGING"/>
    <n v="8468.7000000000007"/>
  </r>
  <r>
    <x v="18"/>
    <s v="DM"/>
    <s v="NORTHERN AMERICA"/>
    <s v="UNITED STATES"/>
    <s v="INDUSTRIALS"/>
    <x v="4"/>
    <s v="BEVERAGE"/>
    <n v="495"/>
  </r>
  <r>
    <x v="18"/>
    <s v="DM"/>
    <s v="NORTHERN AMERICA"/>
    <s v="UNITED STATES"/>
    <s v="INDUSTRIALS"/>
    <x v="4"/>
    <s v="FOOD - WHOLESALE"/>
    <n v="4699.3"/>
  </r>
  <r>
    <x v="18"/>
    <s v="DM"/>
    <s v="NORTHERN AMERICA"/>
    <s v="UNITED STATES"/>
    <s v="INDUSTRIALS"/>
    <x v="4"/>
    <s v="PERSONAL &amp; HOUSEHOLD PRODUCTS"/>
    <n v="4381.8999999999996"/>
  </r>
  <r>
    <x v="18"/>
    <s v="DM"/>
    <s v="NORTHERN AMERICA"/>
    <s v="UNITED STATES"/>
    <s v="INDUSTRIALS"/>
    <x v="9"/>
    <s v="ENERGY - EXPLORATION &amp; PRODUCTION"/>
    <n v="6837.4"/>
  </r>
  <r>
    <x v="18"/>
    <s v="DM"/>
    <s v="NORTHERN AMERICA"/>
    <s v="UNITED STATES"/>
    <s v="INDUSTRIALS"/>
    <x v="9"/>
    <s v="GAS DISTRIBUTION"/>
    <n v="427.2"/>
  </r>
  <r>
    <x v="18"/>
    <s v="DM"/>
    <s v="NORTHERN AMERICA"/>
    <s v="UNITED STATES"/>
    <s v="INDUSTRIALS"/>
    <x v="9"/>
    <s v="INTEGRATED ENERGY"/>
    <n v="875"/>
  </r>
  <r>
    <x v="18"/>
    <s v="DM"/>
    <s v="NORTHERN AMERICA"/>
    <s v="UNITED STATES"/>
    <s v="INDUSTRIALS"/>
    <x v="9"/>
    <s v="OIL FIELD EQUIPMENT &amp; SERVICES"/>
    <n v="1644.7"/>
  </r>
  <r>
    <x v="18"/>
    <s v="DM"/>
    <s v="NORTHERN AMERICA"/>
    <s v="UNITED STATES"/>
    <s v="INDUSTRIALS"/>
    <x v="9"/>
    <s v="OIL REFINING &amp; MARKETING"/>
    <n v="865"/>
  </r>
  <r>
    <x v="18"/>
    <s v="DM"/>
    <s v="NORTHERN AMERICA"/>
    <s v="UNITED STATES"/>
    <s v="INDUSTRIALS"/>
    <x v="0"/>
    <s v="HEALTH FACILITIES"/>
    <n v="10370.200000000001"/>
  </r>
  <r>
    <x v="18"/>
    <s v="DM"/>
    <s v="NORTHERN AMERICA"/>
    <s v="UNITED STATES"/>
    <s v="INDUSTRIALS"/>
    <x v="0"/>
    <s v="HEALTH SERVICES"/>
    <n v="1210.7"/>
  </r>
  <r>
    <x v="18"/>
    <s v="DM"/>
    <s v="NORTHERN AMERICA"/>
    <s v="UNITED STATES"/>
    <s v="INDUSTRIALS"/>
    <x v="0"/>
    <s v="MEDICAL PRODUCTS"/>
    <n v="1190.5999999999999"/>
  </r>
  <r>
    <x v="18"/>
    <s v="DM"/>
    <s v="NORTHERN AMERICA"/>
    <s v="UNITED STATES"/>
    <s v="INDUSTRIALS"/>
    <x v="0"/>
    <s v="PHARMACEUTICALS"/>
    <n v="725"/>
  </r>
  <r>
    <x v="18"/>
    <s v="DM"/>
    <s v="NORTHERN AMERICA"/>
    <s v="UNITED STATES"/>
    <s v="INDUSTRIALS"/>
    <x v="14"/>
    <s v="GAMING"/>
    <n v="5696.6"/>
  </r>
  <r>
    <x v="18"/>
    <s v="DM"/>
    <s v="NORTHERN AMERICA"/>
    <s v="UNITED STATES"/>
    <s v="INDUSTRIALS"/>
    <x v="14"/>
    <s v="HOTELS"/>
    <n v="2520"/>
  </r>
  <r>
    <x v="18"/>
    <s v="DM"/>
    <s v="NORTHERN AMERICA"/>
    <s v="UNITED STATES"/>
    <s v="INDUSTRIALS"/>
    <x v="14"/>
    <s v="RECREATION &amp; TRAVEL"/>
    <n v="3696.5"/>
  </r>
  <r>
    <x v="18"/>
    <s v="DM"/>
    <s v="NORTHERN AMERICA"/>
    <s v="UNITED STATES"/>
    <s v="INDUSTRIALS"/>
    <x v="14"/>
    <s v="THEATERS &amp; ENTERTAINMENT"/>
    <n v="921.4"/>
  </r>
  <r>
    <x v="18"/>
    <s v="DM"/>
    <s v="NORTHERN AMERICA"/>
    <s v="UNITED STATES"/>
    <s v="INDUSTRIALS"/>
    <x v="5"/>
    <s v="ADVERTISING"/>
    <n v="1075"/>
  </r>
  <r>
    <x v="18"/>
    <s v="DM"/>
    <s v="NORTHERN AMERICA"/>
    <s v="UNITED STATES"/>
    <s v="INDUSTRIALS"/>
    <x v="5"/>
    <s v="CABLE &amp; SATELLITE TV"/>
    <n v="15042.8"/>
  </r>
  <r>
    <x v="18"/>
    <s v="DM"/>
    <s v="NORTHERN AMERICA"/>
    <s v="UNITED STATES"/>
    <s v="INDUSTRIALS"/>
    <x v="5"/>
    <s v="MEDIA - DIVERSIFIED"/>
    <n v="6380.5"/>
  </r>
  <r>
    <x v="18"/>
    <s v="DM"/>
    <s v="NORTHERN AMERICA"/>
    <s v="UNITED STATES"/>
    <s v="INDUSTRIALS"/>
    <x v="5"/>
    <s v="MEDIA CONTENT"/>
    <n v="9992.2999999999993"/>
  </r>
  <r>
    <x v="18"/>
    <s v="DM"/>
    <s v="NORTHERN AMERICA"/>
    <s v="UNITED STATES"/>
    <s v="INDUSTRIALS"/>
    <x v="5"/>
    <s v="PRINTING &amp; PUBLISHING"/>
    <n v="2993.6"/>
  </r>
  <r>
    <x v="18"/>
    <s v="DM"/>
    <s v="NORTHERN AMERICA"/>
    <s v="UNITED STATES"/>
    <s v="INDUSTRIALS"/>
    <x v="15"/>
    <s v="REALESTATE DEV &amp; MGT"/>
    <n v="1125"/>
  </r>
  <r>
    <x v="18"/>
    <s v="DM"/>
    <s v="NORTHERN AMERICA"/>
    <s v="UNITED STATES"/>
    <s v="INDUSTRIALS"/>
    <x v="15"/>
    <s v="REITS"/>
    <n v="900"/>
  </r>
  <r>
    <x v="18"/>
    <s v="DM"/>
    <s v="NORTHERN AMERICA"/>
    <s v="UNITED STATES"/>
    <s v="INDUSTRIALS"/>
    <x v="10"/>
    <s v="DEPARTMENT STORES"/>
    <n v="117.5"/>
  </r>
  <r>
    <x v="18"/>
    <s v="DM"/>
    <s v="NORTHERN AMERICA"/>
    <s v="UNITED STATES"/>
    <s v="INDUSTRIALS"/>
    <x v="10"/>
    <s v="DISCOUNT STORES"/>
    <n v="1868.8"/>
  </r>
  <r>
    <x v="18"/>
    <s v="DM"/>
    <s v="NORTHERN AMERICA"/>
    <s v="UNITED STATES"/>
    <s v="INDUSTRIALS"/>
    <x v="10"/>
    <s v="FOOD &amp; DRUG RETAILERS"/>
    <n v="5945.8"/>
  </r>
  <r>
    <x v="18"/>
    <s v="DM"/>
    <s v="NORTHERN AMERICA"/>
    <s v="UNITED STATES"/>
    <s v="INDUSTRIALS"/>
    <x v="10"/>
    <s v="RESTAURANTS"/>
    <n v="1995.5"/>
  </r>
  <r>
    <x v="18"/>
    <s v="DM"/>
    <s v="NORTHERN AMERICA"/>
    <s v="UNITED STATES"/>
    <s v="INDUSTRIALS"/>
    <x v="10"/>
    <s v="SPECIALTY RETAIL"/>
    <n v="6895"/>
  </r>
  <r>
    <x v="18"/>
    <s v="DM"/>
    <s v="NORTHERN AMERICA"/>
    <s v="UNITED STATES"/>
    <s v="INDUSTRIALS"/>
    <x v="16"/>
    <s v="ENVIRONMENTAL"/>
    <n v="1613"/>
  </r>
  <r>
    <x v="18"/>
    <s v="DM"/>
    <s v="NORTHERN AMERICA"/>
    <s v="UNITED STATES"/>
    <s v="INDUSTRIALS"/>
    <x v="16"/>
    <s v="SUPPORT-SERVICES"/>
    <n v="1841"/>
  </r>
  <r>
    <x v="18"/>
    <s v="DM"/>
    <s v="NORTHERN AMERICA"/>
    <s v="UNITED STATES"/>
    <s v="INDUSTRIALS"/>
    <x v="17"/>
    <s v="ELECTRONICS"/>
    <n v="6360.5"/>
  </r>
  <r>
    <x v="18"/>
    <s v="DM"/>
    <s v="NORTHERN AMERICA"/>
    <s v="UNITED STATES"/>
    <s v="INDUSTRIALS"/>
    <x v="17"/>
    <s v="SOFTWARE/SERVICES"/>
    <n v="1595"/>
  </r>
  <r>
    <x v="18"/>
    <s v="DM"/>
    <s v="NORTHERN AMERICA"/>
    <s v="UNITED STATES"/>
    <s v="INDUSTRIALS"/>
    <x v="17"/>
    <s v="TECH HARDWARE &amp; EQUIPMENT"/>
    <n v="1655"/>
  </r>
  <r>
    <x v="18"/>
    <s v="DM"/>
    <s v="NORTHERN AMERICA"/>
    <s v="UNITED STATES"/>
    <s v="INDUSTRIALS"/>
    <x v="2"/>
    <s v="TELECOM - SATELLITE"/>
    <n v="2282.3000000000002"/>
  </r>
  <r>
    <x v="18"/>
    <s v="DM"/>
    <s v="NORTHERN AMERICA"/>
    <s v="UNITED STATES"/>
    <s v="INDUSTRIALS"/>
    <x v="2"/>
    <s v="TELECOM - WIRELESS"/>
    <n v="7477.1"/>
  </r>
  <r>
    <x v="18"/>
    <s v="DM"/>
    <s v="NORTHERN AMERICA"/>
    <s v="UNITED STATES"/>
    <s v="INDUSTRIALS"/>
    <x v="2"/>
    <s v="TELECOM - WIRELINE INTEGRATED &amp; SERVICES"/>
    <n v="9325.2999999999993"/>
  </r>
  <r>
    <x v="18"/>
    <s v="DM"/>
    <s v="NORTHERN AMERICA"/>
    <s v="UNITED STATES"/>
    <s v="INDUSTRIALS"/>
    <x v="1"/>
    <s v="AIR TRANSPORTATION"/>
    <n v="3390.8"/>
  </r>
  <r>
    <x v="18"/>
    <s v="DM"/>
    <s v="NORTHERN AMERICA"/>
    <s v="UNITED STATES"/>
    <s v="INDUSTRIALS"/>
    <x v="1"/>
    <s v="TRANSPORT INFRASTRUCTURE/SERVICES"/>
    <n v="1610.3"/>
  </r>
  <r>
    <x v="18"/>
    <s v="DM"/>
    <s v="NORTHERN AMERICA"/>
    <s v="UNITED STATES"/>
    <s v="INDUSTRIALS"/>
    <x v="1"/>
    <s v="TRUCKING &amp; DELIVERY"/>
    <n v="200"/>
  </r>
  <r>
    <x v="18"/>
    <s v="DM"/>
    <s v="NORTHERN AMERICA"/>
    <s v="UNITED STATES"/>
    <s v="UTILITY"/>
    <x v="6"/>
    <s v="ELECTRIC-GENERATION"/>
    <n v="740.8"/>
  </r>
  <r>
    <x v="18"/>
    <s v="DM"/>
    <s v="NORTHERN AMERICA"/>
    <s v="UNITED STATES"/>
    <s v="UTILITY"/>
    <x v="6"/>
    <s v="ELECTRIC-INTEGRATED"/>
    <n v="10730"/>
  </r>
  <r>
    <x v="18"/>
    <s v="DM"/>
    <s v="OCEANIA"/>
    <s v="AUSTRALIA"/>
    <s v="FINANCIAL"/>
    <x v="12"/>
    <s v="INVESTMENTS &amp; MISC FINANCIAL SERVICES"/>
    <n v="340"/>
  </r>
  <r>
    <x v="18"/>
    <s v="EM"/>
    <s v="ASIA"/>
    <s v="INDONESIA"/>
    <s v="FINANCIAL"/>
    <x v="12"/>
    <s v="CONS/COMM/LEASE FINANCING"/>
    <n v="260"/>
  </r>
  <r>
    <x v="18"/>
    <s v="EM"/>
    <s v="ASIA"/>
    <s v="INDONESIA"/>
    <s v="FINANCIAL"/>
    <x v="12"/>
    <s v="INVESTMENTS &amp; MISC FINANCIAL SERVICES"/>
    <n v="1343.1"/>
  </r>
  <r>
    <x v="18"/>
    <s v="EM"/>
    <s v="ASIA"/>
    <s v="INDONESIA"/>
    <s v="INDUSTRIALS"/>
    <x v="7"/>
    <s v="FORESTRY/PAPER"/>
    <n v="100"/>
  </r>
  <r>
    <x v="18"/>
    <s v="EM"/>
    <s v="ASIA"/>
    <s v="PHILIPPINES"/>
    <s v="UTILITY"/>
    <x v="6"/>
    <s v="ELECTRIC-GENERATION"/>
    <n v="300"/>
  </r>
  <r>
    <x v="18"/>
    <s v="EM"/>
    <s v="LATIN AMERICA"/>
    <s v="ARGENTINA"/>
    <s v="FINANCIAL"/>
    <x v="12"/>
    <s v="INVESTMENTS &amp; MISC FINANCIAL SERVICES"/>
    <n v="206.7"/>
  </r>
  <r>
    <x v="18"/>
    <s v="EM"/>
    <s v="LATIN AMERICA"/>
    <s v="ARGENTINA"/>
    <s v="INDUSTRIALS"/>
    <x v="7"/>
    <s v="STEEL PRODUCERS/PRODUCTS"/>
    <n v="100"/>
  </r>
  <r>
    <x v="18"/>
    <s v="EM"/>
    <s v="LATIN AMERICA"/>
    <s v="ARGENTINA"/>
    <s v="INDUSTRIALS"/>
    <x v="9"/>
    <s v="GAS DISTRIBUTION"/>
    <n v="150"/>
  </r>
  <r>
    <x v="18"/>
    <s v="EM"/>
    <s v="LATIN AMERICA"/>
    <s v="ARGENTINA"/>
    <s v="INDUSTRIALS"/>
    <x v="9"/>
    <s v="INTEGRATED ENERGY"/>
    <n v="650"/>
  </r>
  <r>
    <x v="18"/>
    <s v="EM"/>
    <s v="LATIN AMERICA"/>
    <s v="ARGENTINA"/>
    <s v="INDUSTRIALS"/>
    <x v="2"/>
    <s v="TELECOM - WIRELINE INTEGRATED &amp; SERVICES"/>
    <n v="423.4"/>
  </r>
  <r>
    <x v="18"/>
    <s v="EM"/>
    <s v="LATIN AMERICA"/>
    <s v="BRAZIL"/>
    <s v="INDUSTRIALS"/>
    <x v="5"/>
    <s v="CABLE &amp; SATELLITE TV"/>
    <n v="170.1"/>
  </r>
  <r>
    <x v="18"/>
    <s v="EM"/>
    <s v="LATIN AMERICA"/>
    <s v="MEXICO"/>
    <s v="FINANCIAL"/>
    <x v="11"/>
    <s v="BANKING"/>
    <n v="200"/>
  </r>
  <r>
    <x v="18"/>
    <s v="EM"/>
    <s v="LATIN AMERICA"/>
    <s v="MEXICO"/>
    <s v="INDUSTRIALS"/>
    <x v="7"/>
    <s v="BUILDING MATERIALS"/>
    <n v="250"/>
  </r>
  <r>
    <x v="18"/>
    <s v="EM"/>
    <s v="LATIN AMERICA"/>
    <s v="MEXICO"/>
    <s v="INDUSTRIALS"/>
    <x v="7"/>
    <s v="FORESTRY/PAPER"/>
    <n v="250"/>
  </r>
  <r>
    <x v="18"/>
    <s v="EM"/>
    <s v="LATIN AMERICA"/>
    <s v="MEXICO"/>
    <s v="INDUSTRIALS"/>
    <x v="7"/>
    <s v="STEEL PRODUCERS/PRODUCTS"/>
    <n v="401.1"/>
  </r>
  <r>
    <x v="18"/>
    <s v="EM"/>
    <s v="LATIN AMERICA"/>
    <s v="MEXICO"/>
    <s v="INDUSTRIALS"/>
    <x v="4"/>
    <s v="BEVERAGE"/>
    <n v="350.1"/>
  </r>
  <r>
    <x v="18"/>
    <s v="EM"/>
    <s v="LATIN AMERICA"/>
    <s v="MEXICO"/>
    <s v="INDUSTRIALS"/>
    <x v="9"/>
    <s v="ENERGY - EXPLORATION &amp; PRODUCTION"/>
    <n v="535.9"/>
  </r>
  <r>
    <x v="18"/>
    <s v="EM"/>
    <s v="LATIN AMERICA"/>
    <s v="MEXICO"/>
    <s v="INDUSTRIALS"/>
    <x v="5"/>
    <s v="MEDIA CONTENT"/>
    <n v="748"/>
  </r>
  <r>
    <x v="18"/>
    <s v="EM"/>
    <s v="LATIN AMERICA"/>
    <s v="MEXICO"/>
    <s v="INDUSTRIALS"/>
    <x v="2"/>
    <s v="TELECOM - WIRELESS"/>
    <n v="372.9"/>
  </r>
  <r>
    <x v="18"/>
    <s v="EM"/>
    <s v="LATIN AMERICA"/>
    <s v="MEXICO"/>
    <s v="INDUSTRIALS"/>
    <x v="1"/>
    <s v="TRANSPORT INFRASTRUCTURE/SERVICES"/>
    <n v="350"/>
  </r>
  <r>
    <x v="18"/>
    <s v="EM"/>
    <s v="LATIN AMERICA"/>
    <s v="VENEZUELA"/>
    <s v="INDUSTRIALS"/>
    <x v="9"/>
    <s v="OIL REFINING &amp; MARKETING"/>
    <n v="750"/>
  </r>
  <r>
    <x v="18"/>
    <s v="EM"/>
    <s v="MIDDLE EAST"/>
    <s v="ISRAEL"/>
    <s v="INDUSTRIALS"/>
    <x v="2"/>
    <s v="TELECOM - WIRELINE INTEGRATED &amp; SERVICES"/>
    <n v="183"/>
  </r>
  <r>
    <x v="19"/>
    <s v="DM"/>
    <s v="EUROPE"/>
    <s v="GERMANY"/>
    <s v="FINANCIAL"/>
    <x v="13"/>
    <s v="REINSURANCE"/>
    <n v="135"/>
  </r>
  <r>
    <x v="19"/>
    <s v="DM"/>
    <s v="EUROPE"/>
    <s v="GERMANY"/>
    <s v="INDUSTRIALS"/>
    <x v="0"/>
    <s v="MEDICAL PRODUCTS"/>
    <n v="360"/>
  </r>
  <r>
    <x v="19"/>
    <s v="DM"/>
    <s v="EUROPE"/>
    <s v="GREECE"/>
    <s v="INDUSTRIALS"/>
    <x v="1"/>
    <s v="TRANSPORT INFRASTRUCTURE/SERVICES"/>
    <n v="140"/>
  </r>
  <r>
    <x v="19"/>
    <s v="DM"/>
    <s v="EUROPE"/>
    <s v="LUXEMBOURG"/>
    <s v="INDUSTRIALS"/>
    <x v="2"/>
    <s v="TELECOM - WIRELESS"/>
    <n v="962"/>
  </r>
  <r>
    <x v="19"/>
    <s v="DM"/>
    <s v="EUROPE"/>
    <s v="NETHERLANDS"/>
    <s v="INDUSTRIALS"/>
    <x v="4"/>
    <s v="PERSONAL &amp; HOUSEHOLD PRODUCTS"/>
    <n v="150"/>
  </r>
  <r>
    <x v="19"/>
    <s v="DM"/>
    <s v="EUROPE"/>
    <s v="SWEDEN"/>
    <s v="INDUSTRIALS"/>
    <x v="1"/>
    <s v="TRANSPORT INFRASTRUCTURE/SERVICES"/>
    <n v="475"/>
  </r>
  <r>
    <x v="19"/>
    <s v="DM"/>
    <s v="EUROPE"/>
    <s v="UNITED KINGDOM"/>
    <s v="INDUSTRIALS"/>
    <x v="3"/>
    <s v="AUTO PARTS &amp; EQUIPMENT"/>
    <n v="110"/>
  </r>
  <r>
    <x v="19"/>
    <s v="DM"/>
    <s v="EUROPE"/>
    <s v="UNITED KINGDOM"/>
    <s v="INDUSTRIALS"/>
    <x v="8"/>
    <s v="DIVERSIFIED CAPITAL GOODS"/>
    <n v="157"/>
  </r>
  <r>
    <x v="19"/>
    <s v="DM"/>
    <s v="EUROPE"/>
    <s v="UNITED KINGDOM"/>
    <s v="INDUSTRIALS"/>
    <x v="5"/>
    <s v="CABLE &amp; SATELLITE TV"/>
    <n v="1836"/>
  </r>
  <r>
    <x v="19"/>
    <s v="DM"/>
    <s v="EUROPE"/>
    <s v="UNITED KINGDOM"/>
    <s v="INDUSTRIALS"/>
    <x v="2"/>
    <s v="TELECOM - WIRELINE INTEGRATED &amp; SERVICES"/>
    <n v="1314"/>
  </r>
  <r>
    <x v="19"/>
    <s v="DM"/>
    <s v="EUROPE"/>
    <s v="UNITED KINGDOM"/>
    <s v="UTILITY"/>
    <x v="6"/>
    <s v="ELECTRIC-INTEGRATED"/>
    <n v="5035"/>
  </r>
  <r>
    <x v="19"/>
    <s v="DM"/>
    <s v="NORTHERN AMERICA"/>
    <s v="BERMUDA"/>
    <s v="INDUSTRIALS"/>
    <x v="2"/>
    <s v="TELECOM - WIRELINE INTEGRATED &amp; SERVICES"/>
    <n v="300"/>
  </r>
  <r>
    <x v="19"/>
    <s v="DM"/>
    <s v="NORTHERN AMERICA"/>
    <s v="CANADA"/>
    <s v="INDUSTRIALS"/>
    <x v="7"/>
    <s v="BUILDING MATERIALS"/>
    <n v="125"/>
  </r>
  <r>
    <x v="19"/>
    <s v="DM"/>
    <s v="NORTHERN AMERICA"/>
    <s v="CANADA"/>
    <s v="INDUSTRIALS"/>
    <x v="7"/>
    <s v="CHEMICALS"/>
    <n v="100"/>
  </r>
  <r>
    <x v="19"/>
    <s v="DM"/>
    <s v="NORTHERN AMERICA"/>
    <s v="CANADA"/>
    <s v="INDUSTRIALS"/>
    <x v="7"/>
    <s v="FORESTRY/PAPER"/>
    <n v="1675"/>
  </r>
  <r>
    <x v="19"/>
    <s v="DM"/>
    <s v="NORTHERN AMERICA"/>
    <s v="CANADA"/>
    <s v="INDUSTRIALS"/>
    <x v="7"/>
    <s v="METALS/MINING EXCLUDING STEEL"/>
    <n v="325"/>
  </r>
  <r>
    <x v="19"/>
    <s v="DM"/>
    <s v="NORTHERN AMERICA"/>
    <s v="CANADA"/>
    <s v="INDUSTRIALS"/>
    <x v="7"/>
    <s v="STEEL PRODUCERS/PRODUCTS"/>
    <n v="340"/>
  </r>
  <r>
    <x v="19"/>
    <s v="DM"/>
    <s v="NORTHERN AMERICA"/>
    <s v="CANADA"/>
    <s v="INDUSTRIALS"/>
    <x v="8"/>
    <s v="DIVERSIFIED CAPITAL GOODS"/>
    <n v="167"/>
  </r>
  <r>
    <x v="19"/>
    <s v="DM"/>
    <s v="NORTHERN AMERICA"/>
    <s v="CANADA"/>
    <s v="INDUSTRIALS"/>
    <x v="4"/>
    <s v="BEVERAGE"/>
    <n v="285"/>
  </r>
  <r>
    <x v="19"/>
    <s v="DM"/>
    <s v="NORTHERN AMERICA"/>
    <s v="CANADA"/>
    <s v="INDUSTRIALS"/>
    <x v="4"/>
    <s v="PERSONAL &amp; HOUSEHOLD PRODUCTS"/>
    <n v="125"/>
  </r>
  <r>
    <x v="19"/>
    <s v="DM"/>
    <s v="NORTHERN AMERICA"/>
    <s v="CANADA"/>
    <s v="INDUSTRIALS"/>
    <x v="9"/>
    <s v="ENERGY - EXPLORATION &amp; PRODUCTION"/>
    <n v="1344"/>
  </r>
  <r>
    <x v="19"/>
    <s v="DM"/>
    <s v="NORTHERN AMERICA"/>
    <s v="CANADA"/>
    <s v="INDUSTRIALS"/>
    <x v="5"/>
    <s v="ADVERTISING"/>
    <n v="125"/>
  </r>
  <r>
    <x v="19"/>
    <s v="DM"/>
    <s v="NORTHERN AMERICA"/>
    <s v="CANADA"/>
    <s v="INDUSTRIALS"/>
    <x v="5"/>
    <s v="CABLE &amp; SATELLITE TV"/>
    <n v="1815"/>
  </r>
  <r>
    <x v="19"/>
    <s v="DM"/>
    <s v="NORTHERN AMERICA"/>
    <s v="CANADA"/>
    <s v="INDUSTRIALS"/>
    <x v="5"/>
    <s v="MEDIA CONTENT"/>
    <n v="200"/>
  </r>
  <r>
    <x v="19"/>
    <s v="DM"/>
    <s v="NORTHERN AMERICA"/>
    <s v="CANADA"/>
    <s v="INDUSTRIALS"/>
    <x v="10"/>
    <s v="SPECIALTY RETAIL"/>
    <n v="779"/>
  </r>
  <r>
    <x v="19"/>
    <s v="DM"/>
    <s v="NORTHERN AMERICA"/>
    <s v="CANADA"/>
    <s v="INDUSTRIALS"/>
    <x v="2"/>
    <s v="TELECOM - WIRELESS"/>
    <n v="2340"/>
  </r>
  <r>
    <x v="19"/>
    <s v="DM"/>
    <s v="NORTHERN AMERICA"/>
    <s v="CANADA"/>
    <s v="INDUSTRIALS"/>
    <x v="2"/>
    <s v="TELECOM - WIRELINE INTEGRATED &amp; SERVICES"/>
    <n v="540"/>
  </r>
  <r>
    <x v="19"/>
    <s v="DM"/>
    <s v="NORTHERN AMERICA"/>
    <s v="CANADA"/>
    <s v="INDUSTRIALS"/>
    <x v="1"/>
    <s v="TRANSPORT INFRASTRUCTURE/SERVICES"/>
    <n v="352"/>
  </r>
  <r>
    <x v="19"/>
    <s v="DM"/>
    <s v="NORTHERN AMERICA"/>
    <s v="UNITED STATES"/>
    <s v="FINANCIAL"/>
    <x v="11"/>
    <s v="BANKING"/>
    <n v="4289"/>
  </r>
  <r>
    <x v="19"/>
    <s v="DM"/>
    <s v="NORTHERN AMERICA"/>
    <s v="UNITED STATES"/>
    <s v="FINANCIAL"/>
    <x v="12"/>
    <s v="CONS/COMM/LEASE FINANCING"/>
    <n v="2507"/>
  </r>
  <r>
    <x v="19"/>
    <s v="DM"/>
    <s v="NORTHERN AMERICA"/>
    <s v="UNITED STATES"/>
    <s v="FINANCIAL"/>
    <x v="12"/>
    <s v="INVESTMENTS &amp; MISC FINANCIAL SERVICES"/>
    <n v="1173"/>
  </r>
  <r>
    <x v="19"/>
    <s v="DM"/>
    <s v="NORTHERN AMERICA"/>
    <s v="UNITED STATES"/>
    <s v="FINANCIAL"/>
    <x v="13"/>
    <s v="LIFE INSURANCE"/>
    <n v="875"/>
  </r>
  <r>
    <x v="19"/>
    <s v="DM"/>
    <s v="NORTHERN AMERICA"/>
    <s v="UNITED STATES"/>
    <s v="FINANCIAL"/>
    <x v="13"/>
    <s v="P&amp;C"/>
    <n v="650"/>
  </r>
  <r>
    <x v="19"/>
    <s v="DM"/>
    <s v="NORTHERN AMERICA"/>
    <s v="UNITED STATES"/>
    <s v="INDUSTRIALS"/>
    <x v="3"/>
    <s v="AUTO PARTS &amp; EQUIPMENT"/>
    <n v="2569"/>
  </r>
  <r>
    <x v="19"/>
    <s v="DM"/>
    <s v="NORTHERN AMERICA"/>
    <s v="UNITED STATES"/>
    <s v="INDUSTRIALS"/>
    <x v="3"/>
    <s v="AUTOMAKERS"/>
    <n v="100"/>
  </r>
  <r>
    <x v="19"/>
    <s v="DM"/>
    <s v="NORTHERN AMERICA"/>
    <s v="UNITED STATES"/>
    <s v="INDUSTRIALS"/>
    <x v="7"/>
    <s v="BUILDING &amp; CONSTRUCTION"/>
    <n v="3290"/>
  </r>
  <r>
    <x v="19"/>
    <s v="DM"/>
    <s v="NORTHERN AMERICA"/>
    <s v="UNITED STATES"/>
    <s v="INDUSTRIALS"/>
    <x v="7"/>
    <s v="BUILDING MATERIALS"/>
    <n v="3036"/>
  </r>
  <r>
    <x v="19"/>
    <s v="DM"/>
    <s v="NORTHERN AMERICA"/>
    <s v="UNITED STATES"/>
    <s v="INDUSTRIALS"/>
    <x v="7"/>
    <s v="CHEMICALS"/>
    <n v="4780"/>
  </r>
  <r>
    <x v="19"/>
    <s v="DM"/>
    <s v="NORTHERN AMERICA"/>
    <s v="UNITED STATES"/>
    <s v="INDUSTRIALS"/>
    <x v="7"/>
    <s v="FORESTRY/PAPER"/>
    <n v="1240"/>
  </r>
  <r>
    <x v="19"/>
    <s v="DM"/>
    <s v="NORTHERN AMERICA"/>
    <s v="UNITED STATES"/>
    <s v="INDUSTRIALS"/>
    <x v="7"/>
    <s v="METALS/MINING EXCLUDING STEEL"/>
    <n v="2826"/>
  </r>
  <r>
    <x v="19"/>
    <s v="DM"/>
    <s v="NORTHERN AMERICA"/>
    <s v="UNITED STATES"/>
    <s v="INDUSTRIALS"/>
    <x v="7"/>
    <s v="STEEL PRODUCERS/PRODUCTS"/>
    <n v="4314"/>
  </r>
  <r>
    <x v="19"/>
    <s v="DM"/>
    <s v="NORTHERN AMERICA"/>
    <s v="UNITED STATES"/>
    <s v="INDUSTRIALS"/>
    <x v="8"/>
    <s v="AEROSPACE/DEFENSE"/>
    <n v="1825"/>
  </r>
  <r>
    <x v="19"/>
    <s v="DM"/>
    <s v="NORTHERN AMERICA"/>
    <s v="UNITED STATES"/>
    <s v="INDUSTRIALS"/>
    <x v="8"/>
    <s v="DIVERSIFIED CAPITAL GOODS"/>
    <n v="1319"/>
  </r>
  <r>
    <x v="19"/>
    <s v="DM"/>
    <s v="NORTHERN AMERICA"/>
    <s v="UNITED STATES"/>
    <s v="INDUSTRIALS"/>
    <x v="8"/>
    <s v="MACHINERY"/>
    <n v="1787"/>
  </r>
  <r>
    <x v="19"/>
    <s v="DM"/>
    <s v="NORTHERN AMERICA"/>
    <s v="UNITED STATES"/>
    <s v="INDUSTRIALS"/>
    <x v="8"/>
    <s v="PACKAGING"/>
    <n v="8467"/>
  </r>
  <r>
    <x v="19"/>
    <s v="DM"/>
    <s v="NORTHERN AMERICA"/>
    <s v="UNITED STATES"/>
    <s v="INDUSTRIALS"/>
    <x v="4"/>
    <s v="BEVERAGE"/>
    <n v="495"/>
  </r>
  <r>
    <x v="19"/>
    <s v="DM"/>
    <s v="NORTHERN AMERICA"/>
    <s v="UNITED STATES"/>
    <s v="INDUSTRIALS"/>
    <x v="4"/>
    <s v="FOOD - WHOLESALE"/>
    <n v="4699"/>
  </r>
  <r>
    <x v="19"/>
    <s v="DM"/>
    <s v="NORTHERN AMERICA"/>
    <s v="UNITED STATES"/>
    <s v="INDUSTRIALS"/>
    <x v="4"/>
    <s v="PERSONAL &amp; HOUSEHOLD PRODUCTS"/>
    <n v="4281"/>
  </r>
  <r>
    <x v="19"/>
    <s v="DM"/>
    <s v="NORTHERN AMERICA"/>
    <s v="UNITED STATES"/>
    <s v="INDUSTRIALS"/>
    <x v="9"/>
    <s v="ENERGY - EXPLORATION &amp; PRODUCTION"/>
    <n v="6736"/>
  </r>
  <r>
    <x v="19"/>
    <s v="DM"/>
    <s v="NORTHERN AMERICA"/>
    <s v="UNITED STATES"/>
    <s v="INDUSTRIALS"/>
    <x v="9"/>
    <s v="GAS DISTRIBUTION"/>
    <n v="427"/>
  </r>
  <r>
    <x v="19"/>
    <s v="DM"/>
    <s v="NORTHERN AMERICA"/>
    <s v="UNITED STATES"/>
    <s v="INDUSTRIALS"/>
    <x v="9"/>
    <s v="INTEGRATED ENERGY"/>
    <n v="875"/>
  </r>
  <r>
    <x v="19"/>
    <s v="DM"/>
    <s v="NORTHERN AMERICA"/>
    <s v="UNITED STATES"/>
    <s v="INDUSTRIALS"/>
    <x v="9"/>
    <s v="OIL FIELD EQUIPMENT &amp; SERVICES"/>
    <n v="1389"/>
  </r>
  <r>
    <x v="19"/>
    <s v="DM"/>
    <s v="NORTHERN AMERICA"/>
    <s v="UNITED STATES"/>
    <s v="INDUSTRIALS"/>
    <x v="9"/>
    <s v="OIL REFINING &amp; MARKETING"/>
    <n v="865"/>
  </r>
  <r>
    <x v="19"/>
    <s v="DM"/>
    <s v="NORTHERN AMERICA"/>
    <s v="UNITED STATES"/>
    <s v="INDUSTRIALS"/>
    <x v="0"/>
    <s v="HEALTH FACILITIES"/>
    <n v="10469"/>
  </r>
  <r>
    <x v="19"/>
    <s v="DM"/>
    <s v="NORTHERN AMERICA"/>
    <s v="UNITED STATES"/>
    <s v="INDUSTRIALS"/>
    <x v="0"/>
    <s v="HEALTH SERVICES"/>
    <n v="1210"/>
  </r>
  <r>
    <x v="19"/>
    <s v="DM"/>
    <s v="NORTHERN AMERICA"/>
    <s v="UNITED STATES"/>
    <s v="INDUSTRIALS"/>
    <x v="0"/>
    <s v="MEDICAL PRODUCTS"/>
    <n v="1190"/>
  </r>
  <r>
    <x v="19"/>
    <s v="DM"/>
    <s v="NORTHERN AMERICA"/>
    <s v="UNITED STATES"/>
    <s v="INDUSTRIALS"/>
    <x v="0"/>
    <s v="PHARMACEUTICALS"/>
    <n v="725"/>
  </r>
  <r>
    <x v="19"/>
    <s v="DM"/>
    <s v="NORTHERN AMERICA"/>
    <s v="UNITED STATES"/>
    <s v="INDUSTRIALS"/>
    <x v="14"/>
    <s v="GAMING"/>
    <n v="6225"/>
  </r>
  <r>
    <x v="19"/>
    <s v="DM"/>
    <s v="NORTHERN AMERICA"/>
    <s v="UNITED STATES"/>
    <s v="INDUSTRIALS"/>
    <x v="14"/>
    <s v="HOTELS"/>
    <n v="2520"/>
  </r>
  <r>
    <x v="19"/>
    <s v="DM"/>
    <s v="NORTHERN AMERICA"/>
    <s v="UNITED STATES"/>
    <s v="INDUSTRIALS"/>
    <x v="14"/>
    <s v="RECREATION &amp; TRAVEL"/>
    <n v="3696"/>
  </r>
  <r>
    <x v="19"/>
    <s v="DM"/>
    <s v="NORTHERN AMERICA"/>
    <s v="UNITED STATES"/>
    <s v="INDUSTRIALS"/>
    <x v="14"/>
    <s v="THEATERS &amp; ENTERTAINMENT"/>
    <n v="919"/>
  </r>
  <r>
    <x v="19"/>
    <s v="DM"/>
    <s v="NORTHERN AMERICA"/>
    <s v="UNITED STATES"/>
    <s v="INDUSTRIALS"/>
    <x v="5"/>
    <s v="ADVERTISING"/>
    <n v="925"/>
  </r>
  <r>
    <x v="19"/>
    <s v="DM"/>
    <s v="NORTHERN AMERICA"/>
    <s v="UNITED STATES"/>
    <s v="INDUSTRIALS"/>
    <x v="5"/>
    <s v="CABLE &amp; SATELLITE TV"/>
    <n v="15187"/>
  </r>
  <r>
    <x v="19"/>
    <s v="DM"/>
    <s v="NORTHERN AMERICA"/>
    <s v="UNITED STATES"/>
    <s v="INDUSTRIALS"/>
    <x v="5"/>
    <s v="MEDIA - DIVERSIFIED"/>
    <n v="5960"/>
  </r>
  <r>
    <x v="19"/>
    <s v="DM"/>
    <s v="NORTHERN AMERICA"/>
    <s v="UNITED STATES"/>
    <s v="INDUSTRIALS"/>
    <x v="5"/>
    <s v="MEDIA CONTENT"/>
    <n v="10020"/>
  </r>
  <r>
    <x v="19"/>
    <s v="DM"/>
    <s v="NORTHERN AMERICA"/>
    <s v="UNITED STATES"/>
    <s v="INDUSTRIALS"/>
    <x v="5"/>
    <s v="PRINTING &amp; PUBLISHING"/>
    <n v="3134"/>
  </r>
  <r>
    <x v="19"/>
    <s v="DM"/>
    <s v="NORTHERN AMERICA"/>
    <s v="UNITED STATES"/>
    <s v="INDUSTRIALS"/>
    <x v="15"/>
    <s v="REALESTATE DEV &amp; MGT"/>
    <n v="1125"/>
  </r>
  <r>
    <x v="19"/>
    <s v="DM"/>
    <s v="NORTHERN AMERICA"/>
    <s v="UNITED STATES"/>
    <s v="INDUSTRIALS"/>
    <x v="15"/>
    <s v="REITS"/>
    <n v="1100"/>
  </r>
  <r>
    <x v="19"/>
    <s v="DM"/>
    <s v="NORTHERN AMERICA"/>
    <s v="UNITED STATES"/>
    <s v="INDUSTRIALS"/>
    <x v="10"/>
    <s v="DEPARTMENT STORES"/>
    <n v="117"/>
  </r>
  <r>
    <x v="19"/>
    <s v="DM"/>
    <s v="NORTHERN AMERICA"/>
    <s v="UNITED STATES"/>
    <s v="INDUSTRIALS"/>
    <x v="10"/>
    <s v="DISCOUNT STORES"/>
    <n v="1868"/>
  </r>
  <r>
    <x v="19"/>
    <s v="DM"/>
    <s v="NORTHERN AMERICA"/>
    <s v="UNITED STATES"/>
    <s v="INDUSTRIALS"/>
    <x v="10"/>
    <s v="FOOD &amp; DRUG RETAILERS"/>
    <n v="5745"/>
  </r>
  <r>
    <x v="19"/>
    <s v="DM"/>
    <s v="NORTHERN AMERICA"/>
    <s v="UNITED STATES"/>
    <s v="INDUSTRIALS"/>
    <x v="10"/>
    <s v="RESTAURANTS"/>
    <n v="1995"/>
  </r>
  <r>
    <x v="19"/>
    <s v="DM"/>
    <s v="NORTHERN AMERICA"/>
    <s v="UNITED STATES"/>
    <s v="INDUSTRIALS"/>
    <x v="10"/>
    <s v="SPECIALTY RETAIL"/>
    <n v="6192"/>
  </r>
  <r>
    <x v="19"/>
    <s v="DM"/>
    <s v="NORTHERN AMERICA"/>
    <s v="UNITED STATES"/>
    <s v="INDUSTRIALS"/>
    <x v="16"/>
    <s v="ENVIRONMENTAL"/>
    <n v="1613"/>
  </r>
  <r>
    <x v="19"/>
    <s v="DM"/>
    <s v="NORTHERN AMERICA"/>
    <s v="UNITED STATES"/>
    <s v="INDUSTRIALS"/>
    <x v="16"/>
    <s v="SUPPORT-SERVICES"/>
    <n v="1675"/>
  </r>
  <r>
    <x v="19"/>
    <s v="DM"/>
    <s v="NORTHERN AMERICA"/>
    <s v="UNITED STATES"/>
    <s v="INDUSTRIALS"/>
    <x v="17"/>
    <s v="ELECTRONICS"/>
    <n v="6210"/>
  </r>
  <r>
    <x v="19"/>
    <s v="DM"/>
    <s v="NORTHERN AMERICA"/>
    <s v="UNITED STATES"/>
    <s v="INDUSTRIALS"/>
    <x v="17"/>
    <s v="SOFTWARE/SERVICES"/>
    <n v="2195"/>
  </r>
  <r>
    <x v="19"/>
    <s v="DM"/>
    <s v="NORTHERN AMERICA"/>
    <s v="UNITED STATES"/>
    <s v="INDUSTRIALS"/>
    <x v="17"/>
    <s v="TECH HARDWARE &amp; EQUIPMENT"/>
    <n v="1655"/>
  </r>
  <r>
    <x v="19"/>
    <s v="DM"/>
    <s v="NORTHERN AMERICA"/>
    <s v="UNITED STATES"/>
    <s v="INDUSTRIALS"/>
    <x v="2"/>
    <s v="TELECOM - SATELLITE"/>
    <n v="2576"/>
  </r>
  <r>
    <x v="19"/>
    <s v="DM"/>
    <s v="NORTHERN AMERICA"/>
    <s v="UNITED STATES"/>
    <s v="INDUSTRIALS"/>
    <x v="2"/>
    <s v="TELECOM - WIRELESS"/>
    <n v="7298"/>
  </r>
  <r>
    <x v="19"/>
    <s v="DM"/>
    <s v="NORTHERN AMERICA"/>
    <s v="UNITED STATES"/>
    <s v="INDUSTRIALS"/>
    <x v="2"/>
    <s v="TELECOM - WIRELINE INTEGRATED &amp; SERVICES"/>
    <n v="10489"/>
  </r>
  <r>
    <x v="19"/>
    <s v="DM"/>
    <s v="NORTHERN AMERICA"/>
    <s v="UNITED STATES"/>
    <s v="INDUSTRIALS"/>
    <x v="1"/>
    <s v="AIR TRANSPORTATION"/>
    <n v="3389"/>
  </r>
  <r>
    <x v="19"/>
    <s v="DM"/>
    <s v="NORTHERN AMERICA"/>
    <s v="UNITED STATES"/>
    <s v="INDUSTRIALS"/>
    <x v="1"/>
    <s v="TRANSPORT INFRASTRUCTURE/SERVICES"/>
    <n v="1610"/>
  </r>
  <r>
    <x v="19"/>
    <s v="DM"/>
    <s v="NORTHERN AMERICA"/>
    <s v="UNITED STATES"/>
    <s v="INDUSTRIALS"/>
    <x v="1"/>
    <s v="TRUCKING &amp; DELIVERY"/>
    <n v="200"/>
  </r>
  <r>
    <x v="19"/>
    <s v="DM"/>
    <s v="NORTHERN AMERICA"/>
    <s v="UNITED STATES"/>
    <s v="UTILITY"/>
    <x v="6"/>
    <s v="ELECTRIC-GENERATION"/>
    <n v="720"/>
  </r>
  <r>
    <x v="19"/>
    <s v="DM"/>
    <s v="NORTHERN AMERICA"/>
    <s v="UNITED STATES"/>
    <s v="UTILITY"/>
    <x v="6"/>
    <s v="ELECTRIC-INTEGRATED"/>
    <n v="9469"/>
  </r>
  <r>
    <x v="19"/>
    <s v="DM"/>
    <s v="OCEANIA"/>
    <s v="AUSTRALIA"/>
    <s v="FINANCIAL"/>
    <x v="12"/>
    <s v="INVESTMENTS &amp; MISC FINANCIAL SERVICES"/>
    <n v="340"/>
  </r>
  <r>
    <x v="19"/>
    <s v="DM"/>
    <s v="OCEANIA"/>
    <s v="AUSTRALIA"/>
    <s v="INDUSTRIALS"/>
    <x v="7"/>
    <s v="METALS/MINING EXCLUDING STEEL"/>
    <n v="300"/>
  </r>
  <r>
    <x v="19"/>
    <s v="EM"/>
    <s v="ASIA"/>
    <s v="INDONESIA"/>
    <s v="FINANCIAL"/>
    <x v="12"/>
    <s v="CONS/COMM/LEASE FINANCING"/>
    <n v="260"/>
  </r>
  <r>
    <x v="19"/>
    <s v="EM"/>
    <s v="ASIA"/>
    <s v="INDONESIA"/>
    <s v="FINANCIAL"/>
    <x v="12"/>
    <s v="INVESTMENTS &amp; MISC FINANCIAL SERVICES"/>
    <n v="1342"/>
  </r>
  <r>
    <x v="19"/>
    <s v="EM"/>
    <s v="ASIA"/>
    <s v="INDONESIA"/>
    <s v="INDUSTRIALS"/>
    <x v="7"/>
    <s v="FORESTRY/PAPER"/>
    <n v="100"/>
  </r>
  <r>
    <x v="19"/>
    <s v="EM"/>
    <s v="ASIA"/>
    <s v="PHILIPPINES"/>
    <s v="UTILITY"/>
    <x v="6"/>
    <s v="ELECTRIC-GENERATION"/>
    <n v="300"/>
  </r>
  <r>
    <x v="19"/>
    <s v="EM"/>
    <s v="EUROPE"/>
    <s v="POLAND"/>
    <s v="INDUSTRIALS"/>
    <x v="2"/>
    <s v="TELECOM - WIRELINE INTEGRATED &amp; SERVICES"/>
    <n v="392"/>
  </r>
  <r>
    <x v="19"/>
    <s v="EM"/>
    <s v="LATIN AMERICA"/>
    <s v="ARGENTINA"/>
    <s v="FINANCIAL"/>
    <x v="12"/>
    <s v="INVESTMENTS &amp; MISC FINANCIAL SERVICES"/>
    <n v="206"/>
  </r>
  <r>
    <x v="19"/>
    <s v="EM"/>
    <s v="LATIN AMERICA"/>
    <s v="ARGENTINA"/>
    <s v="INDUSTRIALS"/>
    <x v="7"/>
    <s v="STEEL PRODUCERS/PRODUCTS"/>
    <n v="100"/>
  </r>
  <r>
    <x v="19"/>
    <s v="EM"/>
    <s v="LATIN AMERICA"/>
    <s v="ARGENTINA"/>
    <s v="INDUSTRIALS"/>
    <x v="9"/>
    <s v="ENERGY - EXPLORATION &amp; PRODUCTION"/>
    <n v="150"/>
  </r>
  <r>
    <x v="19"/>
    <s v="EM"/>
    <s v="LATIN AMERICA"/>
    <s v="ARGENTINA"/>
    <s v="INDUSTRIALS"/>
    <x v="9"/>
    <s v="GAS DISTRIBUTION"/>
    <n v="150"/>
  </r>
  <r>
    <x v="19"/>
    <s v="EM"/>
    <s v="LATIN AMERICA"/>
    <s v="ARGENTINA"/>
    <s v="INDUSTRIALS"/>
    <x v="9"/>
    <s v="INTEGRATED ENERGY"/>
    <n v="650"/>
  </r>
  <r>
    <x v="19"/>
    <s v="EM"/>
    <s v="LATIN AMERICA"/>
    <s v="ARGENTINA"/>
    <s v="INDUSTRIALS"/>
    <x v="2"/>
    <s v="TELECOM - WIRELINE INTEGRATED &amp; SERVICES"/>
    <n v="423"/>
  </r>
  <r>
    <x v="19"/>
    <s v="EM"/>
    <s v="LATIN AMERICA"/>
    <s v="BRAZIL"/>
    <s v="INDUSTRIALS"/>
    <x v="5"/>
    <s v="CABLE &amp; SATELLITE TV"/>
    <n v="170"/>
  </r>
  <r>
    <x v="19"/>
    <s v="EM"/>
    <s v="LATIN AMERICA"/>
    <s v="MEXICO"/>
    <s v="FINANCIAL"/>
    <x v="11"/>
    <s v="BANKING"/>
    <n v="200"/>
  </r>
  <r>
    <x v="19"/>
    <s v="EM"/>
    <s v="LATIN AMERICA"/>
    <s v="MEXICO"/>
    <s v="INDUSTRIALS"/>
    <x v="7"/>
    <s v="BUILDING MATERIALS"/>
    <n v="250"/>
  </r>
  <r>
    <x v="19"/>
    <s v="EM"/>
    <s v="LATIN AMERICA"/>
    <s v="MEXICO"/>
    <s v="INDUSTRIALS"/>
    <x v="7"/>
    <s v="FORESTRY/PAPER"/>
    <n v="250"/>
  </r>
  <r>
    <x v="19"/>
    <s v="EM"/>
    <s v="LATIN AMERICA"/>
    <s v="MEXICO"/>
    <s v="INDUSTRIALS"/>
    <x v="7"/>
    <s v="STEEL PRODUCERS/PRODUCTS"/>
    <n v="400"/>
  </r>
  <r>
    <x v="19"/>
    <s v="EM"/>
    <s v="LATIN AMERICA"/>
    <s v="MEXICO"/>
    <s v="INDUSTRIALS"/>
    <x v="4"/>
    <s v="BEVERAGE"/>
    <n v="350"/>
  </r>
  <r>
    <x v="19"/>
    <s v="EM"/>
    <s v="LATIN AMERICA"/>
    <s v="MEXICO"/>
    <s v="INDUSTRIALS"/>
    <x v="9"/>
    <s v="ENERGY - EXPLORATION &amp; PRODUCTION"/>
    <n v="913"/>
  </r>
  <r>
    <x v="19"/>
    <s v="EM"/>
    <s v="LATIN AMERICA"/>
    <s v="MEXICO"/>
    <s v="INDUSTRIALS"/>
    <x v="5"/>
    <s v="MEDIA CONTENT"/>
    <n v="747"/>
  </r>
  <r>
    <x v="19"/>
    <s v="EM"/>
    <s v="LATIN AMERICA"/>
    <s v="MEXICO"/>
    <s v="INDUSTRIALS"/>
    <x v="2"/>
    <s v="TELECOM - WIRELESS"/>
    <n v="372"/>
  </r>
  <r>
    <x v="19"/>
    <s v="EM"/>
    <s v="LATIN AMERICA"/>
    <s v="MEXICO"/>
    <s v="INDUSTRIALS"/>
    <x v="1"/>
    <s v="TRANSPORT INFRASTRUCTURE/SERVICES"/>
    <n v="350"/>
  </r>
  <r>
    <x v="19"/>
    <s v="EM"/>
    <s v="LATIN AMERICA"/>
    <s v="VENEZUELA"/>
    <s v="INDUSTRIALS"/>
    <x v="9"/>
    <s v="OIL REFINING &amp; MARKETING"/>
    <n v="750"/>
  </r>
  <r>
    <x v="19"/>
    <s v="EM"/>
    <s v="MIDDLE EAST"/>
    <s v="ISRAEL"/>
    <s v="INDUSTRIALS"/>
    <x v="2"/>
    <s v="TELECOM - WIRELINE INTEGRATED &amp; SERVICES"/>
    <n v="183"/>
  </r>
  <r>
    <x v="20"/>
    <s v="DM"/>
    <s v="EUROPE"/>
    <s v="GERMANY"/>
    <s v="FINANCIAL"/>
    <x v="13"/>
    <s v="REINSURANCE"/>
    <n v="135"/>
  </r>
  <r>
    <x v="20"/>
    <s v="DM"/>
    <s v="EUROPE"/>
    <s v="GERMANY"/>
    <s v="INDUSTRIALS"/>
    <x v="0"/>
    <s v="MEDICAL PRODUCTS"/>
    <n v="360"/>
  </r>
  <r>
    <x v="20"/>
    <s v="DM"/>
    <s v="EUROPE"/>
    <s v="GREECE"/>
    <s v="INDUSTRIALS"/>
    <x v="1"/>
    <s v="TRANSPORT INFRASTRUCTURE/SERVICES"/>
    <n v="140"/>
  </r>
  <r>
    <x v="20"/>
    <s v="DM"/>
    <s v="EUROPE"/>
    <s v="LUXEMBOURG"/>
    <s v="INDUSTRIALS"/>
    <x v="2"/>
    <s v="TELECOM - WIRELESS"/>
    <n v="962"/>
  </r>
  <r>
    <x v="20"/>
    <s v="DM"/>
    <s v="EUROPE"/>
    <s v="NETHERLANDS"/>
    <s v="INDUSTRIALS"/>
    <x v="4"/>
    <s v="PERSONAL &amp; HOUSEHOLD PRODUCTS"/>
    <n v="150"/>
  </r>
  <r>
    <x v="20"/>
    <s v="DM"/>
    <s v="EUROPE"/>
    <s v="SWEDEN"/>
    <s v="INDUSTRIALS"/>
    <x v="1"/>
    <s v="TRANSPORT INFRASTRUCTURE/SERVICES"/>
    <n v="475"/>
  </r>
  <r>
    <x v="20"/>
    <s v="DM"/>
    <s v="EUROPE"/>
    <s v="UNITED KINGDOM"/>
    <s v="INDUSTRIALS"/>
    <x v="3"/>
    <s v="AUTO PARTS &amp; EQUIPMENT"/>
    <n v="110"/>
  </r>
  <r>
    <x v="20"/>
    <s v="DM"/>
    <s v="EUROPE"/>
    <s v="UNITED KINGDOM"/>
    <s v="INDUSTRIALS"/>
    <x v="8"/>
    <s v="DIVERSIFIED CAPITAL GOODS"/>
    <n v="157"/>
  </r>
  <r>
    <x v="20"/>
    <s v="DM"/>
    <s v="EUROPE"/>
    <s v="UNITED KINGDOM"/>
    <s v="INDUSTRIALS"/>
    <x v="5"/>
    <s v="CABLE &amp; SATELLITE TV"/>
    <n v="1836"/>
  </r>
  <r>
    <x v="20"/>
    <s v="DM"/>
    <s v="EUROPE"/>
    <s v="UNITED KINGDOM"/>
    <s v="INDUSTRIALS"/>
    <x v="2"/>
    <s v="TELECOM - WIRELINE INTEGRATED &amp; SERVICES"/>
    <n v="1642"/>
  </r>
  <r>
    <x v="20"/>
    <s v="DM"/>
    <s v="EUROPE"/>
    <s v="UNITED KINGDOM"/>
    <s v="UTILITY"/>
    <x v="6"/>
    <s v="ELECTRIC-INTEGRATED"/>
    <n v="4735.6000000000004"/>
  </r>
  <r>
    <x v="20"/>
    <s v="DM"/>
    <s v="NORTHERN AMERICA"/>
    <s v="BERMUDA"/>
    <s v="INDUSTRIALS"/>
    <x v="2"/>
    <s v="TELECOM - WIRELINE INTEGRATED &amp; SERVICES"/>
    <n v="300"/>
  </r>
  <r>
    <x v="20"/>
    <s v="DM"/>
    <s v="NORTHERN AMERICA"/>
    <s v="CANADA"/>
    <s v="INDUSTRIALS"/>
    <x v="7"/>
    <s v="BUILDING MATERIALS"/>
    <n v="125"/>
  </r>
  <r>
    <x v="20"/>
    <s v="DM"/>
    <s v="NORTHERN AMERICA"/>
    <s v="CANADA"/>
    <s v="INDUSTRIALS"/>
    <x v="7"/>
    <s v="CHEMICALS"/>
    <n v="100"/>
  </r>
  <r>
    <x v="20"/>
    <s v="DM"/>
    <s v="NORTHERN AMERICA"/>
    <s v="CANADA"/>
    <s v="INDUSTRIALS"/>
    <x v="7"/>
    <s v="FORESTRY/PAPER"/>
    <n v="1550"/>
  </r>
  <r>
    <x v="20"/>
    <s v="DM"/>
    <s v="NORTHERN AMERICA"/>
    <s v="CANADA"/>
    <s v="INDUSTRIALS"/>
    <x v="7"/>
    <s v="METALS/MINING EXCLUDING STEEL"/>
    <n v="325"/>
  </r>
  <r>
    <x v="20"/>
    <s v="DM"/>
    <s v="NORTHERN AMERICA"/>
    <s v="CANADA"/>
    <s v="INDUSTRIALS"/>
    <x v="7"/>
    <s v="STEEL PRODUCERS/PRODUCTS"/>
    <n v="340"/>
  </r>
  <r>
    <x v="20"/>
    <s v="DM"/>
    <s v="NORTHERN AMERICA"/>
    <s v="CANADA"/>
    <s v="INDUSTRIALS"/>
    <x v="8"/>
    <s v="DIVERSIFIED CAPITAL GOODS"/>
    <n v="167.5"/>
  </r>
  <r>
    <x v="20"/>
    <s v="DM"/>
    <s v="NORTHERN AMERICA"/>
    <s v="CANADA"/>
    <s v="INDUSTRIALS"/>
    <x v="4"/>
    <s v="BEVERAGE"/>
    <n v="285"/>
  </r>
  <r>
    <x v="20"/>
    <s v="DM"/>
    <s v="NORTHERN AMERICA"/>
    <s v="CANADA"/>
    <s v="INDUSTRIALS"/>
    <x v="4"/>
    <s v="PERSONAL &amp; HOUSEHOLD PRODUCTS"/>
    <n v="125"/>
  </r>
  <r>
    <x v="20"/>
    <s v="DM"/>
    <s v="NORTHERN AMERICA"/>
    <s v="CANADA"/>
    <s v="INDUSTRIALS"/>
    <x v="9"/>
    <s v="ENERGY - EXPLORATION &amp; PRODUCTION"/>
    <n v="1419.9"/>
  </r>
  <r>
    <x v="20"/>
    <s v="DM"/>
    <s v="NORTHERN AMERICA"/>
    <s v="CANADA"/>
    <s v="INDUSTRIALS"/>
    <x v="5"/>
    <s v="ADVERTISING"/>
    <n v="125"/>
  </r>
  <r>
    <x v="20"/>
    <s v="DM"/>
    <s v="NORTHERN AMERICA"/>
    <s v="CANADA"/>
    <s v="INDUSTRIALS"/>
    <x v="5"/>
    <s v="CABLE &amp; SATELLITE TV"/>
    <n v="1815"/>
  </r>
  <r>
    <x v="20"/>
    <s v="DM"/>
    <s v="NORTHERN AMERICA"/>
    <s v="CANADA"/>
    <s v="INDUSTRIALS"/>
    <x v="5"/>
    <s v="MEDIA CONTENT"/>
    <n v="200"/>
  </r>
  <r>
    <x v="20"/>
    <s v="DM"/>
    <s v="NORTHERN AMERICA"/>
    <s v="CANADA"/>
    <s v="INDUSTRIALS"/>
    <x v="10"/>
    <s v="SPECIALTY RETAIL"/>
    <n v="779.2"/>
  </r>
  <r>
    <x v="20"/>
    <s v="DM"/>
    <s v="NORTHERN AMERICA"/>
    <s v="CANADA"/>
    <s v="INDUSTRIALS"/>
    <x v="2"/>
    <s v="TELECOM - WIRELESS"/>
    <n v="2340"/>
  </r>
  <r>
    <x v="20"/>
    <s v="DM"/>
    <s v="NORTHERN AMERICA"/>
    <s v="CANADA"/>
    <s v="INDUSTRIALS"/>
    <x v="2"/>
    <s v="TELECOM - WIRELINE INTEGRATED &amp; SERVICES"/>
    <n v="420"/>
  </r>
  <r>
    <x v="20"/>
    <s v="DM"/>
    <s v="NORTHERN AMERICA"/>
    <s v="CANADA"/>
    <s v="INDUSTRIALS"/>
    <x v="1"/>
    <s v="TRANSPORT INFRASTRUCTURE/SERVICES"/>
    <n v="225"/>
  </r>
  <r>
    <x v="20"/>
    <s v="DM"/>
    <s v="NORTHERN AMERICA"/>
    <s v="UNITED STATES"/>
    <s v="FINANCIAL"/>
    <x v="11"/>
    <s v="BANKING"/>
    <n v="4189.8999999999996"/>
  </r>
  <r>
    <x v="20"/>
    <s v="DM"/>
    <s v="NORTHERN AMERICA"/>
    <s v="UNITED STATES"/>
    <s v="FINANCIAL"/>
    <x v="12"/>
    <s v="CONS/COMM/LEASE FINANCING"/>
    <n v="2707.5"/>
  </r>
  <r>
    <x v="20"/>
    <s v="DM"/>
    <s v="NORTHERN AMERICA"/>
    <s v="UNITED STATES"/>
    <s v="FINANCIAL"/>
    <x v="12"/>
    <s v="INVESTMENTS &amp; MISC FINANCIAL SERVICES"/>
    <n v="1416.8"/>
  </r>
  <r>
    <x v="20"/>
    <s v="DM"/>
    <s v="NORTHERN AMERICA"/>
    <s v="UNITED STATES"/>
    <s v="FINANCIAL"/>
    <x v="13"/>
    <s v="LIFE INSURANCE"/>
    <n v="875"/>
  </r>
  <r>
    <x v="20"/>
    <s v="DM"/>
    <s v="NORTHERN AMERICA"/>
    <s v="UNITED STATES"/>
    <s v="FINANCIAL"/>
    <x v="13"/>
    <s v="MULTI-LINE INSURANCE"/>
    <n v="100"/>
  </r>
  <r>
    <x v="20"/>
    <s v="DM"/>
    <s v="NORTHERN AMERICA"/>
    <s v="UNITED STATES"/>
    <s v="FINANCIAL"/>
    <x v="13"/>
    <s v="P&amp;C"/>
    <n v="650"/>
  </r>
  <r>
    <x v="20"/>
    <s v="DM"/>
    <s v="NORTHERN AMERICA"/>
    <s v="UNITED STATES"/>
    <s v="INDUSTRIALS"/>
    <x v="3"/>
    <s v="AUTO PARTS &amp; EQUIPMENT"/>
    <n v="2569"/>
  </r>
  <r>
    <x v="20"/>
    <s v="DM"/>
    <s v="NORTHERN AMERICA"/>
    <s v="UNITED STATES"/>
    <s v="INDUSTRIALS"/>
    <x v="3"/>
    <s v="AUTOMAKERS"/>
    <n v="100"/>
  </r>
  <r>
    <x v="20"/>
    <s v="DM"/>
    <s v="NORTHERN AMERICA"/>
    <s v="UNITED STATES"/>
    <s v="INDUSTRIALS"/>
    <x v="7"/>
    <s v="BUILDING &amp; CONSTRUCTION"/>
    <n v="3290"/>
  </r>
  <r>
    <x v="20"/>
    <s v="DM"/>
    <s v="NORTHERN AMERICA"/>
    <s v="UNITED STATES"/>
    <s v="INDUSTRIALS"/>
    <x v="7"/>
    <s v="BUILDING MATERIALS"/>
    <n v="2752.8"/>
  </r>
  <r>
    <x v="20"/>
    <s v="DM"/>
    <s v="NORTHERN AMERICA"/>
    <s v="UNITED STATES"/>
    <s v="INDUSTRIALS"/>
    <x v="7"/>
    <s v="CHEMICALS"/>
    <n v="4783.8"/>
  </r>
  <r>
    <x v="20"/>
    <s v="DM"/>
    <s v="NORTHERN AMERICA"/>
    <s v="UNITED STATES"/>
    <s v="INDUSTRIALS"/>
    <x v="7"/>
    <s v="FORESTRY/PAPER"/>
    <n v="1005"/>
  </r>
  <r>
    <x v="20"/>
    <s v="DM"/>
    <s v="NORTHERN AMERICA"/>
    <s v="UNITED STATES"/>
    <s v="INDUSTRIALS"/>
    <x v="7"/>
    <s v="METALS/MINING EXCLUDING STEEL"/>
    <n v="2470"/>
  </r>
  <r>
    <x v="20"/>
    <s v="DM"/>
    <s v="NORTHERN AMERICA"/>
    <s v="UNITED STATES"/>
    <s v="INDUSTRIALS"/>
    <x v="7"/>
    <s v="STEEL PRODUCERS/PRODUCTS"/>
    <n v="4514.6000000000004"/>
  </r>
  <r>
    <x v="20"/>
    <s v="DM"/>
    <s v="NORTHERN AMERICA"/>
    <s v="UNITED STATES"/>
    <s v="INDUSTRIALS"/>
    <x v="8"/>
    <s v="AEROSPACE/DEFENSE"/>
    <n v="1575"/>
  </r>
  <r>
    <x v="20"/>
    <s v="DM"/>
    <s v="NORTHERN AMERICA"/>
    <s v="UNITED STATES"/>
    <s v="INDUSTRIALS"/>
    <x v="8"/>
    <s v="DIVERSIFIED CAPITAL GOODS"/>
    <n v="1319.6"/>
  </r>
  <r>
    <x v="20"/>
    <s v="DM"/>
    <s v="NORTHERN AMERICA"/>
    <s v="UNITED STATES"/>
    <s v="INDUSTRIALS"/>
    <x v="8"/>
    <s v="MACHINERY"/>
    <n v="1688.1"/>
  </r>
  <r>
    <x v="20"/>
    <s v="DM"/>
    <s v="NORTHERN AMERICA"/>
    <s v="UNITED STATES"/>
    <s v="INDUSTRIALS"/>
    <x v="8"/>
    <s v="PACKAGING"/>
    <n v="8468.7000000000007"/>
  </r>
  <r>
    <x v="20"/>
    <s v="DM"/>
    <s v="NORTHERN AMERICA"/>
    <s v="UNITED STATES"/>
    <s v="INDUSTRIALS"/>
    <x v="4"/>
    <s v="BEVERAGE"/>
    <n v="495"/>
  </r>
  <r>
    <x v="20"/>
    <s v="DM"/>
    <s v="NORTHERN AMERICA"/>
    <s v="UNITED STATES"/>
    <s v="INDUSTRIALS"/>
    <x v="4"/>
    <s v="FOOD - WHOLESALE"/>
    <n v="4714.3"/>
  </r>
  <r>
    <x v="20"/>
    <s v="DM"/>
    <s v="NORTHERN AMERICA"/>
    <s v="UNITED STATES"/>
    <s v="INDUSTRIALS"/>
    <x v="4"/>
    <s v="PERSONAL &amp; HOUSEHOLD PRODUCTS"/>
    <n v="4311.8999999999996"/>
  </r>
  <r>
    <x v="20"/>
    <s v="DM"/>
    <s v="NORTHERN AMERICA"/>
    <s v="UNITED STATES"/>
    <s v="INDUSTRIALS"/>
    <x v="9"/>
    <s v="ENERGY - EXPLORATION &amp; PRODUCTION"/>
    <n v="7772.4"/>
  </r>
  <r>
    <x v="20"/>
    <s v="DM"/>
    <s v="NORTHERN AMERICA"/>
    <s v="UNITED STATES"/>
    <s v="INDUSTRIALS"/>
    <x v="9"/>
    <s v="GAS DISTRIBUTION"/>
    <n v="227.2"/>
  </r>
  <r>
    <x v="20"/>
    <s v="DM"/>
    <s v="NORTHERN AMERICA"/>
    <s v="UNITED STATES"/>
    <s v="INDUSTRIALS"/>
    <x v="9"/>
    <s v="INTEGRATED ENERGY"/>
    <n v="875"/>
  </r>
  <r>
    <x v="20"/>
    <s v="DM"/>
    <s v="NORTHERN AMERICA"/>
    <s v="UNITED STATES"/>
    <s v="INDUSTRIALS"/>
    <x v="9"/>
    <s v="OIL FIELD EQUIPMENT &amp; SERVICES"/>
    <n v="1839.7"/>
  </r>
  <r>
    <x v="20"/>
    <s v="DM"/>
    <s v="NORTHERN AMERICA"/>
    <s v="UNITED STATES"/>
    <s v="INDUSTRIALS"/>
    <x v="9"/>
    <s v="OIL REFINING &amp; MARKETING"/>
    <n v="865"/>
  </r>
  <r>
    <x v="20"/>
    <s v="DM"/>
    <s v="NORTHERN AMERICA"/>
    <s v="UNITED STATES"/>
    <s v="INDUSTRIALS"/>
    <x v="0"/>
    <s v="HEALTH FACILITIES"/>
    <n v="10570.2"/>
  </r>
  <r>
    <x v="20"/>
    <s v="DM"/>
    <s v="NORTHERN AMERICA"/>
    <s v="UNITED STATES"/>
    <s v="INDUSTRIALS"/>
    <x v="0"/>
    <s v="HEALTH SERVICES"/>
    <n v="1385.7"/>
  </r>
  <r>
    <x v="20"/>
    <s v="DM"/>
    <s v="NORTHERN AMERICA"/>
    <s v="UNITED STATES"/>
    <s v="INDUSTRIALS"/>
    <x v="0"/>
    <s v="MEDICAL PRODUCTS"/>
    <n v="1190.5999999999999"/>
  </r>
  <r>
    <x v="20"/>
    <s v="DM"/>
    <s v="NORTHERN AMERICA"/>
    <s v="UNITED STATES"/>
    <s v="INDUSTRIALS"/>
    <x v="0"/>
    <s v="PHARMACEUTICALS"/>
    <n v="725"/>
  </r>
  <r>
    <x v="20"/>
    <s v="DM"/>
    <s v="NORTHERN AMERICA"/>
    <s v="UNITED STATES"/>
    <s v="INDUSTRIALS"/>
    <x v="14"/>
    <s v="GAMING"/>
    <n v="6376.6"/>
  </r>
  <r>
    <x v="20"/>
    <s v="DM"/>
    <s v="NORTHERN AMERICA"/>
    <s v="UNITED STATES"/>
    <s v="INDUSTRIALS"/>
    <x v="14"/>
    <s v="HOTELS"/>
    <n v="2170"/>
  </r>
  <r>
    <x v="20"/>
    <s v="DM"/>
    <s v="NORTHERN AMERICA"/>
    <s v="UNITED STATES"/>
    <s v="INDUSTRIALS"/>
    <x v="14"/>
    <s v="RECREATION &amp; TRAVEL"/>
    <n v="3696.5"/>
  </r>
  <r>
    <x v="20"/>
    <s v="DM"/>
    <s v="NORTHERN AMERICA"/>
    <s v="UNITED STATES"/>
    <s v="INDUSTRIALS"/>
    <x v="14"/>
    <s v="THEATERS &amp; ENTERTAINMENT"/>
    <n v="1070.3"/>
  </r>
  <r>
    <x v="20"/>
    <s v="DM"/>
    <s v="NORTHERN AMERICA"/>
    <s v="UNITED STATES"/>
    <s v="INDUSTRIALS"/>
    <x v="5"/>
    <s v="ADVERTISING"/>
    <n v="1380"/>
  </r>
  <r>
    <x v="20"/>
    <s v="DM"/>
    <s v="NORTHERN AMERICA"/>
    <s v="UNITED STATES"/>
    <s v="INDUSTRIALS"/>
    <x v="5"/>
    <s v="CABLE &amp; SATELLITE TV"/>
    <n v="16097.5"/>
  </r>
  <r>
    <x v="20"/>
    <s v="DM"/>
    <s v="NORTHERN AMERICA"/>
    <s v="UNITED STATES"/>
    <s v="INDUSTRIALS"/>
    <x v="5"/>
    <s v="MEDIA - DIVERSIFIED"/>
    <n v="5960"/>
  </r>
  <r>
    <x v="20"/>
    <s v="DM"/>
    <s v="NORTHERN AMERICA"/>
    <s v="UNITED STATES"/>
    <s v="INDUSTRIALS"/>
    <x v="5"/>
    <s v="MEDIA CONTENT"/>
    <n v="10425.200000000001"/>
  </r>
  <r>
    <x v="20"/>
    <s v="DM"/>
    <s v="NORTHERN AMERICA"/>
    <s v="UNITED STATES"/>
    <s v="INDUSTRIALS"/>
    <x v="5"/>
    <s v="PRINTING &amp; PUBLISHING"/>
    <n v="3135.6"/>
  </r>
  <r>
    <x v="20"/>
    <s v="DM"/>
    <s v="NORTHERN AMERICA"/>
    <s v="UNITED STATES"/>
    <s v="INDUSTRIALS"/>
    <x v="15"/>
    <s v="REALESTATE DEV &amp; MGT"/>
    <n v="375"/>
  </r>
  <r>
    <x v="20"/>
    <s v="DM"/>
    <s v="NORTHERN AMERICA"/>
    <s v="UNITED STATES"/>
    <s v="INDUSTRIALS"/>
    <x v="15"/>
    <s v="REITS"/>
    <n v="1100"/>
  </r>
  <r>
    <x v="20"/>
    <s v="DM"/>
    <s v="NORTHERN AMERICA"/>
    <s v="UNITED STATES"/>
    <s v="INDUSTRIALS"/>
    <x v="10"/>
    <s v="DEPARTMENT STORES"/>
    <n v="117.5"/>
  </r>
  <r>
    <x v="20"/>
    <s v="DM"/>
    <s v="NORTHERN AMERICA"/>
    <s v="UNITED STATES"/>
    <s v="INDUSTRIALS"/>
    <x v="10"/>
    <s v="DISCOUNT STORES"/>
    <n v="1868.8"/>
  </r>
  <r>
    <x v="20"/>
    <s v="DM"/>
    <s v="NORTHERN AMERICA"/>
    <s v="UNITED STATES"/>
    <s v="INDUSTRIALS"/>
    <x v="10"/>
    <s v="FOOD &amp; DRUG RETAILERS"/>
    <n v="6247.1"/>
  </r>
  <r>
    <x v="20"/>
    <s v="DM"/>
    <s v="NORTHERN AMERICA"/>
    <s v="UNITED STATES"/>
    <s v="INDUSTRIALS"/>
    <x v="10"/>
    <s v="RESTAURANTS"/>
    <n v="2125.5"/>
  </r>
  <r>
    <x v="20"/>
    <s v="DM"/>
    <s v="NORTHERN AMERICA"/>
    <s v="UNITED STATES"/>
    <s v="INDUSTRIALS"/>
    <x v="10"/>
    <s v="SPECIALTY RETAIL"/>
    <n v="6064.5"/>
  </r>
  <r>
    <x v="20"/>
    <s v="DM"/>
    <s v="NORTHERN AMERICA"/>
    <s v="UNITED STATES"/>
    <s v="INDUSTRIALS"/>
    <x v="16"/>
    <s v="ENVIRONMENTAL"/>
    <n v="1613"/>
  </r>
  <r>
    <x v="20"/>
    <s v="DM"/>
    <s v="NORTHERN AMERICA"/>
    <s v="UNITED STATES"/>
    <s v="INDUSTRIALS"/>
    <x v="16"/>
    <s v="SUPPORT-SERVICES"/>
    <n v="1467.9"/>
  </r>
  <r>
    <x v="20"/>
    <s v="DM"/>
    <s v="NORTHERN AMERICA"/>
    <s v="UNITED STATES"/>
    <s v="INDUSTRIALS"/>
    <x v="17"/>
    <s v="ELECTRONICS"/>
    <n v="5935.5"/>
  </r>
  <r>
    <x v="20"/>
    <s v="DM"/>
    <s v="NORTHERN AMERICA"/>
    <s v="UNITED STATES"/>
    <s v="INDUSTRIALS"/>
    <x v="17"/>
    <s v="SOFTWARE/SERVICES"/>
    <n v="2195"/>
  </r>
  <r>
    <x v="20"/>
    <s v="DM"/>
    <s v="NORTHERN AMERICA"/>
    <s v="UNITED STATES"/>
    <s v="INDUSTRIALS"/>
    <x v="17"/>
    <s v="TECH HARDWARE &amp; EQUIPMENT"/>
    <n v="905"/>
  </r>
  <r>
    <x v="20"/>
    <s v="DM"/>
    <s v="NORTHERN AMERICA"/>
    <s v="UNITED STATES"/>
    <s v="INDUSTRIALS"/>
    <x v="2"/>
    <s v="TELECOM - SATELLITE"/>
    <n v="3075.8"/>
  </r>
  <r>
    <x v="20"/>
    <s v="DM"/>
    <s v="NORTHERN AMERICA"/>
    <s v="UNITED STATES"/>
    <s v="INDUSTRIALS"/>
    <x v="2"/>
    <s v="TELECOM - WIRELESS"/>
    <n v="6959.4"/>
  </r>
  <r>
    <x v="20"/>
    <s v="DM"/>
    <s v="NORTHERN AMERICA"/>
    <s v="UNITED STATES"/>
    <s v="INDUSTRIALS"/>
    <x v="2"/>
    <s v="TELECOM - WIRELINE INTEGRATED &amp; SERVICES"/>
    <n v="12757.7"/>
  </r>
  <r>
    <x v="20"/>
    <s v="DM"/>
    <s v="NORTHERN AMERICA"/>
    <s v="UNITED STATES"/>
    <s v="INDUSTRIALS"/>
    <x v="1"/>
    <s v="AIR TRANSPORTATION"/>
    <n v="3390.8"/>
  </r>
  <r>
    <x v="20"/>
    <s v="DM"/>
    <s v="NORTHERN AMERICA"/>
    <s v="UNITED STATES"/>
    <s v="INDUSTRIALS"/>
    <x v="1"/>
    <s v="TRANSPORT INFRASTRUCTURE/SERVICES"/>
    <n v="1754.3"/>
  </r>
  <r>
    <x v="20"/>
    <s v="DM"/>
    <s v="NORTHERN AMERICA"/>
    <s v="UNITED STATES"/>
    <s v="INDUSTRIALS"/>
    <x v="1"/>
    <s v="TRUCKING &amp; DELIVERY"/>
    <n v="200"/>
  </r>
  <r>
    <x v="20"/>
    <s v="DM"/>
    <s v="NORTHERN AMERICA"/>
    <s v="UNITED STATES"/>
    <s v="UTILITY"/>
    <x v="6"/>
    <s v="ELECTRIC-GENERATION"/>
    <n v="702.2"/>
  </r>
  <r>
    <x v="20"/>
    <s v="DM"/>
    <s v="NORTHERN AMERICA"/>
    <s v="UNITED STATES"/>
    <s v="UTILITY"/>
    <x v="6"/>
    <s v="ELECTRIC-INTEGRATED"/>
    <n v="9475.7000000000007"/>
  </r>
  <r>
    <x v="20"/>
    <s v="DM"/>
    <s v="OCEANIA"/>
    <s v="AUSTRALIA"/>
    <s v="FINANCIAL"/>
    <x v="12"/>
    <s v="INVESTMENTS &amp; MISC FINANCIAL SERVICES"/>
    <n v="340"/>
  </r>
  <r>
    <x v="20"/>
    <s v="DM"/>
    <s v="OCEANIA"/>
    <s v="AUSTRALIA"/>
    <s v="INDUSTRIALS"/>
    <x v="7"/>
    <s v="METALS/MINING EXCLUDING STEEL"/>
    <n v="300"/>
  </r>
  <r>
    <x v="20"/>
    <s v="EM"/>
    <s v="ASIA"/>
    <s v="INDONESIA"/>
    <s v="FINANCIAL"/>
    <x v="12"/>
    <s v="INVESTMENTS &amp; MISC FINANCIAL SERVICES"/>
    <n v="1220.5999999999999"/>
  </r>
  <r>
    <x v="20"/>
    <s v="EM"/>
    <s v="ASIA"/>
    <s v="INDONESIA"/>
    <s v="INDUSTRIALS"/>
    <x v="7"/>
    <s v="FORESTRY/PAPER"/>
    <n v="210"/>
  </r>
  <r>
    <x v="20"/>
    <s v="EM"/>
    <s v="ASIA"/>
    <s v="PHILIPPINES"/>
    <s v="UTILITY"/>
    <x v="6"/>
    <s v="ELECTRIC-GENERATION"/>
    <n v="424.1"/>
  </r>
  <r>
    <x v="20"/>
    <s v="EM"/>
    <s v="EUROPE"/>
    <s v="POLAND"/>
    <s v="INDUSTRIALS"/>
    <x v="2"/>
    <s v="TELECOM - WIRELINE INTEGRATED &amp; SERVICES"/>
    <n v="392"/>
  </r>
  <r>
    <x v="20"/>
    <s v="EM"/>
    <s v="LATIN AMERICA"/>
    <s v="ARGENTINA"/>
    <s v="FINANCIAL"/>
    <x v="11"/>
    <s v="BANKING"/>
    <n v="450"/>
  </r>
  <r>
    <x v="20"/>
    <s v="EM"/>
    <s v="LATIN AMERICA"/>
    <s v="ARGENTINA"/>
    <s v="FINANCIAL"/>
    <x v="12"/>
    <s v="INVESTMENTS &amp; MISC FINANCIAL SERVICES"/>
    <n v="206.7"/>
  </r>
  <r>
    <x v="20"/>
    <s v="EM"/>
    <s v="LATIN AMERICA"/>
    <s v="ARGENTINA"/>
    <s v="INDUSTRIALS"/>
    <x v="7"/>
    <s v="STEEL PRODUCERS/PRODUCTS"/>
    <n v="100"/>
  </r>
  <r>
    <x v="20"/>
    <s v="EM"/>
    <s v="LATIN AMERICA"/>
    <s v="ARGENTINA"/>
    <s v="INDUSTRIALS"/>
    <x v="9"/>
    <s v="ENERGY - EXPLORATION &amp; PRODUCTION"/>
    <n v="150"/>
  </r>
  <r>
    <x v="20"/>
    <s v="EM"/>
    <s v="LATIN AMERICA"/>
    <s v="ARGENTINA"/>
    <s v="INDUSTRIALS"/>
    <x v="9"/>
    <s v="GAS DISTRIBUTION"/>
    <n v="370"/>
  </r>
  <r>
    <x v="20"/>
    <s v="EM"/>
    <s v="LATIN AMERICA"/>
    <s v="ARGENTINA"/>
    <s v="INDUSTRIALS"/>
    <x v="9"/>
    <s v="INTEGRATED ENERGY"/>
    <n v="650"/>
  </r>
  <r>
    <x v="20"/>
    <s v="EM"/>
    <s v="LATIN AMERICA"/>
    <s v="ARGENTINA"/>
    <s v="INDUSTRIALS"/>
    <x v="2"/>
    <s v="TELECOM - WIRELINE INTEGRATED &amp; SERVICES"/>
    <n v="551.4"/>
  </r>
  <r>
    <x v="20"/>
    <s v="EM"/>
    <s v="LATIN AMERICA"/>
    <s v="BRAZIL"/>
    <s v="INDUSTRIALS"/>
    <x v="5"/>
    <s v="CABLE &amp; SATELLITE TV"/>
    <n v="170.1"/>
  </r>
  <r>
    <x v="20"/>
    <s v="EM"/>
    <s v="LATIN AMERICA"/>
    <s v="MEXICO"/>
    <s v="FINANCIAL"/>
    <x v="11"/>
    <s v="BANKING"/>
    <n v="200"/>
  </r>
  <r>
    <x v="20"/>
    <s v="EM"/>
    <s v="LATIN AMERICA"/>
    <s v="MEXICO"/>
    <s v="INDUSTRIALS"/>
    <x v="7"/>
    <s v="BUILDING MATERIALS"/>
    <n v="250"/>
  </r>
  <r>
    <x v="20"/>
    <s v="EM"/>
    <s v="LATIN AMERICA"/>
    <s v="MEXICO"/>
    <s v="INDUSTRIALS"/>
    <x v="7"/>
    <s v="FORESTRY/PAPER"/>
    <n v="400"/>
  </r>
  <r>
    <x v="20"/>
    <s v="EM"/>
    <s v="LATIN AMERICA"/>
    <s v="MEXICO"/>
    <s v="INDUSTRIALS"/>
    <x v="7"/>
    <s v="STEEL PRODUCERS/PRODUCTS"/>
    <n v="401.1"/>
  </r>
  <r>
    <x v="20"/>
    <s v="EM"/>
    <s v="LATIN AMERICA"/>
    <s v="MEXICO"/>
    <s v="INDUSTRIALS"/>
    <x v="4"/>
    <s v="BEVERAGE"/>
    <n v="350.1"/>
  </r>
  <r>
    <x v="20"/>
    <s v="EM"/>
    <s v="LATIN AMERICA"/>
    <s v="MEXICO"/>
    <s v="INDUSTRIALS"/>
    <x v="9"/>
    <s v="ENERGY - EXPLORATION &amp; PRODUCTION"/>
    <n v="914.2"/>
  </r>
  <r>
    <x v="20"/>
    <s v="EM"/>
    <s v="LATIN AMERICA"/>
    <s v="MEXICO"/>
    <s v="INDUSTRIALS"/>
    <x v="5"/>
    <s v="MEDIA CONTENT"/>
    <n v="748"/>
  </r>
  <r>
    <x v="20"/>
    <s v="EM"/>
    <s v="LATIN AMERICA"/>
    <s v="MEXICO"/>
    <s v="INDUSTRIALS"/>
    <x v="2"/>
    <s v="TELECOM - WIRELESS"/>
    <n v="372.9"/>
  </r>
  <r>
    <x v="20"/>
    <s v="EM"/>
    <s v="LATIN AMERICA"/>
    <s v="MEXICO"/>
    <s v="INDUSTRIALS"/>
    <x v="1"/>
    <s v="TRANSPORT INFRASTRUCTURE/SERVICES"/>
    <n v="550"/>
  </r>
  <r>
    <x v="20"/>
    <s v="EM"/>
    <s v="LATIN AMERICA"/>
    <s v="MEXICO"/>
    <s v="QUASI &amp; FOREIGN GOVERNMENT"/>
    <x v="19"/>
    <s v="GOVERNMENT GUARANTEED"/>
    <n v="200"/>
  </r>
  <r>
    <x v="20"/>
    <s v="EM"/>
    <s v="LATIN AMERICA"/>
    <s v="VENEZUELA"/>
    <s v="FINANCIAL"/>
    <x v="12"/>
    <s v="INVESTMENTS &amp; MISC FINANCIAL SERVICES"/>
    <n v="100"/>
  </r>
  <r>
    <x v="20"/>
    <s v="EM"/>
    <s v="LATIN AMERICA"/>
    <s v="VENEZUELA"/>
    <s v="INDUSTRIALS"/>
    <x v="9"/>
    <s v="OIL REFINING &amp; MARKETING"/>
    <n v="750"/>
  </r>
  <r>
    <x v="20"/>
    <s v="EM"/>
    <s v="LATIN AMERICA"/>
    <s v="VENEZUELA"/>
    <s v="INDUSTRIALS"/>
    <x v="2"/>
    <s v="TELECOM - WIRELINE INTEGRATED &amp; SERVICES"/>
    <n v="100"/>
  </r>
  <r>
    <x v="20"/>
    <s v="EM"/>
    <s v="MIDDLE EAST"/>
    <s v="ISRAEL"/>
    <s v="INDUSTRIALS"/>
    <x v="2"/>
    <s v="TELECOM - WIRELINE INTEGRATED &amp; SERVICES"/>
    <n v="183"/>
  </r>
  <r>
    <x v="21"/>
    <s v="DM"/>
    <s v="EUROPE"/>
    <s v="GERMANY"/>
    <s v="FINANCIAL"/>
    <x v="13"/>
    <s v="REINSURANCE"/>
    <n v="135"/>
  </r>
  <r>
    <x v="21"/>
    <s v="DM"/>
    <s v="EUROPE"/>
    <s v="GERMANY"/>
    <s v="INDUSTRIALS"/>
    <x v="0"/>
    <s v="MEDICAL PRODUCTS"/>
    <n v="360"/>
  </r>
  <r>
    <x v="21"/>
    <s v="DM"/>
    <s v="EUROPE"/>
    <s v="GREECE"/>
    <s v="INDUSTRIALS"/>
    <x v="1"/>
    <s v="TRANSPORT INFRASTRUCTURE/SERVICES"/>
    <n v="140"/>
  </r>
  <r>
    <x v="21"/>
    <s v="DM"/>
    <s v="EUROPE"/>
    <s v="LUXEMBOURG"/>
    <s v="INDUSTRIALS"/>
    <x v="2"/>
    <s v="TELECOM - WIRELESS"/>
    <n v="962"/>
  </r>
  <r>
    <x v="21"/>
    <s v="DM"/>
    <s v="EUROPE"/>
    <s v="NETHERLANDS"/>
    <s v="INDUSTRIALS"/>
    <x v="4"/>
    <s v="PERSONAL &amp; HOUSEHOLD PRODUCTS"/>
    <n v="150"/>
  </r>
  <r>
    <x v="21"/>
    <s v="DM"/>
    <s v="EUROPE"/>
    <s v="NETHERLANDS"/>
    <s v="INDUSTRIALS"/>
    <x v="2"/>
    <s v="TELECOM - WIRELINE INTEGRATED &amp; SERVICES"/>
    <n v="265"/>
  </r>
  <r>
    <x v="21"/>
    <s v="DM"/>
    <s v="EUROPE"/>
    <s v="SWEDEN"/>
    <s v="INDUSTRIALS"/>
    <x v="1"/>
    <s v="TRANSPORT INFRASTRUCTURE/SERVICES"/>
    <n v="475"/>
  </r>
  <r>
    <x v="21"/>
    <s v="DM"/>
    <s v="EUROPE"/>
    <s v="UNITED KINGDOM"/>
    <s v="INDUSTRIALS"/>
    <x v="3"/>
    <s v="AUTO PARTS &amp; EQUIPMENT"/>
    <n v="110"/>
  </r>
  <r>
    <x v="21"/>
    <s v="DM"/>
    <s v="EUROPE"/>
    <s v="UNITED KINGDOM"/>
    <s v="INDUSTRIALS"/>
    <x v="8"/>
    <s v="DIVERSIFIED CAPITAL GOODS"/>
    <n v="157"/>
  </r>
  <r>
    <x v="21"/>
    <s v="DM"/>
    <s v="EUROPE"/>
    <s v="UNITED KINGDOM"/>
    <s v="INDUSTRIALS"/>
    <x v="5"/>
    <s v="CABLE &amp; SATELLITE TV"/>
    <n v="1836"/>
  </r>
  <r>
    <x v="21"/>
    <s v="DM"/>
    <s v="EUROPE"/>
    <s v="UNITED KINGDOM"/>
    <s v="INDUSTRIALS"/>
    <x v="2"/>
    <s v="TELECOM - WIRELINE INTEGRATED &amp; SERVICES"/>
    <n v="1642"/>
  </r>
  <r>
    <x v="21"/>
    <s v="DM"/>
    <s v="EUROPE"/>
    <s v="UNITED KINGDOM"/>
    <s v="UTILITY"/>
    <x v="6"/>
    <s v="ELECTRIC-INTEGRATED"/>
    <n v="4740"/>
  </r>
  <r>
    <x v="21"/>
    <s v="DM"/>
    <s v="NORTHERN AMERICA"/>
    <s v="BERMUDA"/>
    <s v="INDUSTRIALS"/>
    <x v="8"/>
    <s v="DIVERSIFIED CAPITAL GOODS"/>
    <n v="426.6"/>
  </r>
  <r>
    <x v="21"/>
    <s v="DM"/>
    <s v="NORTHERN AMERICA"/>
    <s v="BERMUDA"/>
    <s v="INDUSTRIALS"/>
    <x v="2"/>
    <s v="TELECOM - WIRELINE INTEGRATED &amp; SERVICES"/>
    <n v="300"/>
  </r>
  <r>
    <x v="21"/>
    <s v="DM"/>
    <s v="NORTHERN AMERICA"/>
    <s v="CANADA"/>
    <s v="INDUSTRIALS"/>
    <x v="7"/>
    <s v="BUILDING MATERIALS"/>
    <n v="125"/>
  </r>
  <r>
    <x v="21"/>
    <s v="DM"/>
    <s v="NORTHERN AMERICA"/>
    <s v="CANADA"/>
    <s v="INDUSTRIALS"/>
    <x v="7"/>
    <s v="CHEMICALS"/>
    <n v="100"/>
  </r>
  <r>
    <x v="21"/>
    <s v="DM"/>
    <s v="NORTHERN AMERICA"/>
    <s v="CANADA"/>
    <s v="INDUSTRIALS"/>
    <x v="7"/>
    <s v="FORESTRY/PAPER"/>
    <n v="1550"/>
  </r>
  <r>
    <x v="21"/>
    <s v="DM"/>
    <s v="NORTHERN AMERICA"/>
    <s v="CANADA"/>
    <s v="INDUSTRIALS"/>
    <x v="7"/>
    <s v="METALS/MINING EXCLUDING STEEL"/>
    <n v="325"/>
  </r>
  <r>
    <x v="21"/>
    <s v="DM"/>
    <s v="NORTHERN AMERICA"/>
    <s v="CANADA"/>
    <s v="INDUSTRIALS"/>
    <x v="7"/>
    <s v="STEEL PRODUCERS/PRODUCTS"/>
    <n v="340"/>
  </r>
  <r>
    <x v="21"/>
    <s v="DM"/>
    <s v="NORTHERN AMERICA"/>
    <s v="CANADA"/>
    <s v="INDUSTRIALS"/>
    <x v="8"/>
    <s v="DIVERSIFIED CAPITAL GOODS"/>
    <n v="167.5"/>
  </r>
  <r>
    <x v="21"/>
    <s v="DM"/>
    <s v="NORTHERN AMERICA"/>
    <s v="CANADA"/>
    <s v="INDUSTRIALS"/>
    <x v="8"/>
    <s v="PACKAGING"/>
    <n v="150"/>
  </r>
  <r>
    <x v="21"/>
    <s v="DM"/>
    <s v="NORTHERN AMERICA"/>
    <s v="CANADA"/>
    <s v="INDUSTRIALS"/>
    <x v="4"/>
    <s v="BEVERAGE"/>
    <n v="285"/>
  </r>
  <r>
    <x v="21"/>
    <s v="DM"/>
    <s v="NORTHERN AMERICA"/>
    <s v="CANADA"/>
    <s v="INDUSTRIALS"/>
    <x v="4"/>
    <s v="PERSONAL &amp; HOUSEHOLD PRODUCTS"/>
    <n v="125"/>
  </r>
  <r>
    <x v="21"/>
    <s v="DM"/>
    <s v="NORTHERN AMERICA"/>
    <s v="CANADA"/>
    <s v="INDUSTRIALS"/>
    <x v="9"/>
    <s v="ENERGY - EXPLORATION &amp; PRODUCTION"/>
    <n v="1294.9000000000001"/>
  </r>
  <r>
    <x v="21"/>
    <s v="DM"/>
    <s v="NORTHERN AMERICA"/>
    <s v="CANADA"/>
    <s v="INDUSTRIALS"/>
    <x v="5"/>
    <s v="ADVERTISING"/>
    <n v="125"/>
  </r>
  <r>
    <x v="21"/>
    <s v="DM"/>
    <s v="NORTHERN AMERICA"/>
    <s v="CANADA"/>
    <s v="INDUSTRIALS"/>
    <x v="5"/>
    <s v="CABLE &amp; SATELLITE TV"/>
    <n v="1815"/>
  </r>
  <r>
    <x v="21"/>
    <s v="DM"/>
    <s v="NORTHERN AMERICA"/>
    <s v="CANADA"/>
    <s v="INDUSTRIALS"/>
    <x v="5"/>
    <s v="MEDIA CONTENT"/>
    <n v="200"/>
  </r>
  <r>
    <x v="21"/>
    <s v="DM"/>
    <s v="NORTHERN AMERICA"/>
    <s v="CANADA"/>
    <s v="INDUSTRIALS"/>
    <x v="10"/>
    <s v="SPECIALTY RETAIL"/>
    <n v="779.2"/>
  </r>
  <r>
    <x v="21"/>
    <s v="DM"/>
    <s v="NORTHERN AMERICA"/>
    <s v="CANADA"/>
    <s v="INDUSTRIALS"/>
    <x v="2"/>
    <s v="TELECOM - WIRELESS"/>
    <n v="2340"/>
  </r>
  <r>
    <x v="21"/>
    <s v="DM"/>
    <s v="NORTHERN AMERICA"/>
    <s v="CANADA"/>
    <s v="INDUSTRIALS"/>
    <x v="2"/>
    <s v="TELECOM - WIRELINE INTEGRATED &amp; SERVICES"/>
    <n v="420"/>
  </r>
  <r>
    <x v="21"/>
    <s v="DM"/>
    <s v="NORTHERN AMERICA"/>
    <s v="CANADA"/>
    <s v="INDUSTRIALS"/>
    <x v="1"/>
    <s v="TRANSPORT INFRASTRUCTURE/SERVICES"/>
    <n v="225"/>
  </r>
  <r>
    <x v="21"/>
    <s v="DM"/>
    <s v="NORTHERN AMERICA"/>
    <s v="UNITED STATES"/>
    <s v="FINANCIAL"/>
    <x v="11"/>
    <s v="BANKING"/>
    <n v="4189.8999999999996"/>
  </r>
  <r>
    <x v="21"/>
    <s v="DM"/>
    <s v="NORTHERN AMERICA"/>
    <s v="UNITED STATES"/>
    <s v="FINANCIAL"/>
    <x v="12"/>
    <s v="CONS/COMM/LEASE FINANCING"/>
    <n v="2607.5"/>
  </r>
  <r>
    <x v="21"/>
    <s v="DM"/>
    <s v="NORTHERN AMERICA"/>
    <s v="UNITED STATES"/>
    <s v="FINANCIAL"/>
    <x v="12"/>
    <s v="INVESTMENTS &amp; MISC FINANCIAL SERVICES"/>
    <n v="1316.8"/>
  </r>
  <r>
    <x v="21"/>
    <s v="DM"/>
    <s v="NORTHERN AMERICA"/>
    <s v="UNITED STATES"/>
    <s v="FINANCIAL"/>
    <x v="13"/>
    <s v="LIFE INSURANCE"/>
    <n v="150"/>
  </r>
  <r>
    <x v="21"/>
    <s v="DM"/>
    <s v="NORTHERN AMERICA"/>
    <s v="UNITED STATES"/>
    <s v="FINANCIAL"/>
    <x v="13"/>
    <s v="MULTI-LINE INSURANCE"/>
    <n v="100"/>
  </r>
  <r>
    <x v="21"/>
    <s v="DM"/>
    <s v="NORTHERN AMERICA"/>
    <s v="UNITED STATES"/>
    <s v="FINANCIAL"/>
    <x v="13"/>
    <s v="P&amp;C"/>
    <n v="650"/>
  </r>
  <r>
    <x v="21"/>
    <s v="DM"/>
    <s v="NORTHERN AMERICA"/>
    <s v="UNITED STATES"/>
    <s v="INDUSTRIALS"/>
    <x v="3"/>
    <s v="AUTO PARTS &amp; EQUIPMENT"/>
    <n v="2569"/>
  </r>
  <r>
    <x v="21"/>
    <s v="DM"/>
    <s v="NORTHERN AMERICA"/>
    <s v="UNITED STATES"/>
    <s v="INDUSTRIALS"/>
    <x v="3"/>
    <s v="AUTOMAKERS"/>
    <n v="100"/>
  </r>
  <r>
    <x v="21"/>
    <s v="DM"/>
    <s v="NORTHERN AMERICA"/>
    <s v="UNITED STATES"/>
    <s v="INDUSTRIALS"/>
    <x v="7"/>
    <s v="BUILDING &amp; CONSTRUCTION"/>
    <n v="3540"/>
  </r>
  <r>
    <x v="21"/>
    <s v="DM"/>
    <s v="NORTHERN AMERICA"/>
    <s v="UNITED STATES"/>
    <s v="INDUSTRIALS"/>
    <x v="7"/>
    <s v="BUILDING MATERIALS"/>
    <n v="2642.8"/>
  </r>
  <r>
    <x v="21"/>
    <s v="DM"/>
    <s v="NORTHERN AMERICA"/>
    <s v="UNITED STATES"/>
    <s v="INDUSTRIALS"/>
    <x v="7"/>
    <s v="CHEMICALS"/>
    <n v="4608.6000000000004"/>
  </r>
  <r>
    <x v="21"/>
    <s v="DM"/>
    <s v="NORTHERN AMERICA"/>
    <s v="UNITED STATES"/>
    <s v="INDUSTRIALS"/>
    <x v="7"/>
    <s v="FORESTRY/PAPER"/>
    <n v="1005"/>
  </r>
  <r>
    <x v="21"/>
    <s v="DM"/>
    <s v="NORTHERN AMERICA"/>
    <s v="UNITED STATES"/>
    <s v="INDUSTRIALS"/>
    <x v="7"/>
    <s v="METALS/MINING EXCLUDING STEEL"/>
    <n v="2470"/>
  </r>
  <r>
    <x v="21"/>
    <s v="DM"/>
    <s v="NORTHERN AMERICA"/>
    <s v="UNITED STATES"/>
    <s v="INDUSTRIALS"/>
    <x v="7"/>
    <s v="STEEL PRODUCERS/PRODUCTS"/>
    <n v="4514.6000000000004"/>
  </r>
  <r>
    <x v="21"/>
    <s v="DM"/>
    <s v="NORTHERN AMERICA"/>
    <s v="UNITED STATES"/>
    <s v="INDUSTRIALS"/>
    <x v="8"/>
    <s v="AEROSPACE/DEFENSE"/>
    <n v="1435"/>
  </r>
  <r>
    <x v="21"/>
    <s v="DM"/>
    <s v="NORTHERN AMERICA"/>
    <s v="UNITED STATES"/>
    <s v="INDUSTRIALS"/>
    <x v="8"/>
    <s v="DIVERSIFIED CAPITAL GOODS"/>
    <n v="724.6"/>
  </r>
  <r>
    <x v="21"/>
    <s v="DM"/>
    <s v="NORTHERN AMERICA"/>
    <s v="UNITED STATES"/>
    <s v="INDUSTRIALS"/>
    <x v="8"/>
    <s v="MACHINERY"/>
    <n v="1722.5"/>
  </r>
  <r>
    <x v="21"/>
    <s v="DM"/>
    <s v="NORTHERN AMERICA"/>
    <s v="UNITED STATES"/>
    <s v="INDUSTRIALS"/>
    <x v="8"/>
    <s v="PACKAGING"/>
    <n v="8343.7000000000007"/>
  </r>
  <r>
    <x v="21"/>
    <s v="DM"/>
    <s v="NORTHERN AMERICA"/>
    <s v="UNITED STATES"/>
    <s v="INDUSTRIALS"/>
    <x v="4"/>
    <s v="BEVERAGE"/>
    <n v="495"/>
  </r>
  <r>
    <x v="21"/>
    <s v="DM"/>
    <s v="NORTHERN AMERICA"/>
    <s v="UNITED STATES"/>
    <s v="INDUSTRIALS"/>
    <x v="4"/>
    <s v="FOOD - WHOLESALE"/>
    <n v="5079.2"/>
  </r>
  <r>
    <x v="21"/>
    <s v="DM"/>
    <s v="NORTHERN AMERICA"/>
    <s v="UNITED STATES"/>
    <s v="INDUSTRIALS"/>
    <x v="4"/>
    <s v="PERSONAL &amp; HOUSEHOLD PRODUCTS"/>
    <n v="4266.7"/>
  </r>
  <r>
    <x v="21"/>
    <s v="DM"/>
    <s v="NORTHERN AMERICA"/>
    <s v="UNITED STATES"/>
    <s v="INDUSTRIALS"/>
    <x v="9"/>
    <s v="ENERGY - EXPLORATION &amp; PRODUCTION"/>
    <n v="7872.4"/>
  </r>
  <r>
    <x v="21"/>
    <s v="DM"/>
    <s v="NORTHERN AMERICA"/>
    <s v="UNITED STATES"/>
    <s v="INDUSTRIALS"/>
    <x v="9"/>
    <s v="GAS DISTRIBUTION"/>
    <n v="227.2"/>
  </r>
  <r>
    <x v="21"/>
    <s v="DM"/>
    <s v="NORTHERN AMERICA"/>
    <s v="UNITED STATES"/>
    <s v="INDUSTRIALS"/>
    <x v="9"/>
    <s v="INTEGRATED ENERGY"/>
    <n v="875"/>
  </r>
  <r>
    <x v="21"/>
    <s v="DM"/>
    <s v="NORTHERN AMERICA"/>
    <s v="UNITED STATES"/>
    <s v="INDUSTRIALS"/>
    <x v="9"/>
    <s v="OIL FIELD EQUIPMENT &amp; SERVICES"/>
    <n v="2589.6999999999998"/>
  </r>
  <r>
    <x v="21"/>
    <s v="DM"/>
    <s v="NORTHERN AMERICA"/>
    <s v="UNITED STATES"/>
    <s v="INDUSTRIALS"/>
    <x v="9"/>
    <s v="OIL REFINING &amp; MARKETING"/>
    <n v="865"/>
  </r>
  <r>
    <x v="21"/>
    <s v="DM"/>
    <s v="NORTHERN AMERICA"/>
    <s v="UNITED STATES"/>
    <s v="INDUSTRIALS"/>
    <x v="0"/>
    <s v="HEALTH FACILITIES"/>
    <n v="10710.2"/>
  </r>
  <r>
    <x v="21"/>
    <s v="DM"/>
    <s v="NORTHERN AMERICA"/>
    <s v="UNITED STATES"/>
    <s v="INDUSTRIALS"/>
    <x v="0"/>
    <s v="HEALTH SERVICES"/>
    <n v="1610.7"/>
  </r>
  <r>
    <x v="21"/>
    <s v="DM"/>
    <s v="NORTHERN AMERICA"/>
    <s v="UNITED STATES"/>
    <s v="INDUSTRIALS"/>
    <x v="0"/>
    <s v="MEDICAL PRODUCTS"/>
    <n v="1773.9"/>
  </r>
  <r>
    <x v="21"/>
    <s v="DM"/>
    <s v="NORTHERN AMERICA"/>
    <s v="UNITED STATES"/>
    <s v="INDUSTRIALS"/>
    <x v="0"/>
    <s v="PHARMACEUTICALS"/>
    <n v="725"/>
  </r>
  <r>
    <x v="21"/>
    <s v="DM"/>
    <s v="NORTHERN AMERICA"/>
    <s v="UNITED STATES"/>
    <s v="INDUSTRIALS"/>
    <x v="14"/>
    <s v="GAMING"/>
    <n v="6581.6"/>
  </r>
  <r>
    <x v="21"/>
    <s v="DM"/>
    <s v="NORTHERN AMERICA"/>
    <s v="UNITED STATES"/>
    <s v="INDUSTRIALS"/>
    <x v="14"/>
    <s v="HOTELS"/>
    <n v="2550"/>
  </r>
  <r>
    <x v="21"/>
    <s v="DM"/>
    <s v="NORTHERN AMERICA"/>
    <s v="UNITED STATES"/>
    <s v="INDUSTRIALS"/>
    <x v="14"/>
    <s v="RECREATION &amp; TRAVEL"/>
    <n v="3696.5"/>
  </r>
  <r>
    <x v="21"/>
    <s v="DM"/>
    <s v="NORTHERN AMERICA"/>
    <s v="UNITED STATES"/>
    <s v="INDUSTRIALS"/>
    <x v="14"/>
    <s v="THEATERS &amp; ENTERTAINMENT"/>
    <n v="1070.3"/>
  </r>
  <r>
    <x v="21"/>
    <s v="DM"/>
    <s v="NORTHERN AMERICA"/>
    <s v="UNITED STATES"/>
    <s v="INDUSTRIALS"/>
    <x v="5"/>
    <s v="ADVERTISING"/>
    <n v="1380"/>
  </r>
  <r>
    <x v="21"/>
    <s v="DM"/>
    <s v="NORTHERN AMERICA"/>
    <s v="UNITED STATES"/>
    <s v="INDUSTRIALS"/>
    <x v="5"/>
    <s v="CABLE &amp; SATELLITE TV"/>
    <n v="16097.5"/>
  </r>
  <r>
    <x v="21"/>
    <s v="DM"/>
    <s v="NORTHERN AMERICA"/>
    <s v="UNITED STATES"/>
    <s v="INDUSTRIALS"/>
    <x v="5"/>
    <s v="MEDIA - DIVERSIFIED"/>
    <n v="5960"/>
  </r>
  <r>
    <x v="21"/>
    <s v="DM"/>
    <s v="NORTHERN AMERICA"/>
    <s v="UNITED STATES"/>
    <s v="INDUSTRIALS"/>
    <x v="5"/>
    <s v="MEDIA CONTENT"/>
    <n v="10412.200000000001"/>
  </r>
  <r>
    <x v="21"/>
    <s v="DM"/>
    <s v="NORTHERN AMERICA"/>
    <s v="UNITED STATES"/>
    <s v="INDUSTRIALS"/>
    <x v="5"/>
    <s v="PRINTING &amp; PUBLISHING"/>
    <n v="3135.6"/>
  </r>
  <r>
    <x v="21"/>
    <s v="DM"/>
    <s v="NORTHERN AMERICA"/>
    <s v="UNITED STATES"/>
    <s v="INDUSTRIALS"/>
    <x v="15"/>
    <s v="REALESTATE DEV &amp; MGT"/>
    <n v="375"/>
  </r>
  <r>
    <x v="21"/>
    <s v="DM"/>
    <s v="NORTHERN AMERICA"/>
    <s v="UNITED STATES"/>
    <s v="INDUSTRIALS"/>
    <x v="15"/>
    <s v="REITS"/>
    <n v="1400"/>
  </r>
  <r>
    <x v="21"/>
    <s v="DM"/>
    <s v="NORTHERN AMERICA"/>
    <s v="UNITED STATES"/>
    <s v="INDUSTRIALS"/>
    <x v="10"/>
    <s v="DEPARTMENT STORES"/>
    <n v="117.5"/>
  </r>
  <r>
    <x v="21"/>
    <s v="DM"/>
    <s v="NORTHERN AMERICA"/>
    <s v="UNITED STATES"/>
    <s v="INDUSTRIALS"/>
    <x v="10"/>
    <s v="DISCOUNT STORES"/>
    <n v="1868.8"/>
  </r>
  <r>
    <x v="21"/>
    <s v="DM"/>
    <s v="NORTHERN AMERICA"/>
    <s v="UNITED STATES"/>
    <s v="INDUSTRIALS"/>
    <x v="10"/>
    <s v="FOOD &amp; DRUG RETAILERS"/>
    <n v="6106.9"/>
  </r>
  <r>
    <x v="21"/>
    <s v="DM"/>
    <s v="NORTHERN AMERICA"/>
    <s v="UNITED STATES"/>
    <s v="INDUSTRIALS"/>
    <x v="10"/>
    <s v="RESTAURANTS"/>
    <n v="2125.5"/>
  </r>
  <r>
    <x v="21"/>
    <s v="DM"/>
    <s v="NORTHERN AMERICA"/>
    <s v="UNITED STATES"/>
    <s v="INDUSTRIALS"/>
    <x v="10"/>
    <s v="SPECIALTY RETAIL"/>
    <n v="6279.5"/>
  </r>
  <r>
    <x v="21"/>
    <s v="DM"/>
    <s v="NORTHERN AMERICA"/>
    <s v="UNITED STATES"/>
    <s v="INDUSTRIALS"/>
    <x v="16"/>
    <s v="ENVIRONMENTAL"/>
    <n v="1613"/>
  </r>
  <r>
    <x v="21"/>
    <s v="DM"/>
    <s v="NORTHERN AMERICA"/>
    <s v="UNITED STATES"/>
    <s v="INDUSTRIALS"/>
    <x v="16"/>
    <s v="SUPPORT-SERVICES"/>
    <n v="1367.9"/>
  </r>
  <r>
    <x v="21"/>
    <s v="DM"/>
    <s v="NORTHERN AMERICA"/>
    <s v="UNITED STATES"/>
    <s v="INDUSTRIALS"/>
    <x v="17"/>
    <s v="ELECTRONICS"/>
    <n v="7562.5"/>
  </r>
  <r>
    <x v="21"/>
    <s v="DM"/>
    <s v="NORTHERN AMERICA"/>
    <s v="UNITED STATES"/>
    <s v="INDUSTRIALS"/>
    <x v="17"/>
    <s v="SOFTWARE/SERVICES"/>
    <n v="2065"/>
  </r>
  <r>
    <x v="21"/>
    <s v="DM"/>
    <s v="NORTHERN AMERICA"/>
    <s v="UNITED STATES"/>
    <s v="INDUSTRIALS"/>
    <x v="17"/>
    <s v="TECH HARDWARE &amp; EQUIPMENT"/>
    <n v="905"/>
  </r>
  <r>
    <x v="21"/>
    <s v="DM"/>
    <s v="NORTHERN AMERICA"/>
    <s v="UNITED STATES"/>
    <s v="INDUSTRIALS"/>
    <x v="2"/>
    <s v="TELECOM - SATELLITE"/>
    <n v="3375.8"/>
  </r>
  <r>
    <x v="21"/>
    <s v="DM"/>
    <s v="NORTHERN AMERICA"/>
    <s v="UNITED STATES"/>
    <s v="INDUSTRIALS"/>
    <x v="2"/>
    <s v="TELECOM - WIRELESS"/>
    <n v="6959.4"/>
  </r>
  <r>
    <x v="21"/>
    <s v="DM"/>
    <s v="NORTHERN AMERICA"/>
    <s v="UNITED STATES"/>
    <s v="INDUSTRIALS"/>
    <x v="2"/>
    <s v="TELECOM - WIRELINE INTEGRATED &amp; SERVICES"/>
    <n v="14923"/>
  </r>
  <r>
    <x v="21"/>
    <s v="DM"/>
    <s v="NORTHERN AMERICA"/>
    <s v="UNITED STATES"/>
    <s v="INDUSTRIALS"/>
    <x v="1"/>
    <s v="AIR TRANSPORTATION"/>
    <n v="3390.8"/>
  </r>
  <r>
    <x v="21"/>
    <s v="DM"/>
    <s v="NORTHERN AMERICA"/>
    <s v="UNITED STATES"/>
    <s v="INDUSTRIALS"/>
    <x v="1"/>
    <s v="TRANSPORT INFRASTRUCTURE/SERVICES"/>
    <n v="1754.3"/>
  </r>
  <r>
    <x v="21"/>
    <s v="DM"/>
    <s v="NORTHERN AMERICA"/>
    <s v="UNITED STATES"/>
    <s v="INDUSTRIALS"/>
    <x v="1"/>
    <s v="TRUCKING &amp; DELIVERY"/>
    <n v="200"/>
  </r>
  <r>
    <x v="21"/>
    <s v="DM"/>
    <s v="NORTHERN AMERICA"/>
    <s v="UNITED STATES"/>
    <s v="UTILITY"/>
    <x v="6"/>
    <s v="ELECTRIC-GENERATION"/>
    <n v="702.2"/>
  </r>
  <r>
    <x v="21"/>
    <s v="DM"/>
    <s v="NORTHERN AMERICA"/>
    <s v="UNITED STATES"/>
    <s v="UTILITY"/>
    <x v="6"/>
    <s v="ELECTRIC-INTEGRATED"/>
    <n v="9733.7999999999993"/>
  </r>
  <r>
    <x v="21"/>
    <s v="DM"/>
    <s v="OCEANIA"/>
    <s v="AUSTRALIA"/>
    <s v="FINANCIAL"/>
    <x v="12"/>
    <s v="INVESTMENTS &amp; MISC FINANCIAL SERVICES"/>
    <n v="340"/>
  </r>
  <r>
    <x v="21"/>
    <s v="DM"/>
    <s v="OCEANIA"/>
    <s v="AUSTRALIA"/>
    <s v="INDUSTRIALS"/>
    <x v="7"/>
    <s v="METALS/MINING EXCLUDING STEEL"/>
    <n v="525"/>
  </r>
  <r>
    <x v="21"/>
    <s v="EM"/>
    <s v="ASIA"/>
    <s v="INDONESIA"/>
    <s v="FINANCIAL"/>
    <x v="12"/>
    <s v="INVESTMENTS &amp; MISC FINANCIAL SERVICES"/>
    <n v="1220.5999999999999"/>
  </r>
  <r>
    <x v="21"/>
    <s v="EM"/>
    <s v="ASIA"/>
    <s v="INDONESIA"/>
    <s v="INDUSTRIALS"/>
    <x v="7"/>
    <s v="FORESTRY/PAPER"/>
    <n v="210"/>
  </r>
  <r>
    <x v="21"/>
    <s v="EM"/>
    <s v="ASIA"/>
    <s v="PHILIPPINES"/>
    <s v="UTILITY"/>
    <x v="6"/>
    <s v="ELECTRIC-GENERATION"/>
    <n v="424.1"/>
  </r>
  <r>
    <x v="21"/>
    <s v="EM"/>
    <s v="EUROPE"/>
    <s v="POLAND"/>
    <s v="INDUSTRIALS"/>
    <x v="2"/>
    <s v="TELECOM - WIRELINE INTEGRATED &amp; SERVICES"/>
    <n v="392"/>
  </r>
  <r>
    <x v="21"/>
    <s v="EM"/>
    <s v="LATIN AMERICA"/>
    <s v="ARGENTINA"/>
    <s v="FINANCIAL"/>
    <x v="11"/>
    <s v="BANKING"/>
    <n v="450"/>
  </r>
  <r>
    <x v="21"/>
    <s v="EM"/>
    <s v="LATIN AMERICA"/>
    <s v="ARGENTINA"/>
    <s v="FINANCIAL"/>
    <x v="12"/>
    <s v="INVESTMENTS &amp; MISC FINANCIAL SERVICES"/>
    <n v="206.7"/>
  </r>
  <r>
    <x v="21"/>
    <s v="EM"/>
    <s v="LATIN AMERICA"/>
    <s v="ARGENTINA"/>
    <s v="INDUSTRIALS"/>
    <x v="7"/>
    <s v="STEEL PRODUCERS/PRODUCTS"/>
    <n v="100"/>
  </r>
  <r>
    <x v="21"/>
    <s v="EM"/>
    <s v="LATIN AMERICA"/>
    <s v="ARGENTINA"/>
    <s v="INDUSTRIALS"/>
    <x v="9"/>
    <s v="ENERGY - EXPLORATION &amp; PRODUCTION"/>
    <n v="150"/>
  </r>
  <r>
    <x v="21"/>
    <s v="EM"/>
    <s v="LATIN AMERICA"/>
    <s v="ARGENTINA"/>
    <s v="INDUSTRIALS"/>
    <x v="9"/>
    <s v="GAS DISTRIBUTION"/>
    <n v="370"/>
  </r>
  <r>
    <x v="21"/>
    <s v="EM"/>
    <s v="LATIN AMERICA"/>
    <s v="ARGENTINA"/>
    <s v="INDUSTRIALS"/>
    <x v="9"/>
    <s v="INTEGRATED ENERGY"/>
    <n v="650"/>
  </r>
  <r>
    <x v="21"/>
    <s v="EM"/>
    <s v="LATIN AMERICA"/>
    <s v="ARGENTINA"/>
    <s v="INDUSTRIALS"/>
    <x v="2"/>
    <s v="TELECOM - WIRELINE INTEGRATED &amp; SERVICES"/>
    <n v="551.4"/>
  </r>
  <r>
    <x v="21"/>
    <s v="EM"/>
    <s v="LATIN AMERICA"/>
    <s v="BRAZIL"/>
    <s v="INDUSTRIALS"/>
    <x v="5"/>
    <s v="CABLE &amp; SATELLITE TV"/>
    <n v="591.79999999999995"/>
  </r>
  <r>
    <x v="21"/>
    <s v="EM"/>
    <s v="LATIN AMERICA"/>
    <s v="MEXICO"/>
    <s v="FINANCIAL"/>
    <x v="11"/>
    <s v="BANKING"/>
    <n v="200"/>
  </r>
  <r>
    <x v="21"/>
    <s v="EM"/>
    <s v="LATIN AMERICA"/>
    <s v="MEXICO"/>
    <s v="INDUSTRIALS"/>
    <x v="7"/>
    <s v="BUILDING MATERIALS"/>
    <n v="250"/>
  </r>
  <r>
    <x v="21"/>
    <s v="EM"/>
    <s v="LATIN AMERICA"/>
    <s v="MEXICO"/>
    <s v="INDUSTRIALS"/>
    <x v="7"/>
    <s v="FORESTRY/PAPER"/>
    <n v="400"/>
  </r>
  <r>
    <x v="21"/>
    <s v="EM"/>
    <s v="LATIN AMERICA"/>
    <s v="MEXICO"/>
    <s v="INDUSTRIALS"/>
    <x v="7"/>
    <s v="STEEL PRODUCERS/PRODUCTS"/>
    <n v="401.1"/>
  </r>
  <r>
    <x v="21"/>
    <s v="EM"/>
    <s v="LATIN AMERICA"/>
    <s v="MEXICO"/>
    <s v="INDUSTRIALS"/>
    <x v="4"/>
    <s v="BEVERAGE"/>
    <n v="350.1"/>
  </r>
  <r>
    <x v="21"/>
    <s v="EM"/>
    <s v="LATIN AMERICA"/>
    <s v="MEXICO"/>
    <s v="INDUSTRIALS"/>
    <x v="9"/>
    <s v="ENERGY - EXPLORATION &amp; PRODUCTION"/>
    <n v="914.2"/>
  </r>
  <r>
    <x v="21"/>
    <s v="EM"/>
    <s v="LATIN AMERICA"/>
    <s v="MEXICO"/>
    <s v="INDUSTRIALS"/>
    <x v="5"/>
    <s v="MEDIA CONTENT"/>
    <n v="748"/>
  </r>
  <r>
    <x v="21"/>
    <s v="EM"/>
    <s v="LATIN AMERICA"/>
    <s v="MEXICO"/>
    <s v="INDUSTRIALS"/>
    <x v="2"/>
    <s v="TELECOM - WIRELESS"/>
    <n v="372.9"/>
  </r>
  <r>
    <x v="21"/>
    <s v="EM"/>
    <s v="LATIN AMERICA"/>
    <s v="MEXICO"/>
    <s v="INDUSTRIALS"/>
    <x v="1"/>
    <s v="TRANSPORT INFRASTRUCTURE/SERVICES"/>
    <n v="550"/>
  </r>
  <r>
    <x v="21"/>
    <s v="EM"/>
    <s v="LATIN AMERICA"/>
    <s v="MEXICO"/>
    <s v="QUASI &amp; FOREIGN GOVERNMENT"/>
    <x v="19"/>
    <s v="GOVERNMENT GUARANTEED"/>
    <n v="200"/>
  </r>
  <r>
    <x v="21"/>
    <s v="EM"/>
    <s v="LATIN AMERICA"/>
    <s v="VENEZUELA"/>
    <s v="FINANCIAL"/>
    <x v="12"/>
    <s v="INVESTMENTS &amp; MISC FINANCIAL SERVICES"/>
    <n v="100"/>
  </r>
  <r>
    <x v="21"/>
    <s v="EM"/>
    <s v="LATIN AMERICA"/>
    <s v="VENEZUELA"/>
    <s v="INDUSTRIALS"/>
    <x v="9"/>
    <s v="OIL REFINING &amp; MARKETING"/>
    <n v="750"/>
  </r>
  <r>
    <x v="21"/>
    <s v="EM"/>
    <s v="LATIN AMERICA"/>
    <s v="VENEZUELA"/>
    <s v="INDUSTRIALS"/>
    <x v="2"/>
    <s v="TELECOM - WIRELINE INTEGRATED &amp; SERVICES"/>
    <n v="100"/>
  </r>
  <r>
    <x v="21"/>
    <s v="EM"/>
    <s v="MIDDLE EAST"/>
    <s v="ISRAEL"/>
    <s v="INDUSTRIALS"/>
    <x v="2"/>
    <s v="TELECOM - WIRELINE INTEGRATED &amp; SERVICES"/>
    <n v="183"/>
  </r>
  <r>
    <x v="22"/>
    <s v="DM"/>
    <s v="EUROPE"/>
    <s v="GERMANY"/>
    <s v="FINANCIAL"/>
    <x v="13"/>
    <s v="REINSURANCE"/>
    <n v="135"/>
  </r>
  <r>
    <x v="22"/>
    <s v="DM"/>
    <s v="EUROPE"/>
    <s v="GERMANY"/>
    <s v="INDUSTRIALS"/>
    <x v="0"/>
    <s v="MEDICAL PRODUCTS"/>
    <n v="360"/>
  </r>
  <r>
    <x v="22"/>
    <s v="DM"/>
    <s v="EUROPE"/>
    <s v="GREECE"/>
    <s v="INDUSTRIALS"/>
    <x v="1"/>
    <s v="TRANSPORT INFRASTRUCTURE/SERVICES"/>
    <n v="140"/>
  </r>
  <r>
    <x v="22"/>
    <s v="DM"/>
    <s v="EUROPE"/>
    <s v="LUXEMBOURG"/>
    <s v="INDUSTRIALS"/>
    <x v="2"/>
    <s v="TELECOM - WIRELESS"/>
    <n v="962"/>
  </r>
  <r>
    <x v="22"/>
    <s v="DM"/>
    <s v="EUROPE"/>
    <s v="NETHERLANDS"/>
    <s v="INDUSTRIALS"/>
    <x v="4"/>
    <s v="PERSONAL &amp; HOUSEHOLD PRODUCTS"/>
    <n v="150"/>
  </r>
  <r>
    <x v="22"/>
    <s v="DM"/>
    <s v="EUROPE"/>
    <s v="NETHERLANDS"/>
    <s v="INDUSTRIALS"/>
    <x v="2"/>
    <s v="TELECOM - WIRELINE INTEGRATED &amp; SERVICES"/>
    <n v="265"/>
  </r>
  <r>
    <x v="22"/>
    <s v="DM"/>
    <s v="EUROPE"/>
    <s v="SWEDEN"/>
    <s v="INDUSTRIALS"/>
    <x v="1"/>
    <s v="TRANSPORT INFRASTRUCTURE/SERVICES"/>
    <n v="475"/>
  </r>
  <r>
    <x v="22"/>
    <s v="DM"/>
    <s v="EUROPE"/>
    <s v="UNITED KINGDOM"/>
    <s v="INDUSTRIALS"/>
    <x v="3"/>
    <s v="AUTO PARTS &amp; EQUIPMENT"/>
    <n v="110"/>
  </r>
  <r>
    <x v="22"/>
    <s v="DM"/>
    <s v="EUROPE"/>
    <s v="UNITED KINGDOM"/>
    <s v="INDUSTRIALS"/>
    <x v="8"/>
    <s v="DIVERSIFIED CAPITAL GOODS"/>
    <n v="157"/>
  </r>
  <r>
    <x v="22"/>
    <s v="DM"/>
    <s v="EUROPE"/>
    <s v="UNITED KINGDOM"/>
    <s v="INDUSTRIALS"/>
    <x v="5"/>
    <s v="CABLE &amp; SATELLITE TV"/>
    <n v="1836"/>
  </r>
  <r>
    <x v="22"/>
    <s v="DM"/>
    <s v="EUROPE"/>
    <s v="UNITED KINGDOM"/>
    <s v="INDUSTRIALS"/>
    <x v="2"/>
    <s v="TELECOM - WIRELINE INTEGRATED &amp; SERVICES"/>
    <n v="1642"/>
  </r>
  <r>
    <x v="22"/>
    <s v="DM"/>
    <s v="EUROPE"/>
    <s v="UNITED KINGDOM"/>
    <s v="INDUSTRIALS"/>
    <x v="1"/>
    <s v="TRANSPORT INFRASTRUCTURE/SERVICES"/>
    <n v="174.5"/>
  </r>
  <r>
    <x v="22"/>
    <s v="DM"/>
    <s v="EUROPE"/>
    <s v="UNITED KINGDOM"/>
    <s v="UTILITY"/>
    <x v="6"/>
    <s v="ELECTRIC-INTEGRATED"/>
    <n v="4740"/>
  </r>
  <r>
    <x v="22"/>
    <s v="DM"/>
    <s v="NORTHERN AMERICA"/>
    <s v="BERMUDA"/>
    <s v="INDUSTRIALS"/>
    <x v="8"/>
    <s v="DIVERSIFIED CAPITAL GOODS"/>
    <n v="426.6"/>
  </r>
  <r>
    <x v="22"/>
    <s v="DM"/>
    <s v="NORTHERN AMERICA"/>
    <s v="BERMUDA"/>
    <s v="INDUSTRIALS"/>
    <x v="2"/>
    <s v="TELECOM - WIRELINE INTEGRATED &amp; SERVICES"/>
    <n v="300"/>
  </r>
  <r>
    <x v="22"/>
    <s v="DM"/>
    <s v="NORTHERN AMERICA"/>
    <s v="CANADA"/>
    <s v="INDUSTRIALS"/>
    <x v="7"/>
    <s v="BUILDING MATERIALS"/>
    <n v="125"/>
  </r>
  <r>
    <x v="22"/>
    <s v="DM"/>
    <s v="NORTHERN AMERICA"/>
    <s v="CANADA"/>
    <s v="INDUSTRIALS"/>
    <x v="7"/>
    <s v="CHEMICALS"/>
    <n v="100"/>
  </r>
  <r>
    <x v="22"/>
    <s v="DM"/>
    <s v="NORTHERN AMERICA"/>
    <s v="CANADA"/>
    <s v="INDUSTRIALS"/>
    <x v="7"/>
    <s v="FORESTRY/PAPER"/>
    <n v="1749.9"/>
  </r>
  <r>
    <x v="22"/>
    <s v="DM"/>
    <s v="NORTHERN AMERICA"/>
    <s v="CANADA"/>
    <s v="INDUSTRIALS"/>
    <x v="7"/>
    <s v="METALS/MINING EXCLUDING STEEL"/>
    <n v="325"/>
  </r>
  <r>
    <x v="22"/>
    <s v="DM"/>
    <s v="NORTHERN AMERICA"/>
    <s v="CANADA"/>
    <s v="INDUSTRIALS"/>
    <x v="7"/>
    <s v="STEEL PRODUCERS/PRODUCTS"/>
    <n v="340"/>
  </r>
  <r>
    <x v="22"/>
    <s v="DM"/>
    <s v="NORTHERN AMERICA"/>
    <s v="CANADA"/>
    <s v="INDUSTRIALS"/>
    <x v="8"/>
    <s v="DIVERSIFIED CAPITAL GOODS"/>
    <n v="167.5"/>
  </r>
  <r>
    <x v="22"/>
    <s v="DM"/>
    <s v="NORTHERN AMERICA"/>
    <s v="CANADA"/>
    <s v="INDUSTRIALS"/>
    <x v="8"/>
    <s v="PACKAGING"/>
    <n v="150"/>
  </r>
  <r>
    <x v="22"/>
    <s v="DM"/>
    <s v="NORTHERN AMERICA"/>
    <s v="CANADA"/>
    <s v="INDUSTRIALS"/>
    <x v="4"/>
    <s v="BEVERAGE"/>
    <n v="285"/>
  </r>
  <r>
    <x v="22"/>
    <s v="DM"/>
    <s v="NORTHERN AMERICA"/>
    <s v="CANADA"/>
    <s v="INDUSTRIALS"/>
    <x v="4"/>
    <s v="PERSONAL &amp; HOUSEHOLD PRODUCTS"/>
    <n v="125"/>
  </r>
  <r>
    <x v="22"/>
    <s v="DM"/>
    <s v="NORTHERN AMERICA"/>
    <s v="CANADA"/>
    <s v="INDUSTRIALS"/>
    <x v="9"/>
    <s v="ENERGY - EXPLORATION &amp; PRODUCTION"/>
    <n v="1294.9000000000001"/>
  </r>
  <r>
    <x v="22"/>
    <s v="DM"/>
    <s v="NORTHERN AMERICA"/>
    <s v="CANADA"/>
    <s v="INDUSTRIALS"/>
    <x v="5"/>
    <s v="ADVERTISING"/>
    <n v="125"/>
  </r>
  <r>
    <x v="22"/>
    <s v="DM"/>
    <s v="NORTHERN AMERICA"/>
    <s v="CANADA"/>
    <s v="INDUSTRIALS"/>
    <x v="5"/>
    <s v="CABLE &amp; SATELLITE TV"/>
    <n v="1815"/>
  </r>
  <r>
    <x v="22"/>
    <s v="DM"/>
    <s v="NORTHERN AMERICA"/>
    <s v="CANADA"/>
    <s v="INDUSTRIALS"/>
    <x v="5"/>
    <s v="MEDIA CONTENT"/>
    <n v="200"/>
  </r>
  <r>
    <x v="22"/>
    <s v="DM"/>
    <s v="NORTHERN AMERICA"/>
    <s v="CANADA"/>
    <s v="INDUSTRIALS"/>
    <x v="10"/>
    <s v="SPECIALTY RETAIL"/>
    <n v="779.2"/>
  </r>
  <r>
    <x v="22"/>
    <s v="DM"/>
    <s v="NORTHERN AMERICA"/>
    <s v="CANADA"/>
    <s v="INDUSTRIALS"/>
    <x v="2"/>
    <s v="TELECOM - WIRELESS"/>
    <n v="2340"/>
  </r>
  <r>
    <x v="22"/>
    <s v="DM"/>
    <s v="NORTHERN AMERICA"/>
    <s v="CANADA"/>
    <s v="INDUSTRIALS"/>
    <x v="2"/>
    <s v="TELECOM - WIRELINE INTEGRATED &amp; SERVICES"/>
    <n v="1391"/>
  </r>
  <r>
    <x v="22"/>
    <s v="DM"/>
    <s v="NORTHERN AMERICA"/>
    <s v="CANADA"/>
    <s v="INDUSTRIALS"/>
    <x v="1"/>
    <s v="TRANSPORT INFRASTRUCTURE/SERVICES"/>
    <n v="225"/>
  </r>
  <r>
    <x v="22"/>
    <s v="DM"/>
    <s v="NORTHERN AMERICA"/>
    <s v="UNITED STATES"/>
    <s v="FINANCIAL"/>
    <x v="11"/>
    <s v="BANKING"/>
    <n v="3734.9"/>
  </r>
  <r>
    <x v="22"/>
    <s v="DM"/>
    <s v="NORTHERN AMERICA"/>
    <s v="UNITED STATES"/>
    <s v="FINANCIAL"/>
    <x v="12"/>
    <s v="CONS/COMM/LEASE FINANCING"/>
    <n v="2607.5"/>
  </r>
  <r>
    <x v="22"/>
    <s v="DM"/>
    <s v="NORTHERN AMERICA"/>
    <s v="UNITED STATES"/>
    <s v="FINANCIAL"/>
    <x v="12"/>
    <s v="INVESTMENTS &amp; MISC FINANCIAL SERVICES"/>
    <n v="1316.8"/>
  </r>
  <r>
    <x v="22"/>
    <s v="DM"/>
    <s v="NORTHERN AMERICA"/>
    <s v="UNITED STATES"/>
    <s v="FINANCIAL"/>
    <x v="13"/>
    <s v="LIFE INSURANCE"/>
    <n v="150"/>
  </r>
  <r>
    <x v="22"/>
    <s v="DM"/>
    <s v="NORTHERN AMERICA"/>
    <s v="UNITED STATES"/>
    <s v="FINANCIAL"/>
    <x v="13"/>
    <s v="MULTI-LINE INSURANCE"/>
    <n v="100"/>
  </r>
  <r>
    <x v="22"/>
    <s v="DM"/>
    <s v="NORTHERN AMERICA"/>
    <s v="UNITED STATES"/>
    <s v="FINANCIAL"/>
    <x v="13"/>
    <s v="P&amp;C"/>
    <n v="650"/>
  </r>
  <r>
    <x v="22"/>
    <s v="DM"/>
    <s v="NORTHERN AMERICA"/>
    <s v="UNITED STATES"/>
    <s v="INDUSTRIALS"/>
    <x v="3"/>
    <s v="AUTO PARTS &amp; EQUIPMENT"/>
    <n v="2769"/>
  </r>
  <r>
    <x v="22"/>
    <s v="DM"/>
    <s v="NORTHERN AMERICA"/>
    <s v="UNITED STATES"/>
    <s v="INDUSTRIALS"/>
    <x v="3"/>
    <s v="AUTOMAKERS"/>
    <n v="100"/>
  </r>
  <r>
    <x v="22"/>
    <s v="DM"/>
    <s v="NORTHERN AMERICA"/>
    <s v="UNITED STATES"/>
    <s v="INDUSTRIALS"/>
    <x v="7"/>
    <s v="BUILDING &amp; CONSTRUCTION"/>
    <n v="3540"/>
  </r>
  <r>
    <x v="22"/>
    <s v="DM"/>
    <s v="NORTHERN AMERICA"/>
    <s v="UNITED STATES"/>
    <s v="INDUSTRIALS"/>
    <x v="7"/>
    <s v="BUILDING MATERIALS"/>
    <n v="2642.8"/>
  </r>
  <r>
    <x v="22"/>
    <s v="DM"/>
    <s v="NORTHERN AMERICA"/>
    <s v="UNITED STATES"/>
    <s v="INDUSTRIALS"/>
    <x v="7"/>
    <s v="CHEMICALS"/>
    <n v="4023.6"/>
  </r>
  <r>
    <x v="22"/>
    <s v="DM"/>
    <s v="NORTHERN AMERICA"/>
    <s v="UNITED STATES"/>
    <s v="INDUSTRIALS"/>
    <x v="7"/>
    <s v="FORESTRY/PAPER"/>
    <n v="1654.6"/>
  </r>
  <r>
    <x v="22"/>
    <s v="DM"/>
    <s v="NORTHERN AMERICA"/>
    <s v="UNITED STATES"/>
    <s v="INDUSTRIALS"/>
    <x v="7"/>
    <s v="METALS/MINING EXCLUDING STEEL"/>
    <n v="2575"/>
  </r>
  <r>
    <x v="22"/>
    <s v="DM"/>
    <s v="NORTHERN AMERICA"/>
    <s v="UNITED STATES"/>
    <s v="INDUSTRIALS"/>
    <x v="7"/>
    <s v="STEEL PRODUCERS/PRODUCTS"/>
    <n v="4344.6000000000004"/>
  </r>
  <r>
    <x v="22"/>
    <s v="DM"/>
    <s v="NORTHERN AMERICA"/>
    <s v="UNITED STATES"/>
    <s v="INDUSTRIALS"/>
    <x v="8"/>
    <s v="AEROSPACE/DEFENSE"/>
    <n v="1435"/>
  </r>
  <r>
    <x v="22"/>
    <s v="DM"/>
    <s v="NORTHERN AMERICA"/>
    <s v="UNITED STATES"/>
    <s v="INDUSTRIALS"/>
    <x v="8"/>
    <s v="DIVERSIFIED CAPITAL GOODS"/>
    <n v="724.6"/>
  </r>
  <r>
    <x v="22"/>
    <s v="DM"/>
    <s v="NORTHERN AMERICA"/>
    <s v="UNITED STATES"/>
    <s v="INDUSTRIALS"/>
    <x v="8"/>
    <s v="MACHINERY"/>
    <n v="1722.5"/>
  </r>
  <r>
    <x v="22"/>
    <s v="DM"/>
    <s v="NORTHERN AMERICA"/>
    <s v="UNITED STATES"/>
    <s v="INDUSTRIALS"/>
    <x v="8"/>
    <s v="PACKAGING"/>
    <n v="8662.7000000000007"/>
  </r>
  <r>
    <x v="22"/>
    <s v="DM"/>
    <s v="NORTHERN AMERICA"/>
    <s v="UNITED STATES"/>
    <s v="INDUSTRIALS"/>
    <x v="4"/>
    <s v="BEVERAGE"/>
    <n v="355"/>
  </r>
  <r>
    <x v="22"/>
    <s v="DM"/>
    <s v="NORTHERN AMERICA"/>
    <s v="UNITED STATES"/>
    <s v="INDUSTRIALS"/>
    <x v="4"/>
    <s v="FOOD - WHOLESALE"/>
    <n v="4919.2"/>
  </r>
  <r>
    <x v="22"/>
    <s v="DM"/>
    <s v="NORTHERN AMERICA"/>
    <s v="UNITED STATES"/>
    <s v="INDUSTRIALS"/>
    <x v="4"/>
    <s v="PERSONAL &amp; HOUSEHOLD PRODUCTS"/>
    <n v="4499.7"/>
  </r>
  <r>
    <x v="22"/>
    <s v="DM"/>
    <s v="NORTHERN AMERICA"/>
    <s v="UNITED STATES"/>
    <s v="INDUSTRIALS"/>
    <x v="9"/>
    <s v="ENERGY - EXPLORATION &amp; PRODUCTION"/>
    <n v="8507.4"/>
  </r>
  <r>
    <x v="22"/>
    <s v="DM"/>
    <s v="NORTHERN AMERICA"/>
    <s v="UNITED STATES"/>
    <s v="INDUSTRIALS"/>
    <x v="9"/>
    <s v="GAS DISTRIBUTION"/>
    <n v="227.2"/>
  </r>
  <r>
    <x v="22"/>
    <s v="DM"/>
    <s v="NORTHERN AMERICA"/>
    <s v="UNITED STATES"/>
    <s v="INDUSTRIALS"/>
    <x v="9"/>
    <s v="INTEGRATED ENERGY"/>
    <n v="1800"/>
  </r>
  <r>
    <x v="22"/>
    <s v="DM"/>
    <s v="NORTHERN AMERICA"/>
    <s v="UNITED STATES"/>
    <s v="INDUSTRIALS"/>
    <x v="9"/>
    <s v="OIL FIELD EQUIPMENT &amp; SERVICES"/>
    <n v="2839.7"/>
  </r>
  <r>
    <x v="22"/>
    <s v="DM"/>
    <s v="NORTHERN AMERICA"/>
    <s v="UNITED STATES"/>
    <s v="INDUSTRIALS"/>
    <x v="9"/>
    <s v="OIL REFINING &amp; MARKETING"/>
    <n v="865"/>
  </r>
  <r>
    <x v="22"/>
    <s v="DM"/>
    <s v="NORTHERN AMERICA"/>
    <s v="UNITED STATES"/>
    <s v="INDUSTRIALS"/>
    <x v="0"/>
    <s v="HEALTH FACILITIES"/>
    <n v="11010.2"/>
  </r>
  <r>
    <x v="22"/>
    <s v="DM"/>
    <s v="NORTHERN AMERICA"/>
    <s v="UNITED STATES"/>
    <s v="INDUSTRIALS"/>
    <x v="0"/>
    <s v="HEALTH SERVICES"/>
    <n v="1610.7"/>
  </r>
  <r>
    <x v="22"/>
    <s v="DM"/>
    <s v="NORTHERN AMERICA"/>
    <s v="UNITED STATES"/>
    <s v="INDUSTRIALS"/>
    <x v="0"/>
    <s v="MEDICAL PRODUCTS"/>
    <n v="2206.1999999999998"/>
  </r>
  <r>
    <x v="22"/>
    <s v="DM"/>
    <s v="NORTHERN AMERICA"/>
    <s v="UNITED STATES"/>
    <s v="INDUSTRIALS"/>
    <x v="0"/>
    <s v="PHARMACEUTICALS"/>
    <n v="725"/>
  </r>
  <r>
    <x v="22"/>
    <s v="DM"/>
    <s v="NORTHERN AMERICA"/>
    <s v="UNITED STATES"/>
    <s v="INDUSTRIALS"/>
    <x v="14"/>
    <s v="GAMING"/>
    <n v="6581.6"/>
  </r>
  <r>
    <x v="22"/>
    <s v="DM"/>
    <s v="NORTHERN AMERICA"/>
    <s v="UNITED STATES"/>
    <s v="INDUSTRIALS"/>
    <x v="14"/>
    <s v="HOTELS"/>
    <n v="2550"/>
  </r>
  <r>
    <x v="22"/>
    <s v="DM"/>
    <s v="NORTHERN AMERICA"/>
    <s v="UNITED STATES"/>
    <s v="INDUSTRIALS"/>
    <x v="14"/>
    <s v="RECREATION &amp; TRAVEL"/>
    <n v="3696.5"/>
  </r>
  <r>
    <x v="22"/>
    <s v="DM"/>
    <s v="NORTHERN AMERICA"/>
    <s v="UNITED STATES"/>
    <s v="INDUSTRIALS"/>
    <x v="14"/>
    <s v="THEATERS &amp; ENTERTAINMENT"/>
    <n v="1295.3"/>
  </r>
  <r>
    <x v="22"/>
    <s v="DM"/>
    <s v="NORTHERN AMERICA"/>
    <s v="UNITED STATES"/>
    <s v="INDUSTRIALS"/>
    <x v="5"/>
    <s v="ADVERTISING"/>
    <n v="1380"/>
  </r>
  <r>
    <x v="22"/>
    <s v="DM"/>
    <s v="NORTHERN AMERICA"/>
    <s v="UNITED STATES"/>
    <s v="INDUSTRIALS"/>
    <x v="5"/>
    <s v="CABLE &amp; SATELLITE TV"/>
    <n v="16695.8"/>
  </r>
  <r>
    <x v="22"/>
    <s v="DM"/>
    <s v="NORTHERN AMERICA"/>
    <s v="UNITED STATES"/>
    <s v="INDUSTRIALS"/>
    <x v="5"/>
    <s v="MEDIA - DIVERSIFIED"/>
    <n v="6460"/>
  </r>
  <r>
    <x v="22"/>
    <s v="DM"/>
    <s v="NORTHERN AMERICA"/>
    <s v="UNITED STATES"/>
    <s v="INDUSTRIALS"/>
    <x v="5"/>
    <s v="MEDIA CONTENT"/>
    <n v="10512.2"/>
  </r>
  <r>
    <x v="22"/>
    <s v="DM"/>
    <s v="NORTHERN AMERICA"/>
    <s v="UNITED STATES"/>
    <s v="INDUSTRIALS"/>
    <x v="5"/>
    <s v="PRINTING &amp; PUBLISHING"/>
    <n v="3009.1"/>
  </r>
  <r>
    <x v="22"/>
    <s v="DM"/>
    <s v="NORTHERN AMERICA"/>
    <s v="UNITED STATES"/>
    <s v="INDUSTRIALS"/>
    <x v="15"/>
    <s v="REALESTATE DEV &amp; MGT"/>
    <n v="375"/>
  </r>
  <r>
    <x v="22"/>
    <s v="DM"/>
    <s v="NORTHERN AMERICA"/>
    <s v="UNITED STATES"/>
    <s v="INDUSTRIALS"/>
    <x v="15"/>
    <s v="REITS"/>
    <n v="1400"/>
  </r>
  <r>
    <x v="22"/>
    <s v="DM"/>
    <s v="NORTHERN AMERICA"/>
    <s v="UNITED STATES"/>
    <s v="INDUSTRIALS"/>
    <x v="10"/>
    <s v="DEPARTMENT STORES"/>
    <n v="117.5"/>
  </r>
  <r>
    <x v="22"/>
    <s v="DM"/>
    <s v="NORTHERN AMERICA"/>
    <s v="UNITED STATES"/>
    <s v="INDUSTRIALS"/>
    <x v="10"/>
    <s v="DISCOUNT STORES"/>
    <n v="2398.8000000000002"/>
  </r>
  <r>
    <x v="22"/>
    <s v="DM"/>
    <s v="NORTHERN AMERICA"/>
    <s v="UNITED STATES"/>
    <s v="INDUSTRIALS"/>
    <x v="10"/>
    <s v="FOOD &amp; DRUG RETAILERS"/>
    <n v="6106.9"/>
  </r>
  <r>
    <x v="22"/>
    <s v="DM"/>
    <s v="NORTHERN AMERICA"/>
    <s v="UNITED STATES"/>
    <s v="INDUSTRIALS"/>
    <x v="10"/>
    <s v="RESTAURANTS"/>
    <n v="2280.5"/>
  </r>
  <r>
    <x v="22"/>
    <s v="DM"/>
    <s v="NORTHERN AMERICA"/>
    <s v="UNITED STATES"/>
    <s v="INDUSTRIALS"/>
    <x v="10"/>
    <s v="SPECIALTY RETAIL"/>
    <n v="7097"/>
  </r>
  <r>
    <x v="22"/>
    <s v="DM"/>
    <s v="NORTHERN AMERICA"/>
    <s v="UNITED STATES"/>
    <s v="INDUSTRIALS"/>
    <x v="16"/>
    <s v="ENVIRONMENTAL"/>
    <n v="1613"/>
  </r>
  <r>
    <x v="22"/>
    <s v="DM"/>
    <s v="NORTHERN AMERICA"/>
    <s v="UNITED STATES"/>
    <s v="INDUSTRIALS"/>
    <x v="16"/>
    <s v="SUPPORT-SERVICES"/>
    <n v="1367.9"/>
  </r>
  <r>
    <x v="22"/>
    <s v="DM"/>
    <s v="NORTHERN AMERICA"/>
    <s v="UNITED STATES"/>
    <s v="INDUSTRIALS"/>
    <x v="17"/>
    <s v="ELECTRONICS"/>
    <n v="7562.5"/>
  </r>
  <r>
    <x v="22"/>
    <s v="DM"/>
    <s v="NORTHERN AMERICA"/>
    <s v="UNITED STATES"/>
    <s v="INDUSTRIALS"/>
    <x v="17"/>
    <s v="SOFTWARE/SERVICES"/>
    <n v="2430"/>
  </r>
  <r>
    <x v="22"/>
    <s v="DM"/>
    <s v="NORTHERN AMERICA"/>
    <s v="UNITED STATES"/>
    <s v="INDUSTRIALS"/>
    <x v="17"/>
    <s v="TECH HARDWARE &amp; EQUIPMENT"/>
    <n v="905"/>
  </r>
  <r>
    <x v="22"/>
    <s v="DM"/>
    <s v="NORTHERN AMERICA"/>
    <s v="UNITED STATES"/>
    <s v="INDUSTRIALS"/>
    <x v="2"/>
    <s v="TELECOM - SATELLITE"/>
    <n v="3781.1"/>
  </r>
  <r>
    <x v="22"/>
    <s v="DM"/>
    <s v="NORTHERN AMERICA"/>
    <s v="UNITED STATES"/>
    <s v="INDUSTRIALS"/>
    <x v="2"/>
    <s v="TELECOM - WIRELESS"/>
    <n v="7689.1"/>
  </r>
  <r>
    <x v="22"/>
    <s v="DM"/>
    <s v="NORTHERN AMERICA"/>
    <s v="UNITED STATES"/>
    <s v="INDUSTRIALS"/>
    <x v="2"/>
    <s v="TELECOM - WIRELINE INTEGRATED &amp; SERVICES"/>
    <n v="16359.9"/>
  </r>
  <r>
    <x v="22"/>
    <s v="DM"/>
    <s v="NORTHERN AMERICA"/>
    <s v="UNITED STATES"/>
    <s v="INDUSTRIALS"/>
    <x v="1"/>
    <s v="AIR TRANSPORTATION"/>
    <n v="3390.8"/>
  </r>
  <r>
    <x v="22"/>
    <s v="DM"/>
    <s v="NORTHERN AMERICA"/>
    <s v="UNITED STATES"/>
    <s v="INDUSTRIALS"/>
    <x v="1"/>
    <s v="TRANSPORT INFRASTRUCTURE/SERVICES"/>
    <n v="1754.3"/>
  </r>
  <r>
    <x v="22"/>
    <s v="DM"/>
    <s v="NORTHERN AMERICA"/>
    <s v="UNITED STATES"/>
    <s v="INDUSTRIALS"/>
    <x v="1"/>
    <s v="TRUCKING &amp; DELIVERY"/>
    <n v="200"/>
  </r>
  <r>
    <x v="22"/>
    <s v="DM"/>
    <s v="NORTHERN AMERICA"/>
    <s v="UNITED STATES"/>
    <s v="UTILITY"/>
    <x v="6"/>
    <s v="ELECTRIC-GENERATION"/>
    <n v="702.2"/>
  </r>
  <r>
    <x v="22"/>
    <s v="DM"/>
    <s v="NORTHERN AMERICA"/>
    <s v="UNITED STATES"/>
    <s v="UTILITY"/>
    <x v="6"/>
    <s v="ELECTRIC-INTEGRATED"/>
    <n v="9204.2000000000007"/>
  </r>
  <r>
    <x v="22"/>
    <s v="DM"/>
    <s v="OCEANIA"/>
    <s v="AUSTRALIA"/>
    <s v="FINANCIAL"/>
    <x v="12"/>
    <s v="INVESTMENTS &amp; MISC FINANCIAL SERVICES"/>
    <n v="340"/>
  </r>
  <r>
    <x v="22"/>
    <s v="DM"/>
    <s v="OCEANIA"/>
    <s v="AUSTRALIA"/>
    <s v="INDUSTRIALS"/>
    <x v="7"/>
    <s v="METALS/MINING EXCLUDING STEEL"/>
    <n v="525"/>
  </r>
  <r>
    <x v="22"/>
    <s v="EM"/>
    <s v="ASIA"/>
    <s v="INDONESIA"/>
    <s v="FINANCIAL"/>
    <x v="12"/>
    <s v="INVESTMENTS &amp; MISC FINANCIAL SERVICES"/>
    <n v="1233.5"/>
  </r>
  <r>
    <x v="22"/>
    <s v="EM"/>
    <s v="ASIA"/>
    <s v="INDONESIA"/>
    <s v="INDUSTRIALS"/>
    <x v="7"/>
    <s v="FORESTRY/PAPER"/>
    <n v="210"/>
  </r>
  <r>
    <x v="22"/>
    <s v="EM"/>
    <s v="ASIA"/>
    <s v="MALAYSIA"/>
    <s v="FINANCIAL"/>
    <x v="11"/>
    <s v="BANKING"/>
    <n v="250"/>
  </r>
  <r>
    <x v="22"/>
    <s v="EM"/>
    <s v="ASIA"/>
    <s v="PHILIPPINES"/>
    <s v="UTILITY"/>
    <x v="6"/>
    <s v="ELECTRIC-GENERATION"/>
    <n v="425"/>
  </r>
  <r>
    <x v="22"/>
    <s v="EM"/>
    <s v="EUROPE"/>
    <s v="POLAND"/>
    <s v="INDUSTRIALS"/>
    <x v="2"/>
    <s v="TELECOM - WIRELINE INTEGRATED &amp; SERVICES"/>
    <n v="392"/>
  </r>
  <r>
    <x v="22"/>
    <s v="EM"/>
    <s v="LATIN AMERICA"/>
    <s v="ARGENTINA"/>
    <s v="FINANCIAL"/>
    <x v="11"/>
    <s v="BANKING"/>
    <n v="450"/>
  </r>
  <r>
    <x v="22"/>
    <s v="EM"/>
    <s v="LATIN AMERICA"/>
    <s v="ARGENTINA"/>
    <s v="FINANCIAL"/>
    <x v="12"/>
    <s v="INVESTMENTS &amp; MISC FINANCIAL SERVICES"/>
    <n v="207"/>
  </r>
  <r>
    <x v="22"/>
    <s v="EM"/>
    <s v="LATIN AMERICA"/>
    <s v="ARGENTINA"/>
    <s v="INDUSTRIALS"/>
    <x v="7"/>
    <s v="STEEL PRODUCERS/PRODUCTS"/>
    <n v="100"/>
  </r>
  <r>
    <x v="22"/>
    <s v="EM"/>
    <s v="LATIN AMERICA"/>
    <s v="ARGENTINA"/>
    <s v="INDUSTRIALS"/>
    <x v="9"/>
    <s v="ENERGY - EXPLORATION &amp; PRODUCTION"/>
    <n v="150"/>
  </r>
  <r>
    <x v="22"/>
    <s v="EM"/>
    <s v="LATIN AMERICA"/>
    <s v="ARGENTINA"/>
    <s v="INDUSTRIALS"/>
    <x v="9"/>
    <s v="GAS DISTRIBUTION"/>
    <n v="370"/>
  </r>
  <r>
    <x v="22"/>
    <s v="EM"/>
    <s v="LATIN AMERICA"/>
    <s v="ARGENTINA"/>
    <s v="INDUSTRIALS"/>
    <x v="9"/>
    <s v="INTEGRATED ENERGY"/>
    <n v="650"/>
  </r>
  <r>
    <x v="22"/>
    <s v="EM"/>
    <s v="LATIN AMERICA"/>
    <s v="ARGENTINA"/>
    <s v="INDUSTRIALS"/>
    <x v="2"/>
    <s v="TELECOM - WIRELINE INTEGRATED &amp; SERVICES"/>
    <n v="551.4"/>
  </r>
  <r>
    <x v="22"/>
    <s v="EM"/>
    <s v="LATIN AMERICA"/>
    <s v="BRAZIL"/>
    <s v="INDUSTRIALS"/>
    <x v="5"/>
    <s v="CABLE &amp; SATELLITE TV"/>
    <n v="592"/>
  </r>
  <r>
    <x v="22"/>
    <s v="EM"/>
    <s v="LATIN AMERICA"/>
    <s v="MEXICO"/>
    <s v="FINANCIAL"/>
    <x v="11"/>
    <s v="BANKING"/>
    <n v="200"/>
  </r>
  <r>
    <x v="22"/>
    <s v="EM"/>
    <s v="LATIN AMERICA"/>
    <s v="MEXICO"/>
    <s v="INDUSTRIALS"/>
    <x v="7"/>
    <s v="BUILDING MATERIALS"/>
    <n v="250"/>
  </r>
  <r>
    <x v="22"/>
    <s v="EM"/>
    <s v="LATIN AMERICA"/>
    <s v="MEXICO"/>
    <s v="INDUSTRIALS"/>
    <x v="7"/>
    <s v="FORESTRY/PAPER"/>
    <n v="400"/>
  </r>
  <r>
    <x v="22"/>
    <s v="EM"/>
    <s v="LATIN AMERICA"/>
    <s v="MEXICO"/>
    <s v="INDUSTRIALS"/>
    <x v="7"/>
    <s v="STEEL PRODUCERS/PRODUCTS"/>
    <n v="401"/>
  </r>
  <r>
    <x v="22"/>
    <s v="EM"/>
    <s v="LATIN AMERICA"/>
    <s v="MEXICO"/>
    <s v="INDUSTRIALS"/>
    <x v="4"/>
    <s v="BEVERAGE"/>
    <n v="350"/>
  </r>
  <r>
    <x v="22"/>
    <s v="EM"/>
    <s v="LATIN AMERICA"/>
    <s v="MEXICO"/>
    <s v="INDUSTRIALS"/>
    <x v="4"/>
    <s v="FOOD - WHOLESALE"/>
    <n v="144"/>
  </r>
  <r>
    <x v="22"/>
    <s v="EM"/>
    <s v="LATIN AMERICA"/>
    <s v="MEXICO"/>
    <s v="INDUSTRIALS"/>
    <x v="9"/>
    <s v="ENERGY - EXPLORATION &amp; PRODUCTION"/>
    <n v="979"/>
  </r>
  <r>
    <x v="22"/>
    <s v="EM"/>
    <s v="LATIN AMERICA"/>
    <s v="MEXICO"/>
    <s v="INDUSTRIALS"/>
    <x v="5"/>
    <s v="MEDIA CONTENT"/>
    <n v="748"/>
  </r>
  <r>
    <x v="22"/>
    <s v="EM"/>
    <s v="LATIN AMERICA"/>
    <s v="MEXICO"/>
    <s v="INDUSTRIALS"/>
    <x v="2"/>
    <s v="TELECOM - WIRELESS"/>
    <n v="373"/>
  </r>
  <r>
    <x v="22"/>
    <s v="EM"/>
    <s v="LATIN AMERICA"/>
    <s v="MEXICO"/>
    <s v="INDUSTRIALS"/>
    <x v="1"/>
    <s v="TRANSPORT INFRASTRUCTURE/SERVICES"/>
    <n v="550"/>
  </r>
  <r>
    <x v="22"/>
    <s v="EM"/>
    <s v="LATIN AMERICA"/>
    <s v="MEXICO"/>
    <s v="QUASI &amp; FOREIGN GOVERNMENT"/>
    <x v="19"/>
    <s v="GOVERNMENT GUARANTEED"/>
    <n v="200"/>
  </r>
  <r>
    <x v="22"/>
    <s v="EM"/>
    <s v="LATIN AMERICA"/>
    <s v="VENEZUELA"/>
    <s v="FINANCIAL"/>
    <x v="12"/>
    <s v="INVESTMENTS &amp; MISC FINANCIAL SERVICES"/>
    <n v="100"/>
  </r>
  <r>
    <x v="22"/>
    <s v="EM"/>
    <s v="LATIN AMERICA"/>
    <s v="VENEZUELA"/>
    <s v="INDUSTRIALS"/>
    <x v="9"/>
    <s v="OIL REFINING &amp; MARKETING"/>
    <n v="750"/>
  </r>
  <r>
    <x v="22"/>
    <s v="EM"/>
    <s v="LATIN AMERICA"/>
    <s v="VENEZUELA"/>
    <s v="INDUSTRIALS"/>
    <x v="2"/>
    <s v="TELECOM - WIRELINE INTEGRATED &amp; SERVICES"/>
    <n v="100"/>
  </r>
  <r>
    <x v="22"/>
    <s v="EM"/>
    <s v="MIDDLE EAST"/>
    <s v="ISRAEL"/>
    <s v="INDUSTRIALS"/>
    <x v="2"/>
    <s v="TELECOM - WIRELINE INTEGRATED &amp; SERVICES"/>
    <n v="183"/>
  </r>
  <r>
    <x v="23"/>
    <s v="DM"/>
    <s v="EUROPE"/>
    <s v="GERMANY"/>
    <s v="FINANCIAL"/>
    <x v="13"/>
    <s v="REINSURANCE"/>
    <n v="135"/>
  </r>
  <r>
    <x v="23"/>
    <s v="DM"/>
    <s v="EUROPE"/>
    <s v="GERMANY"/>
    <s v="INDUSTRIALS"/>
    <x v="0"/>
    <s v="MEDICAL PRODUCTS"/>
    <n v="360"/>
  </r>
  <r>
    <x v="23"/>
    <s v="DM"/>
    <s v="EUROPE"/>
    <s v="GREECE"/>
    <s v="INDUSTRIALS"/>
    <x v="1"/>
    <s v="TRANSPORT INFRASTRUCTURE/SERVICES"/>
    <n v="140"/>
  </r>
  <r>
    <x v="23"/>
    <s v="DM"/>
    <s v="EUROPE"/>
    <s v="LUXEMBOURG"/>
    <s v="INDUSTRIALS"/>
    <x v="2"/>
    <s v="TELECOM - WIRELESS"/>
    <n v="962"/>
  </r>
  <r>
    <x v="23"/>
    <s v="DM"/>
    <s v="EUROPE"/>
    <s v="NETHERLANDS"/>
    <s v="INDUSTRIALS"/>
    <x v="4"/>
    <s v="PERSONAL &amp; HOUSEHOLD PRODUCTS"/>
    <n v="150"/>
  </r>
  <r>
    <x v="23"/>
    <s v="DM"/>
    <s v="EUROPE"/>
    <s v="NETHERLANDS"/>
    <s v="INDUSTRIALS"/>
    <x v="2"/>
    <s v="TELECOM - WIRELINE INTEGRATED &amp; SERVICES"/>
    <n v="264.60000000000002"/>
  </r>
  <r>
    <x v="23"/>
    <s v="DM"/>
    <s v="EUROPE"/>
    <s v="SWEDEN"/>
    <s v="INDUSTRIALS"/>
    <x v="1"/>
    <s v="TRANSPORT INFRASTRUCTURE/SERVICES"/>
    <n v="475"/>
  </r>
  <r>
    <x v="23"/>
    <s v="DM"/>
    <s v="EUROPE"/>
    <s v="UNITED KINGDOM"/>
    <s v="INDUSTRIALS"/>
    <x v="3"/>
    <s v="AUTO PARTS &amp; EQUIPMENT"/>
    <n v="110"/>
  </r>
  <r>
    <x v="23"/>
    <s v="DM"/>
    <s v="EUROPE"/>
    <s v="UNITED KINGDOM"/>
    <s v="INDUSTRIALS"/>
    <x v="8"/>
    <s v="DIVERSIFIED CAPITAL GOODS"/>
    <n v="157"/>
  </r>
  <r>
    <x v="23"/>
    <s v="DM"/>
    <s v="EUROPE"/>
    <s v="UNITED KINGDOM"/>
    <s v="INDUSTRIALS"/>
    <x v="4"/>
    <s v="PERSONAL &amp; HOUSEHOLD PRODUCTS"/>
    <n v="350"/>
  </r>
  <r>
    <x v="23"/>
    <s v="DM"/>
    <s v="EUROPE"/>
    <s v="UNITED KINGDOM"/>
    <s v="INDUSTRIALS"/>
    <x v="5"/>
    <s v="CABLE &amp; SATELLITE TV"/>
    <n v="1836.4"/>
  </r>
  <r>
    <x v="23"/>
    <s v="DM"/>
    <s v="EUROPE"/>
    <s v="UNITED KINGDOM"/>
    <s v="INDUSTRIALS"/>
    <x v="2"/>
    <s v="TELECOM - WIRELINE INTEGRATED &amp; SERVICES"/>
    <n v="1791.9"/>
  </r>
  <r>
    <x v="23"/>
    <s v="DM"/>
    <s v="EUROPE"/>
    <s v="UNITED KINGDOM"/>
    <s v="INDUSTRIALS"/>
    <x v="1"/>
    <s v="TRANSPORT INFRASTRUCTURE/SERVICES"/>
    <n v="174.5"/>
  </r>
  <r>
    <x v="23"/>
    <s v="DM"/>
    <s v="EUROPE"/>
    <s v="UNITED KINGDOM"/>
    <s v="UTILITY"/>
    <x v="6"/>
    <s v="ELECTRIC-INTEGRATED"/>
    <n v="4735.625"/>
  </r>
  <r>
    <x v="23"/>
    <s v="DM"/>
    <s v="NORTHERN AMERICA"/>
    <s v="BERMUDA"/>
    <s v="INDUSTRIALS"/>
    <x v="8"/>
    <s v="DIVERSIFIED CAPITAL GOODS"/>
    <n v="426.6"/>
  </r>
  <r>
    <x v="23"/>
    <s v="DM"/>
    <s v="NORTHERN AMERICA"/>
    <s v="BERMUDA"/>
    <s v="INDUSTRIALS"/>
    <x v="2"/>
    <s v="TELECOM - WIRELINE INTEGRATED &amp; SERVICES"/>
    <n v="300"/>
  </r>
  <r>
    <x v="23"/>
    <s v="DM"/>
    <s v="NORTHERN AMERICA"/>
    <s v="CANADA"/>
    <s v="INDUSTRIALS"/>
    <x v="7"/>
    <s v="BUILDING MATERIALS"/>
    <n v="125"/>
  </r>
  <r>
    <x v="23"/>
    <s v="DM"/>
    <s v="NORTHERN AMERICA"/>
    <s v="CANADA"/>
    <s v="INDUSTRIALS"/>
    <x v="7"/>
    <s v="CHEMICALS"/>
    <n v="100"/>
  </r>
  <r>
    <x v="23"/>
    <s v="DM"/>
    <s v="NORTHERN AMERICA"/>
    <s v="CANADA"/>
    <s v="INDUSTRIALS"/>
    <x v="7"/>
    <s v="FORESTRY/PAPER"/>
    <n v="1749.9"/>
  </r>
  <r>
    <x v="23"/>
    <s v="DM"/>
    <s v="NORTHERN AMERICA"/>
    <s v="CANADA"/>
    <s v="INDUSTRIALS"/>
    <x v="7"/>
    <s v="METALS/MINING EXCLUDING STEEL"/>
    <n v="325"/>
  </r>
  <r>
    <x v="23"/>
    <s v="DM"/>
    <s v="NORTHERN AMERICA"/>
    <s v="CANADA"/>
    <s v="INDUSTRIALS"/>
    <x v="7"/>
    <s v="STEEL PRODUCERS/PRODUCTS"/>
    <n v="340"/>
  </r>
  <r>
    <x v="23"/>
    <s v="DM"/>
    <s v="NORTHERN AMERICA"/>
    <s v="CANADA"/>
    <s v="INDUSTRIALS"/>
    <x v="8"/>
    <s v="DIVERSIFIED CAPITAL GOODS"/>
    <n v="167.5"/>
  </r>
  <r>
    <x v="23"/>
    <s v="DM"/>
    <s v="NORTHERN AMERICA"/>
    <s v="CANADA"/>
    <s v="INDUSTRIALS"/>
    <x v="8"/>
    <s v="PACKAGING"/>
    <n v="264.89999999999998"/>
  </r>
  <r>
    <x v="23"/>
    <s v="DM"/>
    <s v="NORTHERN AMERICA"/>
    <s v="CANADA"/>
    <s v="INDUSTRIALS"/>
    <x v="4"/>
    <s v="BEVERAGE"/>
    <n v="285"/>
  </r>
  <r>
    <x v="23"/>
    <s v="DM"/>
    <s v="NORTHERN AMERICA"/>
    <s v="CANADA"/>
    <s v="INDUSTRIALS"/>
    <x v="4"/>
    <s v="PERSONAL &amp; HOUSEHOLD PRODUCTS"/>
    <n v="125"/>
  </r>
  <r>
    <x v="23"/>
    <s v="DM"/>
    <s v="NORTHERN AMERICA"/>
    <s v="CANADA"/>
    <s v="INDUSTRIALS"/>
    <x v="9"/>
    <s v="ENERGY - EXPLORATION &amp; PRODUCTION"/>
    <n v="1294.9000000000001"/>
  </r>
  <r>
    <x v="23"/>
    <s v="DM"/>
    <s v="NORTHERN AMERICA"/>
    <s v="CANADA"/>
    <s v="INDUSTRIALS"/>
    <x v="5"/>
    <s v="ADVERTISING"/>
    <n v="125"/>
  </r>
  <r>
    <x v="23"/>
    <s v="DM"/>
    <s v="NORTHERN AMERICA"/>
    <s v="CANADA"/>
    <s v="INDUSTRIALS"/>
    <x v="5"/>
    <s v="CABLE &amp; SATELLITE TV"/>
    <n v="1815"/>
  </r>
  <r>
    <x v="23"/>
    <s v="DM"/>
    <s v="NORTHERN AMERICA"/>
    <s v="CANADA"/>
    <s v="INDUSTRIALS"/>
    <x v="5"/>
    <s v="MEDIA CONTENT"/>
    <n v="200"/>
  </r>
  <r>
    <x v="23"/>
    <s v="DM"/>
    <s v="NORTHERN AMERICA"/>
    <s v="CANADA"/>
    <s v="INDUSTRIALS"/>
    <x v="10"/>
    <s v="SPECIALTY RETAIL"/>
    <n v="779.2"/>
  </r>
  <r>
    <x v="23"/>
    <s v="DM"/>
    <s v="NORTHERN AMERICA"/>
    <s v="CANADA"/>
    <s v="INDUSTRIALS"/>
    <x v="2"/>
    <s v="TELECOM - WIRELESS"/>
    <n v="2340"/>
  </r>
  <r>
    <x v="23"/>
    <s v="DM"/>
    <s v="NORTHERN AMERICA"/>
    <s v="CANADA"/>
    <s v="INDUSTRIALS"/>
    <x v="2"/>
    <s v="TELECOM - WIRELINE INTEGRATED &amp; SERVICES"/>
    <n v="1391"/>
  </r>
  <r>
    <x v="23"/>
    <s v="DM"/>
    <s v="NORTHERN AMERICA"/>
    <s v="CANADA"/>
    <s v="INDUSTRIALS"/>
    <x v="1"/>
    <s v="TRANSPORT INFRASTRUCTURE/SERVICES"/>
    <n v="225"/>
  </r>
  <r>
    <x v="23"/>
    <s v="DM"/>
    <s v="NORTHERN AMERICA"/>
    <s v="UNITED STATES"/>
    <s v="FINANCIAL"/>
    <x v="11"/>
    <s v="BANKING"/>
    <n v="2820"/>
  </r>
  <r>
    <x v="23"/>
    <s v="DM"/>
    <s v="NORTHERN AMERICA"/>
    <s v="UNITED STATES"/>
    <s v="FINANCIAL"/>
    <x v="12"/>
    <s v="CONS/COMM/LEASE FINANCING"/>
    <n v="2757.5"/>
  </r>
  <r>
    <x v="23"/>
    <s v="DM"/>
    <s v="NORTHERN AMERICA"/>
    <s v="UNITED STATES"/>
    <s v="FINANCIAL"/>
    <x v="12"/>
    <s v="INVESTMENTS &amp; MISC FINANCIAL SERVICES"/>
    <n v="1416.8"/>
  </r>
  <r>
    <x v="23"/>
    <s v="DM"/>
    <s v="NORTHERN AMERICA"/>
    <s v="UNITED STATES"/>
    <s v="FINANCIAL"/>
    <x v="13"/>
    <s v="LIFE INSURANCE"/>
    <n v="150"/>
  </r>
  <r>
    <x v="23"/>
    <s v="DM"/>
    <s v="NORTHERN AMERICA"/>
    <s v="UNITED STATES"/>
    <s v="FINANCIAL"/>
    <x v="13"/>
    <s v="MULTI-LINE INSURANCE"/>
    <n v="100"/>
  </r>
  <r>
    <x v="23"/>
    <s v="DM"/>
    <s v="NORTHERN AMERICA"/>
    <s v="UNITED STATES"/>
    <s v="FINANCIAL"/>
    <x v="13"/>
    <s v="P&amp;C"/>
    <n v="650"/>
  </r>
  <r>
    <x v="23"/>
    <s v="DM"/>
    <s v="NORTHERN AMERICA"/>
    <s v="UNITED STATES"/>
    <s v="INDUSTRIALS"/>
    <x v="3"/>
    <s v="AUTO PARTS &amp; EQUIPMENT"/>
    <n v="2769"/>
  </r>
  <r>
    <x v="23"/>
    <s v="DM"/>
    <s v="NORTHERN AMERICA"/>
    <s v="UNITED STATES"/>
    <s v="INDUSTRIALS"/>
    <x v="3"/>
    <s v="AUTOMAKERS"/>
    <n v="100"/>
  </r>
  <r>
    <x v="23"/>
    <s v="DM"/>
    <s v="NORTHERN AMERICA"/>
    <s v="UNITED STATES"/>
    <s v="INDUSTRIALS"/>
    <x v="7"/>
    <s v="BUILDING &amp; CONSTRUCTION"/>
    <n v="3500"/>
  </r>
  <r>
    <x v="23"/>
    <s v="DM"/>
    <s v="NORTHERN AMERICA"/>
    <s v="UNITED STATES"/>
    <s v="INDUSTRIALS"/>
    <x v="7"/>
    <s v="BUILDING MATERIALS"/>
    <n v="2642.8"/>
  </r>
  <r>
    <x v="23"/>
    <s v="DM"/>
    <s v="NORTHERN AMERICA"/>
    <s v="UNITED STATES"/>
    <s v="INDUSTRIALS"/>
    <x v="7"/>
    <s v="CHEMICALS"/>
    <n v="4023.6"/>
  </r>
  <r>
    <x v="23"/>
    <s v="DM"/>
    <s v="NORTHERN AMERICA"/>
    <s v="UNITED STATES"/>
    <s v="INDUSTRIALS"/>
    <x v="7"/>
    <s v="FORESTRY/PAPER"/>
    <n v="1654.6"/>
  </r>
  <r>
    <x v="23"/>
    <s v="DM"/>
    <s v="NORTHERN AMERICA"/>
    <s v="UNITED STATES"/>
    <s v="INDUSTRIALS"/>
    <x v="7"/>
    <s v="METALS/MINING EXCLUDING STEEL"/>
    <n v="2700"/>
  </r>
  <r>
    <x v="23"/>
    <s v="DM"/>
    <s v="NORTHERN AMERICA"/>
    <s v="UNITED STATES"/>
    <s v="INDUSTRIALS"/>
    <x v="7"/>
    <s v="STEEL PRODUCERS/PRODUCTS"/>
    <n v="4344.6000000000004"/>
  </r>
  <r>
    <x v="23"/>
    <s v="DM"/>
    <s v="NORTHERN AMERICA"/>
    <s v="UNITED STATES"/>
    <s v="INDUSTRIALS"/>
    <x v="8"/>
    <s v="AEROSPACE/DEFENSE"/>
    <n v="1135"/>
  </r>
  <r>
    <x v="23"/>
    <s v="DM"/>
    <s v="NORTHERN AMERICA"/>
    <s v="UNITED STATES"/>
    <s v="INDUSTRIALS"/>
    <x v="8"/>
    <s v="DIVERSIFIED CAPITAL GOODS"/>
    <n v="924.6"/>
  </r>
  <r>
    <x v="23"/>
    <s v="DM"/>
    <s v="NORTHERN AMERICA"/>
    <s v="UNITED STATES"/>
    <s v="INDUSTRIALS"/>
    <x v="8"/>
    <s v="MACHINERY"/>
    <n v="1872.5"/>
  </r>
  <r>
    <x v="23"/>
    <s v="DM"/>
    <s v="NORTHERN AMERICA"/>
    <s v="UNITED STATES"/>
    <s v="INDUSTRIALS"/>
    <x v="8"/>
    <s v="PACKAGING"/>
    <n v="8662.7000000000007"/>
  </r>
  <r>
    <x v="23"/>
    <s v="DM"/>
    <s v="NORTHERN AMERICA"/>
    <s v="UNITED STATES"/>
    <s v="INDUSTRIALS"/>
    <x v="4"/>
    <s v="BEVERAGE"/>
    <n v="230"/>
  </r>
  <r>
    <x v="23"/>
    <s v="DM"/>
    <s v="NORTHERN AMERICA"/>
    <s v="UNITED STATES"/>
    <s v="INDUSTRIALS"/>
    <x v="4"/>
    <s v="FOOD - WHOLESALE"/>
    <n v="5034.2"/>
  </r>
  <r>
    <x v="23"/>
    <s v="DM"/>
    <s v="NORTHERN AMERICA"/>
    <s v="UNITED STATES"/>
    <s v="INDUSTRIALS"/>
    <x v="4"/>
    <s v="PERSONAL &amp; HOUSEHOLD PRODUCTS"/>
    <n v="4499.7"/>
  </r>
  <r>
    <x v="23"/>
    <s v="DM"/>
    <s v="NORTHERN AMERICA"/>
    <s v="UNITED STATES"/>
    <s v="INDUSTRIALS"/>
    <x v="9"/>
    <s v="ENERGY - EXPLORATION &amp; PRODUCTION"/>
    <n v="8607.4"/>
  </r>
  <r>
    <x v="23"/>
    <s v="DM"/>
    <s v="NORTHERN AMERICA"/>
    <s v="UNITED STATES"/>
    <s v="INDUSTRIALS"/>
    <x v="9"/>
    <s v="GAS DISTRIBUTION"/>
    <n v="227.2"/>
  </r>
  <r>
    <x v="23"/>
    <s v="DM"/>
    <s v="NORTHERN AMERICA"/>
    <s v="UNITED STATES"/>
    <s v="INDUSTRIALS"/>
    <x v="9"/>
    <s v="INTEGRATED ENERGY"/>
    <n v="2275"/>
  </r>
  <r>
    <x v="23"/>
    <s v="DM"/>
    <s v="NORTHERN AMERICA"/>
    <s v="UNITED STATES"/>
    <s v="INDUSTRIALS"/>
    <x v="9"/>
    <s v="OIL FIELD EQUIPMENT &amp; SERVICES"/>
    <n v="3199.7"/>
  </r>
  <r>
    <x v="23"/>
    <s v="DM"/>
    <s v="NORTHERN AMERICA"/>
    <s v="UNITED STATES"/>
    <s v="INDUSTRIALS"/>
    <x v="9"/>
    <s v="OIL REFINING &amp; MARKETING"/>
    <n v="865"/>
  </r>
  <r>
    <x v="23"/>
    <s v="DM"/>
    <s v="NORTHERN AMERICA"/>
    <s v="UNITED STATES"/>
    <s v="INDUSTRIALS"/>
    <x v="0"/>
    <s v="HEALTH FACILITIES"/>
    <n v="10635.2"/>
  </r>
  <r>
    <x v="23"/>
    <s v="DM"/>
    <s v="NORTHERN AMERICA"/>
    <s v="UNITED STATES"/>
    <s v="INDUSTRIALS"/>
    <x v="0"/>
    <s v="HEALTH SERVICES"/>
    <n v="1932.3"/>
  </r>
  <r>
    <x v="23"/>
    <s v="DM"/>
    <s v="NORTHERN AMERICA"/>
    <s v="UNITED STATES"/>
    <s v="INDUSTRIALS"/>
    <x v="0"/>
    <s v="MEDICAL PRODUCTS"/>
    <n v="1947.2"/>
  </r>
  <r>
    <x v="23"/>
    <s v="DM"/>
    <s v="NORTHERN AMERICA"/>
    <s v="UNITED STATES"/>
    <s v="INDUSTRIALS"/>
    <x v="0"/>
    <s v="PHARMACEUTICALS"/>
    <n v="725"/>
  </r>
  <r>
    <x v="23"/>
    <s v="DM"/>
    <s v="NORTHERN AMERICA"/>
    <s v="UNITED STATES"/>
    <s v="INDUSTRIALS"/>
    <x v="14"/>
    <s v="GAMING"/>
    <n v="6446.6"/>
  </r>
  <r>
    <x v="23"/>
    <s v="DM"/>
    <s v="NORTHERN AMERICA"/>
    <s v="UNITED STATES"/>
    <s v="INDUSTRIALS"/>
    <x v="14"/>
    <s v="HOTELS"/>
    <n v="4550"/>
  </r>
  <r>
    <x v="23"/>
    <s v="DM"/>
    <s v="NORTHERN AMERICA"/>
    <s v="UNITED STATES"/>
    <s v="INDUSTRIALS"/>
    <x v="14"/>
    <s v="RECREATION &amp; TRAVEL"/>
    <n v="3696.5"/>
  </r>
  <r>
    <x v="23"/>
    <s v="DM"/>
    <s v="NORTHERN AMERICA"/>
    <s v="UNITED STATES"/>
    <s v="INDUSTRIALS"/>
    <x v="14"/>
    <s v="THEATERS &amp; ENTERTAINMENT"/>
    <n v="1295.3"/>
  </r>
  <r>
    <x v="23"/>
    <s v="DM"/>
    <s v="NORTHERN AMERICA"/>
    <s v="UNITED STATES"/>
    <s v="INDUSTRIALS"/>
    <x v="5"/>
    <s v="ADVERTISING"/>
    <n v="1380"/>
  </r>
  <r>
    <x v="23"/>
    <s v="DM"/>
    <s v="NORTHERN AMERICA"/>
    <s v="UNITED STATES"/>
    <s v="INDUSTRIALS"/>
    <x v="5"/>
    <s v="CABLE &amp; SATELLITE TV"/>
    <n v="16938.900000000001"/>
  </r>
  <r>
    <x v="23"/>
    <s v="DM"/>
    <s v="NORTHERN AMERICA"/>
    <s v="UNITED STATES"/>
    <s v="INDUSTRIALS"/>
    <x v="5"/>
    <s v="MEDIA - DIVERSIFIED"/>
    <n v="4110"/>
  </r>
  <r>
    <x v="23"/>
    <s v="DM"/>
    <s v="NORTHERN AMERICA"/>
    <s v="UNITED STATES"/>
    <s v="INDUSTRIALS"/>
    <x v="5"/>
    <s v="MEDIA CONTENT"/>
    <n v="11117.2"/>
  </r>
  <r>
    <x v="23"/>
    <s v="DM"/>
    <s v="NORTHERN AMERICA"/>
    <s v="UNITED STATES"/>
    <s v="INDUSTRIALS"/>
    <x v="5"/>
    <s v="PRINTING &amp; PUBLISHING"/>
    <n v="3009.1"/>
  </r>
  <r>
    <x v="23"/>
    <s v="DM"/>
    <s v="NORTHERN AMERICA"/>
    <s v="UNITED STATES"/>
    <s v="INDUSTRIALS"/>
    <x v="15"/>
    <s v="REALESTATE DEV &amp; MGT"/>
    <n v="375"/>
  </r>
  <r>
    <x v="23"/>
    <s v="DM"/>
    <s v="NORTHERN AMERICA"/>
    <s v="UNITED STATES"/>
    <s v="INDUSTRIALS"/>
    <x v="15"/>
    <s v="REITS"/>
    <n v="1300"/>
  </r>
  <r>
    <x v="23"/>
    <s v="DM"/>
    <s v="NORTHERN AMERICA"/>
    <s v="UNITED STATES"/>
    <s v="INDUSTRIALS"/>
    <x v="10"/>
    <s v="DEPARTMENT STORES"/>
    <n v="117.5"/>
  </r>
  <r>
    <x v="23"/>
    <s v="DM"/>
    <s v="NORTHERN AMERICA"/>
    <s v="UNITED STATES"/>
    <s v="INDUSTRIALS"/>
    <x v="10"/>
    <s v="DISCOUNT STORES"/>
    <n v="2398.8000000000002"/>
  </r>
  <r>
    <x v="23"/>
    <s v="DM"/>
    <s v="NORTHERN AMERICA"/>
    <s v="UNITED STATES"/>
    <s v="INDUSTRIALS"/>
    <x v="10"/>
    <s v="FOOD &amp; DRUG RETAILERS"/>
    <n v="6106.9"/>
  </r>
  <r>
    <x v="23"/>
    <s v="DM"/>
    <s v="NORTHERN AMERICA"/>
    <s v="UNITED STATES"/>
    <s v="INDUSTRIALS"/>
    <x v="10"/>
    <s v="RESTAURANTS"/>
    <n v="2280.5"/>
  </r>
  <r>
    <x v="23"/>
    <s v="DM"/>
    <s v="NORTHERN AMERICA"/>
    <s v="UNITED STATES"/>
    <s v="INDUSTRIALS"/>
    <x v="10"/>
    <s v="SPECIALTY RETAIL"/>
    <n v="7086"/>
  </r>
  <r>
    <x v="23"/>
    <s v="DM"/>
    <s v="NORTHERN AMERICA"/>
    <s v="UNITED STATES"/>
    <s v="INDUSTRIALS"/>
    <x v="16"/>
    <s v="ENVIRONMENTAL"/>
    <n v="1338"/>
  </r>
  <r>
    <x v="23"/>
    <s v="DM"/>
    <s v="NORTHERN AMERICA"/>
    <s v="UNITED STATES"/>
    <s v="INDUSTRIALS"/>
    <x v="16"/>
    <s v="SUPPORT-SERVICES"/>
    <n v="1497.9"/>
  </r>
  <r>
    <x v="23"/>
    <s v="DM"/>
    <s v="NORTHERN AMERICA"/>
    <s v="UNITED STATES"/>
    <s v="INDUSTRIALS"/>
    <x v="17"/>
    <s v="ELECTRONICS"/>
    <n v="7562.5"/>
  </r>
  <r>
    <x v="23"/>
    <s v="DM"/>
    <s v="NORTHERN AMERICA"/>
    <s v="UNITED STATES"/>
    <s v="INDUSTRIALS"/>
    <x v="17"/>
    <s v="SOFTWARE/SERVICES"/>
    <n v="2410"/>
  </r>
  <r>
    <x v="23"/>
    <s v="DM"/>
    <s v="NORTHERN AMERICA"/>
    <s v="UNITED STATES"/>
    <s v="INDUSTRIALS"/>
    <x v="17"/>
    <s v="TECH HARDWARE &amp; EQUIPMENT"/>
    <n v="905"/>
  </r>
  <r>
    <x v="23"/>
    <s v="DM"/>
    <s v="NORTHERN AMERICA"/>
    <s v="UNITED STATES"/>
    <s v="INDUSTRIALS"/>
    <x v="2"/>
    <s v="TELECOM - SATELLITE"/>
    <n v="3781.1"/>
  </r>
  <r>
    <x v="23"/>
    <s v="DM"/>
    <s v="NORTHERN AMERICA"/>
    <s v="UNITED STATES"/>
    <s v="INDUSTRIALS"/>
    <x v="2"/>
    <s v="TELECOM - WIRELESS"/>
    <n v="7689.1"/>
  </r>
  <r>
    <x v="23"/>
    <s v="DM"/>
    <s v="NORTHERN AMERICA"/>
    <s v="UNITED STATES"/>
    <s v="INDUSTRIALS"/>
    <x v="2"/>
    <s v="TELECOM - WIRELINE INTEGRATED &amp; SERVICES"/>
    <n v="16399.900000000001"/>
  </r>
  <r>
    <x v="23"/>
    <s v="DM"/>
    <s v="NORTHERN AMERICA"/>
    <s v="UNITED STATES"/>
    <s v="INDUSTRIALS"/>
    <x v="1"/>
    <s v="AIR TRANSPORTATION"/>
    <n v="3390.8"/>
  </r>
  <r>
    <x v="23"/>
    <s v="DM"/>
    <s v="NORTHERN AMERICA"/>
    <s v="UNITED STATES"/>
    <s v="INDUSTRIALS"/>
    <x v="1"/>
    <s v="TRANSPORT INFRASTRUCTURE/SERVICES"/>
    <n v="1884.3"/>
  </r>
  <r>
    <x v="23"/>
    <s v="DM"/>
    <s v="NORTHERN AMERICA"/>
    <s v="UNITED STATES"/>
    <s v="INDUSTRIALS"/>
    <x v="1"/>
    <s v="TRUCKING &amp; DELIVERY"/>
    <n v="200"/>
  </r>
  <r>
    <x v="23"/>
    <s v="DM"/>
    <s v="NORTHERN AMERICA"/>
    <s v="UNITED STATES"/>
    <s v="UTILITY"/>
    <x v="6"/>
    <s v="ELECTRIC-GENERATION"/>
    <n v="702.2"/>
  </r>
  <r>
    <x v="23"/>
    <s v="DM"/>
    <s v="NORTHERN AMERICA"/>
    <s v="UNITED STATES"/>
    <s v="UTILITY"/>
    <x v="6"/>
    <s v="ELECTRIC-INTEGRATED"/>
    <n v="8946.1"/>
  </r>
  <r>
    <x v="23"/>
    <s v="DM"/>
    <s v="OCEANIA"/>
    <s v="AUSTRALIA"/>
    <s v="FINANCIAL"/>
    <x v="12"/>
    <s v="INVESTMENTS &amp; MISC FINANCIAL SERVICES"/>
    <n v="340"/>
  </r>
  <r>
    <x v="23"/>
    <s v="DM"/>
    <s v="OCEANIA"/>
    <s v="AUSTRALIA"/>
    <s v="INDUSTRIALS"/>
    <x v="7"/>
    <s v="METALS/MINING EXCLUDING STEEL"/>
    <n v="525"/>
  </r>
  <r>
    <x v="23"/>
    <s v="EM"/>
    <s v="ASIA"/>
    <s v="INDONESIA"/>
    <s v="FINANCIAL"/>
    <x v="12"/>
    <s v="INVESTMENTS &amp; MISC FINANCIAL SERVICES"/>
    <n v="1233.5"/>
  </r>
  <r>
    <x v="23"/>
    <s v="EM"/>
    <s v="ASIA"/>
    <s v="INDONESIA"/>
    <s v="INDUSTRIALS"/>
    <x v="7"/>
    <s v="FORESTRY/PAPER"/>
    <n v="210"/>
  </r>
  <r>
    <x v="23"/>
    <s v="EM"/>
    <s v="ASIA"/>
    <s v="MALAYSIA"/>
    <s v="FINANCIAL"/>
    <x v="11"/>
    <s v="BANKING"/>
    <n v="250"/>
  </r>
  <r>
    <x v="23"/>
    <s v="EM"/>
    <s v="ASIA"/>
    <s v="PHILIPPINES"/>
    <s v="QUASI &amp; FOREIGN GOVERNMENT"/>
    <x v="19"/>
    <s v="GOVERNMENT GUARANTEED"/>
    <n v="360"/>
  </r>
  <r>
    <x v="23"/>
    <s v="EM"/>
    <s v="ASIA"/>
    <s v="PHILIPPINES"/>
    <s v="UTILITY"/>
    <x v="6"/>
    <s v="ELECTRIC-GENERATION"/>
    <n v="597"/>
  </r>
  <r>
    <x v="23"/>
    <s v="EM"/>
    <s v="EUROPE"/>
    <s v="POLAND"/>
    <s v="INDUSTRIALS"/>
    <x v="2"/>
    <s v="TELECOM - WIRELINE INTEGRATED &amp; SERVICES"/>
    <n v="391.6"/>
  </r>
  <r>
    <x v="23"/>
    <s v="EM"/>
    <s v="LATIN AMERICA"/>
    <s v="ARGENTINA"/>
    <s v="FINANCIAL"/>
    <x v="11"/>
    <s v="BANKING"/>
    <n v="450"/>
  </r>
  <r>
    <x v="23"/>
    <s v="EM"/>
    <s v="LATIN AMERICA"/>
    <s v="ARGENTINA"/>
    <s v="FINANCIAL"/>
    <x v="12"/>
    <s v="INVESTMENTS &amp; MISC FINANCIAL SERVICES"/>
    <n v="207"/>
  </r>
  <r>
    <x v="23"/>
    <s v="EM"/>
    <s v="LATIN AMERICA"/>
    <s v="ARGENTINA"/>
    <s v="INDUSTRIALS"/>
    <x v="7"/>
    <s v="STEEL PRODUCERS/PRODUCTS"/>
    <n v="100"/>
  </r>
  <r>
    <x v="23"/>
    <s v="EM"/>
    <s v="LATIN AMERICA"/>
    <s v="ARGENTINA"/>
    <s v="INDUSTRIALS"/>
    <x v="9"/>
    <s v="ENERGY - EXPLORATION &amp; PRODUCTION"/>
    <n v="150"/>
  </r>
  <r>
    <x v="23"/>
    <s v="EM"/>
    <s v="LATIN AMERICA"/>
    <s v="ARGENTINA"/>
    <s v="INDUSTRIALS"/>
    <x v="9"/>
    <s v="GAS DISTRIBUTION"/>
    <n v="500"/>
  </r>
  <r>
    <x v="23"/>
    <s v="EM"/>
    <s v="LATIN AMERICA"/>
    <s v="ARGENTINA"/>
    <s v="INDUSTRIALS"/>
    <x v="9"/>
    <s v="INTEGRATED ENERGY"/>
    <n v="650"/>
  </r>
  <r>
    <x v="23"/>
    <s v="EM"/>
    <s v="LATIN AMERICA"/>
    <s v="ARGENTINA"/>
    <s v="INDUSTRIALS"/>
    <x v="5"/>
    <s v="CABLE &amp; SATELLITE TV"/>
    <n v="124"/>
  </r>
  <r>
    <x v="23"/>
    <s v="EM"/>
    <s v="LATIN AMERICA"/>
    <s v="ARGENTINA"/>
    <s v="INDUSTRIALS"/>
    <x v="2"/>
    <s v="TELECOM - WIRELINE INTEGRATED &amp; SERVICES"/>
    <n v="551.4"/>
  </r>
  <r>
    <x v="23"/>
    <s v="EM"/>
    <s v="LATIN AMERICA"/>
    <s v="BRAZIL"/>
    <s v="INDUSTRIALS"/>
    <x v="5"/>
    <s v="CABLE &amp; SATELLITE TV"/>
    <n v="592"/>
  </r>
  <r>
    <x v="23"/>
    <s v="EM"/>
    <s v="LATIN AMERICA"/>
    <s v="MEXICO"/>
    <s v="FINANCIAL"/>
    <x v="11"/>
    <s v="BANKING"/>
    <n v="200"/>
  </r>
  <r>
    <x v="23"/>
    <s v="EM"/>
    <s v="LATIN AMERICA"/>
    <s v="MEXICO"/>
    <s v="INDUSTRIALS"/>
    <x v="7"/>
    <s v="FORESTRY/PAPER"/>
    <n v="400"/>
  </r>
  <r>
    <x v="23"/>
    <s v="EM"/>
    <s v="LATIN AMERICA"/>
    <s v="MEXICO"/>
    <s v="INDUSTRIALS"/>
    <x v="7"/>
    <s v="METALS/MINING EXCLUDING STEEL"/>
    <n v="500"/>
  </r>
  <r>
    <x v="23"/>
    <s v="EM"/>
    <s v="LATIN AMERICA"/>
    <s v="MEXICO"/>
    <s v="INDUSTRIALS"/>
    <x v="7"/>
    <s v="STEEL PRODUCERS/PRODUCTS"/>
    <n v="401"/>
  </r>
  <r>
    <x v="23"/>
    <s v="EM"/>
    <s v="LATIN AMERICA"/>
    <s v="MEXICO"/>
    <s v="INDUSTRIALS"/>
    <x v="4"/>
    <s v="BEVERAGE"/>
    <n v="350"/>
  </r>
  <r>
    <x v="23"/>
    <s v="EM"/>
    <s v="LATIN AMERICA"/>
    <s v="MEXICO"/>
    <s v="INDUSTRIALS"/>
    <x v="4"/>
    <s v="FOOD - WHOLESALE"/>
    <n v="144"/>
  </r>
  <r>
    <x v="23"/>
    <s v="EM"/>
    <s v="LATIN AMERICA"/>
    <s v="MEXICO"/>
    <s v="INDUSTRIALS"/>
    <x v="9"/>
    <s v="ENERGY - EXPLORATION &amp; PRODUCTION"/>
    <n v="979"/>
  </r>
  <r>
    <x v="23"/>
    <s v="EM"/>
    <s v="LATIN AMERICA"/>
    <s v="MEXICO"/>
    <s v="INDUSTRIALS"/>
    <x v="5"/>
    <s v="MEDIA CONTENT"/>
    <n v="748"/>
  </r>
  <r>
    <x v="23"/>
    <s v="EM"/>
    <s v="LATIN AMERICA"/>
    <s v="MEXICO"/>
    <s v="INDUSTRIALS"/>
    <x v="2"/>
    <s v="TELECOM - WIRELESS"/>
    <n v="373"/>
  </r>
  <r>
    <x v="23"/>
    <s v="EM"/>
    <s v="LATIN AMERICA"/>
    <s v="MEXICO"/>
    <s v="INDUSTRIALS"/>
    <x v="1"/>
    <s v="TRANSPORT INFRASTRUCTURE/SERVICES"/>
    <n v="550"/>
  </r>
  <r>
    <x v="23"/>
    <s v="EM"/>
    <s v="LATIN AMERICA"/>
    <s v="MEXICO"/>
    <s v="QUASI &amp; FOREIGN GOVERNMENT"/>
    <x v="19"/>
    <s v="GOVERNMENT GUARANTEED"/>
    <n v="200"/>
  </r>
  <r>
    <x v="23"/>
    <s v="EM"/>
    <s v="MIDDLE EAST"/>
    <s v="ISRAEL"/>
    <s v="INDUSTRIALS"/>
    <x v="2"/>
    <s v="TELECOM - WIRELINE INTEGRATED &amp; SERVICES"/>
    <n v="183"/>
  </r>
  <r>
    <x v="24"/>
    <s v="DM"/>
    <s v="EUROPE"/>
    <s v="GERMANY"/>
    <s v="FINANCIAL"/>
    <x v="13"/>
    <s v="REINSURANCE"/>
    <n v="135"/>
  </r>
  <r>
    <x v="24"/>
    <s v="DM"/>
    <s v="EUROPE"/>
    <s v="GERMANY"/>
    <s v="INDUSTRIALS"/>
    <x v="0"/>
    <s v="MEDICAL PRODUCTS"/>
    <n v="360"/>
  </r>
  <r>
    <x v="24"/>
    <s v="DM"/>
    <s v="EUROPE"/>
    <s v="GREECE"/>
    <s v="INDUSTRIALS"/>
    <x v="1"/>
    <s v="TRANSPORT INFRASTRUCTURE/SERVICES"/>
    <n v="175"/>
  </r>
  <r>
    <x v="24"/>
    <s v="DM"/>
    <s v="EUROPE"/>
    <s v="LUXEMBOURG"/>
    <s v="INDUSTRIALS"/>
    <x v="2"/>
    <s v="TELECOM - WIRELESS"/>
    <n v="962"/>
  </r>
  <r>
    <x v="24"/>
    <s v="DM"/>
    <s v="EUROPE"/>
    <s v="NETHERLANDS"/>
    <s v="INDUSTRIALS"/>
    <x v="4"/>
    <s v="PERSONAL &amp; HOUSEHOLD PRODUCTS"/>
    <n v="150"/>
  </r>
  <r>
    <x v="24"/>
    <s v="DM"/>
    <s v="EUROPE"/>
    <s v="NETHERLANDS"/>
    <s v="INDUSTRIALS"/>
    <x v="2"/>
    <s v="TELECOM - WIRELINE INTEGRATED &amp; SERVICES"/>
    <n v="264.60000000000002"/>
  </r>
  <r>
    <x v="24"/>
    <s v="DM"/>
    <s v="EUROPE"/>
    <s v="SWEDEN"/>
    <s v="INDUSTRIALS"/>
    <x v="1"/>
    <s v="TRANSPORT INFRASTRUCTURE/SERVICES"/>
    <n v="475"/>
  </r>
  <r>
    <x v="24"/>
    <s v="DM"/>
    <s v="EUROPE"/>
    <s v="UNITED KINGDOM"/>
    <s v="INDUSTRIALS"/>
    <x v="3"/>
    <s v="AUTO PARTS &amp; EQUIPMENT"/>
    <n v="110"/>
  </r>
  <r>
    <x v="24"/>
    <s v="DM"/>
    <s v="EUROPE"/>
    <s v="UNITED KINGDOM"/>
    <s v="INDUSTRIALS"/>
    <x v="8"/>
    <s v="DIVERSIFIED CAPITAL GOODS"/>
    <n v="157"/>
  </r>
  <r>
    <x v="24"/>
    <s v="DM"/>
    <s v="EUROPE"/>
    <s v="UNITED KINGDOM"/>
    <s v="INDUSTRIALS"/>
    <x v="4"/>
    <s v="PERSONAL &amp; HOUSEHOLD PRODUCTS"/>
    <n v="350"/>
  </r>
  <r>
    <x v="24"/>
    <s v="DM"/>
    <s v="EUROPE"/>
    <s v="UNITED KINGDOM"/>
    <s v="INDUSTRIALS"/>
    <x v="5"/>
    <s v="CABLE &amp; SATELLITE TV"/>
    <n v="1836.413"/>
  </r>
  <r>
    <x v="24"/>
    <s v="DM"/>
    <s v="EUROPE"/>
    <s v="UNITED KINGDOM"/>
    <s v="INDUSTRIALS"/>
    <x v="2"/>
    <s v="TELECOM - WIRELINE INTEGRATED &amp; SERVICES"/>
    <n v="1791.93"/>
  </r>
  <r>
    <x v="24"/>
    <s v="DM"/>
    <s v="EUROPE"/>
    <s v="UNITED KINGDOM"/>
    <s v="INDUSTRIALS"/>
    <x v="1"/>
    <s v="TRANSPORT INFRASTRUCTURE/SERVICES"/>
    <n v="174.499"/>
  </r>
  <r>
    <x v="24"/>
    <s v="DM"/>
    <s v="EUROPE"/>
    <s v="UNITED KINGDOM"/>
    <s v="UTILITY"/>
    <x v="6"/>
    <s v="ELECTRIC-INTEGRATED"/>
    <n v="4735.625"/>
  </r>
  <r>
    <x v="24"/>
    <s v="DM"/>
    <s v="NORTHERN AMERICA"/>
    <s v="BERMUDA"/>
    <s v="INDUSTRIALS"/>
    <x v="8"/>
    <s v="DIVERSIFIED CAPITAL GOODS"/>
    <n v="426.6"/>
  </r>
  <r>
    <x v="24"/>
    <s v="DM"/>
    <s v="NORTHERN AMERICA"/>
    <s v="BERMUDA"/>
    <s v="INDUSTRIALS"/>
    <x v="2"/>
    <s v="TELECOM - WIRELINE INTEGRATED &amp; SERVICES"/>
    <n v="300"/>
  </r>
  <r>
    <x v="24"/>
    <s v="DM"/>
    <s v="NORTHERN AMERICA"/>
    <s v="BERMUDA"/>
    <s v="INDUSTRIALS"/>
    <x v="1"/>
    <s v="TRANSPORT INFRASTRUCTURE/SERVICES"/>
    <n v="110"/>
  </r>
  <r>
    <x v="24"/>
    <s v="DM"/>
    <s v="NORTHERN AMERICA"/>
    <s v="CANADA"/>
    <s v="INDUSTRIALS"/>
    <x v="7"/>
    <s v="BUILDING MATERIALS"/>
    <n v="125"/>
  </r>
  <r>
    <x v="24"/>
    <s v="DM"/>
    <s v="NORTHERN AMERICA"/>
    <s v="CANADA"/>
    <s v="INDUSTRIALS"/>
    <x v="7"/>
    <s v="FORESTRY/PAPER"/>
    <n v="1749.9"/>
  </r>
  <r>
    <x v="24"/>
    <s v="DM"/>
    <s v="NORTHERN AMERICA"/>
    <s v="CANADA"/>
    <s v="INDUSTRIALS"/>
    <x v="7"/>
    <s v="METALS/MINING EXCLUDING STEEL"/>
    <n v="325"/>
  </r>
  <r>
    <x v="24"/>
    <s v="DM"/>
    <s v="NORTHERN AMERICA"/>
    <s v="CANADA"/>
    <s v="INDUSTRIALS"/>
    <x v="7"/>
    <s v="STEEL PRODUCERS/PRODUCTS"/>
    <n v="340"/>
  </r>
  <r>
    <x v="24"/>
    <s v="DM"/>
    <s v="NORTHERN AMERICA"/>
    <s v="CANADA"/>
    <s v="INDUSTRIALS"/>
    <x v="8"/>
    <s v="DIVERSIFIED CAPITAL GOODS"/>
    <n v="167.5"/>
  </r>
  <r>
    <x v="24"/>
    <s v="DM"/>
    <s v="NORTHERN AMERICA"/>
    <s v="CANADA"/>
    <s v="INDUSTRIALS"/>
    <x v="8"/>
    <s v="PACKAGING"/>
    <n v="264.92599999999999"/>
  </r>
  <r>
    <x v="24"/>
    <s v="DM"/>
    <s v="NORTHERN AMERICA"/>
    <s v="CANADA"/>
    <s v="INDUSTRIALS"/>
    <x v="4"/>
    <s v="BEVERAGE"/>
    <n v="285"/>
  </r>
  <r>
    <x v="24"/>
    <s v="DM"/>
    <s v="NORTHERN AMERICA"/>
    <s v="CANADA"/>
    <s v="INDUSTRIALS"/>
    <x v="4"/>
    <s v="PERSONAL &amp; HOUSEHOLD PRODUCTS"/>
    <n v="125"/>
  </r>
  <r>
    <x v="24"/>
    <s v="DM"/>
    <s v="NORTHERN AMERICA"/>
    <s v="CANADA"/>
    <s v="INDUSTRIALS"/>
    <x v="9"/>
    <s v="ENERGY - EXPLORATION &amp; PRODUCTION"/>
    <n v="1494.95"/>
  </r>
  <r>
    <x v="24"/>
    <s v="DM"/>
    <s v="NORTHERN AMERICA"/>
    <s v="CANADA"/>
    <s v="INDUSTRIALS"/>
    <x v="5"/>
    <s v="ADVERTISING"/>
    <n v="125"/>
  </r>
  <r>
    <x v="24"/>
    <s v="DM"/>
    <s v="NORTHERN AMERICA"/>
    <s v="CANADA"/>
    <s v="INDUSTRIALS"/>
    <x v="5"/>
    <s v="CABLE &amp; SATELLITE TV"/>
    <n v="1815"/>
  </r>
  <r>
    <x v="24"/>
    <s v="DM"/>
    <s v="NORTHERN AMERICA"/>
    <s v="CANADA"/>
    <s v="INDUSTRIALS"/>
    <x v="5"/>
    <s v="MEDIA CONTENT"/>
    <n v="200"/>
  </r>
  <r>
    <x v="24"/>
    <s v="DM"/>
    <s v="NORTHERN AMERICA"/>
    <s v="CANADA"/>
    <s v="INDUSTRIALS"/>
    <x v="10"/>
    <s v="SPECIALTY RETAIL"/>
    <n v="779.19299999999998"/>
  </r>
  <r>
    <x v="24"/>
    <s v="DM"/>
    <s v="NORTHERN AMERICA"/>
    <s v="CANADA"/>
    <s v="INDUSTRIALS"/>
    <x v="2"/>
    <s v="TELECOM - WIRELESS"/>
    <n v="2339.973"/>
  </r>
  <r>
    <x v="24"/>
    <s v="DM"/>
    <s v="NORTHERN AMERICA"/>
    <s v="CANADA"/>
    <s v="INDUSTRIALS"/>
    <x v="2"/>
    <s v="TELECOM - WIRELINE INTEGRATED &amp; SERVICES"/>
    <n v="1391"/>
  </r>
  <r>
    <x v="24"/>
    <s v="DM"/>
    <s v="NORTHERN AMERICA"/>
    <s v="CANADA"/>
    <s v="INDUSTRIALS"/>
    <x v="1"/>
    <s v="TRANSPORT INFRASTRUCTURE/SERVICES"/>
    <n v="225"/>
  </r>
  <r>
    <x v="24"/>
    <s v="DM"/>
    <s v="NORTHERN AMERICA"/>
    <s v="UNITED STATES"/>
    <s v="FINANCIAL"/>
    <x v="11"/>
    <s v="BANKING"/>
    <n v="2915"/>
  </r>
  <r>
    <x v="24"/>
    <s v="DM"/>
    <s v="NORTHERN AMERICA"/>
    <s v="UNITED STATES"/>
    <s v="FINANCIAL"/>
    <x v="12"/>
    <s v="CONS/COMM/LEASE FINANCING"/>
    <n v="2757.5"/>
  </r>
  <r>
    <x v="24"/>
    <s v="DM"/>
    <s v="NORTHERN AMERICA"/>
    <s v="UNITED STATES"/>
    <s v="FINANCIAL"/>
    <x v="12"/>
    <s v="INVESTMENTS &amp; MISC FINANCIAL SERVICES"/>
    <n v="1416.798"/>
  </r>
  <r>
    <x v="24"/>
    <s v="DM"/>
    <s v="NORTHERN AMERICA"/>
    <s v="UNITED STATES"/>
    <s v="FINANCIAL"/>
    <x v="13"/>
    <s v="LIFE INSURANCE"/>
    <n v="150"/>
  </r>
  <r>
    <x v="24"/>
    <s v="DM"/>
    <s v="NORTHERN AMERICA"/>
    <s v="UNITED STATES"/>
    <s v="FINANCIAL"/>
    <x v="13"/>
    <s v="MULTI-LINE INSURANCE"/>
    <n v="100"/>
  </r>
  <r>
    <x v="24"/>
    <s v="DM"/>
    <s v="NORTHERN AMERICA"/>
    <s v="UNITED STATES"/>
    <s v="FINANCIAL"/>
    <x v="13"/>
    <s v="P&amp;C"/>
    <n v="650"/>
  </r>
  <r>
    <x v="24"/>
    <s v="DM"/>
    <s v="NORTHERN AMERICA"/>
    <s v="UNITED STATES"/>
    <s v="INDUSTRIALS"/>
    <x v="3"/>
    <s v="AUTO PARTS &amp; EQUIPMENT"/>
    <n v="2769"/>
  </r>
  <r>
    <x v="24"/>
    <s v="DM"/>
    <s v="NORTHERN AMERICA"/>
    <s v="UNITED STATES"/>
    <s v="INDUSTRIALS"/>
    <x v="3"/>
    <s v="AUTOMAKERS"/>
    <n v="100"/>
  </r>
  <r>
    <x v="24"/>
    <s v="DM"/>
    <s v="NORTHERN AMERICA"/>
    <s v="UNITED STATES"/>
    <s v="INDUSTRIALS"/>
    <x v="7"/>
    <s v="BUILDING &amp; CONSTRUCTION"/>
    <n v="3500"/>
  </r>
  <r>
    <x v="24"/>
    <s v="DM"/>
    <s v="NORTHERN AMERICA"/>
    <s v="UNITED STATES"/>
    <s v="INDUSTRIALS"/>
    <x v="7"/>
    <s v="BUILDING MATERIALS"/>
    <n v="2642.817"/>
  </r>
  <r>
    <x v="24"/>
    <s v="DM"/>
    <s v="NORTHERN AMERICA"/>
    <s v="UNITED STATES"/>
    <s v="INDUSTRIALS"/>
    <x v="7"/>
    <s v="CHEMICALS"/>
    <n v="4023.4189999999999"/>
  </r>
  <r>
    <x v="24"/>
    <s v="DM"/>
    <s v="NORTHERN AMERICA"/>
    <s v="UNITED STATES"/>
    <s v="INDUSTRIALS"/>
    <x v="7"/>
    <s v="FORESTRY/PAPER"/>
    <n v="1654.596"/>
  </r>
  <r>
    <x v="24"/>
    <s v="DM"/>
    <s v="NORTHERN AMERICA"/>
    <s v="UNITED STATES"/>
    <s v="INDUSTRIALS"/>
    <x v="7"/>
    <s v="METALS/MINING EXCLUDING STEEL"/>
    <n v="2700"/>
  </r>
  <r>
    <x v="24"/>
    <s v="DM"/>
    <s v="NORTHERN AMERICA"/>
    <s v="UNITED STATES"/>
    <s v="INDUSTRIALS"/>
    <x v="7"/>
    <s v="STEEL PRODUCERS/PRODUCTS"/>
    <n v="4316.5259999999998"/>
  </r>
  <r>
    <x v="24"/>
    <s v="DM"/>
    <s v="NORTHERN AMERICA"/>
    <s v="UNITED STATES"/>
    <s v="INDUSTRIALS"/>
    <x v="8"/>
    <s v="AEROSPACE/DEFENSE"/>
    <n v="1135"/>
  </r>
  <r>
    <x v="24"/>
    <s v="DM"/>
    <s v="NORTHERN AMERICA"/>
    <s v="UNITED STATES"/>
    <s v="INDUSTRIALS"/>
    <x v="8"/>
    <s v="DIVERSIFIED CAPITAL GOODS"/>
    <n v="924.57"/>
  </r>
  <r>
    <x v="24"/>
    <s v="DM"/>
    <s v="NORTHERN AMERICA"/>
    <s v="UNITED STATES"/>
    <s v="INDUSTRIALS"/>
    <x v="8"/>
    <s v="MACHINERY"/>
    <n v="1820"/>
  </r>
  <r>
    <x v="24"/>
    <s v="DM"/>
    <s v="NORTHERN AMERICA"/>
    <s v="UNITED STATES"/>
    <s v="INDUSTRIALS"/>
    <x v="8"/>
    <s v="PACKAGING"/>
    <n v="8437.75"/>
  </r>
  <r>
    <x v="24"/>
    <s v="DM"/>
    <s v="NORTHERN AMERICA"/>
    <s v="UNITED STATES"/>
    <s v="INDUSTRIALS"/>
    <x v="4"/>
    <s v="BEVERAGE"/>
    <n v="230"/>
  </r>
  <r>
    <x v="24"/>
    <s v="DM"/>
    <s v="NORTHERN AMERICA"/>
    <s v="UNITED STATES"/>
    <s v="INDUSTRIALS"/>
    <x v="4"/>
    <s v="FOOD - WHOLESALE"/>
    <n v="4874.1499999999996"/>
  </r>
  <r>
    <x v="24"/>
    <s v="DM"/>
    <s v="NORTHERN AMERICA"/>
    <s v="UNITED STATES"/>
    <s v="INDUSTRIALS"/>
    <x v="4"/>
    <s v="PERSONAL &amp; HOUSEHOLD PRODUCTS"/>
    <n v="4599.6499999999996"/>
  </r>
  <r>
    <x v="24"/>
    <s v="DM"/>
    <s v="NORTHERN AMERICA"/>
    <s v="UNITED STATES"/>
    <s v="INDUSTRIALS"/>
    <x v="9"/>
    <s v="ENERGY - EXPLORATION &amp; PRODUCTION"/>
    <n v="9007.4"/>
  </r>
  <r>
    <x v="24"/>
    <s v="DM"/>
    <s v="NORTHERN AMERICA"/>
    <s v="UNITED STATES"/>
    <s v="INDUSTRIALS"/>
    <x v="9"/>
    <s v="GAS DISTRIBUTION"/>
    <n v="227.2"/>
  </r>
  <r>
    <x v="24"/>
    <s v="DM"/>
    <s v="NORTHERN AMERICA"/>
    <s v="UNITED STATES"/>
    <s v="INDUSTRIALS"/>
    <x v="9"/>
    <s v="INTEGRATED ENERGY"/>
    <n v="2275"/>
  </r>
  <r>
    <x v="24"/>
    <s v="DM"/>
    <s v="NORTHERN AMERICA"/>
    <s v="UNITED STATES"/>
    <s v="INDUSTRIALS"/>
    <x v="9"/>
    <s v="OIL FIELD EQUIPMENT &amp; SERVICES"/>
    <n v="3035"/>
  </r>
  <r>
    <x v="24"/>
    <s v="DM"/>
    <s v="NORTHERN AMERICA"/>
    <s v="UNITED STATES"/>
    <s v="INDUSTRIALS"/>
    <x v="9"/>
    <s v="OIL REFINING &amp; MARKETING"/>
    <n v="864.99"/>
  </r>
  <r>
    <x v="24"/>
    <s v="DM"/>
    <s v="NORTHERN AMERICA"/>
    <s v="UNITED STATES"/>
    <s v="INDUSTRIALS"/>
    <x v="0"/>
    <s v="HEALTH FACILITIES"/>
    <n v="11260.164000000001"/>
  </r>
  <r>
    <x v="24"/>
    <s v="DM"/>
    <s v="NORTHERN AMERICA"/>
    <s v="UNITED STATES"/>
    <s v="INDUSTRIALS"/>
    <x v="0"/>
    <s v="HEALTH SERVICES"/>
    <n v="2132.3249999999998"/>
  </r>
  <r>
    <x v="24"/>
    <s v="DM"/>
    <s v="NORTHERN AMERICA"/>
    <s v="UNITED STATES"/>
    <s v="INDUSTRIALS"/>
    <x v="0"/>
    <s v="MEDICAL PRODUCTS"/>
    <n v="2147.2049999999999"/>
  </r>
  <r>
    <x v="24"/>
    <s v="DM"/>
    <s v="NORTHERN AMERICA"/>
    <s v="UNITED STATES"/>
    <s v="INDUSTRIALS"/>
    <x v="0"/>
    <s v="PHARMACEUTICALS"/>
    <n v="725"/>
  </r>
  <r>
    <x v="24"/>
    <s v="DM"/>
    <s v="NORTHERN AMERICA"/>
    <s v="UNITED STATES"/>
    <s v="INDUSTRIALS"/>
    <x v="14"/>
    <s v="GAMING"/>
    <n v="6871.58"/>
  </r>
  <r>
    <x v="24"/>
    <s v="DM"/>
    <s v="NORTHERN AMERICA"/>
    <s v="UNITED STATES"/>
    <s v="INDUSTRIALS"/>
    <x v="14"/>
    <s v="HOTELS"/>
    <n v="4750"/>
  </r>
  <r>
    <x v="24"/>
    <s v="DM"/>
    <s v="NORTHERN AMERICA"/>
    <s v="UNITED STATES"/>
    <s v="INDUSTRIALS"/>
    <x v="14"/>
    <s v="RECREATION &amp; TRAVEL"/>
    <n v="3816.5"/>
  </r>
  <r>
    <x v="24"/>
    <s v="DM"/>
    <s v="NORTHERN AMERICA"/>
    <s v="UNITED STATES"/>
    <s v="INDUSTRIALS"/>
    <x v="14"/>
    <s v="THEATERS &amp; ENTERTAINMENT"/>
    <n v="1495.2529999999999"/>
  </r>
  <r>
    <x v="24"/>
    <s v="DM"/>
    <s v="NORTHERN AMERICA"/>
    <s v="UNITED STATES"/>
    <s v="INDUSTRIALS"/>
    <x v="5"/>
    <s v="ADVERTISING"/>
    <n v="1480"/>
  </r>
  <r>
    <x v="24"/>
    <s v="DM"/>
    <s v="NORTHERN AMERICA"/>
    <s v="UNITED STATES"/>
    <s v="INDUSTRIALS"/>
    <x v="5"/>
    <s v="CABLE &amp; SATELLITE TV"/>
    <n v="16788.713"/>
  </r>
  <r>
    <x v="24"/>
    <s v="DM"/>
    <s v="NORTHERN AMERICA"/>
    <s v="UNITED STATES"/>
    <s v="INDUSTRIALS"/>
    <x v="5"/>
    <s v="MEDIA - DIVERSIFIED"/>
    <n v="4110"/>
  </r>
  <r>
    <x v="24"/>
    <s v="DM"/>
    <s v="NORTHERN AMERICA"/>
    <s v="UNITED STATES"/>
    <s v="INDUSTRIALS"/>
    <x v="5"/>
    <s v="MEDIA CONTENT"/>
    <n v="11012.103999999999"/>
  </r>
  <r>
    <x v="24"/>
    <s v="DM"/>
    <s v="NORTHERN AMERICA"/>
    <s v="UNITED STATES"/>
    <s v="INDUSTRIALS"/>
    <x v="5"/>
    <s v="PRINTING &amp; PUBLISHING"/>
    <n v="3009.076"/>
  </r>
  <r>
    <x v="24"/>
    <s v="DM"/>
    <s v="NORTHERN AMERICA"/>
    <s v="UNITED STATES"/>
    <s v="INDUSTRIALS"/>
    <x v="15"/>
    <s v="REALESTATE DEV &amp; MGT"/>
    <n v="375"/>
  </r>
  <r>
    <x v="24"/>
    <s v="DM"/>
    <s v="NORTHERN AMERICA"/>
    <s v="UNITED STATES"/>
    <s v="INDUSTRIALS"/>
    <x v="15"/>
    <s v="REITS"/>
    <n v="1760"/>
  </r>
  <r>
    <x v="24"/>
    <s v="DM"/>
    <s v="NORTHERN AMERICA"/>
    <s v="UNITED STATES"/>
    <s v="INDUSTRIALS"/>
    <x v="10"/>
    <s v="DEPARTMENT STORES"/>
    <n v="117.51"/>
  </r>
  <r>
    <x v="24"/>
    <s v="DM"/>
    <s v="NORTHERN AMERICA"/>
    <s v="UNITED STATES"/>
    <s v="INDUSTRIALS"/>
    <x v="10"/>
    <s v="DISCOUNT STORES"/>
    <n v="2498.8040000000001"/>
  </r>
  <r>
    <x v="24"/>
    <s v="DM"/>
    <s v="NORTHERN AMERICA"/>
    <s v="UNITED STATES"/>
    <s v="INDUSTRIALS"/>
    <x v="10"/>
    <s v="FOOD &amp; DRUG RETAILERS"/>
    <n v="6106.8559999999998"/>
  </r>
  <r>
    <x v="24"/>
    <s v="DM"/>
    <s v="NORTHERN AMERICA"/>
    <s v="UNITED STATES"/>
    <s v="INDUSTRIALS"/>
    <x v="10"/>
    <s v="RESTAURANTS"/>
    <n v="2238.056"/>
  </r>
  <r>
    <x v="24"/>
    <s v="DM"/>
    <s v="NORTHERN AMERICA"/>
    <s v="UNITED STATES"/>
    <s v="INDUSTRIALS"/>
    <x v="10"/>
    <s v="SPECIALTY RETAIL"/>
    <n v="7095.9470000000001"/>
  </r>
  <r>
    <x v="24"/>
    <s v="DM"/>
    <s v="NORTHERN AMERICA"/>
    <s v="UNITED STATES"/>
    <s v="INDUSTRIALS"/>
    <x v="16"/>
    <s v="ENVIRONMENTAL"/>
    <n v="1518"/>
  </r>
  <r>
    <x v="24"/>
    <s v="DM"/>
    <s v="NORTHERN AMERICA"/>
    <s v="UNITED STATES"/>
    <s v="INDUSTRIALS"/>
    <x v="16"/>
    <s v="SUPPORT-SERVICES"/>
    <n v="1497.9"/>
  </r>
  <r>
    <x v="24"/>
    <s v="DM"/>
    <s v="NORTHERN AMERICA"/>
    <s v="UNITED STATES"/>
    <s v="INDUSTRIALS"/>
    <x v="17"/>
    <s v="ELECTRONICS"/>
    <n v="7562.4880000000003"/>
  </r>
  <r>
    <x v="24"/>
    <s v="DM"/>
    <s v="NORTHERN AMERICA"/>
    <s v="UNITED STATES"/>
    <s v="INDUSTRIALS"/>
    <x v="17"/>
    <s v="SOFTWARE/SERVICES"/>
    <n v="2250"/>
  </r>
  <r>
    <x v="24"/>
    <s v="DM"/>
    <s v="NORTHERN AMERICA"/>
    <s v="UNITED STATES"/>
    <s v="INDUSTRIALS"/>
    <x v="17"/>
    <s v="TECH HARDWARE &amp; EQUIPMENT"/>
    <n v="905"/>
  </r>
  <r>
    <x v="24"/>
    <s v="DM"/>
    <s v="NORTHERN AMERICA"/>
    <s v="UNITED STATES"/>
    <s v="INDUSTRIALS"/>
    <x v="2"/>
    <s v="TELECOM - SATELLITE"/>
    <n v="3375.7249999999999"/>
  </r>
  <r>
    <x v="24"/>
    <s v="DM"/>
    <s v="NORTHERN AMERICA"/>
    <s v="UNITED STATES"/>
    <s v="INDUSTRIALS"/>
    <x v="2"/>
    <s v="TELECOM - WIRELESS"/>
    <n v="6939.0240000000003"/>
  </r>
  <r>
    <x v="24"/>
    <s v="DM"/>
    <s v="NORTHERN AMERICA"/>
    <s v="UNITED STATES"/>
    <s v="INDUSTRIALS"/>
    <x v="2"/>
    <s v="TELECOM - WIRELINE INTEGRATED &amp; SERVICES"/>
    <n v="16209.892"/>
  </r>
  <r>
    <x v="24"/>
    <s v="DM"/>
    <s v="NORTHERN AMERICA"/>
    <s v="UNITED STATES"/>
    <s v="INDUSTRIALS"/>
    <x v="1"/>
    <s v="AIR TRANSPORTATION"/>
    <n v="3390.7489999999998"/>
  </r>
  <r>
    <x v="24"/>
    <s v="DM"/>
    <s v="NORTHERN AMERICA"/>
    <s v="UNITED STATES"/>
    <s v="INDUSTRIALS"/>
    <x v="1"/>
    <s v="TRANSPORT INFRASTRUCTURE/SERVICES"/>
    <n v="1675"/>
  </r>
  <r>
    <x v="24"/>
    <s v="DM"/>
    <s v="NORTHERN AMERICA"/>
    <s v="UNITED STATES"/>
    <s v="INDUSTRIALS"/>
    <x v="1"/>
    <s v="TRUCKING &amp; DELIVERY"/>
    <n v="100"/>
  </r>
  <r>
    <x v="24"/>
    <s v="DM"/>
    <s v="NORTHERN AMERICA"/>
    <s v="UNITED STATES"/>
    <s v="UTILITY"/>
    <x v="6"/>
    <s v="ELECTRIC-GENERATION"/>
    <n v="702.245"/>
  </r>
  <r>
    <x v="24"/>
    <s v="DM"/>
    <s v="NORTHERN AMERICA"/>
    <s v="UNITED STATES"/>
    <s v="UTILITY"/>
    <x v="6"/>
    <s v="ELECTRIC-INTEGRATED"/>
    <n v="8918.4349999999995"/>
  </r>
  <r>
    <x v="24"/>
    <s v="DM"/>
    <s v="OCEANIA"/>
    <s v="AUSTRALIA"/>
    <s v="FINANCIAL"/>
    <x v="12"/>
    <s v="INVESTMENTS &amp; MISC FINANCIAL SERVICES"/>
    <n v="340"/>
  </r>
  <r>
    <x v="24"/>
    <s v="DM"/>
    <s v="OCEANIA"/>
    <s v="AUSTRALIA"/>
    <s v="INDUSTRIALS"/>
    <x v="7"/>
    <s v="METALS/MINING EXCLUDING STEEL"/>
    <n v="525"/>
  </r>
  <r>
    <x v="24"/>
    <s v="EM"/>
    <s v="ASIA"/>
    <s v="INDONESIA"/>
    <s v="FINANCIAL"/>
    <x v="12"/>
    <s v="INVESTMENTS &amp; MISC FINANCIAL SERVICES"/>
    <n v="783.45500000000004"/>
  </r>
  <r>
    <x v="24"/>
    <s v="EM"/>
    <s v="ASIA"/>
    <s v="INDONESIA"/>
    <s v="INDUSTRIALS"/>
    <x v="7"/>
    <s v="FORESTRY/PAPER"/>
    <n v="210"/>
  </r>
  <r>
    <x v="24"/>
    <s v="EM"/>
    <s v="ASIA"/>
    <s v="MALAYSIA"/>
    <s v="FINANCIAL"/>
    <x v="11"/>
    <s v="BANKING"/>
    <n v="250"/>
  </r>
  <r>
    <x v="24"/>
    <s v="EM"/>
    <s v="ASIA"/>
    <s v="PHILIPPINES"/>
    <s v="QUASI &amp; FOREIGN GOVERNMENT"/>
    <x v="19"/>
    <s v="GOVERNMENT GUARANTEED"/>
    <n v="360"/>
  </r>
  <r>
    <x v="24"/>
    <s v="EM"/>
    <s v="ASIA"/>
    <s v="PHILIPPINES"/>
    <s v="UTILITY"/>
    <x v="6"/>
    <s v="ELECTRIC-GENERATION"/>
    <n v="596.5"/>
  </r>
  <r>
    <x v="24"/>
    <s v="EM"/>
    <s v="EUROPE"/>
    <s v="POLAND"/>
    <s v="INDUSTRIALS"/>
    <x v="2"/>
    <s v="TELECOM - WIRELINE INTEGRATED &amp; SERVICES"/>
    <n v="391.55"/>
  </r>
  <r>
    <x v="24"/>
    <s v="EM"/>
    <s v="LATIN AMERICA"/>
    <s v="ARGENTINA"/>
    <s v="FINANCIAL"/>
    <x v="11"/>
    <s v="BANKING"/>
    <n v="450"/>
  </r>
  <r>
    <x v="24"/>
    <s v="EM"/>
    <s v="LATIN AMERICA"/>
    <s v="ARGENTINA"/>
    <s v="FINANCIAL"/>
    <x v="12"/>
    <s v="INVESTMENTS &amp; MISC FINANCIAL SERVICES"/>
    <n v="206.74299999999999"/>
  </r>
  <r>
    <x v="24"/>
    <s v="EM"/>
    <s v="LATIN AMERICA"/>
    <s v="ARGENTINA"/>
    <s v="INDUSTRIALS"/>
    <x v="7"/>
    <s v="STEEL PRODUCERS/PRODUCTS"/>
    <n v="100"/>
  </r>
  <r>
    <x v="24"/>
    <s v="EM"/>
    <s v="LATIN AMERICA"/>
    <s v="ARGENTINA"/>
    <s v="INDUSTRIALS"/>
    <x v="4"/>
    <s v="FOOD - WHOLESALE"/>
    <n v="225"/>
  </r>
  <r>
    <x v="24"/>
    <s v="EM"/>
    <s v="LATIN AMERICA"/>
    <s v="ARGENTINA"/>
    <s v="INDUSTRIALS"/>
    <x v="9"/>
    <s v="GAS DISTRIBUTION"/>
    <n v="500"/>
  </r>
  <r>
    <x v="24"/>
    <s v="EM"/>
    <s v="LATIN AMERICA"/>
    <s v="ARGENTINA"/>
    <s v="INDUSTRIALS"/>
    <x v="9"/>
    <s v="INTEGRATED ENERGY"/>
    <n v="650"/>
  </r>
  <r>
    <x v="24"/>
    <s v="EM"/>
    <s v="LATIN AMERICA"/>
    <s v="ARGENTINA"/>
    <s v="INDUSTRIALS"/>
    <x v="5"/>
    <s v="CABLE &amp; SATELLITE TV"/>
    <n v="123.91200000000001"/>
  </r>
  <r>
    <x v="24"/>
    <s v="EM"/>
    <s v="LATIN AMERICA"/>
    <s v="ARGENTINA"/>
    <s v="INDUSTRIALS"/>
    <x v="2"/>
    <s v="TELECOM - WIRELINE INTEGRATED &amp; SERVICES"/>
    <n v="551.43799999999999"/>
  </r>
  <r>
    <x v="24"/>
    <s v="EM"/>
    <s v="LATIN AMERICA"/>
    <s v="BRAZIL"/>
    <s v="INDUSTRIALS"/>
    <x v="5"/>
    <s v="CABLE &amp; SATELLITE TV"/>
    <n v="724.78700000000003"/>
  </r>
  <r>
    <x v="24"/>
    <s v="EM"/>
    <s v="LATIN AMERICA"/>
    <s v="MEXICO"/>
    <s v="FINANCIAL"/>
    <x v="11"/>
    <s v="BANKING"/>
    <n v="200"/>
  </r>
  <r>
    <x v="24"/>
    <s v="EM"/>
    <s v="LATIN AMERICA"/>
    <s v="MEXICO"/>
    <s v="INDUSTRIALS"/>
    <x v="7"/>
    <s v="FORESTRY/PAPER"/>
    <n v="400"/>
  </r>
  <r>
    <x v="24"/>
    <s v="EM"/>
    <s v="LATIN AMERICA"/>
    <s v="MEXICO"/>
    <s v="INDUSTRIALS"/>
    <x v="7"/>
    <s v="METALS/MINING EXCLUDING STEEL"/>
    <n v="500"/>
  </r>
  <r>
    <x v="24"/>
    <s v="EM"/>
    <s v="LATIN AMERICA"/>
    <s v="MEXICO"/>
    <s v="INDUSTRIALS"/>
    <x v="7"/>
    <s v="STEEL PRODUCERS/PRODUCTS"/>
    <n v="401.10899999999998"/>
  </r>
  <r>
    <x v="24"/>
    <s v="EM"/>
    <s v="LATIN AMERICA"/>
    <s v="MEXICO"/>
    <s v="INDUSTRIALS"/>
    <x v="4"/>
    <s v="BEVERAGE"/>
    <n v="350.08100000000002"/>
  </r>
  <r>
    <x v="24"/>
    <s v="EM"/>
    <s v="LATIN AMERICA"/>
    <s v="MEXICO"/>
    <s v="INDUSTRIALS"/>
    <x v="9"/>
    <s v="ENERGY - EXPLORATION &amp; PRODUCTION"/>
    <n v="1278.758"/>
  </r>
  <r>
    <x v="24"/>
    <s v="EM"/>
    <s v="LATIN AMERICA"/>
    <s v="MEXICO"/>
    <s v="INDUSTRIALS"/>
    <x v="5"/>
    <s v="MEDIA CONTENT"/>
    <n v="1047.941"/>
  </r>
  <r>
    <x v="24"/>
    <s v="EM"/>
    <s v="LATIN AMERICA"/>
    <s v="MEXICO"/>
    <s v="INDUSTRIALS"/>
    <x v="2"/>
    <s v="TELECOM - WIRELESS"/>
    <n v="372.92599999999999"/>
  </r>
  <r>
    <x v="24"/>
    <s v="EM"/>
    <s v="LATIN AMERICA"/>
    <s v="MEXICO"/>
    <s v="INDUSTRIALS"/>
    <x v="1"/>
    <s v="TRANSPORT INFRASTRUCTURE/SERVICES"/>
    <n v="550"/>
  </r>
  <r>
    <x v="24"/>
    <s v="EM"/>
    <s v="LATIN AMERICA"/>
    <s v="MEXICO"/>
    <s v="QUASI &amp; FOREIGN GOVERNMENT"/>
    <x v="19"/>
    <s v="GOVERNMENT GUARANTEED"/>
    <n v="200"/>
  </r>
  <r>
    <x v="24"/>
    <s v="EM"/>
    <s v="MIDDLE EAST"/>
    <s v="ISRAEL"/>
    <s v="INDUSTRIALS"/>
    <x v="2"/>
    <s v="TELECOM - WIRELINE INTEGRATED &amp; SERVICES"/>
    <n v="183"/>
  </r>
  <r>
    <x v="25"/>
    <s v="DM"/>
    <s v="EUROPE"/>
    <s v="GERMANY"/>
    <s v="FINANCIAL"/>
    <x v="13"/>
    <s v="REINSURANCE"/>
    <n v="135"/>
  </r>
  <r>
    <x v="25"/>
    <s v="DM"/>
    <s v="EUROPE"/>
    <s v="GERMANY"/>
    <s v="INDUSTRIALS"/>
    <x v="0"/>
    <s v="MEDICAL PRODUCTS"/>
    <n v="360"/>
  </r>
  <r>
    <x v="25"/>
    <s v="DM"/>
    <s v="EUROPE"/>
    <s v="GREECE"/>
    <s v="INDUSTRIALS"/>
    <x v="1"/>
    <s v="TRANSPORT INFRASTRUCTURE/SERVICES"/>
    <n v="175"/>
  </r>
  <r>
    <x v="25"/>
    <s v="DM"/>
    <s v="EUROPE"/>
    <s v="LUXEMBOURG"/>
    <s v="INDUSTRIALS"/>
    <x v="2"/>
    <s v="TELECOM - WIRELESS"/>
    <n v="962"/>
  </r>
  <r>
    <x v="25"/>
    <s v="DM"/>
    <s v="EUROPE"/>
    <s v="NETHERLANDS"/>
    <s v="INDUSTRIALS"/>
    <x v="4"/>
    <s v="PERSONAL &amp; HOUSEHOLD PRODUCTS"/>
    <n v="150"/>
  </r>
  <r>
    <x v="25"/>
    <s v="DM"/>
    <s v="EUROPE"/>
    <s v="NETHERLANDS"/>
    <s v="INDUSTRIALS"/>
    <x v="2"/>
    <s v="TELECOM - WIRELINE INTEGRATED &amp; SERVICES"/>
    <n v="264.60000000000002"/>
  </r>
  <r>
    <x v="25"/>
    <s v="DM"/>
    <s v="EUROPE"/>
    <s v="SWEDEN"/>
    <s v="INDUSTRIALS"/>
    <x v="1"/>
    <s v="TRANSPORT INFRASTRUCTURE/SERVICES"/>
    <n v="475"/>
  </r>
  <r>
    <x v="25"/>
    <s v="DM"/>
    <s v="EUROPE"/>
    <s v="UNITED KINGDOM"/>
    <s v="INDUSTRIALS"/>
    <x v="3"/>
    <s v="AUTO PARTS &amp; EQUIPMENT"/>
    <n v="110"/>
  </r>
  <r>
    <x v="25"/>
    <s v="DM"/>
    <s v="EUROPE"/>
    <s v="UNITED KINGDOM"/>
    <s v="INDUSTRIALS"/>
    <x v="4"/>
    <s v="PERSONAL &amp; HOUSEHOLD PRODUCTS"/>
    <n v="350"/>
  </r>
  <r>
    <x v="25"/>
    <s v="DM"/>
    <s v="EUROPE"/>
    <s v="UNITED KINGDOM"/>
    <s v="INDUSTRIALS"/>
    <x v="5"/>
    <s v="CABLE &amp; SATELLITE TV"/>
    <n v="1836.4"/>
  </r>
  <r>
    <x v="25"/>
    <s v="DM"/>
    <s v="EUROPE"/>
    <s v="UNITED KINGDOM"/>
    <s v="INDUSTRIALS"/>
    <x v="10"/>
    <s v="SPECIALTY RETAIL"/>
    <n v="125"/>
  </r>
  <r>
    <x v="25"/>
    <s v="DM"/>
    <s v="EUROPE"/>
    <s v="UNITED KINGDOM"/>
    <s v="INDUSTRIALS"/>
    <x v="2"/>
    <s v="TELECOM - WIRELINE INTEGRATED &amp; SERVICES"/>
    <n v="1791.9"/>
  </r>
  <r>
    <x v="25"/>
    <s v="DM"/>
    <s v="EUROPE"/>
    <s v="UNITED KINGDOM"/>
    <s v="INDUSTRIALS"/>
    <x v="1"/>
    <s v="TRANSPORT INFRASTRUCTURE/SERVICES"/>
    <n v="174.5"/>
  </r>
  <r>
    <x v="25"/>
    <s v="DM"/>
    <s v="EUROPE"/>
    <s v="UNITED KINGDOM"/>
    <s v="UTILITY"/>
    <x v="6"/>
    <s v="ELECTRIC-INTEGRATED"/>
    <n v="2550"/>
  </r>
  <r>
    <x v="25"/>
    <s v="DM"/>
    <s v="NORTHERN AMERICA"/>
    <s v="BERMUDA"/>
    <s v="INDUSTRIALS"/>
    <x v="8"/>
    <s v="DIVERSIFIED CAPITAL GOODS"/>
    <n v="426.6"/>
  </r>
  <r>
    <x v="25"/>
    <s v="DM"/>
    <s v="NORTHERN AMERICA"/>
    <s v="BERMUDA"/>
    <s v="INDUSTRIALS"/>
    <x v="2"/>
    <s v="TELECOM - WIRELINE INTEGRATED &amp; SERVICES"/>
    <n v="300"/>
  </r>
  <r>
    <x v="25"/>
    <s v="DM"/>
    <s v="NORTHERN AMERICA"/>
    <s v="BERMUDA"/>
    <s v="INDUSTRIALS"/>
    <x v="1"/>
    <s v="TRANSPORT INFRASTRUCTURE/SERVICES"/>
    <n v="110"/>
  </r>
  <r>
    <x v="25"/>
    <s v="DM"/>
    <s v="NORTHERN AMERICA"/>
    <s v="CANADA"/>
    <s v="INDUSTRIALS"/>
    <x v="7"/>
    <s v="BUILDING MATERIALS"/>
    <n v="125"/>
  </r>
  <r>
    <x v="25"/>
    <s v="DM"/>
    <s v="NORTHERN AMERICA"/>
    <s v="CANADA"/>
    <s v="INDUSTRIALS"/>
    <x v="7"/>
    <s v="FORESTRY/PAPER"/>
    <n v="1749.9"/>
  </r>
  <r>
    <x v="25"/>
    <s v="DM"/>
    <s v="NORTHERN AMERICA"/>
    <s v="CANADA"/>
    <s v="INDUSTRIALS"/>
    <x v="7"/>
    <s v="METALS/MINING EXCLUDING STEEL"/>
    <n v="325"/>
  </r>
  <r>
    <x v="25"/>
    <s v="DM"/>
    <s v="NORTHERN AMERICA"/>
    <s v="CANADA"/>
    <s v="INDUSTRIALS"/>
    <x v="7"/>
    <s v="STEEL PRODUCERS/PRODUCTS"/>
    <n v="340"/>
  </r>
  <r>
    <x v="25"/>
    <s v="DM"/>
    <s v="NORTHERN AMERICA"/>
    <s v="CANADA"/>
    <s v="INDUSTRIALS"/>
    <x v="8"/>
    <s v="DIVERSIFIED CAPITAL GOODS"/>
    <n v="167.5"/>
  </r>
  <r>
    <x v="25"/>
    <s v="DM"/>
    <s v="NORTHERN AMERICA"/>
    <s v="CANADA"/>
    <s v="INDUSTRIALS"/>
    <x v="8"/>
    <s v="PACKAGING"/>
    <n v="264.89999999999998"/>
  </r>
  <r>
    <x v="25"/>
    <s v="DM"/>
    <s v="NORTHERN AMERICA"/>
    <s v="CANADA"/>
    <s v="INDUSTRIALS"/>
    <x v="4"/>
    <s v="BEVERAGE"/>
    <n v="285"/>
  </r>
  <r>
    <x v="25"/>
    <s v="DM"/>
    <s v="NORTHERN AMERICA"/>
    <s v="CANADA"/>
    <s v="INDUSTRIALS"/>
    <x v="4"/>
    <s v="PERSONAL &amp; HOUSEHOLD PRODUCTS"/>
    <n v="125"/>
  </r>
  <r>
    <x v="25"/>
    <s v="DM"/>
    <s v="NORTHERN AMERICA"/>
    <s v="CANADA"/>
    <s v="INDUSTRIALS"/>
    <x v="9"/>
    <s v="ENERGY - EXPLORATION &amp; PRODUCTION"/>
    <n v="1494.9"/>
  </r>
  <r>
    <x v="25"/>
    <s v="DM"/>
    <s v="NORTHERN AMERICA"/>
    <s v="CANADA"/>
    <s v="INDUSTRIALS"/>
    <x v="5"/>
    <s v="ADVERTISING"/>
    <n v="125"/>
  </r>
  <r>
    <x v="25"/>
    <s v="DM"/>
    <s v="NORTHERN AMERICA"/>
    <s v="CANADA"/>
    <s v="INDUSTRIALS"/>
    <x v="5"/>
    <s v="CABLE &amp; SATELLITE TV"/>
    <n v="1815"/>
  </r>
  <r>
    <x v="25"/>
    <s v="DM"/>
    <s v="NORTHERN AMERICA"/>
    <s v="CANADA"/>
    <s v="INDUSTRIALS"/>
    <x v="5"/>
    <s v="MEDIA CONTENT"/>
    <n v="200"/>
  </r>
  <r>
    <x v="25"/>
    <s v="DM"/>
    <s v="NORTHERN AMERICA"/>
    <s v="CANADA"/>
    <s v="INDUSTRIALS"/>
    <x v="10"/>
    <s v="SPECIALTY RETAIL"/>
    <n v="779.2"/>
  </r>
  <r>
    <x v="25"/>
    <s v="DM"/>
    <s v="NORTHERN AMERICA"/>
    <s v="CANADA"/>
    <s v="INDUSTRIALS"/>
    <x v="17"/>
    <s v="ELECTRONICS"/>
    <n v="200"/>
  </r>
  <r>
    <x v="25"/>
    <s v="DM"/>
    <s v="NORTHERN AMERICA"/>
    <s v="CANADA"/>
    <s v="INDUSTRIALS"/>
    <x v="2"/>
    <s v="TELECOM - WIRELESS"/>
    <n v="2340"/>
  </r>
  <r>
    <x v="25"/>
    <s v="DM"/>
    <s v="NORTHERN AMERICA"/>
    <s v="CANADA"/>
    <s v="INDUSTRIALS"/>
    <x v="2"/>
    <s v="TELECOM - WIRELINE INTEGRATED &amp; SERVICES"/>
    <n v="1391"/>
  </r>
  <r>
    <x v="25"/>
    <s v="DM"/>
    <s v="NORTHERN AMERICA"/>
    <s v="CANADA"/>
    <s v="INDUSTRIALS"/>
    <x v="1"/>
    <s v="TRANSPORT INFRASTRUCTURE/SERVICES"/>
    <n v="225"/>
  </r>
  <r>
    <x v="25"/>
    <s v="DM"/>
    <s v="NORTHERN AMERICA"/>
    <s v="UNITED STATES"/>
    <s v="FINANCIAL"/>
    <x v="11"/>
    <s v="BANKING"/>
    <n v="2815"/>
  </r>
  <r>
    <x v="25"/>
    <s v="DM"/>
    <s v="NORTHERN AMERICA"/>
    <s v="UNITED STATES"/>
    <s v="FINANCIAL"/>
    <x v="12"/>
    <s v="CONS/COMM/LEASE FINANCING"/>
    <n v="2757.5"/>
  </r>
  <r>
    <x v="25"/>
    <s v="DM"/>
    <s v="NORTHERN AMERICA"/>
    <s v="UNITED STATES"/>
    <s v="FINANCIAL"/>
    <x v="12"/>
    <s v="INVESTMENTS &amp; MISC FINANCIAL SERVICES"/>
    <n v="1416.8"/>
  </r>
  <r>
    <x v="25"/>
    <s v="DM"/>
    <s v="NORTHERN AMERICA"/>
    <s v="UNITED STATES"/>
    <s v="FINANCIAL"/>
    <x v="13"/>
    <s v="LIFE INSURANCE"/>
    <n v="150"/>
  </r>
  <r>
    <x v="25"/>
    <s v="DM"/>
    <s v="NORTHERN AMERICA"/>
    <s v="UNITED STATES"/>
    <s v="FINANCIAL"/>
    <x v="13"/>
    <s v="MULTI-LINE INSURANCE"/>
    <n v="100"/>
  </r>
  <r>
    <x v="25"/>
    <s v="DM"/>
    <s v="NORTHERN AMERICA"/>
    <s v="UNITED STATES"/>
    <s v="FINANCIAL"/>
    <x v="13"/>
    <s v="P&amp;C"/>
    <n v="650"/>
  </r>
  <r>
    <x v="25"/>
    <s v="DM"/>
    <s v="NORTHERN AMERICA"/>
    <s v="UNITED STATES"/>
    <s v="INDUSTRIALS"/>
    <x v="3"/>
    <s v="AUTO PARTS &amp; EQUIPMENT"/>
    <n v="2769"/>
  </r>
  <r>
    <x v="25"/>
    <s v="DM"/>
    <s v="NORTHERN AMERICA"/>
    <s v="UNITED STATES"/>
    <s v="INDUSTRIALS"/>
    <x v="3"/>
    <s v="AUTOMAKERS"/>
    <n v="100"/>
  </r>
  <r>
    <x v="25"/>
    <s v="DM"/>
    <s v="NORTHERN AMERICA"/>
    <s v="UNITED STATES"/>
    <s v="INDUSTRIALS"/>
    <x v="7"/>
    <s v="BUILDING &amp; CONSTRUCTION"/>
    <n v="3400"/>
  </r>
  <r>
    <x v="25"/>
    <s v="DM"/>
    <s v="NORTHERN AMERICA"/>
    <s v="UNITED STATES"/>
    <s v="INDUSTRIALS"/>
    <x v="7"/>
    <s v="BUILDING MATERIALS"/>
    <n v="2325.3000000000002"/>
  </r>
  <r>
    <x v="25"/>
    <s v="DM"/>
    <s v="NORTHERN AMERICA"/>
    <s v="UNITED STATES"/>
    <s v="INDUSTRIALS"/>
    <x v="7"/>
    <s v="CHEMICALS"/>
    <n v="3883.8"/>
  </r>
  <r>
    <x v="25"/>
    <s v="DM"/>
    <s v="NORTHERN AMERICA"/>
    <s v="UNITED STATES"/>
    <s v="INDUSTRIALS"/>
    <x v="7"/>
    <s v="FORESTRY/PAPER"/>
    <n v="1654.6"/>
  </r>
  <r>
    <x v="25"/>
    <s v="DM"/>
    <s v="NORTHERN AMERICA"/>
    <s v="UNITED STATES"/>
    <s v="INDUSTRIALS"/>
    <x v="7"/>
    <s v="METALS/MINING EXCLUDING STEEL"/>
    <n v="2850"/>
  </r>
  <r>
    <x v="25"/>
    <s v="DM"/>
    <s v="NORTHERN AMERICA"/>
    <s v="UNITED STATES"/>
    <s v="INDUSTRIALS"/>
    <x v="7"/>
    <s v="STEEL PRODUCERS/PRODUCTS"/>
    <n v="4191.5"/>
  </r>
  <r>
    <x v="25"/>
    <s v="DM"/>
    <s v="NORTHERN AMERICA"/>
    <s v="UNITED STATES"/>
    <s v="INDUSTRIALS"/>
    <x v="8"/>
    <s v="AEROSPACE/DEFENSE"/>
    <n v="1135"/>
  </r>
  <r>
    <x v="25"/>
    <s v="DM"/>
    <s v="NORTHERN AMERICA"/>
    <s v="UNITED STATES"/>
    <s v="INDUSTRIALS"/>
    <x v="8"/>
    <s v="DIVERSIFIED CAPITAL GOODS"/>
    <n v="1309.5999999999999"/>
  </r>
  <r>
    <x v="25"/>
    <s v="DM"/>
    <s v="NORTHERN AMERICA"/>
    <s v="UNITED STATES"/>
    <s v="INDUSTRIALS"/>
    <x v="8"/>
    <s v="MACHINERY"/>
    <n v="1970"/>
  </r>
  <r>
    <x v="25"/>
    <s v="DM"/>
    <s v="NORTHERN AMERICA"/>
    <s v="UNITED STATES"/>
    <s v="INDUSTRIALS"/>
    <x v="8"/>
    <s v="PACKAGING"/>
    <n v="8272.7000000000007"/>
  </r>
  <r>
    <x v="25"/>
    <s v="DM"/>
    <s v="NORTHERN AMERICA"/>
    <s v="UNITED STATES"/>
    <s v="INDUSTRIALS"/>
    <x v="4"/>
    <s v="BEVERAGE"/>
    <n v="230"/>
  </r>
  <r>
    <x v="25"/>
    <s v="DM"/>
    <s v="NORTHERN AMERICA"/>
    <s v="UNITED STATES"/>
    <s v="INDUSTRIALS"/>
    <x v="4"/>
    <s v="FOOD - WHOLESALE"/>
    <n v="4744.2"/>
  </r>
  <r>
    <x v="25"/>
    <s v="DM"/>
    <s v="NORTHERN AMERICA"/>
    <s v="UNITED STATES"/>
    <s v="INDUSTRIALS"/>
    <x v="4"/>
    <s v="PERSONAL &amp; HOUSEHOLD PRODUCTS"/>
    <n v="4499.7"/>
  </r>
  <r>
    <x v="25"/>
    <s v="DM"/>
    <s v="NORTHERN AMERICA"/>
    <s v="UNITED STATES"/>
    <s v="INDUSTRIALS"/>
    <x v="9"/>
    <s v="ENERGY - EXPLORATION &amp; PRODUCTION"/>
    <n v="9007.4"/>
  </r>
  <r>
    <x v="25"/>
    <s v="DM"/>
    <s v="NORTHERN AMERICA"/>
    <s v="UNITED STATES"/>
    <s v="INDUSTRIALS"/>
    <x v="9"/>
    <s v="GAS DISTRIBUTION"/>
    <n v="227.2"/>
  </r>
  <r>
    <x v="25"/>
    <s v="DM"/>
    <s v="NORTHERN AMERICA"/>
    <s v="UNITED STATES"/>
    <s v="INDUSTRIALS"/>
    <x v="9"/>
    <s v="INTEGRATED ENERGY"/>
    <n v="2275"/>
  </r>
  <r>
    <x v="25"/>
    <s v="DM"/>
    <s v="NORTHERN AMERICA"/>
    <s v="UNITED STATES"/>
    <s v="INDUSTRIALS"/>
    <x v="9"/>
    <s v="OIL FIELD EQUIPMENT &amp; SERVICES"/>
    <n v="3035"/>
  </r>
  <r>
    <x v="25"/>
    <s v="DM"/>
    <s v="NORTHERN AMERICA"/>
    <s v="UNITED STATES"/>
    <s v="INDUSTRIALS"/>
    <x v="9"/>
    <s v="OIL REFINING &amp; MARKETING"/>
    <n v="865"/>
  </r>
  <r>
    <x v="25"/>
    <s v="DM"/>
    <s v="NORTHERN AMERICA"/>
    <s v="UNITED STATES"/>
    <s v="INDUSTRIALS"/>
    <x v="0"/>
    <s v="HEALTH FACILITIES"/>
    <n v="11260.2"/>
  </r>
  <r>
    <x v="25"/>
    <s v="DM"/>
    <s v="NORTHERN AMERICA"/>
    <s v="UNITED STATES"/>
    <s v="INDUSTRIALS"/>
    <x v="0"/>
    <s v="HEALTH SERVICES"/>
    <n v="2132.3000000000002"/>
  </r>
  <r>
    <x v="25"/>
    <s v="DM"/>
    <s v="NORTHERN AMERICA"/>
    <s v="UNITED STATES"/>
    <s v="INDUSTRIALS"/>
    <x v="0"/>
    <s v="MEDICAL PRODUCTS"/>
    <n v="2147.1999999999998"/>
  </r>
  <r>
    <x v="25"/>
    <s v="DM"/>
    <s v="NORTHERN AMERICA"/>
    <s v="UNITED STATES"/>
    <s v="INDUSTRIALS"/>
    <x v="0"/>
    <s v="PHARMACEUTICALS"/>
    <n v="725"/>
  </r>
  <r>
    <x v="25"/>
    <s v="DM"/>
    <s v="NORTHERN AMERICA"/>
    <s v="UNITED STATES"/>
    <s v="INDUSTRIALS"/>
    <x v="14"/>
    <s v="GAMING"/>
    <n v="7411.6"/>
  </r>
  <r>
    <x v="25"/>
    <s v="DM"/>
    <s v="NORTHERN AMERICA"/>
    <s v="UNITED STATES"/>
    <s v="INDUSTRIALS"/>
    <x v="14"/>
    <s v="HOTELS"/>
    <n v="4750"/>
  </r>
  <r>
    <x v="25"/>
    <s v="DM"/>
    <s v="NORTHERN AMERICA"/>
    <s v="UNITED STATES"/>
    <s v="INDUSTRIALS"/>
    <x v="14"/>
    <s v="RECREATION &amp; TRAVEL"/>
    <n v="3816.5"/>
  </r>
  <r>
    <x v="25"/>
    <s v="DM"/>
    <s v="NORTHERN AMERICA"/>
    <s v="UNITED STATES"/>
    <s v="INDUSTRIALS"/>
    <x v="14"/>
    <s v="THEATERS &amp; ENTERTAINMENT"/>
    <n v="1894.1"/>
  </r>
  <r>
    <x v="25"/>
    <s v="DM"/>
    <s v="NORTHERN AMERICA"/>
    <s v="UNITED STATES"/>
    <s v="INDUSTRIALS"/>
    <x v="5"/>
    <s v="ADVERTISING"/>
    <n v="1480"/>
  </r>
  <r>
    <x v="25"/>
    <s v="DM"/>
    <s v="NORTHERN AMERICA"/>
    <s v="UNITED STATES"/>
    <s v="INDUSTRIALS"/>
    <x v="5"/>
    <s v="CABLE &amp; SATELLITE TV"/>
    <n v="16037.4"/>
  </r>
  <r>
    <x v="25"/>
    <s v="DM"/>
    <s v="NORTHERN AMERICA"/>
    <s v="UNITED STATES"/>
    <s v="INDUSTRIALS"/>
    <x v="5"/>
    <s v="MEDIA - DIVERSIFIED"/>
    <n v="1985"/>
  </r>
  <r>
    <x v="25"/>
    <s v="DM"/>
    <s v="NORTHERN AMERICA"/>
    <s v="UNITED STATES"/>
    <s v="INDUSTRIALS"/>
    <x v="5"/>
    <s v="MEDIA CONTENT"/>
    <n v="10632.7"/>
  </r>
  <r>
    <x v="25"/>
    <s v="DM"/>
    <s v="NORTHERN AMERICA"/>
    <s v="UNITED STATES"/>
    <s v="INDUSTRIALS"/>
    <x v="5"/>
    <s v="PRINTING &amp; PUBLISHING"/>
    <n v="2704.1"/>
  </r>
  <r>
    <x v="25"/>
    <s v="DM"/>
    <s v="NORTHERN AMERICA"/>
    <s v="UNITED STATES"/>
    <s v="INDUSTRIALS"/>
    <x v="15"/>
    <s v="REALESTATE DEV &amp; MGT"/>
    <n v="375"/>
  </r>
  <r>
    <x v="25"/>
    <s v="DM"/>
    <s v="NORTHERN AMERICA"/>
    <s v="UNITED STATES"/>
    <s v="INDUSTRIALS"/>
    <x v="15"/>
    <s v="REITS"/>
    <n v="1760"/>
  </r>
  <r>
    <x v="25"/>
    <s v="DM"/>
    <s v="NORTHERN AMERICA"/>
    <s v="UNITED STATES"/>
    <s v="INDUSTRIALS"/>
    <x v="10"/>
    <s v="DEPARTMENT STORES"/>
    <n v="117.5"/>
  </r>
  <r>
    <x v="25"/>
    <s v="DM"/>
    <s v="NORTHERN AMERICA"/>
    <s v="UNITED STATES"/>
    <s v="INDUSTRIALS"/>
    <x v="10"/>
    <s v="DISCOUNT STORES"/>
    <n v="2003.8"/>
  </r>
  <r>
    <x v="25"/>
    <s v="DM"/>
    <s v="NORTHERN AMERICA"/>
    <s v="UNITED STATES"/>
    <s v="INDUSTRIALS"/>
    <x v="10"/>
    <s v="FOOD &amp; DRUG RETAILERS"/>
    <n v="5599.2"/>
  </r>
  <r>
    <x v="25"/>
    <s v="DM"/>
    <s v="NORTHERN AMERICA"/>
    <s v="UNITED STATES"/>
    <s v="INDUSTRIALS"/>
    <x v="10"/>
    <s v="RESTAURANTS"/>
    <n v="2238.1"/>
  </r>
  <r>
    <x v="25"/>
    <s v="DM"/>
    <s v="NORTHERN AMERICA"/>
    <s v="UNITED STATES"/>
    <s v="INDUSTRIALS"/>
    <x v="10"/>
    <s v="SPECIALTY RETAIL"/>
    <n v="7751"/>
  </r>
  <r>
    <x v="25"/>
    <s v="DM"/>
    <s v="NORTHERN AMERICA"/>
    <s v="UNITED STATES"/>
    <s v="INDUSTRIALS"/>
    <x v="16"/>
    <s v="ENVIRONMENTAL"/>
    <n v="575"/>
  </r>
  <r>
    <x v="25"/>
    <s v="DM"/>
    <s v="NORTHERN AMERICA"/>
    <s v="UNITED STATES"/>
    <s v="INDUSTRIALS"/>
    <x v="16"/>
    <s v="SUPPORT-SERVICES"/>
    <n v="1697.9"/>
  </r>
  <r>
    <x v="25"/>
    <s v="DM"/>
    <s v="NORTHERN AMERICA"/>
    <s v="UNITED STATES"/>
    <s v="INDUSTRIALS"/>
    <x v="17"/>
    <s v="ELECTRONICS"/>
    <n v="8062.5"/>
  </r>
  <r>
    <x v="25"/>
    <s v="DM"/>
    <s v="NORTHERN AMERICA"/>
    <s v="UNITED STATES"/>
    <s v="INDUSTRIALS"/>
    <x v="17"/>
    <s v="SOFTWARE/SERVICES"/>
    <n v="2250"/>
  </r>
  <r>
    <x v="25"/>
    <s v="DM"/>
    <s v="NORTHERN AMERICA"/>
    <s v="UNITED STATES"/>
    <s v="INDUSTRIALS"/>
    <x v="17"/>
    <s v="TECH HARDWARE &amp; EQUIPMENT"/>
    <n v="905"/>
  </r>
  <r>
    <x v="25"/>
    <s v="DM"/>
    <s v="NORTHERN AMERICA"/>
    <s v="UNITED STATES"/>
    <s v="INDUSTRIALS"/>
    <x v="2"/>
    <s v="TELECOM - SATELLITE"/>
    <n v="3375.8"/>
  </r>
  <r>
    <x v="25"/>
    <s v="DM"/>
    <s v="NORTHERN AMERICA"/>
    <s v="UNITED STATES"/>
    <s v="INDUSTRIALS"/>
    <x v="2"/>
    <s v="TELECOM - WIRELESS"/>
    <n v="7440.1"/>
  </r>
  <r>
    <x v="25"/>
    <s v="DM"/>
    <s v="NORTHERN AMERICA"/>
    <s v="UNITED STATES"/>
    <s v="INDUSTRIALS"/>
    <x v="2"/>
    <s v="TELECOM - WIRELINE INTEGRATED &amp; SERVICES"/>
    <n v="18410"/>
  </r>
  <r>
    <x v="25"/>
    <s v="DM"/>
    <s v="NORTHERN AMERICA"/>
    <s v="UNITED STATES"/>
    <s v="INDUSTRIALS"/>
    <x v="1"/>
    <s v="AIR TRANSPORTATION"/>
    <n v="3590.8"/>
  </r>
  <r>
    <x v="25"/>
    <s v="DM"/>
    <s v="NORTHERN AMERICA"/>
    <s v="UNITED STATES"/>
    <s v="INDUSTRIALS"/>
    <x v="1"/>
    <s v="TRANSPORT INFRASTRUCTURE/SERVICES"/>
    <n v="1955"/>
  </r>
  <r>
    <x v="25"/>
    <s v="DM"/>
    <s v="NORTHERN AMERICA"/>
    <s v="UNITED STATES"/>
    <s v="INDUSTRIALS"/>
    <x v="1"/>
    <s v="TRUCKING &amp; DELIVERY"/>
    <n v="100"/>
  </r>
  <r>
    <x v="25"/>
    <s v="DM"/>
    <s v="NORTHERN AMERICA"/>
    <s v="UNITED STATES"/>
    <s v="UTILITY"/>
    <x v="6"/>
    <s v="ELECTRIC-GENERATION"/>
    <n v="702.2"/>
  </r>
  <r>
    <x v="25"/>
    <s v="DM"/>
    <s v="NORTHERN AMERICA"/>
    <s v="UNITED STATES"/>
    <s v="UTILITY"/>
    <x v="6"/>
    <s v="ELECTRIC-INTEGRATED"/>
    <n v="8914.4"/>
  </r>
  <r>
    <x v="25"/>
    <s v="DM"/>
    <s v="OCEANIA"/>
    <s v="AUSTRALIA"/>
    <s v="FINANCIAL"/>
    <x v="12"/>
    <s v="INVESTMENTS &amp; MISC FINANCIAL SERVICES"/>
    <n v="340"/>
  </r>
  <r>
    <x v="25"/>
    <s v="DM"/>
    <s v="OCEANIA"/>
    <s v="AUSTRALIA"/>
    <s v="INDUSTRIALS"/>
    <x v="7"/>
    <s v="METALS/MINING EXCLUDING STEEL"/>
    <n v="525"/>
  </r>
  <r>
    <x v="25"/>
    <s v="EM"/>
    <s v="ASIA"/>
    <s v="INDONESIA"/>
    <s v="FINANCIAL"/>
    <x v="12"/>
    <s v="INVESTMENTS &amp; MISC FINANCIAL SERVICES"/>
    <n v="783.5"/>
  </r>
  <r>
    <x v="25"/>
    <s v="EM"/>
    <s v="ASIA"/>
    <s v="INDONESIA"/>
    <s v="INDUSTRIALS"/>
    <x v="7"/>
    <s v="FORESTRY/PAPER"/>
    <n v="210"/>
  </r>
  <r>
    <x v="25"/>
    <s v="EM"/>
    <s v="ASIA"/>
    <s v="MALAYSIA"/>
    <s v="FINANCIAL"/>
    <x v="11"/>
    <s v="BANKING"/>
    <n v="250"/>
  </r>
  <r>
    <x v="25"/>
    <s v="EM"/>
    <s v="ASIA"/>
    <s v="PHILIPPINES"/>
    <s v="QUASI &amp; FOREIGN GOVERNMENT"/>
    <x v="19"/>
    <s v="GOVERNMENT GUARANTEED"/>
    <n v="360"/>
  </r>
  <r>
    <x v="25"/>
    <s v="EM"/>
    <s v="ASIA"/>
    <s v="PHILIPPINES"/>
    <s v="UTILITY"/>
    <x v="6"/>
    <s v="ELECTRIC-GENERATION"/>
    <n v="597"/>
  </r>
  <r>
    <x v="25"/>
    <s v="EM"/>
    <s v="EUROPE"/>
    <s v="POLAND"/>
    <s v="INDUSTRIALS"/>
    <x v="2"/>
    <s v="TELECOM - WIRELINE INTEGRATED &amp; SERVICES"/>
    <n v="391.6"/>
  </r>
  <r>
    <x v="25"/>
    <s v="EM"/>
    <s v="LATIN AMERICA"/>
    <s v="ARGENTINA"/>
    <s v="FINANCIAL"/>
    <x v="11"/>
    <s v="BANKING"/>
    <n v="450"/>
  </r>
  <r>
    <x v="25"/>
    <s v="EM"/>
    <s v="LATIN AMERICA"/>
    <s v="ARGENTINA"/>
    <s v="FINANCIAL"/>
    <x v="12"/>
    <s v="INVESTMENTS &amp; MISC FINANCIAL SERVICES"/>
    <n v="207"/>
  </r>
  <r>
    <x v="25"/>
    <s v="EM"/>
    <s v="LATIN AMERICA"/>
    <s v="ARGENTINA"/>
    <s v="INDUSTRIALS"/>
    <x v="7"/>
    <s v="STEEL PRODUCERS/PRODUCTS"/>
    <n v="100"/>
  </r>
  <r>
    <x v="25"/>
    <s v="EM"/>
    <s v="LATIN AMERICA"/>
    <s v="ARGENTINA"/>
    <s v="INDUSTRIALS"/>
    <x v="4"/>
    <s v="FOOD - WHOLESALE"/>
    <n v="225"/>
  </r>
  <r>
    <x v="25"/>
    <s v="EM"/>
    <s v="LATIN AMERICA"/>
    <s v="ARGENTINA"/>
    <s v="INDUSTRIALS"/>
    <x v="9"/>
    <s v="GAS DISTRIBUTION"/>
    <n v="500"/>
  </r>
  <r>
    <x v="25"/>
    <s v="EM"/>
    <s v="LATIN AMERICA"/>
    <s v="ARGENTINA"/>
    <s v="INDUSTRIALS"/>
    <x v="9"/>
    <s v="INTEGRATED ENERGY"/>
    <n v="650"/>
  </r>
  <r>
    <x v="25"/>
    <s v="EM"/>
    <s v="LATIN AMERICA"/>
    <s v="ARGENTINA"/>
    <s v="INDUSTRIALS"/>
    <x v="5"/>
    <s v="CABLE &amp; SATELLITE TV"/>
    <n v="124"/>
  </r>
  <r>
    <x v="25"/>
    <s v="EM"/>
    <s v="LATIN AMERICA"/>
    <s v="ARGENTINA"/>
    <s v="INDUSTRIALS"/>
    <x v="2"/>
    <s v="TELECOM - WIRELINE INTEGRATED &amp; SERVICES"/>
    <n v="746.4"/>
  </r>
  <r>
    <x v="25"/>
    <s v="EM"/>
    <s v="LATIN AMERICA"/>
    <s v="BRAZIL"/>
    <s v="INDUSTRIALS"/>
    <x v="5"/>
    <s v="CABLE &amp; SATELLITE TV"/>
    <n v="725"/>
  </r>
  <r>
    <x v="25"/>
    <s v="EM"/>
    <s v="LATIN AMERICA"/>
    <s v="MEXICO"/>
    <s v="FINANCIAL"/>
    <x v="11"/>
    <s v="BANKING"/>
    <n v="200"/>
  </r>
  <r>
    <x v="25"/>
    <s v="EM"/>
    <s v="LATIN AMERICA"/>
    <s v="MEXICO"/>
    <s v="INDUSTRIALS"/>
    <x v="7"/>
    <s v="BUILDING MATERIALS"/>
    <n v="250"/>
  </r>
  <r>
    <x v="25"/>
    <s v="EM"/>
    <s v="LATIN AMERICA"/>
    <s v="MEXICO"/>
    <s v="INDUSTRIALS"/>
    <x v="7"/>
    <s v="FORESTRY/PAPER"/>
    <n v="400"/>
  </r>
  <r>
    <x v="25"/>
    <s v="EM"/>
    <s v="LATIN AMERICA"/>
    <s v="MEXICO"/>
    <s v="INDUSTRIALS"/>
    <x v="7"/>
    <s v="METALS/MINING EXCLUDING STEEL"/>
    <n v="500"/>
  </r>
  <r>
    <x v="25"/>
    <s v="EM"/>
    <s v="LATIN AMERICA"/>
    <s v="MEXICO"/>
    <s v="INDUSTRIALS"/>
    <x v="7"/>
    <s v="STEEL PRODUCERS/PRODUCTS"/>
    <n v="401"/>
  </r>
  <r>
    <x v="25"/>
    <s v="EM"/>
    <s v="LATIN AMERICA"/>
    <s v="MEXICO"/>
    <s v="INDUSTRIALS"/>
    <x v="4"/>
    <s v="BEVERAGE"/>
    <n v="350"/>
  </r>
  <r>
    <x v="25"/>
    <s v="EM"/>
    <s v="LATIN AMERICA"/>
    <s v="MEXICO"/>
    <s v="INDUSTRIALS"/>
    <x v="9"/>
    <s v="ENERGY - EXPLORATION &amp; PRODUCTION"/>
    <n v="1279"/>
  </r>
  <r>
    <x v="25"/>
    <s v="EM"/>
    <s v="LATIN AMERICA"/>
    <s v="MEXICO"/>
    <s v="INDUSTRIALS"/>
    <x v="5"/>
    <s v="MEDIA CONTENT"/>
    <n v="1048"/>
  </r>
  <r>
    <x v="25"/>
    <s v="EM"/>
    <s v="LATIN AMERICA"/>
    <s v="MEXICO"/>
    <s v="INDUSTRIALS"/>
    <x v="2"/>
    <s v="TELECOM - WIRELESS"/>
    <n v="373"/>
  </r>
  <r>
    <x v="25"/>
    <s v="EM"/>
    <s v="LATIN AMERICA"/>
    <s v="MEXICO"/>
    <s v="INDUSTRIALS"/>
    <x v="1"/>
    <s v="TRANSPORT INFRASTRUCTURE/SERVICES"/>
    <n v="550"/>
  </r>
  <r>
    <x v="25"/>
    <s v="EM"/>
    <s v="LATIN AMERICA"/>
    <s v="MEXICO"/>
    <s v="QUASI &amp; FOREIGN GOVERNMENT"/>
    <x v="19"/>
    <s v="GOVERNMENT GUARANTEED"/>
    <n v="200"/>
  </r>
  <r>
    <x v="25"/>
    <s v="EM"/>
    <s v="LATIN AMERICA"/>
    <s v="VENEZUELA"/>
    <s v="FINANCIAL"/>
    <x v="12"/>
    <s v="INVESTMENTS &amp; MISC FINANCIAL SERVICES"/>
    <n v="100"/>
  </r>
  <r>
    <x v="26"/>
    <s v="DM"/>
    <s v="EUROPE"/>
    <s v="GERMANY"/>
    <s v="FINANCIAL"/>
    <x v="13"/>
    <s v="REINSURANCE"/>
    <n v="135"/>
  </r>
  <r>
    <x v="26"/>
    <s v="DM"/>
    <s v="EUROPE"/>
    <s v="GERMANY"/>
    <s v="INDUSTRIALS"/>
    <x v="0"/>
    <s v="MEDICAL PRODUCTS"/>
    <n v="360"/>
  </r>
  <r>
    <x v="26"/>
    <s v="DM"/>
    <s v="EUROPE"/>
    <s v="GREECE"/>
    <s v="INDUSTRIALS"/>
    <x v="1"/>
    <s v="TRANSPORT INFRASTRUCTURE/SERVICES"/>
    <n v="175"/>
  </r>
  <r>
    <x v="26"/>
    <s v="DM"/>
    <s v="EUROPE"/>
    <s v="LUXEMBOURG"/>
    <s v="INDUSTRIALS"/>
    <x v="2"/>
    <s v="TELECOM - WIRELESS"/>
    <n v="962"/>
  </r>
  <r>
    <x v="26"/>
    <s v="DM"/>
    <s v="EUROPE"/>
    <s v="NETHERLANDS"/>
    <s v="INDUSTRIALS"/>
    <x v="4"/>
    <s v="PERSONAL &amp; HOUSEHOLD PRODUCTS"/>
    <n v="150"/>
  </r>
  <r>
    <x v="26"/>
    <s v="DM"/>
    <s v="EUROPE"/>
    <s v="NETHERLANDS"/>
    <s v="INDUSTRIALS"/>
    <x v="2"/>
    <s v="TELECOM - WIRELINE INTEGRATED &amp; SERVICES"/>
    <n v="264.60000000000002"/>
  </r>
  <r>
    <x v="26"/>
    <s v="DM"/>
    <s v="EUROPE"/>
    <s v="NORWAY"/>
    <s v="INDUSTRIALS"/>
    <x v="9"/>
    <s v="OIL FIELD EQUIPMENT &amp; SERVICES"/>
    <n v="223.7"/>
  </r>
  <r>
    <x v="26"/>
    <s v="DM"/>
    <s v="EUROPE"/>
    <s v="SWEDEN"/>
    <s v="INDUSTRIALS"/>
    <x v="1"/>
    <s v="TRANSPORT INFRASTRUCTURE/SERVICES"/>
    <n v="475"/>
  </r>
  <r>
    <x v="26"/>
    <s v="DM"/>
    <s v="EUROPE"/>
    <s v="UNITED KINGDOM"/>
    <s v="INDUSTRIALS"/>
    <x v="3"/>
    <s v="AUTO PARTS &amp; EQUIPMENT"/>
    <n v="110"/>
  </r>
  <r>
    <x v="26"/>
    <s v="DM"/>
    <s v="EUROPE"/>
    <s v="UNITED KINGDOM"/>
    <s v="INDUSTRIALS"/>
    <x v="4"/>
    <s v="PERSONAL &amp; HOUSEHOLD PRODUCTS"/>
    <n v="350"/>
  </r>
  <r>
    <x v="26"/>
    <s v="DM"/>
    <s v="EUROPE"/>
    <s v="UNITED KINGDOM"/>
    <s v="INDUSTRIALS"/>
    <x v="5"/>
    <s v="CABLE &amp; SATELLITE TV"/>
    <n v="1836.4"/>
  </r>
  <r>
    <x v="26"/>
    <s v="DM"/>
    <s v="EUROPE"/>
    <s v="UNITED KINGDOM"/>
    <s v="INDUSTRIALS"/>
    <x v="10"/>
    <s v="SPECIALTY RETAIL"/>
    <n v="125"/>
  </r>
  <r>
    <x v="26"/>
    <s v="DM"/>
    <s v="EUROPE"/>
    <s v="UNITED KINGDOM"/>
    <s v="INDUSTRIALS"/>
    <x v="2"/>
    <s v="TELECOM - WIRELINE INTEGRATED &amp; SERVICES"/>
    <n v="1791.9"/>
  </r>
  <r>
    <x v="26"/>
    <s v="DM"/>
    <s v="EUROPE"/>
    <s v="UNITED KINGDOM"/>
    <s v="INDUSTRIALS"/>
    <x v="1"/>
    <s v="TRANSPORT INFRASTRUCTURE/SERVICES"/>
    <n v="174.5"/>
  </r>
  <r>
    <x v="26"/>
    <s v="DM"/>
    <s v="EUROPE"/>
    <s v="UNITED KINGDOM"/>
    <s v="UTILITY"/>
    <x v="6"/>
    <s v="ELECTRIC-INTEGRATED"/>
    <n v="2550"/>
  </r>
  <r>
    <x v="26"/>
    <s v="DM"/>
    <s v="NORTHERN AMERICA"/>
    <s v="BERMUDA"/>
    <s v="INDUSTRIALS"/>
    <x v="8"/>
    <s v="DIVERSIFIED CAPITAL GOODS"/>
    <n v="426.6"/>
  </r>
  <r>
    <x v="26"/>
    <s v="DM"/>
    <s v="NORTHERN AMERICA"/>
    <s v="BERMUDA"/>
    <s v="INDUSTRIALS"/>
    <x v="2"/>
    <s v="TELECOM - WIRELINE INTEGRATED &amp; SERVICES"/>
    <n v="300"/>
  </r>
  <r>
    <x v="26"/>
    <s v="DM"/>
    <s v="NORTHERN AMERICA"/>
    <s v="BERMUDA"/>
    <s v="INDUSTRIALS"/>
    <x v="1"/>
    <s v="TRANSPORT INFRASTRUCTURE/SERVICES"/>
    <n v="110"/>
  </r>
  <r>
    <x v="26"/>
    <s v="DM"/>
    <s v="NORTHERN AMERICA"/>
    <s v="CANADA"/>
    <s v="INDUSTRIALS"/>
    <x v="7"/>
    <s v="BUILDING MATERIALS"/>
    <n v="125"/>
  </r>
  <r>
    <x v="26"/>
    <s v="DM"/>
    <s v="NORTHERN AMERICA"/>
    <s v="CANADA"/>
    <s v="INDUSTRIALS"/>
    <x v="7"/>
    <s v="FORESTRY/PAPER"/>
    <n v="1749.9"/>
  </r>
  <r>
    <x v="26"/>
    <s v="DM"/>
    <s v="NORTHERN AMERICA"/>
    <s v="CANADA"/>
    <s v="INDUSTRIALS"/>
    <x v="7"/>
    <s v="METALS/MINING EXCLUDING STEEL"/>
    <n v="325"/>
  </r>
  <r>
    <x v="26"/>
    <s v="DM"/>
    <s v="NORTHERN AMERICA"/>
    <s v="CANADA"/>
    <s v="INDUSTRIALS"/>
    <x v="7"/>
    <s v="STEEL PRODUCERS/PRODUCTS"/>
    <n v="340"/>
  </r>
  <r>
    <x v="26"/>
    <s v="DM"/>
    <s v="NORTHERN AMERICA"/>
    <s v="CANADA"/>
    <s v="INDUSTRIALS"/>
    <x v="8"/>
    <s v="DIVERSIFIED CAPITAL GOODS"/>
    <n v="167.5"/>
  </r>
  <r>
    <x v="26"/>
    <s v="DM"/>
    <s v="NORTHERN AMERICA"/>
    <s v="CANADA"/>
    <s v="INDUSTRIALS"/>
    <x v="8"/>
    <s v="PACKAGING"/>
    <n v="264.89999999999998"/>
  </r>
  <r>
    <x v="26"/>
    <s v="DM"/>
    <s v="NORTHERN AMERICA"/>
    <s v="CANADA"/>
    <s v="INDUSTRIALS"/>
    <x v="4"/>
    <s v="BEVERAGE"/>
    <n v="285"/>
  </r>
  <r>
    <x v="26"/>
    <s v="DM"/>
    <s v="NORTHERN AMERICA"/>
    <s v="CANADA"/>
    <s v="INDUSTRIALS"/>
    <x v="4"/>
    <s v="PERSONAL &amp; HOUSEHOLD PRODUCTS"/>
    <n v="125"/>
  </r>
  <r>
    <x v="26"/>
    <s v="DM"/>
    <s v="NORTHERN AMERICA"/>
    <s v="CANADA"/>
    <s v="INDUSTRIALS"/>
    <x v="9"/>
    <s v="ENERGY - EXPLORATION &amp; PRODUCTION"/>
    <n v="1494.9"/>
  </r>
  <r>
    <x v="26"/>
    <s v="DM"/>
    <s v="NORTHERN AMERICA"/>
    <s v="CANADA"/>
    <s v="INDUSTRIALS"/>
    <x v="5"/>
    <s v="CABLE &amp; SATELLITE TV"/>
    <n v="1815"/>
  </r>
  <r>
    <x v="26"/>
    <s v="DM"/>
    <s v="NORTHERN AMERICA"/>
    <s v="CANADA"/>
    <s v="INDUSTRIALS"/>
    <x v="5"/>
    <s v="MEDIA CONTENT"/>
    <n v="200"/>
  </r>
  <r>
    <x v="26"/>
    <s v="DM"/>
    <s v="NORTHERN AMERICA"/>
    <s v="CANADA"/>
    <s v="INDUSTRIALS"/>
    <x v="10"/>
    <s v="SPECIALTY RETAIL"/>
    <n v="654.20000000000005"/>
  </r>
  <r>
    <x v="26"/>
    <s v="DM"/>
    <s v="NORTHERN AMERICA"/>
    <s v="CANADA"/>
    <s v="INDUSTRIALS"/>
    <x v="17"/>
    <s v="ELECTRONICS"/>
    <n v="200"/>
  </r>
  <r>
    <x v="26"/>
    <s v="DM"/>
    <s v="NORTHERN AMERICA"/>
    <s v="CANADA"/>
    <s v="INDUSTRIALS"/>
    <x v="2"/>
    <s v="TELECOM - WIRELESS"/>
    <n v="2340"/>
  </r>
  <r>
    <x v="26"/>
    <s v="DM"/>
    <s v="NORTHERN AMERICA"/>
    <s v="CANADA"/>
    <s v="INDUSTRIALS"/>
    <x v="2"/>
    <s v="TELECOM - WIRELINE INTEGRATED &amp; SERVICES"/>
    <n v="2277"/>
  </r>
  <r>
    <x v="26"/>
    <s v="DM"/>
    <s v="NORTHERN AMERICA"/>
    <s v="CANADA"/>
    <s v="INDUSTRIALS"/>
    <x v="1"/>
    <s v="TRANSPORT INFRASTRUCTURE/SERVICES"/>
    <n v="225"/>
  </r>
  <r>
    <x v="26"/>
    <s v="DM"/>
    <s v="NORTHERN AMERICA"/>
    <s v="UNITED STATES"/>
    <s v="FINANCIAL"/>
    <x v="11"/>
    <s v="BANKING"/>
    <n v="2815"/>
  </r>
  <r>
    <x v="26"/>
    <s v="DM"/>
    <s v="NORTHERN AMERICA"/>
    <s v="UNITED STATES"/>
    <s v="FINANCIAL"/>
    <x v="12"/>
    <s v="CONS/COMM/LEASE FINANCING"/>
    <n v="2757.5"/>
  </r>
  <r>
    <x v="26"/>
    <s v="DM"/>
    <s v="NORTHERN AMERICA"/>
    <s v="UNITED STATES"/>
    <s v="FINANCIAL"/>
    <x v="12"/>
    <s v="INVESTMENTS &amp; MISC FINANCIAL SERVICES"/>
    <n v="1416.8"/>
  </r>
  <r>
    <x v="26"/>
    <s v="DM"/>
    <s v="NORTHERN AMERICA"/>
    <s v="UNITED STATES"/>
    <s v="FINANCIAL"/>
    <x v="13"/>
    <s v="LIFE INSURANCE"/>
    <n v="150"/>
  </r>
  <r>
    <x v="26"/>
    <s v="DM"/>
    <s v="NORTHERN AMERICA"/>
    <s v="UNITED STATES"/>
    <s v="FINANCIAL"/>
    <x v="13"/>
    <s v="MULTI-LINE INSURANCE"/>
    <n v="100"/>
  </r>
  <r>
    <x v="26"/>
    <s v="DM"/>
    <s v="NORTHERN AMERICA"/>
    <s v="UNITED STATES"/>
    <s v="FINANCIAL"/>
    <x v="13"/>
    <s v="P&amp;C"/>
    <n v="650"/>
  </r>
  <r>
    <x v="26"/>
    <s v="DM"/>
    <s v="NORTHERN AMERICA"/>
    <s v="UNITED STATES"/>
    <s v="INDUSTRIALS"/>
    <x v="3"/>
    <s v="AUTO PARTS &amp; EQUIPMENT"/>
    <n v="2769"/>
  </r>
  <r>
    <x v="26"/>
    <s v="DM"/>
    <s v="NORTHERN AMERICA"/>
    <s v="UNITED STATES"/>
    <s v="INDUSTRIALS"/>
    <x v="3"/>
    <s v="AUTOMAKERS"/>
    <n v="100"/>
  </r>
  <r>
    <x v="26"/>
    <s v="DM"/>
    <s v="NORTHERN AMERICA"/>
    <s v="UNITED STATES"/>
    <s v="INDUSTRIALS"/>
    <x v="7"/>
    <s v="BUILDING &amp; CONSTRUCTION"/>
    <n v="3570"/>
  </r>
  <r>
    <x v="26"/>
    <s v="DM"/>
    <s v="NORTHERN AMERICA"/>
    <s v="UNITED STATES"/>
    <s v="INDUSTRIALS"/>
    <x v="7"/>
    <s v="BUILDING MATERIALS"/>
    <n v="2325.3000000000002"/>
  </r>
  <r>
    <x v="26"/>
    <s v="DM"/>
    <s v="NORTHERN AMERICA"/>
    <s v="UNITED STATES"/>
    <s v="INDUSTRIALS"/>
    <x v="7"/>
    <s v="CHEMICALS"/>
    <n v="3783.8"/>
  </r>
  <r>
    <x v="26"/>
    <s v="DM"/>
    <s v="NORTHERN AMERICA"/>
    <s v="UNITED STATES"/>
    <s v="INDUSTRIALS"/>
    <x v="7"/>
    <s v="FORESTRY/PAPER"/>
    <n v="1654.6"/>
  </r>
  <r>
    <x v="26"/>
    <s v="DM"/>
    <s v="NORTHERN AMERICA"/>
    <s v="UNITED STATES"/>
    <s v="INDUSTRIALS"/>
    <x v="7"/>
    <s v="METALS/MINING EXCLUDING STEEL"/>
    <n v="2850"/>
  </r>
  <r>
    <x v="26"/>
    <s v="DM"/>
    <s v="NORTHERN AMERICA"/>
    <s v="UNITED STATES"/>
    <s v="INDUSTRIALS"/>
    <x v="7"/>
    <s v="STEEL PRODUCERS/PRODUCTS"/>
    <n v="4001.5"/>
  </r>
  <r>
    <x v="26"/>
    <s v="DM"/>
    <s v="NORTHERN AMERICA"/>
    <s v="UNITED STATES"/>
    <s v="INDUSTRIALS"/>
    <x v="8"/>
    <s v="AEROSPACE/DEFENSE"/>
    <n v="1135"/>
  </r>
  <r>
    <x v="26"/>
    <s v="DM"/>
    <s v="NORTHERN AMERICA"/>
    <s v="UNITED STATES"/>
    <s v="INDUSTRIALS"/>
    <x v="8"/>
    <s v="DIVERSIFIED CAPITAL GOODS"/>
    <n v="1659.6"/>
  </r>
  <r>
    <x v="26"/>
    <s v="DM"/>
    <s v="NORTHERN AMERICA"/>
    <s v="UNITED STATES"/>
    <s v="INDUSTRIALS"/>
    <x v="8"/>
    <s v="MACHINERY"/>
    <n v="1970"/>
  </r>
  <r>
    <x v="26"/>
    <s v="DM"/>
    <s v="NORTHERN AMERICA"/>
    <s v="UNITED STATES"/>
    <s v="INDUSTRIALS"/>
    <x v="8"/>
    <s v="PACKAGING"/>
    <n v="8272.7000000000007"/>
  </r>
  <r>
    <x v="26"/>
    <s v="DM"/>
    <s v="NORTHERN AMERICA"/>
    <s v="UNITED STATES"/>
    <s v="INDUSTRIALS"/>
    <x v="4"/>
    <s v="BEVERAGE"/>
    <n v="230"/>
  </r>
  <r>
    <x v="26"/>
    <s v="DM"/>
    <s v="NORTHERN AMERICA"/>
    <s v="UNITED STATES"/>
    <s v="INDUSTRIALS"/>
    <x v="4"/>
    <s v="FOOD - WHOLESALE"/>
    <n v="4744.2"/>
  </r>
  <r>
    <x v="26"/>
    <s v="DM"/>
    <s v="NORTHERN AMERICA"/>
    <s v="UNITED STATES"/>
    <s v="INDUSTRIALS"/>
    <x v="4"/>
    <s v="PERSONAL &amp; HOUSEHOLD PRODUCTS"/>
    <n v="4709.7"/>
  </r>
  <r>
    <x v="26"/>
    <s v="DM"/>
    <s v="NORTHERN AMERICA"/>
    <s v="UNITED STATES"/>
    <s v="INDUSTRIALS"/>
    <x v="9"/>
    <s v="ENERGY - EXPLORATION &amp; PRODUCTION"/>
    <n v="9007.4"/>
  </r>
  <r>
    <x v="26"/>
    <s v="DM"/>
    <s v="NORTHERN AMERICA"/>
    <s v="UNITED STATES"/>
    <s v="INDUSTRIALS"/>
    <x v="9"/>
    <s v="GAS DISTRIBUTION"/>
    <n v="227.2"/>
  </r>
  <r>
    <x v="26"/>
    <s v="DM"/>
    <s v="NORTHERN AMERICA"/>
    <s v="UNITED STATES"/>
    <s v="INDUSTRIALS"/>
    <x v="9"/>
    <s v="INTEGRATED ENERGY"/>
    <n v="2425"/>
  </r>
  <r>
    <x v="26"/>
    <s v="DM"/>
    <s v="NORTHERN AMERICA"/>
    <s v="UNITED STATES"/>
    <s v="INDUSTRIALS"/>
    <x v="9"/>
    <s v="OIL FIELD EQUIPMENT &amp; SERVICES"/>
    <n v="3035"/>
  </r>
  <r>
    <x v="26"/>
    <s v="DM"/>
    <s v="NORTHERN AMERICA"/>
    <s v="UNITED STATES"/>
    <s v="INDUSTRIALS"/>
    <x v="9"/>
    <s v="OIL REFINING &amp; MARKETING"/>
    <n v="865"/>
  </r>
  <r>
    <x v="26"/>
    <s v="DM"/>
    <s v="NORTHERN AMERICA"/>
    <s v="UNITED STATES"/>
    <s v="INDUSTRIALS"/>
    <x v="0"/>
    <s v="HEALTH FACILITIES"/>
    <n v="11260.2"/>
  </r>
  <r>
    <x v="26"/>
    <s v="DM"/>
    <s v="NORTHERN AMERICA"/>
    <s v="UNITED STATES"/>
    <s v="INDUSTRIALS"/>
    <x v="0"/>
    <s v="HEALTH SERVICES"/>
    <n v="2132.3000000000002"/>
  </r>
  <r>
    <x v="26"/>
    <s v="DM"/>
    <s v="NORTHERN AMERICA"/>
    <s v="UNITED STATES"/>
    <s v="INDUSTRIALS"/>
    <x v="0"/>
    <s v="MEDICAL PRODUCTS"/>
    <n v="2147.1999999999998"/>
  </r>
  <r>
    <x v="26"/>
    <s v="DM"/>
    <s v="NORTHERN AMERICA"/>
    <s v="UNITED STATES"/>
    <s v="INDUSTRIALS"/>
    <x v="0"/>
    <s v="PHARMACEUTICALS"/>
    <n v="725"/>
  </r>
  <r>
    <x v="26"/>
    <s v="DM"/>
    <s v="NORTHERN AMERICA"/>
    <s v="UNITED STATES"/>
    <s v="INDUSTRIALS"/>
    <x v="14"/>
    <s v="GAMING"/>
    <n v="6961.6"/>
  </r>
  <r>
    <x v="26"/>
    <s v="DM"/>
    <s v="NORTHERN AMERICA"/>
    <s v="UNITED STATES"/>
    <s v="INDUSTRIALS"/>
    <x v="14"/>
    <s v="HOTELS"/>
    <n v="4750"/>
  </r>
  <r>
    <x v="26"/>
    <s v="DM"/>
    <s v="NORTHERN AMERICA"/>
    <s v="UNITED STATES"/>
    <s v="INDUSTRIALS"/>
    <x v="14"/>
    <s v="RECREATION &amp; TRAVEL"/>
    <n v="3816.5"/>
  </r>
  <r>
    <x v="26"/>
    <s v="DM"/>
    <s v="NORTHERN AMERICA"/>
    <s v="UNITED STATES"/>
    <s v="INDUSTRIALS"/>
    <x v="14"/>
    <s v="THEATERS &amp; ENTERTAINMENT"/>
    <n v="1894.1"/>
  </r>
  <r>
    <x v="26"/>
    <s v="DM"/>
    <s v="NORTHERN AMERICA"/>
    <s v="UNITED STATES"/>
    <s v="INDUSTRIALS"/>
    <x v="5"/>
    <s v="ADVERTISING"/>
    <n v="1480"/>
  </r>
  <r>
    <x v="26"/>
    <s v="DM"/>
    <s v="NORTHERN AMERICA"/>
    <s v="UNITED STATES"/>
    <s v="INDUSTRIALS"/>
    <x v="5"/>
    <s v="CABLE &amp; SATELLITE TV"/>
    <n v="14833.4"/>
  </r>
  <r>
    <x v="26"/>
    <s v="DM"/>
    <s v="NORTHERN AMERICA"/>
    <s v="UNITED STATES"/>
    <s v="INDUSTRIALS"/>
    <x v="5"/>
    <s v="MEDIA - DIVERSIFIED"/>
    <n v="1985"/>
  </r>
  <r>
    <x v="26"/>
    <s v="DM"/>
    <s v="NORTHERN AMERICA"/>
    <s v="UNITED STATES"/>
    <s v="INDUSTRIALS"/>
    <x v="5"/>
    <s v="MEDIA CONTENT"/>
    <n v="10257.700000000001"/>
  </r>
  <r>
    <x v="26"/>
    <s v="DM"/>
    <s v="NORTHERN AMERICA"/>
    <s v="UNITED STATES"/>
    <s v="INDUSTRIALS"/>
    <x v="5"/>
    <s v="PRINTING &amp; PUBLISHING"/>
    <n v="2704.1"/>
  </r>
  <r>
    <x v="26"/>
    <s v="DM"/>
    <s v="NORTHERN AMERICA"/>
    <s v="UNITED STATES"/>
    <s v="INDUSTRIALS"/>
    <x v="15"/>
    <s v="REALESTATE DEV &amp; MGT"/>
    <n v="375"/>
  </r>
  <r>
    <x v="26"/>
    <s v="DM"/>
    <s v="NORTHERN AMERICA"/>
    <s v="UNITED STATES"/>
    <s v="INDUSTRIALS"/>
    <x v="15"/>
    <s v="REITS"/>
    <n v="1660"/>
  </r>
  <r>
    <x v="26"/>
    <s v="DM"/>
    <s v="NORTHERN AMERICA"/>
    <s v="UNITED STATES"/>
    <s v="INDUSTRIALS"/>
    <x v="10"/>
    <s v="DEPARTMENT STORES"/>
    <n v="117.5"/>
  </r>
  <r>
    <x v="26"/>
    <s v="DM"/>
    <s v="NORTHERN AMERICA"/>
    <s v="UNITED STATES"/>
    <s v="INDUSTRIALS"/>
    <x v="10"/>
    <s v="DISCOUNT STORES"/>
    <n v="2003"/>
  </r>
  <r>
    <x v="26"/>
    <s v="DM"/>
    <s v="NORTHERN AMERICA"/>
    <s v="UNITED STATES"/>
    <s v="INDUSTRIALS"/>
    <x v="10"/>
    <s v="FOOD &amp; DRUG RETAILERS"/>
    <n v="5399.2"/>
  </r>
  <r>
    <x v="26"/>
    <s v="DM"/>
    <s v="NORTHERN AMERICA"/>
    <s v="UNITED STATES"/>
    <s v="INDUSTRIALS"/>
    <x v="10"/>
    <s v="RESTAURANTS"/>
    <n v="2238.1"/>
  </r>
  <r>
    <x v="26"/>
    <s v="DM"/>
    <s v="NORTHERN AMERICA"/>
    <s v="UNITED STATES"/>
    <s v="INDUSTRIALS"/>
    <x v="10"/>
    <s v="SPECIALTY RETAIL"/>
    <n v="7651"/>
  </r>
  <r>
    <x v="26"/>
    <s v="DM"/>
    <s v="NORTHERN AMERICA"/>
    <s v="UNITED STATES"/>
    <s v="INDUSTRIALS"/>
    <x v="16"/>
    <s v="ENVIRONMENTAL"/>
    <n v="575"/>
  </r>
  <r>
    <x v="26"/>
    <s v="DM"/>
    <s v="NORTHERN AMERICA"/>
    <s v="UNITED STATES"/>
    <s v="INDUSTRIALS"/>
    <x v="16"/>
    <s v="SUPPORT-SERVICES"/>
    <n v="1697.9"/>
  </r>
  <r>
    <x v="26"/>
    <s v="DM"/>
    <s v="NORTHERN AMERICA"/>
    <s v="UNITED STATES"/>
    <s v="INDUSTRIALS"/>
    <x v="17"/>
    <s v="ELECTRONICS"/>
    <n v="8062.5"/>
  </r>
  <r>
    <x v="26"/>
    <s v="DM"/>
    <s v="NORTHERN AMERICA"/>
    <s v="UNITED STATES"/>
    <s v="INDUSTRIALS"/>
    <x v="17"/>
    <s v="SOFTWARE/SERVICES"/>
    <n v="2250"/>
  </r>
  <r>
    <x v="26"/>
    <s v="DM"/>
    <s v="NORTHERN AMERICA"/>
    <s v="UNITED STATES"/>
    <s v="INDUSTRIALS"/>
    <x v="17"/>
    <s v="TECH HARDWARE &amp; EQUIPMENT"/>
    <n v="905"/>
  </r>
  <r>
    <x v="26"/>
    <s v="DM"/>
    <s v="NORTHERN AMERICA"/>
    <s v="UNITED STATES"/>
    <s v="INDUSTRIALS"/>
    <x v="2"/>
    <s v="TELECOM - SATELLITE"/>
    <n v="3375.8"/>
  </r>
  <r>
    <x v="26"/>
    <s v="DM"/>
    <s v="NORTHERN AMERICA"/>
    <s v="UNITED STATES"/>
    <s v="INDUSTRIALS"/>
    <x v="2"/>
    <s v="TELECOM - WIRELESS"/>
    <n v="6090.1"/>
  </r>
  <r>
    <x v="26"/>
    <s v="DM"/>
    <s v="NORTHERN AMERICA"/>
    <s v="UNITED STATES"/>
    <s v="INDUSTRIALS"/>
    <x v="2"/>
    <s v="TELECOM - WIRELINE INTEGRATED &amp; SERVICES"/>
    <n v="18321.5"/>
  </r>
  <r>
    <x v="26"/>
    <s v="DM"/>
    <s v="NORTHERN AMERICA"/>
    <s v="UNITED STATES"/>
    <s v="INDUSTRIALS"/>
    <x v="1"/>
    <s v="AIR TRANSPORTATION"/>
    <n v="3490.8"/>
  </r>
  <r>
    <x v="26"/>
    <s v="DM"/>
    <s v="NORTHERN AMERICA"/>
    <s v="UNITED STATES"/>
    <s v="INDUSTRIALS"/>
    <x v="1"/>
    <s v="TRANSPORT INFRASTRUCTURE/SERVICES"/>
    <n v="1955"/>
  </r>
  <r>
    <x v="26"/>
    <s v="DM"/>
    <s v="NORTHERN AMERICA"/>
    <s v="UNITED STATES"/>
    <s v="INDUSTRIALS"/>
    <x v="1"/>
    <s v="TRUCKING &amp; DELIVERY"/>
    <n v="100"/>
  </r>
  <r>
    <x v="26"/>
    <s v="DM"/>
    <s v="NORTHERN AMERICA"/>
    <s v="UNITED STATES"/>
    <s v="UTILITY"/>
    <x v="6"/>
    <s v="ELECTRIC-GENERATION"/>
    <n v="699.5"/>
  </r>
  <r>
    <x v="26"/>
    <s v="DM"/>
    <s v="NORTHERN AMERICA"/>
    <s v="UNITED STATES"/>
    <s v="UTILITY"/>
    <x v="6"/>
    <s v="ELECTRIC-INTEGRATED"/>
    <n v="8684.4"/>
  </r>
  <r>
    <x v="26"/>
    <s v="DM"/>
    <s v="OCEANIA"/>
    <s v="AUSTRALIA"/>
    <s v="FINANCIAL"/>
    <x v="12"/>
    <s v="INVESTMENTS &amp; MISC FINANCIAL SERVICES"/>
    <n v="340"/>
  </r>
  <r>
    <x v="26"/>
    <s v="DM"/>
    <s v="OCEANIA"/>
    <s v="AUSTRALIA"/>
    <s v="INDUSTRIALS"/>
    <x v="7"/>
    <s v="METALS/MINING EXCLUDING STEEL"/>
    <n v="525"/>
  </r>
  <r>
    <x v="26"/>
    <s v="EM"/>
    <s v="ASIA"/>
    <s v="INDONESIA"/>
    <s v="FINANCIAL"/>
    <x v="12"/>
    <s v="INVESTMENTS &amp; MISC FINANCIAL SERVICES"/>
    <n v="783.5"/>
  </r>
  <r>
    <x v="26"/>
    <s v="EM"/>
    <s v="ASIA"/>
    <s v="INDONESIA"/>
    <s v="INDUSTRIALS"/>
    <x v="7"/>
    <s v="FORESTRY/PAPER"/>
    <n v="210"/>
  </r>
  <r>
    <x v="26"/>
    <s v="EM"/>
    <s v="ASIA"/>
    <s v="MALAYSIA"/>
    <s v="FINANCIAL"/>
    <x v="11"/>
    <s v="BANKING"/>
    <n v="250"/>
  </r>
  <r>
    <x v="26"/>
    <s v="EM"/>
    <s v="ASIA"/>
    <s v="PHILIPPINES"/>
    <s v="QUASI &amp; FOREIGN GOVERNMENT"/>
    <x v="19"/>
    <s v="GOVERNMENT GUARANTEED"/>
    <n v="360"/>
  </r>
  <r>
    <x v="26"/>
    <s v="EM"/>
    <s v="ASIA"/>
    <s v="PHILIPPINES"/>
    <s v="UTILITY"/>
    <x v="6"/>
    <s v="ELECTRIC-GENERATION"/>
    <n v="597"/>
  </r>
  <r>
    <x v="26"/>
    <s v="EM"/>
    <s v="EUROPE"/>
    <s v="POLAND"/>
    <s v="INDUSTRIALS"/>
    <x v="2"/>
    <s v="TELECOM - WIRELESS"/>
    <n v="253.2"/>
  </r>
  <r>
    <x v="26"/>
    <s v="EM"/>
    <s v="LATIN AMERICA"/>
    <s v="ARGENTINA"/>
    <s v="FINANCIAL"/>
    <x v="11"/>
    <s v="BANKING"/>
    <n v="450"/>
  </r>
  <r>
    <x v="26"/>
    <s v="EM"/>
    <s v="LATIN AMERICA"/>
    <s v="ARGENTINA"/>
    <s v="FINANCIAL"/>
    <x v="12"/>
    <s v="INVESTMENTS &amp; MISC FINANCIAL SERVICES"/>
    <n v="207"/>
  </r>
  <r>
    <x v="26"/>
    <s v="EM"/>
    <s v="LATIN AMERICA"/>
    <s v="ARGENTINA"/>
    <s v="INDUSTRIALS"/>
    <x v="7"/>
    <s v="STEEL PRODUCERS/PRODUCTS"/>
    <n v="100"/>
  </r>
  <r>
    <x v="26"/>
    <s v="EM"/>
    <s v="LATIN AMERICA"/>
    <s v="ARGENTINA"/>
    <s v="INDUSTRIALS"/>
    <x v="4"/>
    <s v="FOOD - WHOLESALE"/>
    <n v="225"/>
  </r>
  <r>
    <x v="26"/>
    <s v="EM"/>
    <s v="LATIN AMERICA"/>
    <s v="ARGENTINA"/>
    <s v="INDUSTRIALS"/>
    <x v="9"/>
    <s v="GAS DISTRIBUTION"/>
    <n v="500"/>
  </r>
  <r>
    <x v="26"/>
    <s v="EM"/>
    <s v="LATIN AMERICA"/>
    <s v="ARGENTINA"/>
    <s v="INDUSTRIALS"/>
    <x v="9"/>
    <s v="INTEGRATED ENERGY"/>
    <n v="650"/>
  </r>
  <r>
    <x v="26"/>
    <s v="EM"/>
    <s v="LATIN AMERICA"/>
    <s v="ARGENTINA"/>
    <s v="INDUSTRIALS"/>
    <x v="5"/>
    <s v="CABLE &amp; SATELLITE TV"/>
    <n v="124"/>
  </r>
  <r>
    <x v="26"/>
    <s v="EM"/>
    <s v="LATIN AMERICA"/>
    <s v="ARGENTINA"/>
    <s v="INDUSTRIALS"/>
    <x v="2"/>
    <s v="TELECOM - WIRELINE INTEGRATED &amp; SERVICES"/>
    <n v="746.4"/>
  </r>
  <r>
    <x v="26"/>
    <s v="EM"/>
    <s v="LATIN AMERICA"/>
    <s v="BRAZIL"/>
    <s v="INDUSTRIALS"/>
    <x v="5"/>
    <s v="CABLE &amp; SATELLITE TV"/>
    <n v="712"/>
  </r>
  <r>
    <x v="26"/>
    <s v="EM"/>
    <s v="LATIN AMERICA"/>
    <s v="MEXICO"/>
    <s v="FINANCIAL"/>
    <x v="11"/>
    <s v="BANKING"/>
    <n v="200"/>
  </r>
  <r>
    <x v="26"/>
    <s v="EM"/>
    <s v="LATIN AMERICA"/>
    <s v="MEXICO"/>
    <s v="INDUSTRIALS"/>
    <x v="7"/>
    <s v="BUILDING MATERIALS"/>
    <n v="250"/>
  </r>
  <r>
    <x v="26"/>
    <s v="EM"/>
    <s v="LATIN AMERICA"/>
    <s v="MEXICO"/>
    <s v="INDUSTRIALS"/>
    <x v="7"/>
    <s v="FORESTRY/PAPER"/>
    <n v="400"/>
  </r>
  <r>
    <x v="26"/>
    <s v="EM"/>
    <s v="LATIN AMERICA"/>
    <s v="MEXICO"/>
    <s v="INDUSTRIALS"/>
    <x v="7"/>
    <s v="METALS/MINING EXCLUDING STEEL"/>
    <n v="500"/>
  </r>
  <r>
    <x v="26"/>
    <s v="EM"/>
    <s v="LATIN AMERICA"/>
    <s v="MEXICO"/>
    <s v="INDUSTRIALS"/>
    <x v="7"/>
    <s v="STEEL PRODUCERS/PRODUCTS"/>
    <n v="401"/>
  </r>
  <r>
    <x v="26"/>
    <s v="EM"/>
    <s v="LATIN AMERICA"/>
    <s v="MEXICO"/>
    <s v="INDUSTRIALS"/>
    <x v="4"/>
    <s v="BEVERAGE"/>
    <n v="350"/>
  </r>
  <r>
    <x v="26"/>
    <s v="EM"/>
    <s v="LATIN AMERICA"/>
    <s v="MEXICO"/>
    <s v="INDUSTRIALS"/>
    <x v="9"/>
    <s v="ENERGY - EXPLORATION &amp; PRODUCTION"/>
    <n v="1279"/>
  </r>
  <r>
    <x v="26"/>
    <s v="EM"/>
    <s v="LATIN AMERICA"/>
    <s v="MEXICO"/>
    <s v="INDUSTRIALS"/>
    <x v="5"/>
    <s v="MEDIA CONTENT"/>
    <n v="1048"/>
  </r>
  <r>
    <x v="26"/>
    <s v="EM"/>
    <s v="LATIN AMERICA"/>
    <s v="MEXICO"/>
    <s v="INDUSTRIALS"/>
    <x v="2"/>
    <s v="TELECOM - WIRELESS"/>
    <n v="373"/>
  </r>
  <r>
    <x v="26"/>
    <s v="EM"/>
    <s v="LATIN AMERICA"/>
    <s v="MEXICO"/>
    <s v="INDUSTRIALS"/>
    <x v="1"/>
    <s v="TRANSPORT INFRASTRUCTURE/SERVICES"/>
    <n v="550"/>
  </r>
  <r>
    <x v="26"/>
    <s v="EM"/>
    <s v="LATIN AMERICA"/>
    <s v="MEXICO"/>
    <s v="QUASI &amp; FOREIGN GOVERNMENT"/>
    <x v="19"/>
    <s v="GOVERNMENT GUARANTEED"/>
    <n v="200"/>
  </r>
  <r>
    <x v="26"/>
    <s v="EM"/>
    <s v="LATIN AMERICA"/>
    <s v="VENEZUELA"/>
    <s v="FINANCIAL"/>
    <x v="12"/>
    <s v="INVESTMENTS &amp; MISC FINANCIAL SERVICES"/>
    <n v="100"/>
  </r>
  <r>
    <x v="26"/>
    <s v="EM"/>
    <s v="MIDDLE EAST"/>
    <s v="ISRAEL"/>
    <s v="INDUSTRIALS"/>
    <x v="2"/>
    <s v="TELECOM - WIRELINE INTEGRATED &amp; SERVICES"/>
    <n v="183"/>
  </r>
  <r>
    <x v="27"/>
    <s v="DM"/>
    <s v="EUROPE"/>
    <s v="GERMANY"/>
    <s v="FINANCIAL"/>
    <x v="13"/>
    <s v="REINSURANCE"/>
    <n v="135"/>
  </r>
  <r>
    <x v="27"/>
    <s v="DM"/>
    <s v="EUROPE"/>
    <s v="GERMANY"/>
    <s v="INDUSTRIALS"/>
    <x v="0"/>
    <s v="MEDICAL PRODUCTS"/>
    <n v="360"/>
  </r>
  <r>
    <x v="27"/>
    <s v="DM"/>
    <s v="EUROPE"/>
    <s v="GREECE"/>
    <s v="INDUSTRIALS"/>
    <x v="1"/>
    <s v="TRANSPORT INFRASTRUCTURE/SERVICES"/>
    <n v="175"/>
  </r>
  <r>
    <x v="27"/>
    <s v="DM"/>
    <s v="EUROPE"/>
    <s v="LUXEMBOURG"/>
    <s v="INDUSTRIALS"/>
    <x v="2"/>
    <s v="TELECOM - WIRELESS"/>
    <n v="962"/>
  </r>
  <r>
    <x v="27"/>
    <s v="DM"/>
    <s v="EUROPE"/>
    <s v="NETHERLANDS"/>
    <s v="INDUSTRIALS"/>
    <x v="4"/>
    <s v="PERSONAL &amp; HOUSEHOLD PRODUCTS"/>
    <n v="150"/>
  </r>
  <r>
    <x v="27"/>
    <s v="DM"/>
    <s v="EUROPE"/>
    <s v="NETHERLANDS"/>
    <s v="INDUSTRIALS"/>
    <x v="2"/>
    <s v="TELECOM - WIRELINE INTEGRATED &amp; SERVICES"/>
    <n v="264.60000000000002"/>
  </r>
  <r>
    <x v="27"/>
    <s v="DM"/>
    <s v="EUROPE"/>
    <s v="NORWAY"/>
    <s v="INDUSTRIALS"/>
    <x v="9"/>
    <s v="OIL FIELD EQUIPMENT &amp; SERVICES"/>
    <n v="223.7"/>
  </r>
  <r>
    <x v="27"/>
    <s v="DM"/>
    <s v="EUROPE"/>
    <s v="SWEDEN"/>
    <s v="INDUSTRIALS"/>
    <x v="1"/>
    <s v="TRANSPORT INFRASTRUCTURE/SERVICES"/>
    <n v="475"/>
  </r>
  <r>
    <x v="27"/>
    <s v="DM"/>
    <s v="EUROPE"/>
    <s v="UNITED KINGDOM"/>
    <s v="INDUSTRIALS"/>
    <x v="3"/>
    <s v="AUTO PARTS &amp; EQUIPMENT"/>
    <n v="110"/>
  </r>
  <r>
    <x v="27"/>
    <s v="DM"/>
    <s v="EUROPE"/>
    <s v="UNITED KINGDOM"/>
    <s v="INDUSTRIALS"/>
    <x v="4"/>
    <s v="PERSONAL &amp; HOUSEHOLD PRODUCTS"/>
    <n v="350"/>
  </r>
  <r>
    <x v="27"/>
    <s v="DM"/>
    <s v="EUROPE"/>
    <s v="UNITED KINGDOM"/>
    <s v="INDUSTRIALS"/>
    <x v="5"/>
    <s v="CABLE &amp; SATELLITE TV"/>
    <n v="1836.4"/>
  </r>
  <r>
    <x v="27"/>
    <s v="DM"/>
    <s v="EUROPE"/>
    <s v="UNITED KINGDOM"/>
    <s v="INDUSTRIALS"/>
    <x v="10"/>
    <s v="SPECIALTY RETAIL"/>
    <n v="125"/>
  </r>
  <r>
    <x v="27"/>
    <s v="DM"/>
    <s v="EUROPE"/>
    <s v="UNITED KINGDOM"/>
    <s v="INDUSTRIALS"/>
    <x v="2"/>
    <s v="TELECOM - WIRELESS"/>
    <n v="263"/>
  </r>
  <r>
    <x v="27"/>
    <s v="DM"/>
    <s v="EUROPE"/>
    <s v="UNITED KINGDOM"/>
    <s v="INDUSTRIALS"/>
    <x v="2"/>
    <s v="TELECOM - WIRELINE INTEGRATED &amp; SERVICES"/>
    <n v="1791.9"/>
  </r>
  <r>
    <x v="27"/>
    <s v="DM"/>
    <s v="EUROPE"/>
    <s v="UNITED KINGDOM"/>
    <s v="UTILITY"/>
    <x v="6"/>
    <s v="ELECTRIC-INTEGRATED"/>
    <n v="2550"/>
  </r>
  <r>
    <x v="27"/>
    <s v="DM"/>
    <s v="NORTHERN AMERICA"/>
    <s v="BERMUDA"/>
    <s v="FINANCIAL"/>
    <x v="13"/>
    <s v="REINSURANCE"/>
    <n v="100"/>
  </r>
  <r>
    <x v="27"/>
    <s v="DM"/>
    <s v="NORTHERN AMERICA"/>
    <s v="BERMUDA"/>
    <s v="INDUSTRIALS"/>
    <x v="8"/>
    <s v="DIVERSIFIED CAPITAL GOODS"/>
    <n v="426.6"/>
  </r>
  <r>
    <x v="27"/>
    <s v="DM"/>
    <s v="NORTHERN AMERICA"/>
    <s v="BERMUDA"/>
    <s v="INDUSTRIALS"/>
    <x v="2"/>
    <s v="TELECOM - WIRELINE INTEGRATED &amp; SERVICES"/>
    <n v="300"/>
  </r>
  <r>
    <x v="27"/>
    <s v="DM"/>
    <s v="NORTHERN AMERICA"/>
    <s v="BERMUDA"/>
    <s v="INDUSTRIALS"/>
    <x v="1"/>
    <s v="TRANSPORT INFRASTRUCTURE/SERVICES"/>
    <n v="110"/>
  </r>
  <r>
    <x v="27"/>
    <s v="DM"/>
    <s v="NORTHERN AMERICA"/>
    <s v="CANADA"/>
    <s v="INDUSTRIALS"/>
    <x v="7"/>
    <s v="BUILDING MATERIALS"/>
    <n v="125"/>
  </r>
  <r>
    <x v="27"/>
    <s v="DM"/>
    <s v="NORTHERN AMERICA"/>
    <s v="CANADA"/>
    <s v="INDUSTRIALS"/>
    <x v="7"/>
    <s v="FORESTRY/PAPER"/>
    <n v="1749.9"/>
  </r>
  <r>
    <x v="27"/>
    <s v="DM"/>
    <s v="NORTHERN AMERICA"/>
    <s v="CANADA"/>
    <s v="INDUSTRIALS"/>
    <x v="7"/>
    <s v="METALS/MINING EXCLUDING STEEL"/>
    <n v="600"/>
  </r>
  <r>
    <x v="27"/>
    <s v="DM"/>
    <s v="NORTHERN AMERICA"/>
    <s v="CANADA"/>
    <s v="INDUSTRIALS"/>
    <x v="7"/>
    <s v="STEEL PRODUCERS/PRODUCTS"/>
    <n v="340"/>
  </r>
  <r>
    <x v="27"/>
    <s v="DM"/>
    <s v="NORTHERN AMERICA"/>
    <s v="CANADA"/>
    <s v="INDUSTRIALS"/>
    <x v="8"/>
    <s v="DIVERSIFIED CAPITAL GOODS"/>
    <n v="167.5"/>
  </r>
  <r>
    <x v="27"/>
    <s v="DM"/>
    <s v="NORTHERN AMERICA"/>
    <s v="CANADA"/>
    <s v="INDUSTRIALS"/>
    <x v="8"/>
    <s v="PACKAGING"/>
    <n v="264.89999999999998"/>
  </r>
  <r>
    <x v="27"/>
    <s v="DM"/>
    <s v="NORTHERN AMERICA"/>
    <s v="CANADA"/>
    <s v="INDUSTRIALS"/>
    <x v="4"/>
    <s v="BEVERAGE"/>
    <n v="285"/>
  </r>
  <r>
    <x v="27"/>
    <s v="DM"/>
    <s v="NORTHERN AMERICA"/>
    <s v="CANADA"/>
    <s v="INDUSTRIALS"/>
    <x v="4"/>
    <s v="PERSONAL &amp; HOUSEHOLD PRODUCTS"/>
    <n v="125"/>
  </r>
  <r>
    <x v="27"/>
    <s v="DM"/>
    <s v="NORTHERN AMERICA"/>
    <s v="CANADA"/>
    <s v="INDUSTRIALS"/>
    <x v="9"/>
    <s v="ENERGY - EXPLORATION &amp; PRODUCTION"/>
    <n v="1494.9"/>
  </r>
  <r>
    <x v="27"/>
    <s v="DM"/>
    <s v="NORTHERN AMERICA"/>
    <s v="CANADA"/>
    <s v="INDUSTRIALS"/>
    <x v="5"/>
    <s v="ADVERTISING"/>
    <n v="200"/>
  </r>
  <r>
    <x v="27"/>
    <s v="DM"/>
    <s v="NORTHERN AMERICA"/>
    <s v="CANADA"/>
    <s v="INDUSTRIALS"/>
    <x v="5"/>
    <s v="CABLE &amp; SATELLITE TV"/>
    <n v="1815"/>
  </r>
  <r>
    <x v="27"/>
    <s v="DM"/>
    <s v="NORTHERN AMERICA"/>
    <s v="CANADA"/>
    <s v="INDUSTRIALS"/>
    <x v="5"/>
    <s v="MEDIA CONTENT"/>
    <n v="200"/>
  </r>
  <r>
    <x v="27"/>
    <s v="DM"/>
    <s v="NORTHERN AMERICA"/>
    <s v="CANADA"/>
    <s v="INDUSTRIALS"/>
    <x v="10"/>
    <s v="SPECIALTY RETAIL"/>
    <n v="654.20000000000005"/>
  </r>
  <r>
    <x v="27"/>
    <s v="DM"/>
    <s v="NORTHERN AMERICA"/>
    <s v="CANADA"/>
    <s v="INDUSTRIALS"/>
    <x v="17"/>
    <s v="ELECTRONICS"/>
    <n v="200"/>
  </r>
  <r>
    <x v="27"/>
    <s v="DM"/>
    <s v="NORTHERN AMERICA"/>
    <s v="CANADA"/>
    <s v="INDUSTRIALS"/>
    <x v="2"/>
    <s v="TELECOM - WIRELESS"/>
    <n v="2340"/>
  </r>
  <r>
    <x v="27"/>
    <s v="DM"/>
    <s v="NORTHERN AMERICA"/>
    <s v="CANADA"/>
    <s v="INDUSTRIALS"/>
    <x v="2"/>
    <s v="TELECOM - WIRELINE INTEGRATED &amp; SERVICES"/>
    <n v="2277"/>
  </r>
  <r>
    <x v="27"/>
    <s v="DM"/>
    <s v="NORTHERN AMERICA"/>
    <s v="CANADA"/>
    <s v="INDUSTRIALS"/>
    <x v="1"/>
    <s v="TRANSPORT INFRASTRUCTURE/SERVICES"/>
    <n v="225"/>
  </r>
  <r>
    <x v="27"/>
    <s v="DM"/>
    <s v="NORTHERN AMERICA"/>
    <s v="UNITED STATES"/>
    <s v="FINANCIAL"/>
    <x v="11"/>
    <s v="BANKING"/>
    <n v="3015"/>
  </r>
  <r>
    <x v="27"/>
    <s v="DM"/>
    <s v="NORTHERN AMERICA"/>
    <s v="UNITED STATES"/>
    <s v="FINANCIAL"/>
    <x v="12"/>
    <s v="CONS/COMM/LEASE FINANCING"/>
    <n v="2757.5"/>
  </r>
  <r>
    <x v="27"/>
    <s v="DM"/>
    <s v="NORTHERN AMERICA"/>
    <s v="UNITED STATES"/>
    <s v="FINANCIAL"/>
    <x v="12"/>
    <s v="INVESTMENTS &amp; MISC FINANCIAL SERVICES"/>
    <n v="1416.8"/>
  </r>
  <r>
    <x v="27"/>
    <s v="DM"/>
    <s v="NORTHERN AMERICA"/>
    <s v="UNITED STATES"/>
    <s v="FINANCIAL"/>
    <x v="13"/>
    <s v="LIFE INSURANCE"/>
    <n v="150"/>
  </r>
  <r>
    <x v="27"/>
    <s v="DM"/>
    <s v="NORTHERN AMERICA"/>
    <s v="UNITED STATES"/>
    <s v="FINANCIAL"/>
    <x v="13"/>
    <s v="MULTI-LINE INSURANCE"/>
    <n v="100"/>
  </r>
  <r>
    <x v="27"/>
    <s v="DM"/>
    <s v="NORTHERN AMERICA"/>
    <s v="UNITED STATES"/>
    <s v="FINANCIAL"/>
    <x v="13"/>
    <s v="P&amp;C"/>
    <n v="650"/>
  </r>
  <r>
    <x v="27"/>
    <s v="DM"/>
    <s v="NORTHERN AMERICA"/>
    <s v="UNITED STATES"/>
    <s v="FINANCIAL"/>
    <x v="13"/>
    <s v="REINSURANCE"/>
    <n v="100"/>
  </r>
  <r>
    <x v="27"/>
    <s v="DM"/>
    <s v="NORTHERN AMERICA"/>
    <s v="UNITED STATES"/>
    <s v="INDUSTRIALS"/>
    <x v="3"/>
    <s v="AUTO PARTS &amp; EQUIPMENT"/>
    <n v="2769"/>
  </r>
  <r>
    <x v="27"/>
    <s v="DM"/>
    <s v="NORTHERN AMERICA"/>
    <s v="UNITED STATES"/>
    <s v="INDUSTRIALS"/>
    <x v="3"/>
    <s v="AUTOMAKERS"/>
    <n v="200"/>
  </r>
  <r>
    <x v="27"/>
    <s v="DM"/>
    <s v="NORTHERN AMERICA"/>
    <s v="UNITED STATES"/>
    <s v="INDUSTRIALS"/>
    <x v="7"/>
    <s v="BUILDING &amp; CONSTRUCTION"/>
    <n v="4237"/>
  </r>
  <r>
    <x v="27"/>
    <s v="DM"/>
    <s v="NORTHERN AMERICA"/>
    <s v="UNITED STATES"/>
    <s v="INDUSTRIALS"/>
    <x v="7"/>
    <s v="BUILDING MATERIALS"/>
    <n v="2325.3000000000002"/>
  </r>
  <r>
    <x v="27"/>
    <s v="DM"/>
    <s v="NORTHERN AMERICA"/>
    <s v="UNITED STATES"/>
    <s v="INDUSTRIALS"/>
    <x v="7"/>
    <s v="CHEMICALS"/>
    <n v="3783.8"/>
  </r>
  <r>
    <x v="27"/>
    <s v="DM"/>
    <s v="NORTHERN AMERICA"/>
    <s v="UNITED STATES"/>
    <s v="INDUSTRIALS"/>
    <x v="7"/>
    <s v="FORESTRY/PAPER"/>
    <n v="1554.6"/>
  </r>
  <r>
    <x v="27"/>
    <s v="DM"/>
    <s v="NORTHERN AMERICA"/>
    <s v="UNITED STATES"/>
    <s v="INDUSTRIALS"/>
    <x v="7"/>
    <s v="METALS/MINING EXCLUDING STEEL"/>
    <n v="2850"/>
  </r>
  <r>
    <x v="27"/>
    <s v="DM"/>
    <s v="NORTHERN AMERICA"/>
    <s v="UNITED STATES"/>
    <s v="INDUSTRIALS"/>
    <x v="7"/>
    <s v="STEEL PRODUCERS/PRODUCTS"/>
    <n v="3687.4"/>
  </r>
  <r>
    <x v="27"/>
    <s v="DM"/>
    <s v="NORTHERN AMERICA"/>
    <s v="UNITED STATES"/>
    <s v="INDUSTRIALS"/>
    <x v="8"/>
    <s v="AEROSPACE/DEFENSE"/>
    <n v="1135"/>
  </r>
  <r>
    <x v="27"/>
    <s v="DM"/>
    <s v="NORTHERN AMERICA"/>
    <s v="UNITED STATES"/>
    <s v="INDUSTRIALS"/>
    <x v="8"/>
    <s v="DIVERSIFIED CAPITAL GOODS"/>
    <n v="1659.6"/>
  </r>
  <r>
    <x v="27"/>
    <s v="DM"/>
    <s v="NORTHERN AMERICA"/>
    <s v="UNITED STATES"/>
    <s v="INDUSTRIALS"/>
    <x v="8"/>
    <s v="MACHINERY"/>
    <n v="1883.3"/>
  </r>
  <r>
    <x v="27"/>
    <s v="DM"/>
    <s v="NORTHERN AMERICA"/>
    <s v="UNITED STATES"/>
    <s v="INDUSTRIALS"/>
    <x v="8"/>
    <s v="PACKAGING"/>
    <n v="8702.7000000000007"/>
  </r>
  <r>
    <x v="27"/>
    <s v="DM"/>
    <s v="NORTHERN AMERICA"/>
    <s v="UNITED STATES"/>
    <s v="INDUSTRIALS"/>
    <x v="4"/>
    <s v="BEVERAGE"/>
    <n v="230"/>
  </r>
  <r>
    <x v="27"/>
    <s v="DM"/>
    <s v="NORTHERN AMERICA"/>
    <s v="UNITED STATES"/>
    <s v="INDUSTRIALS"/>
    <x v="4"/>
    <s v="FOOD - WHOLESALE"/>
    <n v="4744.2"/>
  </r>
  <r>
    <x v="27"/>
    <s v="DM"/>
    <s v="NORTHERN AMERICA"/>
    <s v="UNITED STATES"/>
    <s v="INDUSTRIALS"/>
    <x v="4"/>
    <s v="PERSONAL &amp; HOUSEHOLD PRODUCTS"/>
    <n v="4709.7"/>
  </r>
  <r>
    <x v="27"/>
    <s v="DM"/>
    <s v="NORTHERN AMERICA"/>
    <s v="UNITED STATES"/>
    <s v="INDUSTRIALS"/>
    <x v="9"/>
    <s v="ENERGY - EXPLORATION &amp; PRODUCTION"/>
    <n v="8657.4"/>
  </r>
  <r>
    <x v="27"/>
    <s v="DM"/>
    <s v="NORTHERN AMERICA"/>
    <s v="UNITED STATES"/>
    <s v="INDUSTRIALS"/>
    <x v="9"/>
    <s v="GAS DISTRIBUTION"/>
    <n v="227.2"/>
  </r>
  <r>
    <x v="27"/>
    <s v="DM"/>
    <s v="NORTHERN AMERICA"/>
    <s v="UNITED STATES"/>
    <s v="INDUSTRIALS"/>
    <x v="9"/>
    <s v="INTEGRATED ENERGY"/>
    <n v="2425"/>
  </r>
  <r>
    <x v="27"/>
    <s v="DM"/>
    <s v="NORTHERN AMERICA"/>
    <s v="UNITED STATES"/>
    <s v="INDUSTRIALS"/>
    <x v="9"/>
    <s v="OIL FIELD EQUIPMENT &amp; SERVICES"/>
    <n v="3034.7"/>
  </r>
  <r>
    <x v="27"/>
    <s v="DM"/>
    <s v="NORTHERN AMERICA"/>
    <s v="UNITED STATES"/>
    <s v="INDUSTRIALS"/>
    <x v="9"/>
    <s v="OIL REFINING &amp; MARKETING"/>
    <n v="865"/>
  </r>
  <r>
    <x v="27"/>
    <s v="DM"/>
    <s v="NORTHERN AMERICA"/>
    <s v="UNITED STATES"/>
    <s v="INDUSTRIALS"/>
    <x v="0"/>
    <s v="HEALTH FACILITIES"/>
    <n v="11410.2"/>
  </r>
  <r>
    <x v="27"/>
    <s v="DM"/>
    <s v="NORTHERN AMERICA"/>
    <s v="UNITED STATES"/>
    <s v="INDUSTRIALS"/>
    <x v="0"/>
    <s v="HEALTH SERVICES"/>
    <n v="2132.3000000000002"/>
  </r>
  <r>
    <x v="27"/>
    <s v="DM"/>
    <s v="NORTHERN AMERICA"/>
    <s v="UNITED STATES"/>
    <s v="INDUSTRIALS"/>
    <x v="0"/>
    <s v="MEDICAL PRODUCTS"/>
    <n v="2147.1999999999998"/>
  </r>
  <r>
    <x v="27"/>
    <s v="DM"/>
    <s v="NORTHERN AMERICA"/>
    <s v="UNITED STATES"/>
    <s v="INDUSTRIALS"/>
    <x v="0"/>
    <s v="PHARMACEUTICALS"/>
    <n v="725"/>
  </r>
  <r>
    <x v="27"/>
    <s v="DM"/>
    <s v="NORTHERN AMERICA"/>
    <s v="UNITED STATES"/>
    <s v="INDUSTRIALS"/>
    <x v="14"/>
    <s v="GAMING"/>
    <n v="6846.6"/>
  </r>
  <r>
    <x v="27"/>
    <s v="DM"/>
    <s v="NORTHERN AMERICA"/>
    <s v="UNITED STATES"/>
    <s v="INDUSTRIALS"/>
    <x v="14"/>
    <s v="HOTELS"/>
    <n v="4750"/>
  </r>
  <r>
    <x v="27"/>
    <s v="DM"/>
    <s v="NORTHERN AMERICA"/>
    <s v="UNITED STATES"/>
    <s v="INDUSTRIALS"/>
    <x v="14"/>
    <s v="RECREATION &amp; TRAVEL"/>
    <n v="3816.5"/>
  </r>
  <r>
    <x v="27"/>
    <s v="DM"/>
    <s v="NORTHERN AMERICA"/>
    <s v="UNITED STATES"/>
    <s v="INDUSTRIALS"/>
    <x v="14"/>
    <s v="THEATERS &amp; ENTERTAINMENT"/>
    <n v="1784.1"/>
  </r>
  <r>
    <x v="27"/>
    <s v="DM"/>
    <s v="NORTHERN AMERICA"/>
    <s v="UNITED STATES"/>
    <s v="INDUSTRIALS"/>
    <x v="5"/>
    <s v="ADVERTISING"/>
    <n v="1380"/>
  </r>
  <r>
    <x v="27"/>
    <s v="DM"/>
    <s v="NORTHERN AMERICA"/>
    <s v="UNITED STATES"/>
    <s v="INDUSTRIALS"/>
    <x v="5"/>
    <s v="CABLE &amp; SATELLITE TV"/>
    <n v="14633.4"/>
  </r>
  <r>
    <x v="27"/>
    <s v="DM"/>
    <s v="NORTHERN AMERICA"/>
    <s v="UNITED STATES"/>
    <s v="INDUSTRIALS"/>
    <x v="5"/>
    <s v="MEDIA - DIVERSIFIED"/>
    <n v="1985"/>
  </r>
  <r>
    <x v="27"/>
    <s v="DM"/>
    <s v="NORTHERN AMERICA"/>
    <s v="UNITED STATES"/>
    <s v="INDUSTRIALS"/>
    <x v="5"/>
    <s v="MEDIA CONTENT"/>
    <n v="10807.7"/>
  </r>
  <r>
    <x v="27"/>
    <s v="DM"/>
    <s v="NORTHERN AMERICA"/>
    <s v="UNITED STATES"/>
    <s v="INDUSTRIALS"/>
    <x v="5"/>
    <s v="PRINTING &amp; PUBLISHING"/>
    <n v="2704.1"/>
  </r>
  <r>
    <x v="27"/>
    <s v="DM"/>
    <s v="NORTHERN AMERICA"/>
    <s v="UNITED STATES"/>
    <s v="INDUSTRIALS"/>
    <x v="15"/>
    <s v="REALESTATE DEV &amp; MGT"/>
    <n v="375"/>
  </r>
  <r>
    <x v="27"/>
    <s v="DM"/>
    <s v="NORTHERN AMERICA"/>
    <s v="UNITED STATES"/>
    <s v="INDUSTRIALS"/>
    <x v="15"/>
    <s v="REITS"/>
    <n v="1760"/>
  </r>
  <r>
    <x v="27"/>
    <s v="DM"/>
    <s v="NORTHERN AMERICA"/>
    <s v="UNITED STATES"/>
    <s v="INDUSTRIALS"/>
    <x v="10"/>
    <s v="DEPARTMENT STORES"/>
    <n v="117.5"/>
  </r>
  <r>
    <x v="27"/>
    <s v="DM"/>
    <s v="NORTHERN AMERICA"/>
    <s v="UNITED STATES"/>
    <s v="INDUSTRIALS"/>
    <x v="10"/>
    <s v="DISCOUNT STORES"/>
    <n v="2003"/>
  </r>
  <r>
    <x v="27"/>
    <s v="DM"/>
    <s v="NORTHERN AMERICA"/>
    <s v="UNITED STATES"/>
    <s v="INDUSTRIALS"/>
    <x v="10"/>
    <s v="FOOD &amp; DRUG RETAILERS"/>
    <n v="5399.7"/>
  </r>
  <r>
    <x v="27"/>
    <s v="DM"/>
    <s v="NORTHERN AMERICA"/>
    <s v="UNITED STATES"/>
    <s v="INDUSTRIALS"/>
    <x v="10"/>
    <s v="RESTAURANTS"/>
    <n v="2238.1"/>
  </r>
  <r>
    <x v="27"/>
    <s v="DM"/>
    <s v="NORTHERN AMERICA"/>
    <s v="UNITED STATES"/>
    <s v="INDUSTRIALS"/>
    <x v="10"/>
    <s v="SPECIALTY RETAIL"/>
    <n v="9101"/>
  </r>
  <r>
    <x v="27"/>
    <s v="DM"/>
    <s v="NORTHERN AMERICA"/>
    <s v="UNITED STATES"/>
    <s v="INDUSTRIALS"/>
    <x v="16"/>
    <s v="ENVIRONMENTAL"/>
    <n v="395"/>
  </r>
  <r>
    <x v="27"/>
    <s v="DM"/>
    <s v="NORTHERN AMERICA"/>
    <s v="UNITED STATES"/>
    <s v="INDUSTRIALS"/>
    <x v="16"/>
    <s v="SUPPORT-SERVICES"/>
    <n v="1697.9"/>
  </r>
  <r>
    <x v="27"/>
    <s v="DM"/>
    <s v="NORTHERN AMERICA"/>
    <s v="UNITED STATES"/>
    <s v="INDUSTRIALS"/>
    <x v="17"/>
    <s v="ELECTRONICS"/>
    <n v="8062.5"/>
  </r>
  <r>
    <x v="27"/>
    <s v="DM"/>
    <s v="NORTHERN AMERICA"/>
    <s v="UNITED STATES"/>
    <s v="INDUSTRIALS"/>
    <x v="17"/>
    <s v="SOFTWARE/SERVICES"/>
    <n v="2250"/>
  </r>
  <r>
    <x v="27"/>
    <s v="DM"/>
    <s v="NORTHERN AMERICA"/>
    <s v="UNITED STATES"/>
    <s v="INDUSTRIALS"/>
    <x v="17"/>
    <s v="TECH HARDWARE &amp; EQUIPMENT"/>
    <n v="905"/>
  </r>
  <r>
    <x v="27"/>
    <s v="DM"/>
    <s v="NORTHERN AMERICA"/>
    <s v="UNITED STATES"/>
    <s v="INDUSTRIALS"/>
    <x v="2"/>
    <s v="TELECOM - SATELLITE"/>
    <n v="3375.8"/>
  </r>
  <r>
    <x v="27"/>
    <s v="DM"/>
    <s v="NORTHERN AMERICA"/>
    <s v="UNITED STATES"/>
    <s v="INDUSTRIALS"/>
    <x v="2"/>
    <s v="TELECOM - WIRELESS"/>
    <n v="6090.1"/>
  </r>
  <r>
    <x v="27"/>
    <s v="DM"/>
    <s v="NORTHERN AMERICA"/>
    <s v="UNITED STATES"/>
    <s v="INDUSTRIALS"/>
    <x v="2"/>
    <s v="TELECOM - WIRELINE INTEGRATED &amp; SERVICES"/>
    <n v="19068.8"/>
  </r>
  <r>
    <x v="27"/>
    <s v="DM"/>
    <s v="NORTHERN AMERICA"/>
    <s v="UNITED STATES"/>
    <s v="INDUSTRIALS"/>
    <x v="1"/>
    <s v="AIR TRANSPORTATION"/>
    <n v="3490.8"/>
  </r>
  <r>
    <x v="27"/>
    <s v="DM"/>
    <s v="NORTHERN AMERICA"/>
    <s v="UNITED STATES"/>
    <s v="INDUSTRIALS"/>
    <x v="1"/>
    <s v="TRANSPORT INFRASTRUCTURE/SERVICES"/>
    <n v="1955"/>
  </r>
  <r>
    <x v="27"/>
    <s v="DM"/>
    <s v="NORTHERN AMERICA"/>
    <s v="UNITED STATES"/>
    <s v="INDUSTRIALS"/>
    <x v="1"/>
    <s v="TRUCKING &amp; DELIVERY"/>
    <n v="100"/>
  </r>
  <r>
    <x v="27"/>
    <s v="DM"/>
    <s v="NORTHERN AMERICA"/>
    <s v="UNITED STATES"/>
    <s v="UTILITY"/>
    <x v="6"/>
    <s v="ELECTRIC-GENERATION"/>
    <n v="699.5"/>
  </r>
  <r>
    <x v="27"/>
    <s v="DM"/>
    <s v="NORTHERN AMERICA"/>
    <s v="UNITED STATES"/>
    <s v="UTILITY"/>
    <x v="6"/>
    <s v="ELECTRIC-INTEGRATED"/>
    <n v="8684.4"/>
  </r>
  <r>
    <x v="27"/>
    <s v="DM"/>
    <s v="OCEANIA"/>
    <s v="AUSTRALIA"/>
    <s v="FINANCIAL"/>
    <x v="12"/>
    <s v="INVESTMENTS &amp; MISC FINANCIAL SERVICES"/>
    <n v="340"/>
  </r>
  <r>
    <x v="27"/>
    <s v="DM"/>
    <s v="OCEANIA"/>
    <s v="AUSTRALIA"/>
    <s v="INDUSTRIALS"/>
    <x v="7"/>
    <s v="METALS/MINING EXCLUDING STEEL"/>
    <n v="525"/>
  </r>
  <r>
    <x v="27"/>
    <s v="EM"/>
    <s v="ASIA"/>
    <s v="INDONESIA"/>
    <s v="FINANCIAL"/>
    <x v="12"/>
    <s v="INVESTMENTS &amp; MISC FINANCIAL SERVICES"/>
    <n v="783.5"/>
  </r>
  <r>
    <x v="27"/>
    <s v="EM"/>
    <s v="ASIA"/>
    <s v="INDONESIA"/>
    <s v="INDUSTRIALS"/>
    <x v="7"/>
    <s v="FORESTRY/PAPER"/>
    <n v="210"/>
  </r>
  <r>
    <x v="27"/>
    <s v="EM"/>
    <s v="ASIA"/>
    <s v="MALAYSIA"/>
    <s v="FINANCIAL"/>
    <x v="11"/>
    <s v="BANKING"/>
    <n v="250"/>
  </r>
  <r>
    <x v="27"/>
    <s v="EM"/>
    <s v="ASIA"/>
    <s v="PHILIPPINES"/>
    <s v="QUASI &amp; FOREIGN GOVERNMENT"/>
    <x v="19"/>
    <s v="GOVERNMENT GUARANTEED"/>
    <n v="360"/>
  </r>
  <r>
    <x v="27"/>
    <s v="EM"/>
    <s v="ASIA"/>
    <s v="PHILIPPINES"/>
    <s v="UTILITY"/>
    <x v="6"/>
    <s v="ELECTRIC-GENERATION"/>
    <n v="596.5"/>
  </r>
  <r>
    <x v="27"/>
    <s v="EM"/>
    <s v="EUROPE"/>
    <s v="CZECH REPUBLIC"/>
    <s v="INDUSTRIALS"/>
    <x v="5"/>
    <s v="MEDIA CONTENT"/>
    <n v="100"/>
  </r>
  <r>
    <x v="27"/>
    <s v="EM"/>
    <s v="EUROPE"/>
    <s v="POLAND"/>
    <s v="INDUSTRIALS"/>
    <x v="2"/>
    <s v="TELECOM - WIRELESS"/>
    <n v="253.2"/>
  </r>
  <r>
    <x v="27"/>
    <s v="EM"/>
    <s v="LATIN AMERICA"/>
    <s v="ARGENTINA"/>
    <s v="FINANCIAL"/>
    <x v="11"/>
    <s v="BANKING"/>
    <n v="450"/>
  </r>
  <r>
    <x v="27"/>
    <s v="EM"/>
    <s v="LATIN AMERICA"/>
    <s v="ARGENTINA"/>
    <s v="FINANCIAL"/>
    <x v="12"/>
    <s v="INVESTMENTS &amp; MISC FINANCIAL SERVICES"/>
    <n v="206.7"/>
  </r>
  <r>
    <x v="27"/>
    <s v="EM"/>
    <s v="LATIN AMERICA"/>
    <s v="ARGENTINA"/>
    <s v="INDUSTRIALS"/>
    <x v="7"/>
    <s v="STEEL PRODUCERS/PRODUCTS"/>
    <n v="100"/>
  </r>
  <r>
    <x v="27"/>
    <s v="EM"/>
    <s v="LATIN AMERICA"/>
    <s v="ARGENTINA"/>
    <s v="INDUSTRIALS"/>
    <x v="4"/>
    <s v="FOOD - WHOLESALE"/>
    <n v="225"/>
  </r>
  <r>
    <x v="27"/>
    <s v="EM"/>
    <s v="LATIN AMERICA"/>
    <s v="ARGENTINA"/>
    <s v="INDUSTRIALS"/>
    <x v="9"/>
    <s v="GAS DISTRIBUTION"/>
    <n v="500"/>
  </r>
  <r>
    <x v="27"/>
    <s v="EM"/>
    <s v="LATIN AMERICA"/>
    <s v="ARGENTINA"/>
    <s v="INDUSTRIALS"/>
    <x v="9"/>
    <s v="INTEGRATED ENERGY"/>
    <n v="650"/>
  </r>
  <r>
    <x v="27"/>
    <s v="EM"/>
    <s v="LATIN AMERICA"/>
    <s v="ARGENTINA"/>
    <s v="INDUSTRIALS"/>
    <x v="5"/>
    <s v="CABLE &amp; SATELLITE TV"/>
    <n v="123.9"/>
  </r>
  <r>
    <x v="27"/>
    <s v="EM"/>
    <s v="LATIN AMERICA"/>
    <s v="ARGENTINA"/>
    <s v="INDUSTRIALS"/>
    <x v="2"/>
    <s v="TELECOM - WIRELINE INTEGRATED &amp; SERVICES"/>
    <n v="746.4"/>
  </r>
  <r>
    <x v="27"/>
    <s v="EM"/>
    <s v="LATIN AMERICA"/>
    <s v="BRAZIL"/>
    <s v="INDUSTRIALS"/>
    <x v="5"/>
    <s v="CABLE &amp; SATELLITE TV"/>
    <n v="711.8"/>
  </r>
  <r>
    <x v="27"/>
    <s v="EM"/>
    <s v="LATIN AMERICA"/>
    <s v="MEXICO"/>
    <s v="FINANCIAL"/>
    <x v="11"/>
    <s v="BANKING"/>
    <n v="200"/>
  </r>
  <r>
    <x v="27"/>
    <s v="EM"/>
    <s v="LATIN AMERICA"/>
    <s v="MEXICO"/>
    <s v="INDUSTRIALS"/>
    <x v="7"/>
    <s v="BUILDING MATERIALS"/>
    <n v="250"/>
  </r>
  <r>
    <x v="27"/>
    <s v="EM"/>
    <s v="LATIN AMERICA"/>
    <s v="MEXICO"/>
    <s v="INDUSTRIALS"/>
    <x v="7"/>
    <s v="FORESTRY/PAPER"/>
    <n v="400"/>
  </r>
  <r>
    <x v="27"/>
    <s v="EM"/>
    <s v="LATIN AMERICA"/>
    <s v="MEXICO"/>
    <s v="INDUSTRIALS"/>
    <x v="7"/>
    <s v="METALS/MINING EXCLUDING STEEL"/>
    <n v="500"/>
  </r>
  <r>
    <x v="27"/>
    <s v="EM"/>
    <s v="LATIN AMERICA"/>
    <s v="MEXICO"/>
    <s v="INDUSTRIALS"/>
    <x v="7"/>
    <s v="STEEL PRODUCERS/PRODUCTS"/>
    <n v="401.1"/>
  </r>
  <r>
    <x v="27"/>
    <s v="EM"/>
    <s v="LATIN AMERICA"/>
    <s v="MEXICO"/>
    <s v="INDUSTRIALS"/>
    <x v="4"/>
    <s v="BEVERAGE"/>
    <n v="350.1"/>
  </r>
  <r>
    <x v="27"/>
    <s v="EM"/>
    <s v="LATIN AMERICA"/>
    <s v="MEXICO"/>
    <s v="INDUSTRIALS"/>
    <x v="9"/>
    <s v="ENERGY - EXPLORATION &amp; PRODUCTION"/>
    <n v="1616"/>
  </r>
  <r>
    <x v="27"/>
    <s v="EM"/>
    <s v="LATIN AMERICA"/>
    <s v="MEXICO"/>
    <s v="INDUSTRIALS"/>
    <x v="5"/>
    <s v="MEDIA CONTENT"/>
    <n v="1048"/>
  </r>
  <r>
    <x v="27"/>
    <s v="EM"/>
    <s v="LATIN AMERICA"/>
    <s v="MEXICO"/>
    <s v="INDUSTRIALS"/>
    <x v="2"/>
    <s v="TELECOM - WIRELESS"/>
    <n v="372.9"/>
  </r>
  <r>
    <x v="27"/>
    <s v="EM"/>
    <s v="LATIN AMERICA"/>
    <s v="MEXICO"/>
    <s v="INDUSTRIALS"/>
    <x v="1"/>
    <s v="TRANSPORT INFRASTRUCTURE/SERVICES"/>
    <n v="550"/>
  </r>
  <r>
    <x v="27"/>
    <s v="EM"/>
    <s v="LATIN AMERICA"/>
    <s v="MEXICO"/>
    <s v="QUASI &amp; FOREIGN GOVERNMENT"/>
    <x v="19"/>
    <s v="GOVERNMENT GUARANTEED"/>
    <n v="200"/>
  </r>
  <r>
    <x v="27"/>
    <s v="EM"/>
    <s v="LATIN AMERICA"/>
    <s v="VENEZUELA"/>
    <s v="FINANCIAL"/>
    <x v="12"/>
    <s v="INVESTMENTS &amp; MISC FINANCIAL SERVICES"/>
    <n v="100"/>
  </r>
  <r>
    <x v="28"/>
    <s v="DM"/>
    <s v="EUROPE"/>
    <s v="GERMANY"/>
    <s v="FINANCIAL"/>
    <x v="13"/>
    <s v="REINSURANCE"/>
    <n v="135"/>
  </r>
  <r>
    <x v="28"/>
    <s v="DM"/>
    <s v="EUROPE"/>
    <s v="GERMANY"/>
    <s v="INDUSTRIALS"/>
    <x v="0"/>
    <s v="MEDICAL PRODUCTS"/>
    <n v="360"/>
  </r>
  <r>
    <x v="28"/>
    <s v="DM"/>
    <s v="EUROPE"/>
    <s v="GREECE"/>
    <s v="INDUSTRIALS"/>
    <x v="1"/>
    <s v="TRANSPORT INFRASTRUCTURE/SERVICES"/>
    <n v="175"/>
  </r>
  <r>
    <x v="28"/>
    <s v="DM"/>
    <s v="EUROPE"/>
    <s v="LUXEMBOURG"/>
    <s v="INDUSTRIALS"/>
    <x v="2"/>
    <s v="TELECOM - WIRELESS"/>
    <n v="962"/>
  </r>
  <r>
    <x v="28"/>
    <s v="DM"/>
    <s v="EUROPE"/>
    <s v="NETHERLANDS"/>
    <s v="INDUSTRIALS"/>
    <x v="4"/>
    <s v="PERSONAL &amp; HOUSEHOLD PRODUCTS"/>
    <n v="150"/>
  </r>
  <r>
    <x v="28"/>
    <s v="DM"/>
    <s v="EUROPE"/>
    <s v="NETHERLANDS"/>
    <s v="INDUSTRIALS"/>
    <x v="2"/>
    <s v="TELECOM - WIRELINE INTEGRATED &amp; SERVICES"/>
    <n v="464.6"/>
  </r>
  <r>
    <x v="28"/>
    <s v="DM"/>
    <s v="EUROPE"/>
    <s v="NORWAY"/>
    <s v="INDUSTRIALS"/>
    <x v="9"/>
    <s v="OIL FIELD EQUIPMENT &amp; SERVICES"/>
    <n v="223.7"/>
  </r>
  <r>
    <x v="28"/>
    <s v="DM"/>
    <s v="EUROPE"/>
    <s v="SWEDEN"/>
    <s v="INDUSTRIALS"/>
    <x v="1"/>
    <s v="TRANSPORT INFRASTRUCTURE/SERVICES"/>
    <n v="475"/>
  </r>
  <r>
    <x v="28"/>
    <s v="DM"/>
    <s v="EUROPE"/>
    <s v="UNITED KINGDOM"/>
    <s v="INDUSTRIALS"/>
    <x v="3"/>
    <s v="AUTO PARTS &amp; EQUIPMENT"/>
    <n v="110"/>
  </r>
  <r>
    <x v="28"/>
    <s v="DM"/>
    <s v="EUROPE"/>
    <s v="UNITED KINGDOM"/>
    <s v="INDUSTRIALS"/>
    <x v="4"/>
    <s v="PERSONAL &amp; HOUSEHOLD PRODUCTS"/>
    <n v="350"/>
  </r>
  <r>
    <x v="28"/>
    <s v="DM"/>
    <s v="EUROPE"/>
    <s v="UNITED KINGDOM"/>
    <s v="INDUSTRIALS"/>
    <x v="5"/>
    <s v="CABLE &amp; SATELLITE TV"/>
    <n v="1836.4"/>
  </r>
  <r>
    <x v="28"/>
    <s v="DM"/>
    <s v="EUROPE"/>
    <s v="UNITED KINGDOM"/>
    <s v="INDUSTRIALS"/>
    <x v="5"/>
    <s v="PRINTING &amp; PUBLISHING"/>
    <n v="110"/>
  </r>
  <r>
    <x v="28"/>
    <s v="DM"/>
    <s v="EUROPE"/>
    <s v="UNITED KINGDOM"/>
    <s v="INDUSTRIALS"/>
    <x v="10"/>
    <s v="SPECIALTY RETAIL"/>
    <n v="125"/>
  </r>
  <r>
    <x v="28"/>
    <s v="DM"/>
    <s v="EUROPE"/>
    <s v="UNITED KINGDOM"/>
    <s v="INDUSTRIALS"/>
    <x v="2"/>
    <s v="TELECOM - WIRELESS"/>
    <n v="263"/>
  </r>
  <r>
    <x v="28"/>
    <s v="DM"/>
    <s v="EUROPE"/>
    <s v="UNITED KINGDOM"/>
    <s v="INDUSTRIALS"/>
    <x v="2"/>
    <s v="TELECOM - WIRELINE INTEGRATED &amp; SERVICES"/>
    <n v="2091.9"/>
  </r>
  <r>
    <x v="28"/>
    <s v="DM"/>
    <s v="EUROPE"/>
    <s v="UNITED KINGDOM"/>
    <s v="INDUSTRIALS"/>
    <x v="1"/>
    <s v="TRANSPORT INFRASTRUCTURE/SERVICES"/>
    <n v="174.5"/>
  </r>
  <r>
    <x v="28"/>
    <s v="DM"/>
    <s v="EUROPE"/>
    <s v="UNITED KINGDOM"/>
    <s v="UTILITY"/>
    <x v="6"/>
    <s v="ELECTRIC-INTEGRATED"/>
    <n v="2550"/>
  </r>
  <r>
    <x v="28"/>
    <s v="DM"/>
    <s v="NORTHERN AMERICA"/>
    <s v="BERMUDA"/>
    <s v="FINANCIAL"/>
    <x v="13"/>
    <s v="REINSURANCE"/>
    <n v="100"/>
  </r>
  <r>
    <x v="28"/>
    <s v="DM"/>
    <s v="NORTHERN AMERICA"/>
    <s v="BERMUDA"/>
    <s v="INDUSTRIALS"/>
    <x v="8"/>
    <s v="DIVERSIFIED CAPITAL GOODS"/>
    <n v="426.6"/>
  </r>
  <r>
    <x v="28"/>
    <s v="DM"/>
    <s v="NORTHERN AMERICA"/>
    <s v="BERMUDA"/>
    <s v="INDUSTRIALS"/>
    <x v="1"/>
    <s v="TRANSPORT INFRASTRUCTURE/SERVICES"/>
    <n v="110"/>
  </r>
  <r>
    <x v="28"/>
    <s v="DM"/>
    <s v="NORTHERN AMERICA"/>
    <s v="CANADA"/>
    <s v="INDUSTRIALS"/>
    <x v="7"/>
    <s v="BUILDING MATERIALS"/>
    <n v="125"/>
  </r>
  <r>
    <x v="28"/>
    <s v="DM"/>
    <s v="NORTHERN AMERICA"/>
    <s v="CANADA"/>
    <s v="INDUSTRIALS"/>
    <x v="7"/>
    <s v="FORESTRY/PAPER"/>
    <n v="1749.9"/>
  </r>
  <r>
    <x v="28"/>
    <s v="DM"/>
    <s v="NORTHERN AMERICA"/>
    <s v="CANADA"/>
    <s v="INDUSTRIALS"/>
    <x v="7"/>
    <s v="METALS/MINING EXCLUDING STEEL"/>
    <n v="600"/>
  </r>
  <r>
    <x v="28"/>
    <s v="DM"/>
    <s v="NORTHERN AMERICA"/>
    <s v="CANADA"/>
    <s v="INDUSTRIALS"/>
    <x v="7"/>
    <s v="STEEL PRODUCERS/PRODUCTS"/>
    <n v="340"/>
  </r>
  <r>
    <x v="28"/>
    <s v="DM"/>
    <s v="NORTHERN AMERICA"/>
    <s v="CANADA"/>
    <s v="INDUSTRIALS"/>
    <x v="8"/>
    <s v="DIVERSIFIED CAPITAL GOODS"/>
    <n v="167.5"/>
  </r>
  <r>
    <x v="28"/>
    <s v="DM"/>
    <s v="NORTHERN AMERICA"/>
    <s v="CANADA"/>
    <s v="INDUSTRIALS"/>
    <x v="8"/>
    <s v="PACKAGING"/>
    <n v="264.89999999999998"/>
  </r>
  <r>
    <x v="28"/>
    <s v="DM"/>
    <s v="NORTHERN AMERICA"/>
    <s v="CANADA"/>
    <s v="INDUSTRIALS"/>
    <x v="4"/>
    <s v="BEVERAGE"/>
    <n v="285"/>
  </r>
  <r>
    <x v="28"/>
    <s v="DM"/>
    <s v="NORTHERN AMERICA"/>
    <s v="CANADA"/>
    <s v="INDUSTRIALS"/>
    <x v="4"/>
    <s v="PERSONAL &amp; HOUSEHOLD PRODUCTS"/>
    <n v="125"/>
  </r>
  <r>
    <x v="28"/>
    <s v="DM"/>
    <s v="NORTHERN AMERICA"/>
    <s v="CANADA"/>
    <s v="INDUSTRIALS"/>
    <x v="9"/>
    <s v="ENERGY - EXPLORATION &amp; PRODUCTION"/>
    <n v="1494.9"/>
  </r>
  <r>
    <x v="28"/>
    <s v="DM"/>
    <s v="NORTHERN AMERICA"/>
    <s v="CANADA"/>
    <s v="INDUSTRIALS"/>
    <x v="5"/>
    <s v="ADVERTISING"/>
    <n v="200"/>
  </r>
  <r>
    <x v="28"/>
    <s v="DM"/>
    <s v="NORTHERN AMERICA"/>
    <s v="CANADA"/>
    <s v="INDUSTRIALS"/>
    <x v="5"/>
    <s v="CABLE &amp; SATELLITE TV"/>
    <n v="1815"/>
  </r>
  <r>
    <x v="28"/>
    <s v="DM"/>
    <s v="NORTHERN AMERICA"/>
    <s v="CANADA"/>
    <s v="INDUSTRIALS"/>
    <x v="5"/>
    <s v="MEDIA CONTENT"/>
    <n v="200"/>
  </r>
  <r>
    <x v="28"/>
    <s v="DM"/>
    <s v="NORTHERN AMERICA"/>
    <s v="CANADA"/>
    <s v="INDUSTRIALS"/>
    <x v="10"/>
    <s v="SPECIALTY RETAIL"/>
    <n v="654.20000000000005"/>
  </r>
  <r>
    <x v="28"/>
    <s v="DM"/>
    <s v="NORTHERN AMERICA"/>
    <s v="CANADA"/>
    <s v="INDUSTRIALS"/>
    <x v="17"/>
    <s v="ELECTRONICS"/>
    <n v="200"/>
  </r>
  <r>
    <x v="28"/>
    <s v="DM"/>
    <s v="NORTHERN AMERICA"/>
    <s v="CANADA"/>
    <s v="INDUSTRIALS"/>
    <x v="2"/>
    <s v="TELECOM - WIRELESS"/>
    <n v="2340"/>
  </r>
  <r>
    <x v="28"/>
    <s v="DM"/>
    <s v="NORTHERN AMERICA"/>
    <s v="CANADA"/>
    <s v="INDUSTRIALS"/>
    <x v="2"/>
    <s v="TELECOM - WIRELINE INTEGRATED &amp; SERVICES"/>
    <n v="2277"/>
  </r>
  <r>
    <x v="28"/>
    <s v="DM"/>
    <s v="NORTHERN AMERICA"/>
    <s v="CANADA"/>
    <s v="INDUSTRIALS"/>
    <x v="1"/>
    <s v="TRANSPORT INFRASTRUCTURE/SERVICES"/>
    <n v="225"/>
  </r>
  <r>
    <x v="28"/>
    <s v="DM"/>
    <s v="NORTHERN AMERICA"/>
    <s v="UNITED STATES"/>
    <s v="FINANCIAL"/>
    <x v="11"/>
    <s v="BANKING"/>
    <n v="2865"/>
  </r>
  <r>
    <x v="28"/>
    <s v="DM"/>
    <s v="NORTHERN AMERICA"/>
    <s v="UNITED STATES"/>
    <s v="FINANCIAL"/>
    <x v="12"/>
    <s v="CONS/COMM/LEASE FINANCING"/>
    <n v="2757.5"/>
  </r>
  <r>
    <x v="28"/>
    <s v="DM"/>
    <s v="NORTHERN AMERICA"/>
    <s v="UNITED STATES"/>
    <s v="FINANCIAL"/>
    <x v="12"/>
    <s v="INVESTMENTS &amp; MISC FINANCIAL SERVICES"/>
    <n v="1416.8"/>
  </r>
  <r>
    <x v="28"/>
    <s v="DM"/>
    <s v="NORTHERN AMERICA"/>
    <s v="UNITED STATES"/>
    <s v="FINANCIAL"/>
    <x v="13"/>
    <s v="LIFE INSURANCE"/>
    <n v="150"/>
  </r>
  <r>
    <x v="28"/>
    <s v="DM"/>
    <s v="NORTHERN AMERICA"/>
    <s v="UNITED STATES"/>
    <s v="FINANCIAL"/>
    <x v="13"/>
    <s v="MULTI-LINE INSURANCE"/>
    <n v="100"/>
  </r>
  <r>
    <x v="28"/>
    <s v="DM"/>
    <s v="NORTHERN AMERICA"/>
    <s v="UNITED STATES"/>
    <s v="FINANCIAL"/>
    <x v="13"/>
    <s v="P&amp;C"/>
    <n v="650"/>
  </r>
  <r>
    <x v="28"/>
    <s v="DM"/>
    <s v="NORTHERN AMERICA"/>
    <s v="UNITED STATES"/>
    <s v="FINANCIAL"/>
    <x v="13"/>
    <s v="REINSURANCE"/>
    <n v="100"/>
  </r>
  <r>
    <x v="28"/>
    <s v="DM"/>
    <s v="NORTHERN AMERICA"/>
    <s v="UNITED STATES"/>
    <s v="INDUSTRIALS"/>
    <x v="3"/>
    <s v="AUTO PARTS &amp; EQUIPMENT"/>
    <n v="2769"/>
  </r>
  <r>
    <x v="28"/>
    <s v="DM"/>
    <s v="NORTHERN AMERICA"/>
    <s v="UNITED STATES"/>
    <s v="INDUSTRIALS"/>
    <x v="3"/>
    <s v="AUTOMAKERS"/>
    <n v="200"/>
  </r>
  <r>
    <x v="28"/>
    <s v="DM"/>
    <s v="NORTHERN AMERICA"/>
    <s v="UNITED STATES"/>
    <s v="INDUSTRIALS"/>
    <x v="7"/>
    <s v="BUILDING &amp; CONSTRUCTION"/>
    <n v="4137"/>
  </r>
  <r>
    <x v="28"/>
    <s v="DM"/>
    <s v="NORTHERN AMERICA"/>
    <s v="UNITED STATES"/>
    <s v="INDUSTRIALS"/>
    <x v="7"/>
    <s v="BUILDING MATERIALS"/>
    <n v="2325.3000000000002"/>
  </r>
  <r>
    <x v="28"/>
    <s v="DM"/>
    <s v="NORTHERN AMERICA"/>
    <s v="UNITED STATES"/>
    <s v="INDUSTRIALS"/>
    <x v="7"/>
    <s v="CHEMICALS"/>
    <n v="3883.8"/>
  </r>
  <r>
    <x v="28"/>
    <s v="DM"/>
    <s v="NORTHERN AMERICA"/>
    <s v="UNITED STATES"/>
    <s v="INDUSTRIALS"/>
    <x v="7"/>
    <s v="FORESTRY/PAPER"/>
    <n v="1554.6"/>
  </r>
  <r>
    <x v="28"/>
    <s v="DM"/>
    <s v="NORTHERN AMERICA"/>
    <s v="UNITED STATES"/>
    <s v="INDUSTRIALS"/>
    <x v="7"/>
    <s v="METALS/MINING EXCLUDING STEEL"/>
    <n v="2850"/>
  </r>
  <r>
    <x v="28"/>
    <s v="DM"/>
    <s v="NORTHERN AMERICA"/>
    <s v="UNITED STATES"/>
    <s v="INDUSTRIALS"/>
    <x v="7"/>
    <s v="STEEL PRODUCERS/PRODUCTS"/>
    <n v="3687.4"/>
  </r>
  <r>
    <x v="28"/>
    <s v="DM"/>
    <s v="NORTHERN AMERICA"/>
    <s v="UNITED STATES"/>
    <s v="INDUSTRIALS"/>
    <x v="8"/>
    <s v="AEROSPACE/DEFENSE"/>
    <n v="1335"/>
  </r>
  <r>
    <x v="28"/>
    <s v="DM"/>
    <s v="NORTHERN AMERICA"/>
    <s v="UNITED STATES"/>
    <s v="INDUSTRIALS"/>
    <x v="8"/>
    <s v="DIVERSIFIED CAPITAL GOODS"/>
    <n v="1384.6"/>
  </r>
  <r>
    <x v="28"/>
    <s v="DM"/>
    <s v="NORTHERN AMERICA"/>
    <s v="UNITED STATES"/>
    <s v="INDUSTRIALS"/>
    <x v="8"/>
    <s v="MACHINERY"/>
    <n v="1992.3"/>
  </r>
  <r>
    <x v="28"/>
    <s v="DM"/>
    <s v="NORTHERN AMERICA"/>
    <s v="UNITED STATES"/>
    <s v="INDUSTRIALS"/>
    <x v="8"/>
    <s v="PACKAGING"/>
    <n v="8702.7000000000007"/>
  </r>
  <r>
    <x v="28"/>
    <s v="DM"/>
    <s v="NORTHERN AMERICA"/>
    <s v="UNITED STATES"/>
    <s v="INDUSTRIALS"/>
    <x v="4"/>
    <s v="BEVERAGE"/>
    <n v="430"/>
  </r>
  <r>
    <x v="28"/>
    <s v="DM"/>
    <s v="NORTHERN AMERICA"/>
    <s v="UNITED STATES"/>
    <s v="INDUSTRIALS"/>
    <x v="4"/>
    <s v="FOOD - WHOLESALE"/>
    <n v="4744.2"/>
  </r>
  <r>
    <x v="28"/>
    <s v="DM"/>
    <s v="NORTHERN AMERICA"/>
    <s v="UNITED STATES"/>
    <s v="INDUSTRIALS"/>
    <x v="4"/>
    <s v="PERSONAL &amp; HOUSEHOLD PRODUCTS"/>
    <n v="4959.7"/>
  </r>
  <r>
    <x v="28"/>
    <s v="DM"/>
    <s v="NORTHERN AMERICA"/>
    <s v="UNITED STATES"/>
    <s v="INDUSTRIALS"/>
    <x v="9"/>
    <s v="ENERGY - EXPLORATION &amp; PRODUCTION"/>
    <n v="8882.4"/>
  </r>
  <r>
    <x v="28"/>
    <s v="DM"/>
    <s v="NORTHERN AMERICA"/>
    <s v="UNITED STATES"/>
    <s v="INDUSTRIALS"/>
    <x v="9"/>
    <s v="GAS DISTRIBUTION"/>
    <n v="227.2"/>
  </r>
  <r>
    <x v="28"/>
    <s v="DM"/>
    <s v="NORTHERN AMERICA"/>
    <s v="UNITED STATES"/>
    <s v="INDUSTRIALS"/>
    <x v="9"/>
    <s v="INTEGRATED ENERGY"/>
    <n v="250"/>
  </r>
  <r>
    <x v="28"/>
    <s v="DM"/>
    <s v="NORTHERN AMERICA"/>
    <s v="UNITED STATES"/>
    <s v="INDUSTRIALS"/>
    <x v="9"/>
    <s v="OIL FIELD EQUIPMENT &amp; SERVICES"/>
    <n v="3034.7"/>
  </r>
  <r>
    <x v="28"/>
    <s v="DM"/>
    <s v="NORTHERN AMERICA"/>
    <s v="UNITED STATES"/>
    <s v="INDUSTRIALS"/>
    <x v="9"/>
    <s v="OIL REFINING &amp; MARKETING"/>
    <n v="865"/>
  </r>
  <r>
    <x v="28"/>
    <s v="DM"/>
    <s v="NORTHERN AMERICA"/>
    <s v="UNITED STATES"/>
    <s v="INDUSTRIALS"/>
    <x v="0"/>
    <s v="HEALTH FACILITIES"/>
    <n v="11410.2"/>
  </r>
  <r>
    <x v="28"/>
    <s v="DM"/>
    <s v="NORTHERN AMERICA"/>
    <s v="UNITED STATES"/>
    <s v="INDUSTRIALS"/>
    <x v="0"/>
    <s v="HEALTH SERVICES"/>
    <n v="2381.3000000000002"/>
  </r>
  <r>
    <x v="28"/>
    <s v="DM"/>
    <s v="NORTHERN AMERICA"/>
    <s v="UNITED STATES"/>
    <s v="INDUSTRIALS"/>
    <x v="0"/>
    <s v="MEDICAL PRODUCTS"/>
    <n v="2147.1999999999998"/>
  </r>
  <r>
    <x v="28"/>
    <s v="DM"/>
    <s v="NORTHERN AMERICA"/>
    <s v="UNITED STATES"/>
    <s v="INDUSTRIALS"/>
    <x v="0"/>
    <s v="PHARMACEUTICALS"/>
    <n v="725"/>
  </r>
  <r>
    <x v="28"/>
    <s v="DM"/>
    <s v="NORTHERN AMERICA"/>
    <s v="UNITED STATES"/>
    <s v="INDUSTRIALS"/>
    <x v="14"/>
    <s v="GAMING"/>
    <n v="6731.5"/>
  </r>
  <r>
    <x v="28"/>
    <s v="DM"/>
    <s v="NORTHERN AMERICA"/>
    <s v="UNITED STATES"/>
    <s v="INDUSTRIALS"/>
    <x v="14"/>
    <s v="HOTELS"/>
    <n v="5250"/>
  </r>
  <r>
    <x v="28"/>
    <s v="DM"/>
    <s v="NORTHERN AMERICA"/>
    <s v="UNITED STATES"/>
    <s v="INDUSTRIALS"/>
    <x v="14"/>
    <s v="RECREATION &amp; TRAVEL"/>
    <n v="3816.5"/>
  </r>
  <r>
    <x v="28"/>
    <s v="DM"/>
    <s v="NORTHERN AMERICA"/>
    <s v="UNITED STATES"/>
    <s v="INDUSTRIALS"/>
    <x v="14"/>
    <s v="THEATERS &amp; ENTERTAINMENT"/>
    <n v="2184.1"/>
  </r>
  <r>
    <x v="28"/>
    <s v="DM"/>
    <s v="NORTHERN AMERICA"/>
    <s v="UNITED STATES"/>
    <s v="INDUSTRIALS"/>
    <x v="5"/>
    <s v="ADVERTISING"/>
    <n v="1380"/>
  </r>
  <r>
    <x v="28"/>
    <s v="DM"/>
    <s v="NORTHERN AMERICA"/>
    <s v="UNITED STATES"/>
    <s v="INDUSTRIALS"/>
    <x v="5"/>
    <s v="CABLE &amp; SATELLITE TV"/>
    <n v="13648.8"/>
  </r>
  <r>
    <x v="28"/>
    <s v="DM"/>
    <s v="NORTHERN AMERICA"/>
    <s v="UNITED STATES"/>
    <s v="INDUSTRIALS"/>
    <x v="5"/>
    <s v="MEDIA - DIVERSIFIED"/>
    <n v="1835"/>
  </r>
  <r>
    <x v="28"/>
    <s v="DM"/>
    <s v="NORTHERN AMERICA"/>
    <s v="UNITED STATES"/>
    <s v="INDUSTRIALS"/>
    <x v="5"/>
    <s v="MEDIA CONTENT"/>
    <n v="10807.7"/>
  </r>
  <r>
    <x v="28"/>
    <s v="DM"/>
    <s v="NORTHERN AMERICA"/>
    <s v="UNITED STATES"/>
    <s v="INDUSTRIALS"/>
    <x v="5"/>
    <s v="PRINTING &amp; PUBLISHING"/>
    <n v="2704.1"/>
  </r>
  <r>
    <x v="28"/>
    <s v="DM"/>
    <s v="NORTHERN AMERICA"/>
    <s v="UNITED STATES"/>
    <s v="INDUSTRIALS"/>
    <x v="15"/>
    <s v="REALESTATE DEV &amp; MGT"/>
    <n v="375"/>
  </r>
  <r>
    <x v="28"/>
    <s v="DM"/>
    <s v="NORTHERN AMERICA"/>
    <s v="UNITED STATES"/>
    <s v="INDUSTRIALS"/>
    <x v="15"/>
    <s v="REITS"/>
    <n v="1760"/>
  </r>
  <r>
    <x v="28"/>
    <s v="DM"/>
    <s v="NORTHERN AMERICA"/>
    <s v="UNITED STATES"/>
    <s v="INDUSTRIALS"/>
    <x v="10"/>
    <s v="DEPARTMENT STORES"/>
    <n v="117.5"/>
  </r>
  <r>
    <x v="28"/>
    <s v="DM"/>
    <s v="NORTHERN AMERICA"/>
    <s v="UNITED STATES"/>
    <s v="INDUSTRIALS"/>
    <x v="10"/>
    <s v="DISCOUNT STORES"/>
    <n v="2003"/>
  </r>
  <r>
    <x v="28"/>
    <s v="DM"/>
    <s v="NORTHERN AMERICA"/>
    <s v="UNITED STATES"/>
    <s v="INDUSTRIALS"/>
    <x v="10"/>
    <s v="FOOD &amp; DRUG RETAILERS"/>
    <n v="4974.7"/>
  </r>
  <r>
    <x v="28"/>
    <s v="DM"/>
    <s v="NORTHERN AMERICA"/>
    <s v="UNITED STATES"/>
    <s v="INDUSTRIALS"/>
    <x v="10"/>
    <s v="RESTAURANTS"/>
    <n v="2238.1"/>
  </r>
  <r>
    <x v="28"/>
    <s v="DM"/>
    <s v="NORTHERN AMERICA"/>
    <s v="UNITED STATES"/>
    <s v="INDUSTRIALS"/>
    <x v="10"/>
    <s v="SPECIALTY RETAIL"/>
    <n v="9201"/>
  </r>
  <r>
    <x v="28"/>
    <s v="DM"/>
    <s v="NORTHERN AMERICA"/>
    <s v="UNITED STATES"/>
    <s v="INDUSTRIALS"/>
    <x v="16"/>
    <s v="ENVIRONMENTAL"/>
    <n v="2094.1999999999998"/>
  </r>
  <r>
    <x v="28"/>
    <s v="DM"/>
    <s v="NORTHERN AMERICA"/>
    <s v="UNITED STATES"/>
    <s v="INDUSTRIALS"/>
    <x v="16"/>
    <s v="SUPPORT-SERVICES"/>
    <n v="1872.9"/>
  </r>
  <r>
    <x v="28"/>
    <s v="DM"/>
    <s v="NORTHERN AMERICA"/>
    <s v="UNITED STATES"/>
    <s v="INDUSTRIALS"/>
    <x v="17"/>
    <s v="ELECTRONICS"/>
    <n v="8187.5"/>
  </r>
  <r>
    <x v="28"/>
    <s v="DM"/>
    <s v="NORTHERN AMERICA"/>
    <s v="UNITED STATES"/>
    <s v="INDUSTRIALS"/>
    <x v="17"/>
    <s v="SOFTWARE/SERVICES"/>
    <n v="2250"/>
  </r>
  <r>
    <x v="28"/>
    <s v="DM"/>
    <s v="NORTHERN AMERICA"/>
    <s v="UNITED STATES"/>
    <s v="INDUSTRIALS"/>
    <x v="17"/>
    <s v="TECH HARDWARE &amp; EQUIPMENT"/>
    <n v="905"/>
  </r>
  <r>
    <x v="28"/>
    <s v="DM"/>
    <s v="NORTHERN AMERICA"/>
    <s v="UNITED STATES"/>
    <s v="INDUSTRIALS"/>
    <x v="2"/>
    <s v="TELECOM - SATELLITE"/>
    <n v="3375.8"/>
  </r>
  <r>
    <x v="28"/>
    <s v="DM"/>
    <s v="NORTHERN AMERICA"/>
    <s v="UNITED STATES"/>
    <s v="INDUSTRIALS"/>
    <x v="2"/>
    <s v="TELECOM - WIRELESS"/>
    <n v="6375.1"/>
  </r>
  <r>
    <x v="28"/>
    <s v="DM"/>
    <s v="NORTHERN AMERICA"/>
    <s v="UNITED STATES"/>
    <s v="INDUSTRIALS"/>
    <x v="2"/>
    <s v="TELECOM - WIRELINE INTEGRATED &amp; SERVICES"/>
    <n v="19493.8"/>
  </r>
  <r>
    <x v="28"/>
    <s v="DM"/>
    <s v="NORTHERN AMERICA"/>
    <s v="UNITED STATES"/>
    <s v="INDUSTRIALS"/>
    <x v="1"/>
    <s v="AIR TRANSPORTATION"/>
    <n v="3490.8"/>
  </r>
  <r>
    <x v="28"/>
    <s v="DM"/>
    <s v="NORTHERN AMERICA"/>
    <s v="UNITED STATES"/>
    <s v="INDUSTRIALS"/>
    <x v="1"/>
    <s v="TRANSPORT INFRASTRUCTURE/SERVICES"/>
    <n v="1955"/>
  </r>
  <r>
    <x v="28"/>
    <s v="DM"/>
    <s v="NORTHERN AMERICA"/>
    <s v="UNITED STATES"/>
    <s v="INDUSTRIALS"/>
    <x v="1"/>
    <s v="TRUCKING &amp; DELIVERY"/>
    <n v="100"/>
  </r>
  <r>
    <x v="28"/>
    <s v="DM"/>
    <s v="NORTHERN AMERICA"/>
    <s v="UNITED STATES"/>
    <s v="UTILITY"/>
    <x v="6"/>
    <s v="ELECTRIC-GENERATION"/>
    <n v="949.5"/>
  </r>
  <r>
    <x v="28"/>
    <s v="DM"/>
    <s v="NORTHERN AMERICA"/>
    <s v="UNITED STATES"/>
    <s v="UTILITY"/>
    <x v="6"/>
    <s v="ELECTRIC-INTEGRATED"/>
    <n v="8834.4"/>
  </r>
  <r>
    <x v="28"/>
    <s v="DM"/>
    <s v="OCEANIA"/>
    <s v="AUSTRALIA"/>
    <s v="FINANCIAL"/>
    <x v="12"/>
    <s v="INVESTMENTS &amp; MISC FINANCIAL SERVICES"/>
    <n v="340"/>
  </r>
  <r>
    <x v="28"/>
    <s v="DM"/>
    <s v="OCEANIA"/>
    <s v="AUSTRALIA"/>
    <s v="INDUSTRIALS"/>
    <x v="7"/>
    <s v="METALS/MINING EXCLUDING STEEL"/>
    <n v="525"/>
  </r>
  <r>
    <x v="28"/>
    <s v="EM"/>
    <s v="ASIA"/>
    <s v="INDONESIA"/>
    <s v="FINANCIAL"/>
    <x v="12"/>
    <s v="INVESTMENTS &amp; MISC FINANCIAL SERVICES"/>
    <n v="1232.5"/>
  </r>
  <r>
    <x v="28"/>
    <s v="EM"/>
    <s v="ASIA"/>
    <s v="INDONESIA"/>
    <s v="INDUSTRIALS"/>
    <x v="7"/>
    <s v="FORESTRY/PAPER"/>
    <n v="210"/>
  </r>
  <r>
    <x v="28"/>
    <s v="EM"/>
    <s v="ASIA"/>
    <s v="MALAYSIA"/>
    <s v="FINANCIAL"/>
    <x v="11"/>
    <s v="BANKING"/>
    <n v="250"/>
  </r>
  <r>
    <x v="28"/>
    <s v="EM"/>
    <s v="ASIA"/>
    <s v="PHILIPPINES"/>
    <s v="QUASI &amp; FOREIGN GOVERNMENT"/>
    <x v="19"/>
    <s v="GOVERNMENT GUARANTEED"/>
    <n v="360"/>
  </r>
  <r>
    <x v="28"/>
    <s v="EM"/>
    <s v="ASIA"/>
    <s v="PHILIPPINES"/>
    <s v="UTILITY"/>
    <x v="6"/>
    <s v="ELECTRIC-GENERATION"/>
    <n v="596.5"/>
  </r>
  <r>
    <x v="28"/>
    <s v="EM"/>
    <s v="EUROPE"/>
    <s v="CZECH REPUBLIC"/>
    <s v="INDUSTRIALS"/>
    <x v="5"/>
    <s v="MEDIA CONTENT"/>
    <n v="100"/>
  </r>
  <r>
    <x v="28"/>
    <s v="EM"/>
    <s v="EUROPE"/>
    <s v="POLAND"/>
    <s v="INDUSTRIALS"/>
    <x v="2"/>
    <s v="TELECOM - WIRELESS"/>
    <n v="253.2"/>
  </r>
  <r>
    <x v="28"/>
    <s v="EM"/>
    <s v="LATIN AMERICA"/>
    <s v="ARGENTINA"/>
    <s v="FINANCIAL"/>
    <x v="11"/>
    <s v="BANKING"/>
    <n v="450"/>
  </r>
  <r>
    <x v="28"/>
    <s v="EM"/>
    <s v="LATIN AMERICA"/>
    <s v="ARGENTINA"/>
    <s v="FINANCIAL"/>
    <x v="12"/>
    <s v="INVESTMENTS &amp; MISC FINANCIAL SERVICES"/>
    <n v="206.7"/>
  </r>
  <r>
    <x v="28"/>
    <s v="EM"/>
    <s v="LATIN AMERICA"/>
    <s v="ARGENTINA"/>
    <s v="INDUSTRIALS"/>
    <x v="7"/>
    <s v="STEEL PRODUCERS/PRODUCTS"/>
    <n v="100"/>
  </r>
  <r>
    <x v="28"/>
    <s v="EM"/>
    <s v="LATIN AMERICA"/>
    <s v="ARGENTINA"/>
    <s v="INDUSTRIALS"/>
    <x v="4"/>
    <s v="FOOD - WHOLESALE"/>
    <n v="225"/>
  </r>
  <r>
    <x v="28"/>
    <s v="EM"/>
    <s v="LATIN AMERICA"/>
    <s v="ARGENTINA"/>
    <s v="INDUSTRIALS"/>
    <x v="9"/>
    <s v="GAS DISTRIBUTION"/>
    <n v="500"/>
  </r>
  <r>
    <x v="28"/>
    <s v="EM"/>
    <s v="LATIN AMERICA"/>
    <s v="ARGENTINA"/>
    <s v="INDUSTRIALS"/>
    <x v="9"/>
    <s v="INTEGRATED ENERGY"/>
    <n v="650"/>
  </r>
  <r>
    <x v="28"/>
    <s v="EM"/>
    <s v="LATIN AMERICA"/>
    <s v="ARGENTINA"/>
    <s v="INDUSTRIALS"/>
    <x v="5"/>
    <s v="CABLE &amp; SATELLITE TV"/>
    <n v="123.9"/>
  </r>
  <r>
    <x v="28"/>
    <s v="EM"/>
    <s v="LATIN AMERICA"/>
    <s v="ARGENTINA"/>
    <s v="INDUSTRIALS"/>
    <x v="2"/>
    <s v="TELECOM - WIRELINE INTEGRATED &amp; SERVICES"/>
    <n v="746.4"/>
  </r>
  <r>
    <x v="28"/>
    <s v="EM"/>
    <s v="LATIN AMERICA"/>
    <s v="BRAZIL"/>
    <s v="INDUSTRIALS"/>
    <x v="5"/>
    <s v="CABLE &amp; SATELLITE TV"/>
    <n v="711.8"/>
  </r>
  <r>
    <x v="28"/>
    <s v="EM"/>
    <s v="LATIN AMERICA"/>
    <s v="MEXICO"/>
    <s v="FINANCIAL"/>
    <x v="11"/>
    <s v="BANKING"/>
    <n v="200"/>
  </r>
  <r>
    <x v="28"/>
    <s v="EM"/>
    <s v="LATIN AMERICA"/>
    <s v="MEXICO"/>
    <s v="INDUSTRIALS"/>
    <x v="7"/>
    <s v="BUILDING MATERIALS"/>
    <n v="250"/>
  </r>
  <r>
    <x v="28"/>
    <s v="EM"/>
    <s v="LATIN AMERICA"/>
    <s v="MEXICO"/>
    <s v="INDUSTRIALS"/>
    <x v="7"/>
    <s v="FORESTRY/PAPER"/>
    <n v="400"/>
  </r>
  <r>
    <x v="28"/>
    <s v="EM"/>
    <s v="LATIN AMERICA"/>
    <s v="MEXICO"/>
    <s v="INDUSTRIALS"/>
    <x v="7"/>
    <s v="METALS/MINING EXCLUDING STEEL"/>
    <n v="500"/>
  </r>
  <r>
    <x v="28"/>
    <s v="EM"/>
    <s v="LATIN AMERICA"/>
    <s v="MEXICO"/>
    <s v="INDUSTRIALS"/>
    <x v="7"/>
    <s v="STEEL PRODUCERS/PRODUCTS"/>
    <n v="401.1"/>
  </r>
  <r>
    <x v="28"/>
    <s v="EM"/>
    <s v="LATIN AMERICA"/>
    <s v="MEXICO"/>
    <s v="INDUSTRIALS"/>
    <x v="4"/>
    <s v="BEVERAGE"/>
    <n v="350.1"/>
  </r>
  <r>
    <x v="28"/>
    <s v="EM"/>
    <s v="LATIN AMERICA"/>
    <s v="MEXICO"/>
    <s v="INDUSTRIALS"/>
    <x v="9"/>
    <s v="ENERGY - EXPLORATION &amp; PRODUCTION"/>
    <n v="1616"/>
  </r>
  <r>
    <x v="28"/>
    <s v="EM"/>
    <s v="LATIN AMERICA"/>
    <s v="MEXICO"/>
    <s v="INDUSTRIALS"/>
    <x v="5"/>
    <s v="MEDIA CONTENT"/>
    <n v="1048"/>
  </r>
  <r>
    <x v="28"/>
    <s v="EM"/>
    <s v="LATIN AMERICA"/>
    <s v="MEXICO"/>
    <s v="INDUSTRIALS"/>
    <x v="2"/>
    <s v="TELECOM - WIRELESS"/>
    <n v="372.9"/>
  </r>
  <r>
    <x v="28"/>
    <s v="EM"/>
    <s v="LATIN AMERICA"/>
    <s v="MEXICO"/>
    <s v="INDUSTRIALS"/>
    <x v="1"/>
    <s v="TRANSPORT INFRASTRUCTURE/SERVICES"/>
    <n v="550"/>
  </r>
  <r>
    <x v="28"/>
    <s v="EM"/>
    <s v="LATIN AMERICA"/>
    <s v="MEXICO"/>
    <s v="QUASI &amp; FOREIGN GOVERNMENT"/>
    <x v="19"/>
    <s v="GOVERNMENT GUARANTEED"/>
    <n v="200"/>
  </r>
  <r>
    <x v="28"/>
    <s v="EM"/>
    <s v="LATIN AMERICA"/>
    <s v="VENEZUELA"/>
    <s v="FINANCIAL"/>
    <x v="12"/>
    <s v="INVESTMENTS &amp; MISC FINANCIAL SERVICES"/>
    <n v="100"/>
  </r>
  <r>
    <x v="29"/>
    <s v="DM"/>
    <s v="EUROPE"/>
    <s v="GERMANY"/>
    <s v="FINANCIAL"/>
    <x v="13"/>
    <s v="REINSURANCE"/>
    <n v="135"/>
  </r>
  <r>
    <x v="29"/>
    <s v="DM"/>
    <s v="EUROPE"/>
    <s v="GERMANY"/>
    <s v="INDUSTRIALS"/>
    <x v="0"/>
    <s v="MEDICAL PRODUCTS"/>
    <n v="360"/>
  </r>
  <r>
    <x v="29"/>
    <s v="DM"/>
    <s v="EUROPE"/>
    <s v="GREECE"/>
    <s v="INDUSTRIALS"/>
    <x v="1"/>
    <s v="TRANSPORT INFRASTRUCTURE/SERVICES"/>
    <n v="315"/>
  </r>
  <r>
    <x v="29"/>
    <s v="DM"/>
    <s v="EUROPE"/>
    <s v="IRELAND"/>
    <s v="INDUSTRIALS"/>
    <x v="2"/>
    <s v="TELECOM - WIRELINE INTEGRATED &amp; SERVICES"/>
    <n v="160"/>
  </r>
  <r>
    <x v="29"/>
    <s v="DM"/>
    <s v="EUROPE"/>
    <s v="LUXEMBOURG"/>
    <s v="INDUSTRIALS"/>
    <x v="2"/>
    <s v="TELECOM - WIRELESS"/>
    <n v="962"/>
  </r>
  <r>
    <x v="29"/>
    <s v="DM"/>
    <s v="EUROPE"/>
    <s v="NETHERLANDS"/>
    <s v="INDUSTRIALS"/>
    <x v="4"/>
    <s v="PERSONAL &amp; HOUSEHOLD PRODUCTS"/>
    <n v="150"/>
  </r>
  <r>
    <x v="29"/>
    <s v="DM"/>
    <s v="EUROPE"/>
    <s v="NETHERLANDS"/>
    <s v="INDUSTRIALS"/>
    <x v="2"/>
    <s v="TELECOM - WIRELINE INTEGRATED &amp; SERVICES"/>
    <n v="464.6"/>
  </r>
  <r>
    <x v="29"/>
    <s v="DM"/>
    <s v="EUROPE"/>
    <s v="NORWAY"/>
    <s v="INDUSTRIALS"/>
    <x v="9"/>
    <s v="OIL FIELD EQUIPMENT &amp; SERVICES"/>
    <n v="223.7"/>
  </r>
  <r>
    <x v="29"/>
    <s v="DM"/>
    <s v="EUROPE"/>
    <s v="SWEDEN"/>
    <s v="INDUSTRIALS"/>
    <x v="1"/>
    <s v="TRANSPORT INFRASTRUCTURE/SERVICES"/>
    <n v="475"/>
  </r>
  <r>
    <x v="29"/>
    <s v="DM"/>
    <s v="EUROPE"/>
    <s v="UNITED KINGDOM"/>
    <s v="INDUSTRIALS"/>
    <x v="3"/>
    <s v="AUTO PARTS &amp; EQUIPMENT"/>
    <n v="110"/>
  </r>
  <r>
    <x v="29"/>
    <s v="DM"/>
    <s v="EUROPE"/>
    <s v="UNITED KINGDOM"/>
    <s v="INDUSTRIALS"/>
    <x v="7"/>
    <s v="CHEMICALS"/>
    <n v="125"/>
  </r>
  <r>
    <x v="29"/>
    <s v="DM"/>
    <s v="EUROPE"/>
    <s v="UNITED KINGDOM"/>
    <s v="INDUSTRIALS"/>
    <x v="4"/>
    <s v="PERSONAL &amp; HOUSEHOLD PRODUCTS"/>
    <n v="350"/>
  </r>
  <r>
    <x v="29"/>
    <s v="DM"/>
    <s v="EUROPE"/>
    <s v="UNITED KINGDOM"/>
    <s v="INDUSTRIALS"/>
    <x v="5"/>
    <s v="CABLE &amp; SATELLITE TV"/>
    <n v="1836.4"/>
  </r>
  <r>
    <x v="29"/>
    <s v="DM"/>
    <s v="EUROPE"/>
    <s v="UNITED KINGDOM"/>
    <s v="INDUSTRIALS"/>
    <x v="5"/>
    <s v="PRINTING &amp; PUBLISHING"/>
    <n v="110"/>
  </r>
  <r>
    <x v="29"/>
    <s v="DM"/>
    <s v="EUROPE"/>
    <s v="UNITED KINGDOM"/>
    <s v="INDUSTRIALS"/>
    <x v="10"/>
    <s v="SPECIALTY RETAIL"/>
    <n v="125"/>
  </r>
  <r>
    <x v="29"/>
    <s v="DM"/>
    <s v="EUROPE"/>
    <s v="UNITED KINGDOM"/>
    <s v="INDUSTRIALS"/>
    <x v="2"/>
    <s v="TELECOM - WIRELESS"/>
    <n v="263"/>
  </r>
  <r>
    <x v="29"/>
    <s v="DM"/>
    <s v="EUROPE"/>
    <s v="UNITED KINGDOM"/>
    <s v="INDUSTRIALS"/>
    <x v="2"/>
    <s v="TELECOM - WIRELINE INTEGRATED &amp; SERVICES"/>
    <n v="2091.9"/>
  </r>
  <r>
    <x v="29"/>
    <s v="DM"/>
    <s v="EUROPE"/>
    <s v="UNITED KINGDOM"/>
    <s v="INDUSTRIALS"/>
    <x v="1"/>
    <s v="TRANSPORT INFRASTRUCTURE/SERVICES"/>
    <n v="174.5"/>
  </r>
  <r>
    <x v="29"/>
    <s v="DM"/>
    <s v="EUROPE"/>
    <s v="UNITED KINGDOM"/>
    <s v="UTILITY"/>
    <x v="6"/>
    <s v="ELECTRIC-INTEGRATED"/>
    <n v="2550"/>
  </r>
  <r>
    <x v="29"/>
    <s v="DM"/>
    <s v="NORTHERN AMERICA"/>
    <s v="BERMUDA"/>
    <s v="FINANCIAL"/>
    <x v="13"/>
    <s v="REINSURANCE"/>
    <n v="100"/>
  </r>
  <r>
    <x v="29"/>
    <s v="DM"/>
    <s v="NORTHERN AMERICA"/>
    <s v="BERMUDA"/>
    <s v="INDUSTRIALS"/>
    <x v="8"/>
    <s v="DIVERSIFIED CAPITAL GOODS"/>
    <n v="426.6"/>
  </r>
  <r>
    <x v="29"/>
    <s v="DM"/>
    <s v="NORTHERN AMERICA"/>
    <s v="BERMUDA"/>
    <s v="INDUSTRIALS"/>
    <x v="1"/>
    <s v="TRANSPORT INFRASTRUCTURE/SERVICES"/>
    <n v="110"/>
  </r>
  <r>
    <x v="29"/>
    <s v="DM"/>
    <s v="NORTHERN AMERICA"/>
    <s v="CANADA"/>
    <s v="INDUSTRIALS"/>
    <x v="7"/>
    <s v="BUILDING MATERIALS"/>
    <n v="125"/>
  </r>
  <r>
    <x v="29"/>
    <s v="DM"/>
    <s v="NORTHERN AMERICA"/>
    <s v="CANADA"/>
    <s v="INDUSTRIALS"/>
    <x v="7"/>
    <s v="FORESTRY/PAPER"/>
    <n v="1999.9"/>
  </r>
  <r>
    <x v="29"/>
    <s v="DM"/>
    <s v="NORTHERN AMERICA"/>
    <s v="CANADA"/>
    <s v="INDUSTRIALS"/>
    <x v="7"/>
    <s v="METALS/MINING EXCLUDING STEEL"/>
    <n v="600"/>
  </r>
  <r>
    <x v="29"/>
    <s v="DM"/>
    <s v="NORTHERN AMERICA"/>
    <s v="CANADA"/>
    <s v="INDUSTRIALS"/>
    <x v="7"/>
    <s v="STEEL PRODUCERS/PRODUCTS"/>
    <n v="340"/>
  </r>
  <r>
    <x v="29"/>
    <s v="DM"/>
    <s v="NORTHERN AMERICA"/>
    <s v="CANADA"/>
    <s v="INDUSTRIALS"/>
    <x v="8"/>
    <s v="DIVERSIFIED CAPITAL GOODS"/>
    <n v="167.5"/>
  </r>
  <r>
    <x v="29"/>
    <s v="DM"/>
    <s v="NORTHERN AMERICA"/>
    <s v="CANADA"/>
    <s v="INDUSTRIALS"/>
    <x v="8"/>
    <s v="PACKAGING"/>
    <n v="264.89999999999998"/>
  </r>
  <r>
    <x v="29"/>
    <s v="DM"/>
    <s v="NORTHERN AMERICA"/>
    <s v="CANADA"/>
    <s v="INDUSTRIALS"/>
    <x v="4"/>
    <s v="BEVERAGE"/>
    <n v="285"/>
  </r>
  <r>
    <x v="29"/>
    <s v="DM"/>
    <s v="NORTHERN AMERICA"/>
    <s v="CANADA"/>
    <s v="INDUSTRIALS"/>
    <x v="4"/>
    <s v="PERSONAL &amp; HOUSEHOLD PRODUCTS"/>
    <n v="125"/>
  </r>
  <r>
    <x v="29"/>
    <s v="DM"/>
    <s v="NORTHERN AMERICA"/>
    <s v="CANADA"/>
    <s v="INDUSTRIALS"/>
    <x v="9"/>
    <s v="ENERGY - EXPLORATION &amp; PRODUCTION"/>
    <n v="1494.9"/>
  </r>
  <r>
    <x v="29"/>
    <s v="DM"/>
    <s v="NORTHERN AMERICA"/>
    <s v="CANADA"/>
    <s v="INDUSTRIALS"/>
    <x v="5"/>
    <s v="ADVERTISING"/>
    <n v="200"/>
  </r>
  <r>
    <x v="29"/>
    <s v="DM"/>
    <s v="NORTHERN AMERICA"/>
    <s v="CANADA"/>
    <s v="INDUSTRIALS"/>
    <x v="5"/>
    <s v="CABLE &amp; SATELLITE TV"/>
    <n v="1815"/>
  </r>
  <r>
    <x v="29"/>
    <s v="DM"/>
    <s v="NORTHERN AMERICA"/>
    <s v="CANADA"/>
    <s v="INDUSTRIALS"/>
    <x v="5"/>
    <s v="MEDIA CONTENT"/>
    <n v="200"/>
  </r>
  <r>
    <x v="29"/>
    <s v="DM"/>
    <s v="NORTHERN AMERICA"/>
    <s v="CANADA"/>
    <s v="INDUSTRIALS"/>
    <x v="10"/>
    <s v="SPECIALTY RETAIL"/>
    <n v="654.20000000000005"/>
  </r>
  <r>
    <x v="29"/>
    <s v="DM"/>
    <s v="NORTHERN AMERICA"/>
    <s v="CANADA"/>
    <s v="INDUSTRIALS"/>
    <x v="17"/>
    <s v="ELECTRONICS"/>
    <n v="200"/>
  </r>
  <r>
    <x v="29"/>
    <s v="DM"/>
    <s v="NORTHERN AMERICA"/>
    <s v="CANADA"/>
    <s v="INDUSTRIALS"/>
    <x v="2"/>
    <s v="TELECOM - WIRELESS"/>
    <n v="2540"/>
  </r>
  <r>
    <x v="29"/>
    <s v="DM"/>
    <s v="NORTHERN AMERICA"/>
    <s v="CANADA"/>
    <s v="INDUSTRIALS"/>
    <x v="2"/>
    <s v="TELECOM - WIRELINE INTEGRATED &amp; SERVICES"/>
    <n v="2277"/>
  </r>
  <r>
    <x v="29"/>
    <s v="DM"/>
    <s v="NORTHERN AMERICA"/>
    <s v="CANADA"/>
    <s v="INDUSTRIALS"/>
    <x v="1"/>
    <s v="TRANSPORT INFRASTRUCTURE/SERVICES"/>
    <n v="225"/>
  </r>
  <r>
    <x v="29"/>
    <s v="DM"/>
    <s v="NORTHERN AMERICA"/>
    <s v="UNITED STATES"/>
    <s v="FINANCIAL"/>
    <x v="11"/>
    <s v="BANKING"/>
    <n v="2865"/>
  </r>
  <r>
    <x v="29"/>
    <s v="DM"/>
    <s v="NORTHERN AMERICA"/>
    <s v="UNITED STATES"/>
    <s v="FINANCIAL"/>
    <x v="12"/>
    <s v="CONS/COMM/LEASE FINANCING"/>
    <n v="2757.5"/>
  </r>
  <r>
    <x v="29"/>
    <s v="DM"/>
    <s v="NORTHERN AMERICA"/>
    <s v="UNITED STATES"/>
    <s v="FINANCIAL"/>
    <x v="12"/>
    <s v="INVESTMENTS &amp; MISC FINANCIAL SERVICES"/>
    <n v="1416.8"/>
  </r>
  <r>
    <x v="29"/>
    <s v="DM"/>
    <s v="NORTHERN AMERICA"/>
    <s v="UNITED STATES"/>
    <s v="FINANCIAL"/>
    <x v="13"/>
    <s v="LIFE INSURANCE"/>
    <n v="300"/>
  </r>
  <r>
    <x v="29"/>
    <s v="DM"/>
    <s v="NORTHERN AMERICA"/>
    <s v="UNITED STATES"/>
    <s v="FINANCIAL"/>
    <x v="13"/>
    <s v="MULTI-LINE INSURANCE"/>
    <n v="100"/>
  </r>
  <r>
    <x v="29"/>
    <s v="DM"/>
    <s v="NORTHERN AMERICA"/>
    <s v="UNITED STATES"/>
    <s v="FINANCIAL"/>
    <x v="13"/>
    <s v="P&amp;C"/>
    <n v="650"/>
  </r>
  <r>
    <x v="29"/>
    <s v="DM"/>
    <s v="NORTHERN AMERICA"/>
    <s v="UNITED STATES"/>
    <s v="FINANCIAL"/>
    <x v="13"/>
    <s v="REINSURANCE"/>
    <n v="100"/>
  </r>
  <r>
    <x v="29"/>
    <s v="DM"/>
    <s v="NORTHERN AMERICA"/>
    <s v="UNITED STATES"/>
    <s v="INDUSTRIALS"/>
    <x v="3"/>
    <s v="AUTO LOANS"/>
    <n v="300"/>
  </r>
  <r>
    <x v="29"/>
    <s v="DM"/>
    <s v="NORTHERN AMERICA"/>
    <s v="UNITED STATES"/>
    <s v="INDUSTRIALS"/>
    <x v="3"/>
    <s v="AUTO PARTS &amp; EQUIPMENT"/>
    <n v="2769"/>
  </r>
  <r>
    <x v="29"/>
    <s v="DM"/>
    <s v="NORTHERN AMERICA"/>
    <s v="UNITED STATES"/>
    <s v="INDUSTRIALS"/>
    <x v="3"/>
    <s v="AUTOMAKERS"/>
    <n v="200"/>
  </r>
  <r>
    <x v="29"/>
    <s v="DM"/>
    <s v="NORTHERN AMERICA"/>
    <s v="UNITED STATES"/>
    <s v="INDUSTRIALS"/>
    <x v="7"/>
    <s v="BUILDING &amp; CONSTRUCTION"/>
    <n v="4117"/>
  </r>
  <r>
    <x v="29"/>
    <s v="DM"/>
    <s v="NORTHERN AMERICA"/>
    <s v="UNITED STATES"/>
    <s v="INDUSTRIALS"/>
    <x v="7"/>
    <s v="BUILDING MATERIALS"/>
    <n v="2525.3000000000002"/>
  </r>
  <r>
    <x v="29"/>
    <s v="DM"/>
    <s v="NORTHERN AMERICA"/>
    <s v="UNITED STATES"/>
    <s v="INDUSTRIALS"/>
    <x v="7"/>
    <s v="CHEMICALS"/>
    <n v="4508.8"/>
  </r>
  <r>
    <x v="29"/>
    <s v="DM"/>
    <s v="NORTHERN AMERICA"/>
    <s v="UNITED STATES"/>
    <s v="INDUSTRIALS"/>
    <x v="7"/>
    <s v="FORESTRY/PAPER"/>
    <n v="1554.6"/>
  </r>
  <r>
    <x v="29"/>
    <s v="DM"/>
    <s v="NORTHERN AMERICA"/>
    <s v="UNITED STATES"/>
    <s v="INDUSTRIALS"/>
    <x v="7"/>
    <s v="METALS/MINING EXCLUDING STEEL"/>
    <n v="2660"/>
  </r>
  <r>
    <x v="29"/>
    <s v="DM"/>
    <s v="NORTHERN AMERICA"/>
    <s v="UNITED STATES"/>
    <s v="INDUSTRIALS"/>
    <x v="7"/>
    <s v="STEEL PRODUCERS/PRODUCTS"/>
    <n v="3362.4"/>
  </r>
  <r>
    <x v="29"/>
    <s v="DM"/>
    <s v="NORTHERN AMERICA"/>
    <s v="UNITED STATES"/>
    <s v="INDUSTRIALS"/>
    <x v="8"/>
    <s v="AEROSPACE/DEFENSE"/>
    <n v="1335"/>
  </r>
  <r>
    <x v="29"/>
    <s v="DM"/>
    <s v="NORTHERN AMERICA"/>
    <s v="UNITED STATES"/>
    <s v="INDUSTRIALS"/>
    <x v="8"/>
    <s v="DIVERSIFIED CAPITAL GOODS"/>
    <n v="1519.6"/>
  </r>
  <r>
    <x v="29"/>
    <s v="DM"/>
    <s v="NORTHERN AMERICA"/>
    <s v="UNITED STATES"/>
    <s v="INDUSTRIALS"/>
    <x v="8"/>
    <s v="MACHINERY"/>
    <n v="1842.3"/>
  </r>
  <r>
    <x v="29"/>
    <s v="DM"/>
    <s v="NORTHERN AMERICA"/>
    <s v="UNITED STATES"/>
    <s v="INDUSTRIALS"/>
    <x v="8"/>
    <s v="PACKAGING"/>
    <n v="8688.9"/>
  </r>
  <r>
    <x v="29"/>
    <s v="DM"/>
    <s v="NORTHERN AMERICA"/>
    <s v="UNITED STATES"/>
    <s v="INDUSTRIALS"/>
    <x v="4"/>
    <s v="BEVERAGE"/>
    <n v="430"/>
  </r>
  <r>
    <x v="29"/>
    <s v="DM"/>
    <s v="NORTHERN AMERICA"/>
    <s v="UNITED STATES"/>
    <s v="INDUSTRIALS"/>
    <x v="4"/>
    <s v="FOOD - WHOLESALE"/>
    <n v="4744.2"/>
  </r>
  <r>
    <x v="29"/>
    <s v="DM"/>
    <s v="NORTHERN AMERICA"/>
    <s v="UNITED STATES"/>
    <s v="INDUSTRIALS"/>
    <x v="4"/>
    <s v="PERSONAL &amp; HOUSEHOLD PRODUCTS"/>
    <n v="4834.7"/>
  </r>
  <r>
    <x v="29"/>
    <s v="DM"/>
    <s v="NORTHERN AMERICA"/>
    <s v="UNITED STATES"/>
    <s v="INDUSTRIALS"/>
    <x v="9"/>
    <s v="ENERGY - EXPLORATION &amp; PRODUCTION"/>
    <n v="8762.4"/>
  </r>
  <r>
    <x v="29"/>
    <s v="DM"/>
    <s v="NORTHERN AMERICA"/>
    <s v="UNITED STATES"/>
    <s v="INDUSTRIALS"/>
    <x v="9"/>
    <s v="GAS DISTRIBUTION"/>
    <n v="227.2"/>
  </r>
  <r>
    <x v="29"/>
    <s v="DM"/>
    <s v="NORTHERN AMERICA"/>
    <s v="UNITED STATES"/>
    <s v="INDUSTRIALS"/>
    <x v="9"/>
    <s v="INTEGRATED ENERGY"/>
    <n v="250"/>
  </r>
  <r>
    <x v="29"/>
    <s v="DM"/>
    <s v="NORTHERN AMERICA"/>
    <s v="UNITED STATES"/>
    <s v="INDUSTRIALS"/>
    <x v="9"/>
    <s v="OIL FIELD EQUIPMENT &amp; SERVICES"/>
    <n v="3034.7"/>
  </r>
  <r>
    <x v="29"/>
    <s v="DM"/>
    <s v="NORTHERN AMERICA"/>
    <s v="UNITED STATES"/>
    <s v="INDUSTRIALS"/>
    <x v="9"/>
    <s v="OIL REFINING &amp; MARKETING"/>
    <n v="865"/>
  </r>
  <r>
    <x v="29"/>
    <s v="DM"/>
    <s v="NORTHERN AMERICA"/>
    <s v="UNITED STATES"/>
    <s v="INDUSTRIALS"/>
    <x v="0"/>
    <s v="HEALTH FACILITIES"/>
    <n v="11410.2"/>
  </r>
  <r>
    <x v="29"/>
    <s v="DM"/>
    <s v="NORTHERN AMERICA"/>
    <s v="UNITED STATES"/>
    <s v="INDUSTRIALS"/>
    <x v="0"/>
    <s v="HEALTH SERVICES"/>
    <n v="2381.3000000000002"/>
  </r>
  <r>
    <x v="29"/>
    <s v="DM"/>
    <s v="NORTHERN AMERICA"/>
    <s v="UNITED STATES"/>
    <s v="INDUSTRIALS"/>
    <x v="0"/>
    <s v="MEDICAL PRODUCTS"/>
    <n v="2147.1999999999998"/>
  </r>
  <r>
    <x v="29"/>
    <s v="DM"/>
    <s v="NORTHERN AMERICA"/>
    <s v="UNITED STATES"/>
    <s v="INDUSTRIALS"/>
    <x v="0"/>
    <s v="PHARMACEUTICALS"/>
    <n v="837"/>
  </r>
  <r>
    <x v="29"/>
    <s v="DM"/>
    <s v="NORTHERN AMERICA"/>
    <s v="UNITED STATES"/>
    <s v="INDUSTRIALS"/>
    <x v="14"/>
    <s v="GAMING"/>
    <n v="7131.2"/>
  </r>
  <r>
    <x v="29"/>
    <s v="DM"/>
    <s v="NORTHERN AMERICA"/>
    <s v="UNITED STATES"/>
    <s v="INDUSTRIALS"/>
    <x v="14"/>
    <s v="HOTELS"/>
    <n v="5250"/>
  </r>
  <r>
    <x v="29"/>
    <s v="DM"/>
    <s v="NORTHERN AMERICA"/>
    <s v="UNITED STATES"/>
    <s v="INDUSTRIALS"/>
    <x v="14"/>
    <s v="RECREATION &amp; TRAVEL"/>
    <n v="3816.5"/>
  </r>
  <r>
    <x v="29"/>
    <s v="DM"/>
    <s v="NORTHERN AMERICA"/>
    <s v="UNITED STATES"/>
    <s v="INDUSTRIALS"/>
    <x v="14"/>
    <s v="THEATERS &amp; ENTERTAINMENT"/>
    <n v="2184.1"/>
  </r>
  <r>
    <x v="29"/>
    <s v="DM"/>
    <s v="NORTHERN AMERICA"/>
    <s v="UNITED STATES"/>
    <s v="INDUSTRIALS"/>
    <x v="5"/>
    <s v="ADVERTISING"/>
    <n v="1480"/>
  </r>
  <r>
    <x v="29"/>
    <s v="DM"/>
    <s v="NORTHERN AMERICA"/>
    <s v="UNITED STATES"/>
    <s v="INDUSTRIALS"/>
    <x v="5"/>
    <s v="CABLE &amp; SATELLITE TV"/>
    <n v="13648.8"/>
  </r>
  <r>
    <x v="29"/>
    <s v="DM"/>
    <s v="NORTHERN AMERICA"/>
    <s v="UNITED STATES"/>
    <s v="INDUSTRIALS"/>
    <x v="5"/>
    <s v="MEDIA - DIVERSIFIED"/>
    <n v="2070.8000000000002"/>
  </r>
  <r>
    <x v="29"/>
    <s v="DM"/>
    <s v="NORTHERN AMERICA"/>
    <s v="UNITED STATES"/>
    <s v="INDUSTRIALS"/>
    <x v="5"/>
    <s v="MEDIA CONTENT"/>
    <n v="11551.5"/>
  </r>
  <r>
    <x v="29"/>
    <s v="DM"/>
    <s v="NORTHERN AMERICA"/>
    <s v="UNITED STATES"/>
    <s v="INDUSTRIALS"/>
    <x v="5"/>
    <s v="PRINTING &amp; PUBLISHING"/>
    <n v="2458.6"/>
  </r>
  <r>
    <x v="29"/>
    <s v="DM"/>
    <s v="NORTHERN AMERICA"/>
    <s v="UNITED STATES"/>
    <s v="INDUSTRIALS"/>
    <x v="15"/>
    <s v="REALESTATE DEV &amp; MGT"/>
    <n v="375"/>
  </r>
  <r>
    <x v="29"/>
    <s v="DM"/>
    <s v="NORTHERN AMERICA"/>
    <s v="UNITED STATES"/>
    <s v="INDUSTRIALS"/>
    <x v="15"/>
    <s v="REITS"/>
    <n v="1760"/>
  </r>
  <r>
    <x v="29"/>
    <s v="DM"/>
    <s v="NORTHERN AMERICA"/>
    <s v="UNITED STATES"/>
    <s v="INDUSTRIALS"/>
    <x v="10"/>
    <s v="DEPARTMENT STORES"/>
    <n v="117.5"/>
  </r>
  <r>
    <x v="29"/>
    <s v="DM"/>
    <s v="NORTHERN AMERICA"/>
    <s v="UNITED STATES"/>
    <s v="INDUSTRIALS"/>
    <x v="10"/>
    <s v="DISCOUNT STORES"/>
    <n v="1903"/>
  </r>
  <r>
    <x v="29"/>
    <s v="DM"/>
    <s v="NORTHERN AMERICA"/>
    <s v="UNITED STATES"/>
    <s v="INDUSTRIALS"/>
    <x v="10"/>
    <s v="FOOD &amp; DRUG RETAILERS"/>
    <n v="4767.5"/>
  </r>
  <r>
    <x v="29"/>
    <s v="DM"/>
    <s v="NORTHERN AMERICA"/>
    <s v="UNITED STATES"/>
    <s v="INDUSTRIALS"/>
    <x v="10"/>
    <s v="RESTAURANTS"/>
    <n v="2238.1"/>
  </r>
  <r>
    <x v="29"/>
    <s v="DM"/>
    <s v="NORTHERN AMERICA"/>
    <s v="UNITED STATES"/>
    <s v="INDUSTRIALS"/>
    <x v="10"/>
    <s v="SPECIALTY RETAIL"/>
    <n v="9451"/>
  </r>
  <r>
    <x v="29"/>
    <s v="DM"/>
    <s v="NORTHERN AMERICA"/>
    <s v="UNITED STATES"/>
    <s v="INDUSTRIALS"/>
    <x v="16"/>
    <s v="ENVIRONMENTAL"/>
    <n v="2274.1999999999998"/>
  </r>
  <r>
    <x v="29"/>
    <s v="DM"/>
    <s v="NORTHERN AMERICA"/>
    <s v="UNITED STATES"/>
    <s v="INDUSTRIALS"/>
    <x v="16"/>
    <s v="SUPPORT-SERVICES"/>
    <n v="1872.9"/>
  </r>
  <r>
    <x v="29"/>
    <s v="DM"/>
    <s v="NORTHERN AMERICA"/>
    <s v="UNITED STATES"/>
    <s v="INDUSTRIALS"/>
    <x v="17"/>
    <s v="ELECTRONICS"/>
    <n v="8387.5"/>
  </r>
  <r>
    <x v="29"/>
    <s v="DM"/>
    <s v="NORTHERN AMERICA"/>
    <s v="UNITED STATES"/>
    <s v="INDUSTRIALS"/>
    <x v="17"/>
    <s v="SOFTWARE/SERVICES"/>
    <n v="2600"/>
  </r>
  <r>
    <x v="29"/>
    <s v="DM"/>
    <s v="NORTHERN AMERICA"/>
    <s v="UNITED STATES"/>
    <s v="INDUSTRIALS"/>
    <x v="17"/>
    <s v="TECH HARDWARE &amp; EQUIPMENT"/>
    <n v="905"/>
  </r>
  <r>
    <x v="29"/>
    <s v="DM"/>
    <s v="NORTHERN AMERICA"/>
    <s v="UNITED STATES"/>
    <s v="INDUSTRIALS"/>
    <x v="2"/>
    <s v="TELECOM - SATELLITE"/>
    <n v="3820.8"/>
  </r>
  <r>
    <x v="29"/>
    <s v="DM"/>
    <s v="NORTHERN AMERICA"/>
    <s v="UNITED STATES"/>
    <s v="INDUSTRIALS"/>
    <x v="2"/>
    <s v="TELECOM - WIRELESS"/>
    <n v="6705.1"/>
  </r>
  <r>
    <x v="29"/>
    <s v="DM"/>
    <s v="NORTHERN AMERICA"/>
    <s v="UNITED STATES"/>
    <s v="INDUSTRIALS"/>
    <x v="2"/>
    <s v="TELECOM - WIRELINE INTEGRATED &amp; SERVICES"/>
    <n v="19493.8"/>
  </r>
  <r>
    <x v="29"/>
    <s v="DM"/>
    <s v="NORTHERN AMERICA"/>
    <s v="UNITED STATES"/>
    <s v="INDUSTRIALS"/>
    <x v="1"/>
    <s v="AIR TRANSPORTATION"/>
    <n v="3490.8"/>
  </r>
  <r>
    <x v="29"/>
    <s v="DM"/>
    <s v="NORTHERN AMERICA"/>
    <s v="UNITED STATES"/>
    <s v="INDUSTRIALS"/>
    <x v="1"/>
    <s v="TRANSPORT INFRASTRUCTURE/SERVICES"/>
    <n v="1955"/>
  </r>
  <r>
    <x v="29"/>
    <s v="DM"/>
    <s v="NORTHERN AMERICA"/>
    <s v="UNITED STATES"/>
    <s v="INDUSTRIALS"/>
    <x v="1"/>
    <s v="TRUCKING &amp; DELIVERY"/>
    <n v="100"/>
  </r>
  <r>
    <x v="29"/>
    <s v="DM"/>
    <s v="NORTHERN AMERICA"/>
    <s v="UNITED STATES"/>
    <s v="UTILITY"/>
    <x v="6"/>
    <s v="ELECTRIC-GENERATION"/>
    <n v="1274.5"/>
  </r>
  <r>
    <x v="29"/>
    <s v="DM"/>
    <s v="NORTHERN AMERICA"/>
    <s v="UNITED STATES"/>
    <s v="UTILITY"/>
    <x v="6"/>
    <s v="ELECTRIC-INTEGRATED"/>
    <n v="7236.7"/>
  </r>
  <r>
    <x v="29"/>
    <s v="DM"/>
    <s v="OCEANIA"/>
    <s v="AUSTRALIA"/>
    <s v="FINANCIAL"/>
    <x v="12"/>
    <s v="INVESTMENTS &amp; MISC FINANCIAL SERVICES"/>
    <n v="340"/>
  </r>
  <r>
    <x v="29"/>
    <s v="DM"/>
    <s v="OCEANIA"/>
    <s v="AUSTRALIA"/>
    <s v="INDUSTRIALS"/>
    <x v="7"/>
    <s v="METALS/MINING EXCLUDING STEEL"/>
    <n v="525"/>
  </r>
  <r>
    <x v="29"/>
    <s v="EM"/>
    <s v="ASIA"/>
    <s v="HONG KONG"/>
    <s v="FINANCIAL"/>
    <x v="12"/>
    <s v="INVESTMENTS &amp; MISC FINANCIAL SERVICES"/>
    <n v="250"/>
  </r>
  <r>
    <x v="29"/>
    <s v="EM"/>
    <s v="ASIA"/>
    <s v="INDONESIA"/>
    <s v="FINANCIAL"/>
    <x v="12"/>
    <s v="INVESTMENTS &amp; MISC FINANCIAL SERVICES"/>
    <n v="634"/>
  </r>
  <r>
    <x v="29"/>
    <s v="EM"/>
    <s v="ASIA"/>
    <s v="INDONESIA"/>
    <s v="INDUSTRIALS"/>
    <x v="7"/>
    <s v="FORESTRY/PAPER"/>
    <n v="100"/>
  </r>
  <r>
    <x v="29"/>
    <s v="EM"/>
    <s v="ASIA"/>
    <s v="MALAYSIA"/>
    <s v="FINANCIAL"/>
    <x v="11"/>
    <s v="BANKING"/>
    <n v="250"/>
  </r>
  <r>
    <x v="29"/>
    <s v="EM"/>
    <s v="ASIA"/>
    <s v="PHILIPPINES"/>
    <s v="UTILITY"/>
    <x v="6"/>
    <s v="ELECTRIC-GENERATION"/>
    <n v="956.5"/>
  </r>
  <r>
    <x v="29"/>
    <s v="EM"/>
    <s v="EUROPE"/>
    <s v="CZECH REPUBLIC"/>
    <s v="INDUSTRIALS"/>
    <x v="5"/>
    <s v="MEDIA CONTENT"/>
    <n v="100"/>
  </r>
  <r>
    <x v="29"/>
    <s v="EM"/>
    <s v="EUROPE"/>
    <s v="POLAND"/>
    <s v="INDUSTRIALS"/>
    <x v="2"/>
    <s v="TELECOM - WIRELESS"/>
    <n v="253.2"/>
  </r>
  <r>
    <x v="29"/>
    <s v="EM"/>
    <s v="LATIN AMERICA"/>
    <s v="ARGENTINA"/>
    <s v="FINANCIAL"/>
    <x v="11"/>
    <s v="BANKING"/>
    <n v="450"/>
  </r>
  <r>
    <x v="29"/>
    <s v="EM"/>
    <s v="LATIN AMERICA"/>
    <s v="ARGENTINA"/>
    <s v="FINANCIAL"/>
    <x v="12"/>
    <s v="INVESTMENTS &amp; MISC FINANCIAL SERVICES"/>
    <n v="206.7"/>
  </r>
  <r>
    <x v="29"/>
    <s v="EM"/>
    <s v="LATIN AMERICA"/>
    <s v="ARGENTINA"/>
    <s v="INDUSTRIALS"/>
    <x v="7"/>
    <s v="STEEL PRODUCERS/PRODUCTS"/>
    <n v="100"/>
  </r>
  <r>
    <x v="29"/>
    <s v="EM"/>
    <s v="LATIN AMERICA"/>
    <s v="ARGENTINA"/>
    <s v="INDUSTRIALS"/>
    <x v="4"/>
    <s v="FOOD - WHOLESALE"/>
    <n v="225"/>
  </r>
  <r>
    <x v="29"/>
    <s v="EM"/>
    <s v="LATIN AMERICA"/>
    <s v="ARGENTINA"/>
    <s v="INDUSTRIALS"/>
    <x v="9"/>
    <s v="GAS DISTRIBUTION"/>
    <n v="500"/>
  </r>
  <r>
    <x v="29"/>
    <s v="EM"/>
    <s v="LATIN AMERICA"/>
    <s v="ARGENTINA"/>
    <s v="INDUSTRIALS"/>
    <x v="9"/>
    <s v="INTEGRATED ENERGY"/>
    <n v="1000"/>
  </r>
  <r>
    <x v="29"/>
    <s v="EM"/>
    <s v="LATIN AMERICA"/>
    <s v="ARGENTINA"/>
    <s v="INDUSTRIALS"/>
    <x v="5"/>
    <s v="CABLE &amp; SATELLITE TV"/>
    <n v="123.9"/>
  </r>
  <r>
    <x v="29"/>
    <s v="EM"/>
    <s v="LATIN AMERICA"/>
    <s v="ARGENTINA"/>
    <s v="INDUSTRIALS"/>
    <x v="2"/>
    <s v="TELECOM - WIRELINE INTEGRATED &amp; SERVICES"/>
    <n v="746.4"/>
  </r>
  <r>
    <x v="29"/>
    <s v="EM"/>
    <s v="LATIN AMERICA"/>
    <s v="BRAZIL"/>
    <s v="INDUSTRIALS"/>
    <x v="5"/>
    <s v="CABLE &amp; SATELLITE TV"/>
    <n v="711.8"/>
  </r>
  <r>
    <x v="29"/>
    <s v="EM"/>
    <s v="LATIN AMERICA"/>
    <s v="MEXICO"/>
    <s v="FINANCIAL"/>
    <x v="11"/>
    <s v="BANKING"/>
    <n v="400"/>
  </r>
  <r>
    <x v="29"/>
    <s v="EM"/>
    <s v="LATIN AMERICA"/>
    <s v="MEXICO"/>
    <s v="INDUSTRIALS"/>
    <x v="7"/>
    <s v="BUILDING MATERIALS"/>
    <n v="250"/>
  </r>
  <r>
    <x v="29"/>
    <s v="EM"/>
    <s v="LATIN AMERICA"/>
    <s v="MEXICO"/>
    <s v="INDUSTRIALS"/>
    <x v="7"/>
    <s v="FORESTRY/PAPER"/>
    <n v="400"/>
  </r>
  <r>
    <x v="29"/>
    <s v="EM"/>
    <s v="LATIN AMERICA"/>
    <s v="MEXICO"/>
    <s v="INDUSTRIALS"/>
    <x v="7"/>
    <s v="METALS/MINING EXCLUDING STEEL"/>
    <n v="500"/>
  </r>
  <r>
    <x v="29"/>
    <s v="EM"/>
    <s v="LATIN AMERICA"/>
    <s v="MEXICO"/>
    <s v="INDUSTRIALS"/>
    <x v="7"/>
    <s v="STEEL PRODUCERS/PRODUCTS"/>
    <n v="401.1"/>
  </r>
  <r>
    <x v="29"/>
    <s v="EM"/>
    <s v="LATIN AMERICA"/>
    <s v="MEXICO"/>
    <s v="INDUSTRIALS"/>
    <x v="4"/>
    <s v="BEVERAGE"/>
    <n v="350.1"/>
  </r>
  <r>
    <x v="29"/>
    <s v="EM"/>
    <s v="LATIN AMERICA"/>
    <s v="MEXICO"/>
    <s v="INDUSTRIALS"/>
    <x v="9"/>
    <s v="ENERGY - EXPLORATION &amp; PRODUCTION"/>
    <n v="1616"/>
  </r>
  <r>
    <x v="29"/>
    <s v="EM"/>
    <s v="LATIN AMERICA"/>
    <s v="MEXICO"/>
    <s v="INDUSTRIALS"/>
    <x v="5"/>
    <s v="MEDIA CONTENT"/>
    <n v="1240.7"/>
  </r>
  <r>
    <x v="29"/>
    <s v="EM"/>
    <s v="LATIN AMERICA"/>
    <s v="MEXICO"/>
    <s v="INDUSTRIALS"/>
    <x v="2"/>
    <s v="TELECOM - WIRELESS"/>
    <n v="372.9"/>
  </r>
  <r>
    <x v="29"/>
    <s v="EM"/>
    <s v="LATIN AMERICA"/>
    <s v="MEXICO"/>
    <s v="INDUSTRIALS"/>
    <x v="1"/>
    <s v="TRANSPORT INFRASTRUCTURE/SERVICES"/>
    <n v="550"/>
  </r>
  <r>
    <x v="29"/>
    <s v="EM"/>
    <s v="LATIN AMERICA"/>
    <s v="VENEZUELA"/>
    <s v="FINANCIAL"/>
    <x v="12"/>
    <s v="INVESTMENTS &amp; MISC FINANCIAL SERVICES"/>
    <n v="100"/>
  </r>
  <r>
    <x v="29"/>
    <s v="EM"/>
    <s v="LATIN AMERICA"/>
    <s v="VENEZUELA"/>
    <s v="INDUSTRIALS"/>
    <x v="9"/>
    <s v="OIL REFINING &amp; MARKETING"/>
    <n v="750"/>
  </r>
  <r>
    <x v="30"/>
    <s v="DM"/>
    <s v="EUROPE"/>
    <s v="GERMANY"/>
    <s v="FINANCIAL"/>
    <x v="13"/>
    <s v="REINSURANCE"/>
    <n v="135"/>
  </r>
  <r>
    <x v="30"/>
    <s v="DM"/>
    <s v="EUROPE"/>
    <s v="GERMANY"/>
    <s v="INDUSTRIALS"/>
    <x v="0"/>
    <s v="MEDICAL PRODUCTS"/>
    <n v="360"/>
  </r>
  <r>
    <x v="30"/>
    <s v="DM"/>
    <s v="EUROPE"/>
    <s v="GREECE"/>
    <s v="INDUSTRIALS"/>
    <x v="1"/>
    <s v="TRANSPORT INFRASTRUCTURE/SERVICES"/>
    <n v="315"/>
  </r>
  <r>
    <x v="30"/>
    <s v="DM"/>
    <s v="EUROPE"/>
    <s v="IRELAND"/>
    <s v="INDUSTRIALS"/>
    <x v="2"/>
    <s v="TELECOM - WIRELINE INTEGRATED &amp; SERVICES"/>
    <n v="160"/>
  </r>
  <r>
    <x v="30"/>
    <s v="DM"/>
    <s v="EUROPE"/>
    <s v="LUXEMBOURG"/>
    <s v="INDUSTRIALS"/>
    <x v="2"/>
    <s v="TELECOM - WIRELESS"/>
    <n v="962"/>
  </r>
  <r>
    <x v="30"/>
    <s v="DM"/>
    <s v="EUROPE"/>
    <s v="NETHERLANDS"/>
    <s v="INDUSTRIALS"/>
    <x v="4"/>
    <s v="PERSONAL &amp; HOUSEHOLD PRODUCTS"/>
    <n v="150"/>
  </r>
  <r>
    <x v="30"/>
    <s v="DM"/>
    <s v="EUROPE"/>
    <s v="NETHERLANDS"/>
    <s v="INDUSTRIALS"/>
    <x v="2"/>
    <s v="TELECOM - WIRELINE INTEGRATED &amp; SERVICES"/>
    <n v="464.6"/>
  </r>
  <r>
    <x v="30"/>
    <s v="DM"/>
    <s v="EUROPE"/>
    <s v="NORWAY"/>
    <s v="INDUSTRIALS"/>
    <x v="9"/>
    <s v="OIL FIELD EQUIPMENT &amp; SERVICES"/>
    <n v="223.7"/>
  </r>
  <r>
    <x v="30"/>
    <s v="DM"/>
    <s v="EUROPE"/>
    <s v="SWEDEN"/>
    <s v="INDUSTRIALS"/>
    <x v="1"/>
    <s v="TRANSPORT INFRASTRUCTURE/SERVICES"/>
    <n v="475"/>
  </r>
  <r>
    <x v="30"/>
    <s v="DM"/>
    <s v="EUROPE"/>
    <s v="UNITED KINGDOM"/>
    <s v="INDUSTRIALS"/>
    <x v="3"/>
    <s v="AUTO PARTS &amp; EQUIPMENT"/>
    <n v="110"/>
  </r>
  <r>
    <x v="30"/>
    <s v="DM"/>
    <s v="EUROPE"/>
    <s v="UNITED KINGDOM"/>
    <s v="INDUSTRIALS"/>
    <x v="7"/>
    <s v="CHEMICALS"/>
    <n v="125"/>
  </r>
  <r>
    <x v="30"/>
    <s v="DM"/>
    <s v="EUROPE"/>
    <s v="UNITED KINGDOM"/>
    <s v="INDUSTRIALS"/>
    <x v="4"/>
    <s v="PERSONAL &amp; HOUSEHOLD PRODUCTS"/>
    <n v="350"/>
  </r>
  <r>
    <x v="30"/>
    <s v="DM"/>
    <s v="EUROPE"/>
    <s v="UNITED KINGDOM"/>
    <s v="INDUSTRIALS"/>
    <x v="5"/>
    <s v="CABLE &amp; SATELLITE TV"/>
    <n v="2186.4"/>
  </r>
  <r>
    <x v="30"/>
    <s v="DM"/>
    <s v="EUROPE"/>
    <s v="UNITED KINGDOM"/>
    <s v="INDUSTRIALS"/>
    <x v="5"/>
    <s v="PRINTING &amp; PUBLISHING"/>
    <n v="110"/>
  </r>
  <r>
    <x v="30"/>
    <s v="DM"/>
    <s v="EUROPE"/>
    <s v="UNITED KINGDOM"/>
    <s v="INDUSTRIALS"/>
    <x v="10"/>
    <s v="SPECIALTY RETAIL"/>
    <n v="125"/>
  </r>
  <r>
    <x v="30"/>
    <s v="DM"/>
    <s v="EUROPE"/>
    <s v="UNITED KINGDOM"/>
    <s v="INDUSTRIALS"/>
    <x v="2"/>
    <s v="TELECOM - WIRELESS"/>
    <n v="263"/>
  </r>
  <r>
    <x v="30"/>
    <s v="DM"/>
    <s v="EUROPE"/>
    <s v="UNITED KINGDOM"/>
    <s v="INDUSTRIALS"/>
    <x v="2"/>
    <s v="TELECOM - WIRELINE INTEGRATED &amp; SERVICES"/>
    <n v="2091.9"/>
  </r>
  <r>
    <x v="30"/>
    <s v="DM"/>
    <s v="EUROPE"/>
    <s v="UNITED KINGDOM"/>
    <s v="INDUSTRIALS"/>
    <x v="1"/>
    <s v="TRANSPORT INFRASTRUCTURE/SERVICES"/>
    <n v="174.5"/>
  </r>
  <r>
    <x v="30"/>
    <s v="DM"/>
    <s v="EUROPE"/>
    <s v="UNITED KINGDOM"/>
    <s v="UTILITY"/>
    <x v="6"/>
    <s v="ELECTRIC-INTEGRATED"/>
    <n v="2550"/>
  </r>
  <r>
    <x v="30"/>
    <s v="DM"/>
    <s v="NORTHERN AMERICA"/>
    <s v="BERMUDA"/>
    <s v="FINANCIAL"/>
    <x v="13"/>
    <s v="REINSURANCE"/>
    <n v="100"/>
  </r>
  <r>
    <x v="30"/>
    <s v="DM"/>
    <s v="NORTHERN AMERICA"/>
    <s v="BERMUDA"/>
    <s v="INDUSTRIALS"/>
    <x v="8"/>
    <s v="DIVERSIFIED CAPITAL GOODS"/>
    <n v="426.6"/>
  </r>
  <r>
    <x v="30"/>
    <s v="DM"/>
    <s v="NORTHERN AMERICA"/>
    <s v="CANADA"/>
    <s v="INDUSTRIALS"/>
    <x v="7"/>
    <s v="BUILDING MATERIALS"/>
    <n v="125"/>
  </r>
  <r>
    <x v="30"/>
    <s v="DM"/>
    <s v="NORTHERN AMERICA"/>
    <s v="CANADA"/>
    <s v="INDUSTRIALS"/>
    <x v="7"/>
    <s v="FORESTRY/PAPER"/>
    <n v="1999.9"/>
  </r>
  <r>
    <x v="30"/>
    <s v="DM"/>
    <s v="NORTHERN AMERICA"/>
    <s v="CANADA"/>
    <s v="INDUSTRIALS"/>
    <x v="7"/>
    <s v="METALS/MINING EXCLUDING STEEL"/>
    <n v="600"/>
  </r>
  <r>
    <x v="30"/>
    <s v="DM"/>
    <s v="NORTHERN AMERICA"/>
    <s v="CANADA"/>
    <s v="INDUSTRIALS"/>
    <x v="7"/>
    <s v="STEEL PRODUCERS/PRODUCTS"/>
    <n v="340"/>
  </r>
  <r>
    <x v="30"/>
    <s v="DM"/>
    <s v="NORTHERN AMERICA"/>
    <s v="CANADA"/>
    <s v="INDUSTRIALS"/>
    <x v="8"/>
    <s v="DIVERSIFIED CAPITAL GOODS"/>
    <n v="167.5"/>
  </r>
  <r>
    <x v="30"/>
    <s v="DM"/>
    <s v="NORTHERN AMERICA"/>
    <s v="CANADA"/>
    <s v="INDUSTRIALS"/>
    <x v="8"/>
    <s v="PACKAGING"/>
    <n v="264.89999999999998"/>
  </r>
  <r>
    <x v="30"/>
    <s v="DM"/>
    <s v="NORTHERN AMERICA"/>
    <s v="CANADA"/>
    <s v="INDUSTRIALS"/>
    <x v="4"/>
    <s v="BEVERAGE"/>
    <n v="285"/>
  </r>
  <r>
    <x v="30"/>
    <s v="DM"/>
    <s v="NORTHERN AMERICA"/>
    <s v="CANADA"/>
    <s v="INDUSTRIALS"/>
    <x v="4"/>
    <s v="PERSONAL &amp; HOUSEHOLD PRODUCTS"/>
    <n v="125"/>
  </r>
  <r>
    <x v="30"/>
    <s v="DM"/>
    <s v="NORTHERN AMERICA"/>
    <s v="CANADA"/>
    <s v="INDUSTRIALS"/>
    <x v="9"/>
    <s v="ENERGY - EXPLORATION &amp; PRODUCTION"/>
    <n v="1494.9"/>
  </r>
  <r>
    <x v="30"/>
    <s v="DM"/>
    <s v="NORTHERN AMERICA"/>
    <s v="CANADA"/>
    <s v="INDUSTRIALS"/>
    <x v="5"/>
    <s v="ADVERTISING"/>
    <n v="200"/>
  </r>
  <r>
    <x v="30"/>
    <s v="DM"/>
    <s v="NORTHERN AMERICA"/>
    <s v="CANADA"/>
    <s v="INDUSTRIALS"/>
    <x v="5"/>
    <s v="CABLE &amp; SATELLITE TV"/>
    <n v="1815"/>
  </r>
  <r>
    <x v="30"/>
    <s v="DM"/>
    <s v="NORTHERN AMERICA"/>
    <s v="CANADA"/>
    <s v="INDUSTRIALS"/>
    <x v="5"/>
    <s v="MEDIA CONTENT"/>
    <n v="200"/>
  </r>
  <r>
    <x v="30"/>
    <s v="DM"/>
    <s v="NORTHERN AMERICA"/>
    <s v="CANADA"/>
    <s v="INDUSTRIALS"/>
    <x v="10"/>
    <s v="SPECIALTY RETAIL"/>
    <n v="654.20000000000005"/>
  </r>
  <r>
    <x v="30"/>
    <s v="DM"/>
    <s v="NORTHERN AMERICA"/>
    <s v="CANADA"/>
    <s v="INDUSTRIALS"/>
    <x v="17"/>
    <s v="ELECTRONICS"/>
    <n v="200"/>
  </r>
  <r>
    <x v="30"/>
    <s v="DM"/>
    <s v="NORTHERN AMERICA"/>
    <s v="CANADA"/>
    <s v="INDUSTRIALS"/>
    <x v="2"/>
    <s v="TELECOM - WIRELESS"/>
    <n v="2960"/>
  </r>
  <r>
    <x v="30"/>
    <s v="DM"/>
    <s v="NORTHERN AMERICA"/>
    <s v="CANADA"/>
    <s v="INDUSTRIALS"/>
    <x v="2"/>
    <s v="TELECOM - WIRELINE INTEGRATED &amp; SERVICES"/>
    <n v="3112"/>
  </r>
  <r>
    <x v="30"/>
    <s v="DM"/>
    <s v="NORTHERN AMERICA"/>
    <s v="CANADA"/>
    <s v="INDUSTRIALS"/>
    <x v="1"/>
    <s v="TRANSPORT INFRASTRUCTURE/SERVICES"/>
    <n v="225"/>
  </r>
  <r>
    <x v="30"/>
    <s v="DM"/>
    <s v="NORTHERN AMERICA"/>
    <s v="UNITED STATES"/>
    <s v="FINANCIAL"/>
    <x v="11"/>
    <s v="BANKING"/>
    <n v="2765"/>
  </r>
  <r>
    <x v="30"/>
    <s v="DM"/>
    <s v="NORTHERN AMERICA"/>
    <s v="UNITED STATES"/>
    <s v="FINANCIAL"/>
    <x v="12"/>
    <s v="CONS/COMM/LEASE FINANCING"/>
    <n v="2757.5"/>
  </r>
  <r>
    <x v="30"/>
    <s v="DM"/>
    <s v="NORTHERN AMERICA"/>
    <s v="UNITED STATES"/>
    <s v="FINANCIAL"/>
    <x v="12"/>
    <s v="INVESTMENTS &amp; MISC FINANCIAL SERVICES"/>
    <n v="1416.8"/>
  </r>
  <r>
    <x v="30"/>
    <s v="DM"/>
    <s v="NORTHERN AMERICA"/>
    <s v="UNITED STATES"/>
    <s v="FINANCIAL"/>
    <x v="13"/>
    <s v="LIFE INSURANCE"/>
    <n v="300"/>
  </r>
  <r>
    <x v="30"/>
    <s v="DM"/>
    <s v="NORTHERN AMERICA"/>
    <s v="UNITED STATES"/>
    <s v="FINANCIAL"/>
    <x v="13"/>
    <s v="MULTI-LINE INSURANCE"/>
    <n v="100"/>
  </r>
  <r>
    <x v="30"/>
    <s v="DM"/>
    <s v="NORTHERN AMERICA"/>
    <s v="UNITED STATES"/>
    <s v="FINANCIAL"/>
    <x v="13"/>
    <s v="P&amp;C"/>
    <n v="775"/>
  </r>
  <r>
    <x v="30"/>
    <s v="DM"/>
    <s v="NORTHERN AMERICA"/>
    <s v="UNITED STATES"/>
    <s v="FINANCIAL"/>
    <x v="13"/>
    <s v="REINSURANCE"/>
    <n v="100"/>
  </r>
  <r>
    <x v="30"/>
    <s v="DM"/>
    <s v="NORTHERN AMERICA"/>
    <s v="UNITED STATES"/>
    <s v="INDUSTRIALS"/>
    <x v="3"/>
    <s v="AUTO LOANS"/>
    <n v="300"/>
  </r>
  <r>
    <x v="30"/>
    <s v="DM"/>
    <s v="NORTHERN AMERICA"/>
    <s v="UNITED STATES"/>
    <s v="INDUSTRIALS"/>
    <x v="3"/>
    <s v="AUTO PARTS &amp; EQUIPMENT"/>
    <n v="3099"/>
  </r>
  <r>
    <x v="30"/>
    <s v="DM"/>
    <s v="NORTHERN AMERICA"/>
    <s v="UNITED STATES"/>
    <s v="INDUSTRIALS"/>
    <x v="3"/>
    <s v="AUTOMAKERS"/>
    <n v="200"/>
  </r>
  <r>
    <x v="30"/>
    <s v="DM"/>
    <s v="NORTHERN AMERICA"/>
    <s v="UNITED STATES"/>
    <s v="INDUSTRIALS"/>
    <x v="7"/>
    <s v="BUILDING &amp; CONSTRUCTION"/>
    <n v="4267"/>
  </r>
  <r>
    <x v="30"/>
    <s v="DM"/>
    <s v="NORTHERN AMERICA"/>
    <s v="UNITED STATES"/>
    <s v="INDUSTRIALS"/>
    <x v="7"/>
    <s v="BUILDING MATERIALS"/>
    <n v="2525.3000000000002"/>
  </r>
  <r>
    <x v="30"/>
    <s v="DM"/>
    <s v="NORTHERN AMERICA"/>
    <s v="UNITED STATES"/>
    <s v="INDUSTRIALS"/>
    <x v="7"/>
    <s v="CHEMICALS"/>
    <n v="4508.8"/>
  </r>
  <r>
    <x v="30"/>
    <s v="DM"/>
    <s v="NORTHERN AMERICA"/>
    <s v="UNITED STATES"/>
    <s v="INDUSTRIALS"/>
    <x v="7"/>
    <s v="FORESTRY/PAPER"/>
    <n v="1554.6"/>
  </r>
  <r>
    <x v="30"/>
    <s v="DM"/>
    <s v="NORTHERN AMERICA"/>
    <s v="UNITED STATES"/>
    <s v="INDUSTRIALS"/>
    <x v="7"/>
    <s v="METALS/MINING EXCLUDING STEEL"/>
    <n v="2660"/>
  </r>
  <r>
    <x v="30"/>
    <s v="DM"/>
    <s v="NORTHERN AMERICA"/>
    <s v="UNITED STATES"/>
    <s v="INDUSTRIALS"/>
    <x v="7"/>
    <s v="STEEL PRODUCERS/PRODUCTS"/>
    <n v="3362.4"/>
  </r>
  <r>
    <x v="30"/>
    <s v="DM"/>
    <s v="NORTHERN AMERICA"/>
    <s v="UNITED STATES"/>
    <s v="INDUSTRIALS"/>
    <x v="8"/>
    <s v="AEROSPACE/DEFENSE"/>
    <n v="1335"/>
  </r>
  <r>
    <x v="30"/>
    <s v="DM"/>
    <s v="NORTHERN AMERICA"/>
    <s v="UNITED STATES"/>
    <s v="INDUSTRIALS"/>
    <x v="8"/>
    <s v="DIVERSIFIED CAPITAL GOODS"/>
    <n v="1519.6"/>
  </r>
  <r>
    <x v="30"/>
    <s v="DM"/>
    <s v="NORTHERN AMERICA"/>
    <s v="UNITED STATES"/>
    <s v="INDUSTRIALS"/>
    <x v="8"/>
    <s v="MACHINERY"/>
    <n v="1742.3"/>
  </r>
  <r>
    <x v="30"/>
    <s v="DM"/>
    <s v="NORTHERN AMERICA"/>
    <s v="UNITED STATES"/>
    <s v="INDUSTRIALS"/>
    <x v="8"/>
    <s v="PACKAGING"/>
    <n v="8688.9"/>
  </r>
  <r>
    <x v="30"/>
    <s v="DM"/>
    <s v="NORTHERN AMERICA"/>
    <s v="UNITED STATES"/>
    <s v="INDUSTRIALS"/>
    <x v="4"/>
    <s v="BEVERAGE"/>
    <n v="430"/>
  </r>
  <r>
    <x v="30"/>
    <s v="DM"/>
    <s v="NORTHERN AMERICA"/>
    <s v="UNITED STATES"/>
    <s v="INDUSTRIALS"/>
    <x v="4"/>
    <s v="FOOD - WHOLESALE"/>
    <n v="4744.2"/>
  </r>
  <r>
    <x v="30"/>
    <s v="DM"/>
    <s v="NORTHERN AMERICA"/>
    <s v="UNITED STATES"/>
    <s v="INDUSTRIALS"/>
    <x v="4"/>
    <s v="PERSONAL &amp; HOUSEHOLD PRODUCTS"/>
    <n v="4834.7"/>
  </r>
  <r>
    <x v="30"/>
    <s v="DM"/>
    <s v="NORTHERN AMERICA"/>
    <s v="UNITED STATES"/>
    <s v="INDUSTRIALS"/>
    <x v="9"/>
    <s v="ENERGY - EXPLORATION &amp; PRODUCTION"/>
    <n v="8762.4"/>
  </r>
  <r>
    <x v="30"/>
    <s v="DM"/>
    <s v="NORTHERN AMERICA"/>
    <s v="UNITED STATES"/>
    <s v="INDUSTRIALS"/>
    <x v="9"/>
    <s v="GAS DISTRIBUTION"/>
    <n v="227.2"/>
  </r>
  <r>
    <x v="30"/>
    <s v="DM"/>
    <s v="NORTHERN AMERICA"/>
    <s v="UNITED STATES"/>
    <s v="INDUSTRIALS"/>
    <x v="9"/>
    <s v="INTEGRATED ENERGY"/>
    <n v="250"/>
  </r>
  <r>
    <x v="30"/>
    <s v="DM"/>
    <s v="NORTHERN AMERICA"/>
    <s v="UNITED STATES"/>
    <s v="INDUSTRIALS"/>
    <x v="9"/>
    <s v="OIL FIELD EQUIPMENT &amp; SERVICES"/>
    <n v="3034.7"/>
  </r>
  <r>
    <x v="30"/>
    <s v="DM"/>
    <s v="NORTHERN AMERICA"/>
    <s v="UNITED STATES"/>
    <s v="INDUSTRIALS"/>
    <x v="9"/>
    <s v="OIL REFINING &amp; MARKETING"/>
    <n v="865"/>
  </r>
  <r>
    <x v="30"/>
    <s v="DM"/>
    <s v="NORTHERN AMERICA"/>
    <s v="UNITED STATES"/>
    <s v="INDUSTRIALS"/>
    <x v="0"/>
    <s v="HEALTH FACILITIES"/>
    <n v="11110.2"/>
  </r>
  <r>
    <x v="30"/>
    <s v="DM"/>
    <s v="NORTHERN AMERICA"/>
    <s v="UNITED STATES"/>
    <s v="INDUSTRIALS"/>
    <x v="0"/>
    <s v="HEALTH SERVICES"/>
    <n v="2381.3000000000002"/>
  </r>
  <r>
    <x v="30"/>
    <s v="DM"/>
    <s v="NORTHERN AMERICA"/>
    <s v="UNITED STATES"/>
    <s v="INDUSTRIALS"/>
    <x v="0"/>
    <s v="MEDICAL PRODUCTS"/>
    <n v="2147.1999999999998"/>
  </r>
  <r>
    <x v="30"/>
    <s v="DM"/>
    <s v="NORTHERN AMERICA"/>
    <s v="UNITED STATES"/>
    <s v="INDUSTRIALS"/>
    <x v="0"/>
    <s v="PHARMACEUTICALS"/>
    <n v="725"/>
  </r>
  <r>
    <x v="30"/>
    <s v="DM"/>
    <s v="NORTHERN AMERICA"/>
    <s v="UNITED STATES"/>
    <s v="INDUSTRIALS"/>
    <x v="14"/>
    <s v="GAMING"/>
    <n v="6581.2"/>
  </r>
  <r>
    <x v="30"/>
    <s v="DM"/>
    <s v="NORTHERN AMERICA"/>
    <s v="UNITED STATES"/>
    <s v="INDUSTRIALS"/>
    <x v="14"/>
    <s v="HOTELS"/>
    <n v="5250"/>
  </r>
  <r>
    <x v="30"/>
    <s v="DM"/>
    <s v="NORTHERN AMERICA"/>
    <s v="UNITED STATES"/>
    <s v="INDUSTRIALS"/>
    <x v="14"/>
    <s v="RECREATION &amp; TRAVEL"/>
    <n v="3716.5"/>
  </r>
  <r>
    <x v="30"/>
    <s v="DM"/>
    <s v="NORTHERN AMERICA"/>
    <s v="UNITED STATES"/>
    <s v="INDUSTRIALS"/>
    <x v="14"/>
    <s v="THEATERS &amp; ENTERTAINMENT"/>
    <n v="2184.1"/>
  </r>
  <r>
    <x v="30"/>
    <s v="DM"/>
    <s v="NORTHERN AMERICA"/>
    <s v="UNITED STATES"/>
    <s v="INDUSTRIALS"/>
    <x v="5"/>
    <s v="ADVERTISING"/>
    <n v="1480"/>
  </r>
  <r>
    <x v="30"/>
    <s v="DM"/>
    <s v="NORTHERN AMERICA"/>
    <s v="UNITED STATES"/>
    <s v="INDUSTRIALS"/>
    <x v="5"/>
    <s v="CABLE &amp; SATELLITE TV"/>
    <n v="14192.7"/>
  </r>
  <r>
    <x v="30"/>
    <s v="DM"/>
    <s v="NORTHERN AMERICA"/>
    <s v="UNITED STATES"/>
    <s v="INDUSTRIALS"/>
    <x v="5"/>
    <s v="MEDIA - DIVERSIFIED"/>
    <n v="2070.8000000000002"/>
  </r>
  <r>
    <x v="30"/>
    <s v="DM"/>
    <s v="NORTHERN AMERICA"/>
    <s v="UNITED STATES"/>
    <s v="INDUSTRIALS"/>
    <x v="5"/>
    <s v="MEDIA CONTENT"/>
    <n v="11416.5"/>
  </r>
  <r>
    <x v="30"/>
    <s v="DM"/>
    <s v="NORTHERN AMERICA"/>
    <s v="UNITED STATES"/>
    <s v="INDUSTRIALS"/>
    <x v="5"/>
    <s v="PRINTING &amp; PUBLISHING"/>
    <n v="2258.6"/>
  </r>
  <r>
    <x v="30"/>
    <s v="DM"/>
    <s v="NORTHERN AMERICA"/>
    <s v="UNITED STATES"/>
    <s v="INDUSTRIALS"/>
    <x v="15"/>
    <s v="REALESTATE DEV &amp; MGT"/>
    <n v="375"/>
  </r>
  <r>
    <x v="30"/>
    <s v="DM"/>
    <s v="NORTHERN AMERICA"/>
    <s v="UNITED STATES"/>
    <s v="INDUSTRIALS"/>
    <x v="15"/>
    <s v="REITS"/>
    <n v="1535"/>
  </r>
  <r>
    <x v="30"/>
    <s v="DM"/>
    <s v="NORTHERN AMERICA"/>
    <s v="UNITED STATES"/>
    <s v="INDUSTRIALS"/>
    <x v="10"/>
    <s v="DEPARTMENT STORES"/>
    <n v="117.5"/>
  </r>
  <r>
    <x v="30"/>
    <s v="DM"/>
    <s v="NORTHERN AMERICA"/>
    <s v="UNITED STATES"/>
    <s v="INDUSTRIALS"/>
    <x v="10"/>
    <s v="DISCOUNT STORES"/>
    <n v="1803"/>
  </r>
  <r>
    <x v="30"/>
    <s v="DM"/>
    <s v="NORTHERN AMERICA"/>
    <s v="UNITED STATES"/>
    <s v="INDUSTRIALS"/>
    <x v="10"/>
    <s v="FOOD &amp; DRUG RETAILERS"/>
    <n v="4767.5"/>
  </r>
  <r>
    <x v="30"/>
    <s v="DM"/>
    <s v="NORTHERN AMERICA"/>
    <s v="UNITED STATES"/>
    <s v="INDUSTRIALS"/>
    <x v="10"/>
    <s v="RESTAURANTS"/>
    <n v="2238.1"/>
  </r>
  <r>
    <x v="30"/>
    <s v="DM"/>
    <s v="NORTHERN AMERICA"/>
    <s v="UNITED STATES"/>
    <s v="INDUSTRIALS"/>
    <x v="10"/>
    <s v="SPECIALTY RETAIL"/>
    <n v="9351"/>
  </r>
  <r>
    <x v="30"/>
    <s v="DM"/>
    <s v="NORTHERN AMERICA"/>
    <s v="UNITED STATES"/>
    <s v="INDUSTRIALS"/>
    <x v="16"/>
    <s v="ENVIRONMENTAL"/>
    <n v="2274.1999999999998"/>
  </r>
  <r>
    <x v="30"/>
    <s v="DM"/>
    <s v="NORTHERN AMERICA"/>
    <s v="UNITED STATES"/>
    <s v="INDUSTRIALS"/>
    <x v="16"/>
    <s v="SUPPORT-SERVICES"/>
    <n v="1872.9"/>
  </r>
  <r>
    <x v="30"/>
    <s v="DM"/>
    <s v="NORTHERN AMERICA"/>
    <s v="UNITED STATES"/>
    <s v="INDUSTRIALS"/>
    <x v="17"/>
    <s v="ELECTRONICS"/>
    <n v="8487.5"/>
  </r>
  <r>
    <x v="30"/>
    <s v="DM"/>
    <s v="NORTHERN AMERICA"/>
    <s v="UNITED STATES"/>
    <s v="INDUSTRIALS"/>
    <x v="17"/>
    <s v="SOFTWARE/SERVICES"/>
    <n v="2500"/>
  </r>
  <r>
    <x v="30"/>
    <s v="DM"/>
    <s v="NORTHERN AMERICA"/>
    <s v="UNITED STATES"/>
    <s v="INDUSTRIALS"/>
    <x v="17"/>
    <s v="TECH HARDWARE &amp; EQUIPMENT"/>
    <n v="905"/>
  </r>
  <r>
    <x v="30"/>
    <s v="DM"/>
    <s v="NORTHERN AMERICA"/>
    <s v="UNITED STATES"/>
    <s v="INDUSTRIALS"/>
    <x v="2"/>
    <s v="TELECOM - SATELLITE"/>
    <n v="3820.8"/>
  </r>
  <r>
    <x v="30"/>
    <s v="DM"/>
    <s v="NORTHERN AMERICA"/>
    <s v="UNITED STATES"/>
    <s v="INDUSTRIALS"/>
    <x v="2"/>
    <s v="TELECOM - WIRELESS"/>
    <n v="6885.1"/>
  </r>
  <r>
    <x v="30"/>
    <s v="DM"/>
    <s v="NORTHERN AMERICA"/>
    <s v="UNITED STATES"/>
    <s v="INDUSTRIALS"/>
    <x v="2"/>
    <s v="TELECOM - WIRELINE INTEGRATED &amp; SERVICES"/>
    <n v="20952.3"/>
  </r>
  <r>
    <x v="30"/>
    <s v="DM"/>
    <s v="NORTHERN AMERICA"/>
    <s v="UNITED STATES"/>
    <s v="INDUSTRIALS"/>
    <x v="1"/>
    <s v="AIR TRANSPORTATION"/>
    <n v="3638.8"/>
  </r>
  <r>
    <x v="30"/>
    <s v="DM"/>
    <s v="NORTHERN AMERICA"/>
    <s v="UNITED STATES"/>
    <s v="INDUSTRIALS"/>
    <x v="1"/>
    <s v="TRANSPORT INFRASTRUCTURE/SERVICES"/>
    <n v="1955"/>
  </r>
  <r>
    <x v="30"/>
    <s v="DM"/>
    <s v="NORTHERN AMERICA"/>
    <s v="UNITED STATES"/>
    <s v="INDUSTRIALS"/>
    <x v="1"/>
    <s v="TRUCKING &amp; DELIVERY"/>
    <n v="100"/>
  </r>
  <r>
    <x v="30"/>
    <s v="DM"/>
    <s v="NORTHERN AMERICA"/>
    <s v="UNITED STATES"/>
    <s v="UTILITY"/>
    <x v="6"/>
    <s v="ELECTRIC-GENERATION"/>
    <n v="1274.5"/>
  </r>
  <r>
    <x v="30"/>
    <s v="DM"/>
    <s v="NORTHERN AMERICA"/>
    <s v="UNITED STATES"/>
    <s v="UTILITY"/>
    <x v="6"/>
    <s v="ELECTRIC-INTEGRATED"/>
    <n v="6206.4"/>
  </r>
  <r>
    <x v="30"/>
    <s v="DM"/>
    <s v="OCEANIA"/>
    <s v="AUSTRALIA"/>
    <s v="FINANCIAL"/>
    <x v="12"/>
    <s v="INVESTMENTS &amp; MISC FINANCIAL SERVICES"/>
    <n v="340"/>
  </r>
  <r>
    <x v="30"/>
    <s v="DM"/>
    <s v="OCEANIA"/>
    <s v="AUSTRALIA"/>
    <s v="INDUSTRIALS"/>
    <x v="7"/>
    <s v="METALS/MINING EXCLUDING STEEL"/>
    <n v="525"/>
  </r>
  <r>
    <x v="30"/>
    <s v="EM"/>
    <s v="ASIA"/>
    <s v="INDONESIA"/>
    <s v="FINANCIAL"/>
    <x v="12"/>
    <s v="INVESTMENTS &amp; MISC FINANCIAL SERVICES"/>
    <n v="634"/>
  </r>
  <r>
    <x v="30"/>
    <s v="EM"/>
    <s v="ASIA"/>
    <s v="INDONESIA"/>
    <s v="INDUSTRIALS"/>
    <x v="7"/>
    <s v="FORESTRY/PAPER"/>
    <n v="100"/>
  </r>
  <r>
    <x v="30"/>
    <s v="EM"/>
    <s v="ASIA"/>
    <s v="MALAYSIA"/>
    <s v="FINANCIAL"/>
    <x v="11"/>
    <s v="BANKING"/>
    <n v="250"/>
  </r>
  <r>
    <x v="30"/>
    <s v="EM"/>
    <s v="ASIA"/>
    <s v="PHILIPPINES"/>
    <s v="QUASI &amp; FOREIGN GOVERNMENT"/>
    <x v="19"/>
    <s v="GOVERNMENT GUARANTEED"/>
    <n v="360"/>
  </r>
  <r>
    <x v="30"/>
    <s v="EM"/>
    <s v="ASIA"/>
    <s v="PHILIPPINES"/>
    <s v="UTILITY"/>
    <x v="6"/>
    <s v="ELECTRIC-GENERATION"/>
    <n v="596.5"/>
  </r>
  <r>
    <x v="30"/>
    <s v="EM"/>
    <s v="EUROPE"/>
    <s v="CZECH REPUBLIC"/>
    <s v="INDUSTRIALS"/>
    <x v="5"/>
    <s v="MEDIA CONTENT"/>
    <n v="100"/>
  </r>
  <r>
    <x v="30"/>
    <s v="EM"/>
    <s v="EUROPE"/>
    <s v="POLAND"/>
    <s v="INDUSTRIALS"/>
    <x v="2"/>
    <s v="TELECOM - WIRELESS"/>
    <n v="253.2"/>
  </r>
  <r>
    <x v="30"/>
    <s v="EM"/>
    <s v="LATIN AMERICA"/>
    <s v="ARGENTINA"/>
    <s v="FINANCIAL"/>
    <x v="11"/>
    <s v="BANKING"/>
    <n v="450"/>
  </r>
  <r>
    <x v="30"/>
    <s v="EM"/>
    <s v="LATIN AMERICA"/>
    <s v="ARGENTINA"/>
    <s v="FINANCIAL"/>
    <x v="12"/>
    <s v="INVESTMENTS &amp; MISC FINANCIAL SERVICES"/>
    <n v="206.7"/>
  </r>
  <r>
    <x v="30"/>
    <s v="EM"/>
    <s v="LATIN AMERICA"/>
    <s v="ARGENTINA"/>
    <s v="INDUSTRIALS"/>
    <x v="7"/>
    <s v="STEEL PRODUCERS/PRODUCTS"/>
    <n v="100"/>
  </r>
  <r>
    <x v="30"/>
    <s v="EM"/>
    <s v="LATIN AMERICA"/>
    <s v="ARGENTINA"/>
    <s v="INDUSTRIALS"/>
    <x v="4"/>
    <s v="FOOD - WHOLESALE"/>
    <n v="225"/>
  </r>
  <r>
    <x v="30"/>
    <s v="EM"/>
    <s v="LATIN AMERICA"/>
    <s v="ARGENTINA"/>
    <s v="INDUSTRIALS"/>
    <x v="9"/>
    <s v="GAS DISTRIBUTION"/>
    <n v="500"/>
  </r>
  <r>
    <x v="30"/>
    <s v="EM"/>
    <s v="LATIN AMERICA"/>
    <s v="ARGENTINA"/>
    <s v="INDUSTRIALS"/>
    <x v="9"/>
    <s v="INTEGRATED ENERGY"/>
    <n v="1000"/>
  </r>
  <r>
    <x v="30"/>
    <s v="EM"/>
    <s v="LATIN AMERICA"/>
    <s v="ARGENTINA"/>
    <s v="INDUSTRIALS"/>
    <x v="5"/>
    <s v="CABLE &amp; SATELLITE TV"/>
    <n v="123.9"/>
  </r>
  <r>
    <x v="30"/>
    <s v="EM"/>
    <s v="LATIN AMERICA"/>
    <s v="ARGENTINA"/>
    <s v="INDUSTRIALS"/>
    <x v="2"/>
    <s v="TELECOM - WIRELINE INTEGRATED &amp; SERVICES"/>
    <n v="746.4"/>
  </r>
  <r>
    <x v="30"/>
    <s v="EM"/>
    <s v="LATIN AMERICA"/>
    <s v="BRAZIL"/>
    <s v="INDUSTRIALS"/>
    <x v="5"/>
    <s v="CABLE &amp; SATELLITE TV"/>
    <n v="711.8"/>
  </r>
  <r>
    <x v="30"/>
    <s v="EM"/>
    <s v="LATIN AMERICA"/>
    <s v="MEXICO"/>
    <s v="FINANCIAL"/>
    <x v="11"/>
    <s v="BANKING"/>
    <n v="200"/>
  </r>
  <r>
    <x v="30"/>
    <s v="EM"/>
    <s v="LATIN AMERICA"/>
    <s v="MEXICO"/>
    <s v="INDUSTRIALS"/>
    <x v="7"/>
    <s v="BUILDING MATERIALS"/>
    <n v="250"/>
  </r>
  <r>
    <x v="30"/>
    <s v="EM"/>
    <s v="LATIN AMERICA"/>
    <s v="MEXICO"/>
    <s v="INDUSTRIALS"/>
    <x v="7"/>
    <s v="FORESTRY/PAPER"/>
    <n v="400"/>
  </r>
  <r>
    <x v="30"/>
    <s v="EM"/>
    <s v="LATIN AMERICA"/>
    <s v="MEXICO"/>
    <s v="INDUSTRIALS"/>
    <x v="7"/>
    <s v="METALS/MINING EXCLUDING STEEL"/>
    <n v="500"/>
  </r>
  <r>
    <x v="30"/>
    <s v="EM"/>
    <s v="LATIN AMERICA"/>
    <s v="MEXICO"/>
    <s v="INDUSTRIALS"/>
    <x v="4"/>
    <s v="BEVERAGE"/>
    <n v="350.1"/>
  </r>
  <r>
    <x v="30"/>
    <s v="EM"/>
    <s v="LATIN AMERICA"/>
    <s v="MEXICO"/>
    <s v="INDUSTRIALS"/>
    <x v="9"/>
    <s v="ENERGY - EXPLORATION &amp; PRODUCTION"/>
    <n v="1616"/>
  </r>
  <r>
    <x v="30"/>
    <s v="EM"/>
    <s v="LATIN AMERICA"/>
    <s v="MEXICO"/>
    <s v="INDUSTRIALS"/>
    <x v="5"/>
    <s v="MEDIA CONTENT"/>
    <n v="1240.7"/>
  </r>
  <r>
    <x v="30"/>
    <s v="EM"/>
    <s v="LATIN AMERICA"/>
    <s v="MEXICO"/>
    <s v="INDUSTRIALS"/>
    <x v="2"/>
    <s v="TELECOM - WIRELESS"/>
    <n v="372.9"/>
  </r>
  <r>
    <x v="30"/>
    <s v="EM"/>
    <s v="LATIN AMERICA"/>
    <s v="MEXICO"/>
    <s v="INDUSTRIALS"/>
    <x v="1"/>
    <s v="TRANSPORT INFRASTRUCTURE/SERVICES"/>
    <n v="550"/>
  </r>
  <r>
    <x v="30"/>
    <s v="EM"/>
    <s v="LATIN AMERICA"/>
    <s v="MEXICO"/>
    <s v="QUASI &amp; FOREIGN GOVERNMENT"/>
    <x v="19"/>
    <s v="GOVERNMENT GUARANTEED"/>
    <n v="200"/>
  </r>
  <r>
    <x v="30"/>
    <s v="EM"/>
    <s v="LATIN AMERICA"/>
    <s v="VENEZUELA"/>
    <s v="FINANCIAL"/>
    <x v="12"/>
    <s v="INVESTMENTS &amp; MISC FINANCIAL SERVICES"/>
    <n v="100"/>
  </r>
  <r>
    <x v="30"/>
    <s v="EM"/>
    <s v="LATIN AMERICA"/>
    <s v="VENEZUELA"/>
    <s v="INDUSTRIALS"/>
    <x v="9"/>
    <s v="OIL REFINING &amp; MARKETING"/>
    <n v="750"/>
  </r>
  <r>
    <x v="31"/>
    <s v="DM"/>
    <s v="EUROPE"/>
    <s v="GERMANY"/>
    <s v="FINANCIAL"/>
    <x v="13"/>
    <s v="REINSURANCE"/>
    <n v="135"/>
  </r>
  <r>
    <x v="31"/>
    <s v="DM"/>
    <s v="EUROPE"/>
    <s v="GERMANY"/>
    <s v="INDUSTRIALS"/>
    <x v="0"/>
    <s v="MEDICAL PRODUCTS"/>
    <n v="360"/>
  </r>
  <r>
    <x v="31"/>
    <s v="DM"/>
    <s v="EUROPE"/>
    <s v="GREECE"/>
    <s v="INDUSTRIALS"/>
    <x v="1"/>
    <s v="TRANSPORT INFRASTRUCTURE/SERVICES"/>
    <n v="315"/>
  </r>
  <r>
    <x v="31"/>
    <s v="DM"/>
    <s v="EUROPE"/>
    <s v="IRELAND"/>
    <s v="INDUSTRIALS"/>
    <x v="2"/>
    <s v="TELECOM - WIRELINE INTEGRATED &amp; SERVICES"/>
    <n v="160"/>
  </r>
  <r>
    <x v="31"/>
    <s v="DM"/>
    <s v="EUROPE"/>
    <s v="LUXEMBOURG"/>
    <s v="INDUSTRIALS"/>
    <x v="2"/>
    <s v="TELECOM - WIRELESS"/>
    <n v="962"/>
  </r>
  <r>
    <x v="31"/>
    <s v="DM"/>
    <s v="EUROPE"/>
    <s v="NETHERLANDS"/>
    <s v="INDUSTRIALS"/>
    <x v="4"/>
    <s v="PERSONAL &amp; HOUSEHOLD PRODUCTS"/>
    <n v="150"/>
  </r>
  <r>
    <x v="31"/>
    <s v="DM"/>
    <s v="EUROPE"/>
    <s v="NETHERLANDS"/>
    <s v="INDUSTRIALS"/>
    <x v="2"/>
    <s v="TELECOM - WIRELINE INTEGRATED &amp; SERVICES"/>
    <n v="464.6"/>
  </r>
  <r>
    <x v="31"/>
    <s v="DM"/>
    <s v="EUROPE"/>
    <s v="NORWAY"/>
    <s v="INDUSTRIALS"/>
    <x v="9"/>
    <s v="OIL FIELD EQUIPMENT &amp; SERVICES"/>
    <n v="563.70000000000005"/>
  </r>
  <r>
    <x v="31"/>
    <s v="DM"/>
    <s v="EUROPE"/>
    <s v="SWEDEN"/>
    <s v="INDUSTRIALS"/>
    <x v="1"/>
    <s v="TRANSPORT INFRASTRUCTURE/SERVICES"/>
    <n v="475"/>
  </r>
  <r>
    <x v="31"/>
    <s v="DM"/>
    <s v="EUROPE"/>
    <s v="UNITED KINGDOM"/>
    <s v="INDUSTRIALS"/>
    <x v="3"/>
    <s v="AUTO PARTS &amp; EQUIPMENT"/>
    <n v="110"/>
  </r>
  <r>
    <x v="31"/>
    <s v="DM"/>
    <s v="EUROPE"/>
    <s v="UNITED KINGDOM"/>
    <s v="INDUSTRIALS"/>
    <x v="7"/>
    <s v="CHEMICALS"/>
    <n v="125"/>
  </r>
  <r>
    <x v="31"/>
    <s v="DM"/>
    <s v="EUROPE"/>
    <s v="UNITED KINGDOM"/>
    <s v="INDUSTRIALS"/>
    <x v="4"/>
    <s v="PERSONAL &amp; HOUSEHOLD PRODUCTS"/>
    <n v="350"/>
  </r>
  <r>
    <x v="31"/>
    <s v="DM"/>
    <s v="EUROPE"/>
    <s v="UNITED KINGDOM"/>
    <s v="INDUSTRIALS"/>
    <x v="5"/>
    <s v="CABLE &amp; SATELLITE TV"/>
    <n v="2186.4"/>
  </r>
  <r>
    <x v="31"/>
    <s v="DM"/>
    <s v="EUROPE"/>
    <s v="UNITED KINGDOM"/>
    <s v="INDUSTRIALS"/>
    <x v="5"/>
    <s v="PRINTING &amp; PUBLISHING"/>
    <n v="110"/>
  </r>
  <r>
    <x v="31"/>
    <s v="DM"/>
    <s v="EUROPE"/>
    <s v="UNITED KINGDOM"/>
    <s v="INDUSTRIALS"/>
    <x v="10"/>
    <s v="SPECIALTY RETAIL"/>
    <n v="300"/>
  </r>
  <r>
    <x v="31"/>
    <s v="DM"/>
    <s v="EUROPE"/>
    <s v="UNITED KINGDOM"/>
    <s v="INDUSTRIALS"/>
    <x v="2"/>
    <s v="TELECOM - WIRELESS"/>
    <n v="263"/>
  </r>
  <r>
    <x v="31"/>
    <s v="DM"/>
    <s v="EUROPE"/>
    <s v="UNITED KINGDOM"/>
    <s v="INDUSTRIALS"/>
    <x v="2"/>
    <s v="TELECOM - WIRELINE INTEGRATED &amp; SERVICES"/>
    <n v="2091.9"/>
  </r>
  <r>
    <x v="31"/>
    <s v="DM"/>
    <s v="EUROPE"/>
    <s v="UNITED KINGDOM"/>
    <s v="INDUSTRIALS"/>
    <x v="1"/>
    <s v="TRANSPORT INFRASTRUCTURE/SERVICES"/>
    <n v="174.5"/>
  </r>
  <r>
    <x v="31"/>
    <s v="DM"/>
    <s v="NORTHERN AMERICA"/>
    <s v="BERMUDA"/>
    <s v="FINANCIAL"/>
    <x v="13"/>
    <s v="REINSURANCE"/>
    <n v="100"/>
  </r>
  <r>
    <x v="31"/>
    <s v="DM"/>
    <s v="NORTHERN AMERICA"/>
    <s v="BERMUDA"/>
    <s v="INDUSTRIALS"/>
    <x v="8"/>
    <s v="DIVERSIFIED CAPITAL GOODS"/>
    <n v="426.6"/>
  </r>
  <r>
    <x v="31"/>
    <s v="DM"/>
    <s v="NORTHERN AMERICA"/>
    <s v="CANADA"/>
    <s v="INDUSTRIALS"/>
    <x v="7"/>
    <s v="BUILDING MATERIALS"/>
    <n v="125"/>
  </r>
  <r>
    <x v="31"/>
    <s v="DM"/>
    <s v="NORTHERN AMERICA"/>
    <s v="CANADA"/>
    <s v="INDUSTRIALS"/>
    <x v="7"/>
    <s v="CHEMICALS"/>
    <n v="180"/>
  </r>
  <r>
    <x v="31"/>
    <s v="DM"/>
    <s v="NORTHERN AMERICA"/>
    <s v="CANADA"/>
    <s v="INDUSTRIALS"/>
    <x v="7"/>
    <s v="FORESTRY/PAPER"/>
    <n v="1999.9"/>
  </r>
  <r>
    <x v="31"/>
    <s v="DM"/>
    <s v="NORTHERN AMERICA"/>
    <s v="CANADA"/>
    <s v="INDUSTRIALS"/>
    <x v="7"/>
    <s v="METALS/MINING EXCLUDING STEEL"/>
    <n v="600"/>
  </r>
  <r>
    <x v="31"/>
    <s v="DM"/>
    <s v="NORTHERN AMERICA"/>
    <s v="CANADA"/>
    <s v="INDUSTRIALS"/>
    <x v="7"/>
    <s v="STEEL PRODUCERS/PRODUCTS"/>
    <n v="340"/>
  </r>
  <r>
    <x v="31"/>
    <s v="DM"/>
    <s v="NORTHERN AMERICA"/>
    <s v="CANADA"/>
    <s v="INDUSTRIALS"/>
    <x v="8"/>
    <s v="DIVERSIFIED CAPITAL GOODS"/>
    <n v="167.5"/>
  </r>
  <r>
    <x v="31"/>
    <s v="DM"/>
    <s v="NORTHERN AMERICA"/>
    <s v="CANADA"/>
    <s v="INDUSTRIALS"/>
    <x v="8"/>
    <s v="PACKAGING"/>
    <n v="264.89999999999998"/>
  </r>
  <r>
    <x v="31"/>
    <s v="DM"/>
    <s v="NORTHERN AMERICA"/>
    <s v="CANADA"/>
    <s v="INDUSTRIALS"/>
    <x v="4"/>
    <s v="BEVERAGE"/>
    <n v="285"/>
  </r>
  <r>
    <x v="31"/>
    <s v="DM"/>
    <s v="NORTHERN AMERICA"/>
    <s v="CANADA"/>
    <s v="INDUSTRIALS"/>
    <x v="4"/>
    <s v="PERSONAL &amp; HOUSEHOLD PRODUCTS"/>
    <n v="125"/>
  </r>
  <r>
    <x v="31"/>
    <s v="DM"/>
    <s v="NORTHERN AMERICA"/>
    <s v="CANADA"/>
    <s v="INDUSTRIALS"/>
    <x v="9"/>
    <s v="ENERGY - EXPLORATION &amp; PRODUCTION"/>
    <n v="1374.9"/>
  </r>
  <r>
    <x v="31"/>
    <s v="DM"/>
    <s v="NORTHERN AMERICA"/>
    <s v="CANADA"/>
    <s v="INDUSTRIALS"/>
    <x v="5"/>
    <s v="ADVERTISING"/>
    <n v="200"/>
  </r>
  <r>
    <x v="31"/>
    <s v="DM"/>
    <s v="NORTHERN AMERICA"/>
    <s v="CANADA"/>
    <s v="INDUSTRIALS"/>
    <x v="5"/>
    <s v="CABLE &amp; SATELLITE TV"/>
    <n v="1815"/>
  </r>
  <r>
    <x v="31"/>
    <s v="DM"/>
    <s v="NORTHERN AMERICA"/>
    <s v="CANADA"/>
    <s v="INDUSTRIALS"/>
    <x v="10"/>
    <s v="SPECIALTY RETAIL"/>
    <n v="654.20000000000005"/>
  </r>
  <r>
    <x v="31"/>
    <s v="DM"/>
    <s v="NORTHERN AMERICA"/>
    <s v="CANADA"/>
    <s v="INDUSTRIALS"/>
    <x v="17"/>
    <s v="ELECTRONICS"/>
    <n v="200"/>
  </r>
  <r>
    <x v="31"/>
    <s v="DM"/>
    <s v="NORTHERN AMERICA"/>
    <s v="CANADA"/>
    <s v="INDUSTRIALS"/>
    <x v="2"/>
    <s v="TELECOM - WIRELESS"/>
    <n v="2760"/>
  </r>
  <r>
    <x v="31"/>
    <s v="DM"/>
    <s v="NORTHERN AMERICA"/>
    <s v="CANADA"/>
    <s v="INDUSTRIALS"/>
    <x v="2"/>
    <s v="TELECOM - WIRELINE INTEGRATED &amp; SERVICES"/>
    <n v="3112"/>
  </r>
  <r>
    <x v="31"/>
    <s v="DM"/>
    <s v="NORTHERN AMERICA"/>
    <s v="CANADA"/>
    <s v="INDUSTRIALS"/>
    <x v="1"/>
    <s v="TRANSPORT INFRASTRUCTURE/SERVICES"/>
    <n v="225"/>
  </r>
  <r>
    <x v="31"/>
    <s v="DM"/>
    <s v="NORTHERN AMERICA"/>
    <s v="UNITED STATES"/>
    <s v="FINANCIAL"/>
    <x v="11"/>
    <s v="BANKING"/>
    <n v="2765"/>
  </r>
  <r>
    <x v="31"/>
    <s v="DM"/>
    <s v="NORTHERN AMERICA"/>
    <s v="UNITED STATES"/>
    <s v="FINANCIAL"/>
    <x v="12"/>
    <s v="CONS/COMM/LEASE FINANCING"/>
    <n v="2757.5"/>
  </r>
  <r>
    <x v="31"/>
    <s v="DM"/>
    <s v="NORTHERN AMERICA"/>
    <s v="UNITED STATES"/>
    <s v="FINANCIAL"/>
    <x v="12"/>
    <s v="INVESTMENTS &amp; MISC FINANCIAL SERVICES"/>
    <n v="1416.8"/>
  </r>
  <r>
    <x v="31"/>
    <s v="DM"/>
    <s v="NORTHERN AMERICA"/>
    <s v="UNITED STATES"/>
    <s v="FINANCIAL"/>
    <x v="13"/>
    <s v="LIFE INSURANCE"/>
    <n v="300"/>
  </r>
  <r>
    <x v="31"/>
    <s v="DM"/>
    <s v="NORTHERN AMERICA"/>
    <s v="UNITED STATES"/>
    <s v="FINANCIAL"/>
    <x v="13"/>
    <s v="MULTI-LINE INSURANCE"/>
    <n v="100"/>
  </r>
  <r>
    <x v="31"/>
    <s v="DM"/>
    <s v="NORTHERN AMERICA"/>
    <s v="UNITED STATES"/>
    <s v="FINANCIAL"/>
    <x v="13"/>
    <s v="P&amp;C"/>
    <n v="775"/>
  </r>
  <r>
    <x v="31"/>
    <s v="DM"/>
    <s v="NORTHERN AMERICA"/>
    <s v="UNITED STATES"/>
    <s v="FINANCIAL"/>
    <x v="13"/>
    <s v="REINSURANCE"/>
    <n v="100"/>
  </r>
  <r>
    <x v="31"/>
    <s v="DM"/>
    <s v="NORTHERN AMERICA"/>
    <s v="UNITED STATES"/>
    <s v="INDUSTRIALS"/>
    <x v="3"/>
    <s v="AUTO LOANS"/>
    <n v="300"/>
  </r>
  <r>
    <x v="31"/>
    <s v="DM"/>
    <s v="NORTHERN AMERICA"/>
    <s v="UNITED STATES"/>
    <s v="INDUSTRIALS"/>
    <x v="3"/>
    <s v="AUTO PARTS &amp; EQUIPMENT"/>
    <n v="3399"/>
  </r>
  <r>
    <x v="31"/>
    <s v="DM"/>
    <s v="NORTHERN AMERICA"/>
    <s v="UNITED STATES"/>
    <s v="INDUSTRIALS"/>
    <x v="3"/>
    <s v="AUTOMAKERS"/>
    <n v="200"/>
  </r>
  <r>
    <x v="31"/>
    <s v="DM"/>
    <s v="NORTHERN AMERICA"/>
    <s v="UNITED STATES"/>
    <s v="INDUSTRIALS"/>
    <x v="7"/>
    <s v="BUILDING &amp; CONSTRUCTION"/>
    <n v="4367"/>
  </r>
  <r>
    <x v="31"/>
    <s v="DM"/>
    <s v="NORTHERN AMERICA"/>
    <s v="UNITED STATES"/>
    <s v="INDUSTRIALS"/>
    <x v="7"/>
    <s v="BUILDING MATERIALS"/>
    <n v="2525.3000000000002"/>
  </r>
  <r>
    <x v="31"/>
    <s v="DM"/>
    <s v="NORTHERN AMERICA"/>
    <s v="UNITED STATES"/>
    <s v="INDUSTRIALS"/>
    <x v="7"/>
    <s v="CHEMICALS"/>
    <n v="4508.8"/>
  </r>
  <r>
    <x v="31"/>
    <s v="DM"/>
    <s v="NORTHERN AMERICA"/>
    <s v="UNITED STATES"/>
    <s v="INDUSTRIALS"/>
    <x v="7"/>
    <s v="FORESTRY/PAPER"/>
    <n v="1554.6"/>
  </r>
  <r>
    <x v="31"/>
    <s v="DM"/>
    <s v="NORTHERN AMERICA"/>
    <s v="UNITED STATES"/>
    <s v="INDUSTRIALS"/>
    <x v="7"/>
    <s v="METALS/MINING EXCLUDING STEEL"/>
    <n v="2535"/>
  </r>
  <r>
    <x v="31"/>
    <s v="DM"/>
    <s v="NORTHERN AMERICA"/>
    <s v="UNITED STATES"/>
    <s v="INDUSTRIALS"/>
    <x v="7"/>
    <s v="STEEL PRODUCERS/PRODUCTS"/>
    <n v="3662.4"/>
  </r>
  <r>
    <x v="31"/>
    <s v="DM"/>
    <s v="NORTHERN AMERICA"/>
    <s v="UNITED STATES"/>
    <s v="INDUSTRIALS"/>
    <x v="8"/>
    <s v="AEROSPACE/DEFENSE"/>
    <n v="1335"/>
  </r>
  <r>
    <x v="31"/>
    <s v="DM"/>
    <s v="NORTHERN AMERICA"/>
    <s v="UNITED STATES"/>
    <s v="INDUSTRIALS"/>
    <x v="8"/>
    <s v="DIVERSIFIED CAPITAL GOODS"/>
    <n v="1519.6"/>
  </r>
  <r>
    <x v="31"/>
    <s v="DM"/>
    <s v="NORTHERN AMERICA"/>
    <s v="UNITED STATES"/>
    <s v="INDUSTRIALS"/>
    <x v="8"/>
    <s v="MACHINERY"/>
    <n v="1332.3"/>
  </r>
  <r>
    <x v="31"/>
    <s v="DM"/>
    <s v="NORTHERN AMERICA"/>
    <s v="UNITED STATES"/>
    <s v="INDUSTRIALS"/>
    <x v="8"/>
    <s v="PACKAGING"/>
    <n v="8688.9"/>
  </r>
  <r>
    <x v="31"/>
    <s v="DM"/>
    <s v="NORTHERN AMERICA"/>
    <s v="UNITED STATES"/>
    <s v="INDUSTRIALS"/>
    <x v="4"/>
    <s v="BEVERAGE"/>
    <n v="430"/>
  </r>
  <r>
    <x v="31"/>
    <s v="DM"/>
    <s v="NORTHERN AMERICA"/>
    <s v="UNITED STATES"/>
    <s v="INDUSTRIALS"/>
    <x v="4"/>
    <s v="FOOD - WHOLESALE"/>
    <n v="4894.2"/>
  </r>
  <r>
    <x v="31"/>
    <s v="DM"/>
    <s v="NORTHERN AMERICA"/>
    <s v="UNITED STATES"/>
    <s v="INDUSTRIALS"/>
    <x v="4"/>
    <s v="PERSONAL &amp; HOUSEHOLD PRODUCTS"/>
    <n v="4834.7"/>
  </r>
  <r>
    <x v="31"/>
    <s v="DM"/>
    <s v="NORTHERN AMERICA"/>
    <s v="UNITED STATES"/>
    <s v="INDUSTRIALS"/>
    <x v="9"/>
    <s v="ENERGY - EXPLORATION &amp; PRODUCTION"/>
    <n v="8662.4"/>
  </r>
  <r>
    <x v="31"/>
    <s v="DM"/>
    <s v="NORTHERN AMERICA"/>
    <s v="UNITED STATES"/>
    <s v="INDUSTRIALS"/>
    <x v="9"/>
    <s v="GAS DISTRIBUTION"/>
    <n v="227.2"/>
  </r>
  <r>
    <x v="31"/>
    <s v="DM"/>
    <s v="NORTHERN AMERICA"/>
    <s v="UNITED STATES"/>
    <s v="INDUSTRIALS"/>
    <x v="9"/>
    <s v="INTEGRATED ENERGY"/>
    <n v="250"/>
  </r>
  <r>
    <x v="31"/>
    <s v="DM"/>
    <s v="NORTHERN AMERICA"/>
    <s v="UNITED STATES"/>
    <s v="INDUSTRIALS"/>
    <x v="9"/>
    <s v="OIL FIELD EQUIPMENT &amp; SERVICES"/>
    <n v="2759.7"/>
  </r>
  <r>
    <x v="31"/>
    <s v="DM"/>
    <s v="NORTHERN AMERICA"/>
    <s v="UNITED STATES"/>
    <s v="INDUSTRIALS"/>
    <x v="9"/>
    <s v="OIL REFINING &amp; MARKETING"/>
    <n v="865"/>
  </r>
  <r>
    <x v="31"/>
    <s v="DM"/>
    <s v="NORTHERN AMERICA"/>
    <s v="UNITED STATES"/>
    <s v="INDUSTRIALS"/>
    <x v="0"/>
    <s v="HEALTH FACILITIES"/>
    <n v="12132.6"/>
  </r>
  <r>
    <x v="31"/>
    <s v="DM"/>
    <s v="NORTHERN AMERICA"/>
    <s v="UNITED STATES"/>
    <s v="INDUSTRIALS"/>
    <x v="0"/>
    <s v="HEALTH SERVICES"/>
    <n v="1349.7"/>
  </r>
  <r>
    <x v="31"/>
    <s v="DM"/>
    <s v="NORTHERN AMERICA"/>
    <s v="UNITED STATES"/>
    <s v="INDUSTRIALS"/>
    <x v="0"/>
    <s v="MEDICAL PRODUCTS"/>
    <n v="2147.1999999999998"/>
  </r>
  <r>
    <x v="31"/>
    <s v="DM"/>
    <s v="NORTHERN AMERICA"/>
    <s v="UNITED STATES"/>
    <s v="INDUSTRIALS"/>
    <x v="0"/>
    <s v="PHARMACEUTICALS"/>
    <n v="725"/>
  </r>
  <r>
    <x v="31"/>
    <s v="DM"/>
    <s v="NORTHERN AMERICA"/>
    <s v="UNITED STATES"/>
    <s v="INDUSTRIALS"/>
    <x v="14"/>
    <s v="GAMING"/>
    <n v="6356.5"/>
  </r>
  <r>
    <x v="31"/>
    <s v="DM"/>
    <s v="NORTHERN AMERICA"/>
    <s v="UNITED STATES"/>
    <s v="INDUSTRIALS"/>
    <x v="14"/>
    <s v="HOTELS"/>
    <n v="5250"/>
  </r>
  <r>
    <x v="31"/>
    <s v="DM"/>
    <s v="NORTHERN AMERICA"/>
    <s v="UNITED STATES"/>
    <s v="INDUSTRIALS"/>
    <x v="14"/>
    <s v="RECREATION &amp; TRAVEL"/>
    <n v="4219.7"/>
  </r>
  <r>
    <x v="31"/>
    <s v="DM"/>
    <s v="NORTHERN AMERICA"/>
    <s v="UNITED STATES"/>
    <s v="INDUSTRIALS"/>
    <x v="14"/>
    <s v="THEATERS &amp; ENTERTAINMENT"/>
    <n v="2184.1"/>
  </r>
  <r>
    <x v="31"/>
    <s v="DM"/>
    <s v="NORTHERN AMERICA"/>
    <s v="UNITED STATES"/>
    <s v="INDUSTRIALS"/>
    <x v="5"/>
    <s v="ADVERTISING"/>
    <n v="1480"/>
  </r>
  <r>
    <x v="31"/>
    <s v="DM"/>
    <s v="NORTHERN AMERICA"/>
    <s v="UNITED STATES"/>
    <s v="INDUSTRIALS"/>
    <x v="5"/>
    <s v="CABLE &amp; SATELLITE TV"/>
    <n v="14042.7"/>
  </r>
  <r>
    <x v="31"/>
    <s v="DM"/>
    <s v="NORTHERN AMERICA"/>
    <s v="UNITED STATES"/>
    <s v="INDUSTRIALS"/>
    <x v="5"/>
    <s v="MEDIA - DIVERSIFIED"/>
    <n v="2070.8000000000002"/>
  </r>
  <r>
    <x v="31"/>
    <s v="DM"/>
    <s v="NORTHERN AMERICA"/>
    <s v="UNITED STATES"/>
    <s v="INDUSTRIALS"/>
    <x v="5"/>
    <s v="MEDIA CONTENT"/>
    <n v="12511.1"/>
  </r>
  <r>
    <x v="31"/>
    <s v="DM"/>
    <s v="NORTHERN AMERICA"/>
    <s v="UNITED STATES"/>
    <s v="INDUSTRIALS"/>
    <x v="5"/>
    <s v="PRINTING &amp; PUBLISHING"/>
    <n v="1985"/>
  </r>
  <r>
    <x v="31"/>
    <s v="DM"/>
    <s v="NORTHERN AMERICA"/>
    <s v="UNITED STATES"/>
    <s v="INDUSTRIALS"/>
    <x v="15"/>
    <s v="REALESTATE DEV &amp; MGT"/>
    <n v="375"/>
  </r>
  <r>
    <x v="31"/>
    <s v="DM"/>
    <s v="NORTHERN AMERICA"/>
    <s v="UNITED STATES"/>
    <s v="INDUSTRIALS"/>
    <x v="15"/>
    <s v="REITS"/>
    <n v="1535"/>
  </r>
  <r>
    <x v="31"/>
    <s v="DM"/>
    <s v="NORTHERN AMERICA"/>
    <s v="UNITED STATES"/>
    <s v="INDUSTRIALS"/>
    <x v="10"/>
    <s v="DEPARTMENT STORES"/>
    <n v="117.5"/>
  </r>
  <r>
    <x v="31"/>
    <s v="DM"/>
    <s v="NORTHERN AMERICA"/>
    <s v="UNITED STATES"/>
    <s v="INDUSTRIALS"/>
    <x v="10"/>
    <s v="DISCOUNT STORES"/>
    <n v="1803"/>
  </r>
  <r>
    <x v="31"/>
    <s v="DM"/>
    <s v="NORTHERN AMERICA"/>
    <s v="UNITED STATES"/>
    <s v="INDUSTRIALS"/>
    <x v="10"/>
    <s v="FOOD &amp; DRUG RETAILERS"/>
    <n v="3292.5"/>
  </r>
  <r>
    <x v="31"/>
    <s v="DM"/>
    <s v="NORTHERN AMERICA"/>
    <s v="UNITED STATES"/>
    <s v="INDUSTRIALS"/>
    <x v="10"/>
    <s v="RESTAURANTS"/>
    <n v="2438.1"/>
  </r>
  <r>
    <x v="31"/>
    <s v="DM"/>
    <s v="NORTHERN AMERICA"/>
    <s v="UNITED STATES"/>
    <s v="INDUSTRIALS"/>
    <x v="10"/>
    <s v="SPECIALTY RETAIL"/>
    <n v="8306"/>
  </r>
  <r>
    <x v="31"/>
    <s v="DM"/>
    <s v="NORTHERN AMERICA"/>
    <s v="UNITED STATES"/>
    <s v="INDUSTRIALS"/>
    <x v="16"/>
    <s v="ENVIRONMENTAL"/>
    <n v="2274.1999999999998"/>
  </r>
  <r>
    <x v="31"/>
    <s v="DM"/>
    <s v="NORTHERN AMERICA"/>
    <s v="UNITED STATES"/>
    <s v="INDUSTRIALS"/>
    <x v="16"/>
    <s v="SUPPORT-SERVICES"/>
    <n v="1747.9"/>
  </r>
  <r>
    <x v="31"/>
    <s v="DM"/>
    <s v="NORTHERN AMERICA"/>
    <s v="UNITED STATES"/>
    <s v="INDUSTRIALS"/>
    <x v="17"/>
    <s v="ELECTRONICS"/>
    <n v="8487.5"/>
  </r>
  <r>
    <x v="31"/>
    <s v="DM"/>
    <s v="NORTHERN AMERICA"/>
    <s v="UNITED STATES"/>
    <s v="INDUSTRIALS"/>
    <x v="17"/>
    <s v="SOFTWARE/SERVICES"/>
    <n v="3189"/>
  </r>
  <r>
    <x v="31"/>
    <s v="DM"/>
    <s v="NORTHERN AMERICA"/>
    <s v="UNITED STATES"/>
    <s v="INDUSTRIALS"/>
    <x v="17"/>
    <s v="TECH HARDWARE &amp; EQUIPMENT"/>
    <n v="1770"/>
  </r>
  <r>
    <x v="31"/>
    <s v="DM"/>
    <s v="NORTHERN AMERICA"/>
    <s v="UNITED STATES"/>
    <s v="INDUSTRIALS"/>
    <x v="2"/>
    <s v="TELECOM - SATELLITE"/>
    <n v="3820.8"/>
  </r>
  <r>
    <x v="31"/>
    <s v="DM"/>
    <s v="NORTHERN AMERICA"/>
    <s v="UNITED STATES"/>
    <s v="INDUSTRIALS"/>
    <x v="2"/>
    <s v="TELECOM - WIRELESS"/>
    <n v="6885.1"/>
  </r>
  <r>
    <x v="31"/>
    <s v="DM"/>
    <s v="NORTHERN AMERICA"/>
    <s v="UNITED STATES"/>
    <s v="INDUSTRIALS"/>
    <x v="2"/>
    <s v="TELECOM - WIRELINE INTEGRATED &amp; SERVICES"/>
    <n v="24241.200000000001"/>
  </r>
  <r>
    <x v="31"/>
    <s v="DM"/>
    <s v="NORTHERN AMERICA"/>
    <s v="UNITED STATES"/>
    <s v="INDUSTRIALS"/>
    <x v="1"/>
    <s v="AIR TRANSPORTATION"/>
    <n v="3638.8"/>
  </r>
  <r>
    <x v="31"/>
    <s v="DM"/>
    <s v="NORTHERN AMERICA"/>
    <s v="UNITED STATES"/>
    <s v="INDUSTRIALS"/>
    <x v="1"/>
    <s v="TRANSPORT INFRASTRUCTURE/SERVICES"/>
    <n v="1955"/>
  </r>
  <r>
    <x v="31"/>
    <s v="DM"/>
    <s v="NORTHERN AMERICA"/>
    <s v="UNITED STATES"/>
    <s v="INDUSTRIALS"/>
    <x v="1"/>
    <s v="TRUCKING &amp; DELIVERY"/>
    <n v="100"/>
  </r>
  <r>
    <x v="31"/>
    <s v="DM"/>
    <s v="NORTHERN AMERICA"/>
    <s v="UNITED STATES"/>
    <s v="UTILITY"/>
    <x v="6"/>
    <s v="ELECTRIC-GENERATION"/>
    <n v="1055"/>
  </r>
  <r>
    <x v="31"/>
    <s v="DM"/>
    <s v="NORTHERN AMERICA"/>
    <s v="UNITED STATES"/>
    <s v="UTILITY"/>
    <x v="6"/>
    <s v="ELECTRIC-INTEGRATED"/>
    <n v="5581.4"/>
  </r>
  <r>
    <x v="31"/>
    <s v="DM"/>
    <s v="OCEANIA"/>
    <s v="AUSTRALIA"/>
    <s v="FINANCIAL"/>
    <x v="12"/>
    <s v="INVESTMENTS &amp; MISC FINANCIAL SERVICES"/>
    <n v="340"/>
  </r>
  <r>
    <x v="31"/>
    <s v="DM"/>
    <s v="OCEANIA"/>
    <s v="AUSTRALIA"/>
    <s v="INDUSTRIALS"/>
    <x v="7"/>
    <s v="METALS/MINING EXCLUDING STEEL"/>
    <n v="525"/>
  </r>
  <r>
    <x v="31"/>
    <s v="EM"/>
    <s v="ASIA"/>
    <s v="INDONESIA"/>
    <s v="FINANCIAL"/>
    <x v="12"/>
    <s v="INVESTMENTS &amp; MISC FINANCIAL SERVICES"/>
    <n v="634"/>
  </r>
  <r>
    <x v="31"/>
    <s v="EM"/>
    <s v="ASIA"/>
    <s v="INDONESIA"/>
    <s v="INDUSTRIALS"/>
    <x v="7"/>
    <s v="FORESTRY/PAPER"/>
    <n v="100"/>
  </r>
  <r>
    <x v="31"/>
    <s v="EM"/>
    <s v="ASIA"/>
    <s v="MALAYSIA"/>
    <s v="FINANCIAL"/>
    <x v="11"/>
    <s v="BANKING"/>
    <n v="250"/>
  </r>
  <r>
    <x v="31"/>
    <s v="EM"/>
    <s v="ASIA"/>
    <s v="PHILIPPINES"/>
    <s v="QUASI &amp; FOREIGN GOVERNMENT"/>
    <x v="19"/>
    <s v="GOVERNMENT GUARANTEED"/>
    <n v="360"/>
  </r>
  <r>
    <x v="31"/>
    <s v="EM"/>
    <s v="ASIA"/>
    <s v="PHILIPPINES"/>
    <s v="UTILITY"/>
    <x v="6"/>
    <s v="ELECTRIC-GENERATION"/>
    <n v="596.5"/>
  </r>
  <r>
    <x v="31"/>
    <s v="EM"/>
    <s v="EUROPE"/>
    <s v="CZECH REPUBLIC"/>
    <s v="INDUSTRIALS"/>
    <x v="5"/>
    <s v="MEDIA CONTENT"/>
    <n v="100"/>
  </r>
  <r>
    <x v="31"/>
    <s v="EM"/>
    <s v="EUROPE"/>
    <s v="POLAND"/>
    <s v="INDUSTRIALS"/>
    <x v="2"/>
    <s v="TELECOM - WIRELESS"/>
    <n v="253.2"/>
  </r>
  <r>
    <x v="31"/>
    <s v="EM"/>
    <s v="LATIN AMERICA"/>
    <s v="ARGENTINA"/>
    <s v="FINANCIAL"/>
    <x v="11"/>
    <s v="BANKING"/>
    <n v="450"/>
  </r>
  <r>
    <x v="31"/>
    <s v="EM"/>
    <s v="LATIN AMERICA"/>
    <s v="ARGENTINA"/>
    <s v="FINANCIAL"/>
    <x v="12"/>
    <s v="INVESTMENTS &amp; MISC FINANCIAL SERVICES"/>
    <n v="206.7"/>
  </r>
  <r>
    <x v="31"/>
    <s v="EM"/>
    <s v="LATIN AMERICA"/>
    <s v="ARGENTINA"/>
    <s v="INDUSTRIALS"/>
    <x v="7"/>
    <s v="STEEL PRODUCERS/PRODUCTS"/>
    <n v="100"/>
  </r>
  <r>
    <x v="31"/>
    <s v="EM"/>
    <s v="LATIN AMERICA"/>
    <s v="ARGENTINA"/>
    <s v="INDUSTRIALS"/>
    <x v="4"/>
    <s v="FOOD - WHOLESALE"/>
    <n v="225"/>
  </r>
  <r>
    <x v="31"/>
    <s v="EM"/>
    <s v="LATIN AMERICA"/>
    <s v="ARGENTINA"/>
    <s v="INDUSTRIALS"/>
    <x v="9"/>
    <s v="GAS DISTRIBUTION"/>
    <n v="500"/>
  </r>
  <r>
    <x v="31"/>
    <s v="EM"/>
    <s v="LATIN AMERICA"/>
    <s v="ARGENTINA"/>
    <s v="INDUSTRIALS"/>
    <x v="9"/>
    <s v="INTEGRATED ENERGY"/>
    <n v="1000"/>
  </r>
  <r>
    <x v="31"/>
    <s v="EM"/>
    <s v="LATIN AMERICA"/>
    <s v="ARGENTINA"/>
    <s v="INDUSTRIALS"/>
    <x v="5"/>
    <s v="CABLE &amp; SATELLITE TV"/>
    <n v="123.9"/>
  </r>
  <r>
    <x v="31"/>
    <s v="EM"/>
    <s v="LATIN AMERICA"/>
    <s v="ARGENTINA"/>
    <s v="INDUSTRIALS"/>
    <x v="2"/>
    <s v="TELECOM - WIRELINE INTEGRATED &amp; SERVICES"/>
    <n v="746.4"/>
  </r>
  <r>
    <x v="31"/>
    <s v="EM"/>
    <s v="LATIN AMERICA"/>
    <s v="BRAZIL"/>
    <s v="INDUSTRIALS"/>
    <x v="5"/>
    <s v="CABLE &amp; SATELLITE TV"/>
    <n v="357.2"/>
  </r>
  <r>
    <x v="31"/>
    <s v="EM"/>
    <s v="LATIN AMERICA"/>
    <s v="MEXICO"/>
    <s v="FINANCIAL"/>
    <x v="11"/>
    <s v="BANKING"/>
    <n v="200"/>
  </r>
  <r>
    <x v="31"/>
    <s v="EM"/>
    <s v="LATIN AMERICA"/>
    <s v="MEXICO"/>
    <s v="INDUSTRIALS"/>
    <x v="7"/>
    <s v="BUILDING MATERIALS"/>
    <n v="250"/>
  </r>
  <r>
    <x v="31"/>
    <s v="EM"/>
    <s v="LATIN AMERICA"/>
    <s v="MEXICO"/>
    <s v="INDUSTRIALS"/>
    <x v="7"/>
    <s v="FORESTRY/PAPER"/>
    <n v="400"/>
  </r>
  <r>
    <x v="31"/>
    <s v="EM"/>
    <s v="LATIN AMERICA"/>
    <s v="MEXICO"/>
    <s v="INDUSTRIALS"/>
    <x v="7"/>
    <s v="METALS/MINING EXCLUDING STEEL"/>
    <n v="500"/>
  </r>
  <r>
    <x v="31"/>
    <s v="EM"/>
    <s v="LATIN AMERICA"/>
    <s v="MEXICO"/>
    <s v="INDUSTRIALS"/>
    <x v="4"/>
    <s v="BEVERAGE"/>
    <n v="350.1"/>
  </r>
  <r>
    <x v="31"/>
    <s v="EM"/>
    <s v="LATIN AMERICA"/>
    <s v="MEXICO"/>
    <s v="INDUSTRIALS"/>
    <x v="9"/>
    <s v="ENERGY - EXPLORATION &amp; PRODUCTION"/>
    <n v="1616"/>
  </r>
  <r>
    <x v="31"/>
    <s v="EM"/>
    <s v="LATIN AMERICA"/>
    <s v="MEXICO"/>
    <s v="INDUSTRIALS"/>
    <x v="5"/>
    <s v="MEDIA CONTENT"/>
    <n v="1240.7"/>
  </r>
  <r>
    <x v="31"/>
    <s v="EM"/>
    <s v="LATIN AMERICA"/>
    <s v="MEXICO"/>
    <s v="INDUSTRIALS"/>
    <x v="2"/>
    <s v="TELECOM - WIRELESS"/>
    <n v="372.9"/>
  </r>
  <r>
    <x v="31"/>
    <s v="EM"/>
    <s v="LATIN AMERICA"/>
    <s v="MEXICO"/>
    <s v="INDUSTRIALS"/>
    <x v="1"/>
    <s v="TRANSPORT INFRASTRUCTURE/SERVICES"/>
    <n v="550"/>
  </r>
  <r>
    <x v="31"/>
    <s v="EM"/>
    <s v="LATIN AMERICA"/>
    <s v="MEXICO"/>
    <s v="QUASI &amp; FOREIGN GOVERNMENT"/>
    <x v="19"/>
    <s v="GOVERNMENT GUARANTEED"/>
    <n v="200"/>
  </r>
  <r>
    <x v="31"/>
    <s v="EM"/>
    <s v="LATIN AMERICA"/>
    <s v="VENEZUELA"/>
    <s v="FINANCIAL"/>
    <x v="12"/>
    <s v="INVESTMENTS &amp; MISC FINANCIAL SERVICES"/>
    <n v="100"/>
  </r>
  <r>
    <x v="31"/>
    <s v="EM"/>
    <s v="LATIN AMERICA"/>
    <s v="VENEZUELA"/>
    <s v="INDUSTRIALS"/>
    <x v="9"/>
    <s v="OIL REFINING &amp; MARKETING"/>
    <n v="750"/>
  </r>
  <r>
    <x v="32"/>
    <s v="DM"/>
    <s v="EUROPE"/>
    <s v="GERMANY"/>
    <s v="FINANCIAL"/>
    <x v="13"/>
    <s v="REINSURANCE"/>
    <n v="135"/>
  </r>
  <r>
    <x v="32"/>
    <s v="DM"/>
    <s v="EUROPE"/>
    <s v="GERMANY"/>
    <s v="INDUSTRIALS"/>
    <x v="0"/>
    <s v="MEDICAL PRODUCTS"/>
    <n v="360"/>
  </r>
  <r>
    <x v="32"/>
    <s v="DM"/>
    <s v="EUROPE"/>
    <s v="GREECE"/>
    <s v="INDUSTRIALS"/>
    <x v="1"/>
    <s v="TRANSPORT INFRASTRUCTURE/SERVICES"/>
    <n v="315"/>
  </r>
  <r>
    <x v="32"/>
    <s v="DM"/>
    <s v="EUROPE"/>
    <s v="IRELAND"/>
    <s v="INDUSTRIALS"/>
    <x v="2"/>
    <s v="TELECOM - WIRELINE INTEGRATED &amp; SERVICES"/>
    <n v="160"/>
  </r>
  <r>
    <x v="32"/>
    <s v="DM"/>
    <s v="EUROPE"/>
    <s v="LUXEMBOURG"/>
    <s v="INDUSTRIALS"/>
    <x v="2"/>
    <s v="TELECOM - WIRELESS"/>
    <n v="962"/>
  </r>
  <r>
    <x v="32"/>
    <s v="DM"/>
    <s v="EUROPE"/>
    <s v="NETHERLANDS"/>
    <s v="INDUSTRIALS"/>
    <x v="4"/>
    <s v="PERSONAL &amp; HOUSEHOLD PRODUCTS"/>
    <n v="150"/>
  </r>
  <r>
    <x v="32"/>
    <s v="DM"/>
    <s v="EUROPE"/>
    <s v="NETHERLANDS"/>
    <s v="INDUSTRIALS"/>
    <x v="2"/>
    <s v="TELECOM - WIRELINE INTEGRATED &amp; SERVICES"/>
    <n v="464.6"/>
  </r>
  <r>
    <x v="32"/>
    <s v="DM"/>
    <s v="EUROPE"/>
    <s v="NORWAY"/>
    <s v="INDUSTRIALS"/>
    <x v="9"/>
    <s v="OIL FIELD EQUIPMENT &amp; SERVICES"/>
    <n v="563.70000000000005"/>
  </r>
  <r>
    <x v="32"/>
    <s v="DM"/>
    <s v="EUROPE"/>
    <s v="SWEDEN"/>
    <s v="INDUSTRIALS"/>
    <x v="1"/>
    <s v="TRANSPORT INFRASTRUCTURE/SERVICES"/>
    <n v="475"/>
  </r>
  <r>
    <x v="32"/>
    <s v="DM"/>
    <s v="EUROPE"/>
    <s v="UNITED KINGDOM"/>
    <s v="INDUSTRIALS"/>
    <x v="7"/>
    <s v="CHEMICALS"/>
    <n v="125"/>
  </r>
  <r>
    <x v="32"/>
    <s v="DM"/>
    <s v="EUROPE"/>
    <s v="UNITED KINGDOM"/>
    <s v="INDUSTRIALS"/>
    <x v="4"/>
    <s v="PERSONAL &amp; HOUSEHOLD PRODUCTS"/>
    <n v="350"/>
  </r>
  <r>
    <x v="32"/>
    <s v="DM"/>
    <s v="EUROPE"/>
    <s v="UNITED KINGDOM"/>
    <s v="INDUSTRIALS"/>
    <x v="5"/>
    <s v="CABLE &amp; SATELLITE TV"/>
    <n v="2186.4"/>
  </r>
  <r>
    <x v="32"/>
    <s v="DM"/>
    <s v="EUROPE"/>
    <s v="UNITED KINGDOM"/>
    <s v="INDUSTRIALS"/>
    <x v="5"/>
    <s v="PRINTING &amp; PUBLISHING"/>
    <n v="110"/>
  </r>
  <r>
    <x v="32"/>
    <s v="DM"/>
    <s v="EUROPE"/>
    <s v="UNITED KINGDOM"/>
    <s v="INDUSTRIALS"/>
    <x v="10"/>
    <s v="SPECIALTY RETAIL"/>
    <n v="300"/>
  </r>
  <r>
    <x v="32"/>
    <s v="DM"/>
    <s v="EUROPE"/>
    <s v="UNITED KINGDOM"/>
    <s v="INDUSTRIALS"/>
    <x v="2"/>
    <s v="TELECOM - WIRELESS"/>
    <n v="808"/>
  </r>
  <r>
    <x v="32"/>
    <s v="DM"/>
    <s v="EUROPE"/>
    <s v="UNITED KINGDOM"/>
    <s v="INDUSTRIALS"/>
    <x v="2"/>
    <s v="TELECOM - WIRELINE INTEGRATED &amp; SERVICES"/>
    <n v="2091.9"/>
  </r>
  <r>
    <x v="32"/>
    <s v="DM"/>
    <s v="EUROPE"/>
    <s v="UNITED KINGDOM"/>
    <s v="INDUSTRIALS"/>
    <x v="1"/>
    <s v="TRANSPORT INFRASTRUCTURE/SERVICES"/>
    <n v="174.5"/>
  </r>
  <r>
    <x v="32"/>
    <s v="DM"/>
    <s v="NORTHERN AMERICA"/>
    <s v="BERMUDA"/>
    <s v="FINANCIAL"/>
    <x v="13"/>
    <s v="REINSURANCE"/>
    <n v="100"/>
  </r>
  <r>
    <x v="32"/>
    <s v="DM"/>
    <s v="NORTHERN AMERICA"/>
    <s v="BERMUDA"/>
    <s v="INDUSTRIALS"/>
    <x v="8"/>
    <s v="DIVERSIFIED CAPITAL GOODS"/>
    <n v="426.6"/>
  </r>
  <r>
    <x v="32"/>
    <s v="DM"/>
    <s v="NORTHERN AMERICA"/>
    <s v="CANADA"/>
    <s v="INDUSTRIALS"/>
    <x v="7"/>
    <s v="BUILDING MATERIALS"/>
    <n v="125"/>
  </r>
  <r>
    <x v="32"/>
    <s v="DM"/>
    <s v="NORTHERN AMERICA"/>
    <s v="CANADA"/>
    <s v="INDUSTRIALS"/>
    <x v="7"/>
    <s v="CHEMICALS"/>
    <n v="180"/>
  </r>
  <r>
    <x v="32"/>
    <s v="DM"/>
    <s v="NORTHERN AMERICA"/>
    <s v="CANADA"/>
    <s v="INDUSTRIALS"/>
    <x v="7"/>
    <s v="FORESTRY/PAPER"/>
    <n v="1999.9"/>
  </r>
  <r>
    <x v="32"/>
    <s v="DM"/>
    <s v="NORTHERN AMERICA"/>
    <s v="CANADA"/>
    <s v="INDUSTRIALS"/>
    <x v="7"/>
    <s v="METALS/MINING EXCLUDING STEEL"/>
    <n v="600"/>
  </r>
  <r>
    <x v="32"/>
    <s v="DM"/>
    <s v="NORTHERN AMERICA"/>
    <s v="CANADA"/>
    <s v="INDUSTRIALS"/>
    <x v="7"/>
    <s v="STEEL PRODUCERS/PRODUCTS"/>
    <n v="340"/>
  </r>
  <r>
    <x v="32"/>
    <s v="DM"/>
    <s v="NORTHERN AMERICA"/>
    <s v="CANADA"/>
    <s v="INDUSTRIALS"/>
    <x v="8"/>
    <s v="DIVERSIFIED CAPITAL GOODS"/>
    <n v="167.5"/>
  </r>
  <r>
    <x v="32"/>
    <s v="DM"/>
    <s v="NORTHERN AMERICA"/>
    <s v="CANADA"/>
    <s v="INDUSTRIALS"/>
    <x v="8"/>
    <s v="PACKAGING"/>
    <n v="264.89999999999998"/>
  </r>
  <r>
    <x v="32"/>
    <s v="DM"/>
    <s v="NORTHERN AMERICA"/>
    <s v="CANADA"/>
    <s v="INDUSTRIALS"/>
    <x v="4"/>
    <s v="BEVERAGE"/>
    <n v="285"/>
  </r>
  <r>
    <x v="32"/>
    <s v="DM"/>
    <s v="NORTHERN AMERICA"/>
    <s v="CANADA"/>
    <s v="INDUSTRIALS"/>
    <x v="4"/>
    <s v="PERSONAL &amp; HOUSEHOLD PRODUCTS"/>
    <n v="125"/>
  </r>
  <r>
    <x v="32"/>
    <s v="DM"/>
    <s v="NORTHERN AMERICA"/>
    <s v="CANADA"/>
    <s v="INDUSTRIALS"/>
    <x v="9"/>
    <s v="ENERGY - EXPLORATION &amp; PRODUCTION"/>
    <n v="1374.9"/>
  </r>
  <r>
    <x v="32"/>
    <s v="DM"/>
    <s v="NORTHERN AMERICA"/>
    <s v="CANADA"/>
    <s v="INDUSTRIALS"/>
    <x v="5"/>
    <s v="ADVERTISING"/>
    <n v="200"/>
  </r>
  <r>
    <x v="32"/>
    <s v="DM"/>
    <s v="NORTHERN AMERICA"/>
    <s v="CANADA"/>
    <s v="INDUSTRIALS"/>
    <x v="5"/>
    <s v="CABLE &amp; SATELLITE TV"/>
    <n v="1815"/>
  </r>
  <r>
    <x v="32"/>
    <s v="DM"/>
    <s v="NORTHERN AMERICA"/>
    <s v="CANADA"/>
    <s v="INDUSTRIALS"/>
    <x v="10"/>
    <s v="SPECIALTY RETAIL"/>
    <n v="654.20000000000005"/>
  </r>
  <r>
    <x v="32"/>
    <s v="DM"/>
    <s v="NORTHERN AMERICA"/>
    <s v="CANADA"/>
    <s v="INDUSTRIALS"/>
    <x v="17"/>
    <s v="ELECTRONICS"/>
    <n v="200"/>
  </r>
  <r>
    <x v="32"/>
    <s v="DM"/>
    <s v="NORTHERN AMERICA"/>
    <s v="CANADA"/>
    <s v="INDUSTRIALS"/>
    <x v="2"/>
    <s v="TELECOM - WIRELESS"/>
    <n v="2760"/>
  </r>
  <r>
    <x v="32"/>
    <s v="DM"/>
    <s v="NORTHERN AMERICA"/>
    <s v="CANADA"/>
    <s v="INDUSTRIALS"/>
    <x v="2"/>
    <s v="TELECOM - WIRELINE INTEGRATED &amp; SERVICES"/>
    <n v="1721"/>
  </r>
  <r>
    <x v="32"/>
    <s v="DM"/>
    <s v="NORTHERN AMERICA"/>
    <s v="CANADA"/>
    <s v="INDUSTRIALS"/>
    <x v="1"/>
    <s v="TRANSPORT INFRASTRUCTURE/SERVICES"/>
    <n v="225"/>
  </r>
  <r>
    <x v="32"/>
    <s v="DM"/>
    <s v="NORTHERN AMERICA"/>
    <s v="UNITED STATES"/>
    <s v="FINANCIAL"/>
    <x v="11"/>
    <s v="BANKING"/>
    <n v="2790"/>
  </r>
  <r>
    <x v="32"/>
    <s v="DM"/>
    <s v="NORTHERN AMERICA"/>
    <s v="UNITED STATES"/>
    <s v="FINANCIAL"/>
    <x v="12"/>
    <s v="CONS/COMM/LEASE FINANCING"/>
    <n v="2757.5"/>
  </r>
  <r>
    <x v="32"/>
    <s v="DM"/>
    <s v="NORTHERN AMERICA"/>
    <s v="UNITED STATES"/>
    <s v="FINANCIAL"/>
    <x v="12"/>
    <s v="INVESTMENTS &amp; MISC FINANCIAL SERVICES"/>
    <n v="1816.8"/>
  </r>
  <r>
    <x v="32"/>
    <s v="DM"/>
    <s v="NORTHERN AMERICA"/>
    <s v="UNITED STATES"/>
    <s v="FINANCIAL"/>
    <x v="13"/>
    <s v="LIFE INSURANCE"/>
    <n v="300"/>
  </r>
  <r>
    <x v="32"/>
    <s v="DM"/>
    <s v="NORTHERN AMERICA"/>
    <s v="UNITED STATES"/>
    <s v="FINANCIAL"/>
    <x v="13"/>
    <s v="MULTI-LINE INSURANCE"/>
    <n v="100"/>
  </r>
  <r>
    <x v="32"/>
    <s v="DM"/>
    <s v="NORTHERN AMERICA"/>
    <s v="UNITED STATES"/>
    <s v="FINANCIAL"/>
    <x v="13"/>
    <s v="P&amp;C"/>
    <n v="775"/>
  </r>
  <r>
    <x v="32"/>
    <s v="DM"/>
    <s v="NORTHERN AMERICA"/>
    <s v="UNITED STATES"/>
    <s v="FINANCIAL"/>
    <x v="13"/>
    <s v="REINSURANCE"/>
    <n v="100"/>
  </r>
  <r>
    <x v="32"/>
    <s v="DM"/>
    <s v="NORTHERN AMERICA"/>
    <s v="UNITED STATES"/>
    <s v="INDUSTRIALS"/>
    <x v="3"/>
    <s v="AUTO LOANS"/>
    <n v="300"/>
  </r>
  <r>
    <x v="32"/>
    <s v="DM"/>
    <s v="NORTHERN AMERICA"/>
    <s v="UNITED STATES"/>
    <s v="INDUSTRIALS"/>
    <x v="3"/>
    <s v="AUTO PARTS &amp; EQUIPMENT"/>
    <n v="4649"/>
  </r>
  <r>
    <x v="32"/>
    <s v="DM"/>
    <s v="NORTHERN AMERICA"/>
    <s v="UNITED STATES"/>
    <s v="INDUSTRIALS"/>
    <x v="3"/>
    <s v="AUTOMAKERS"/>
    <n v="200"/>
  </r>
  <r>
    <x v="32"/>
    <s v="DM"/>
    <s v="NORTHERN AMERICA"/>
    <s v="UNITED STATES"/>
    <s v="INDUSTRIALS"/>
    <x v="7"/>
    <s v="BUILDING &amp; CONSTRUCTION"/>
    <n v="4647"/>
  </r>
  <r>
    <x v="32"/>
    <s v="DM"/>
    <s v="NORTHERN AMERICA"/>
    <s v="UNITED STATES"/>
    <s v="INDUSTRIALS"/>
    <x v="7"/>
    <s v="BUILDING MATERIALS"/>
    <n v="2750.3"/>
  </r>
  <r>
    <x v="32"/>
    <s v="DM"/>
    <s v="NORTHERN AMERICA"/>
    <s v="UNITED STATES"/>
    <s v="INDUSTRIALS"/>
    <x v="7"/>
    <s v="CHEMICALS"/>
    <n v="4508.8"/>
  </r>
  <r>
    <x v="32"/>
    <s v="DM"/>
    <s v="NORTHERN AMERICA"/>
    <s v="UNITED STATES"/>
    <s v="INDUSTRIALS"/>
    <x v="7"/>
    <s v="FORESTRY/PAPER"/>
    <n v="1554.6"/>
  </r>
  <r>
    <x v="32"/>
    <s v="DM"/>
    <s v="NORTHERN AMERICA"/>
    <s v="UNITED STATES"/>
    <s v="INDUSTRIALS"/>
    <x v="7"/>
    <s v="METALS/MINING EXCLUDING STEEL"/>
    <n v="2535"/>
  </r>
  <r>
    <x v="32"/>
    <s v="DM"/>
    <s v="NORTHERN AMERICA"/>
    <s v="UNITED STATES"/>
    <s v="INDUSTRIALS"/>
    <x v="7"/>
    <s v="STEEL PRODUCERS/PRODUCTS"/>
    <n v="3490.5"/>
  </r>
  <r>
    <x v="32"/>
    <s v="DM"/>
    <s v="NORTHERN AMERICA"/>
    <s v="UNITED STATES"/>
    <s v="INDUSTRIALS"/>
    <x v="8"/>
    <s v="AEROSPACE/DEFENSE"/>
    <n v="1335"/>
  </r>
  <r>
    <x v="32"/>
    <s v="DM"/>
    <s v="NORTHERN AMERICA"/>
    <s v="UNITED STATES"/>
    <s v="INDUSTRIALS"/>
    <x v="8"/>
    <s v="DIVERSIFIED CAPITAL GOODS"/>
    <n v="1519.6"/>
  </r>
  <r>
    <x v="32"/>
    <s v="DM"/>
    <s v="NORTHERN AMERICA"/>
    <s v="UNITED STATES"/>
    <s v="INDUSTRIALS"/>
    <x v="8"/>
    <s v="MACHINERY"/>
    <n v="1332.3"/>
  </r>
  <r>
    <x v="32"/>
    <s v="DM"/>
    <s v="NORTHERN AMERICA"/>
    <s v="UNITED STATES"/>
    <s v="INDUSTRIALS"/>
    <x v="8"/>
    <s v="PACKAGING"/>
    <n v="8688.9"/>
  </r>
  <r>
    <x v="32"/>
    <s v="DM"/>
    <s v="NORTHERN AMERICA"/>
    <s v="UNITED STATES"/>
    <s v="INDUSTRIALS"/>
    <x v="4"/>
    <s v="BEVERAGE"/>
    <n v="430"/>
  </r>
  <r>
    <x v="32"/>
    <s v="DM"/>
    <s v="NORTHERN AMERICA"/>
    <s v="UNITED STATES"/>
    <s v="INDUSTRIALS"/>
    <x v="4"/>
    <s v="FOOD - WHOLESALE"/>
    <n v="4199.8999999999996"/>
  </r>
  <r>
    <x v="32"/>
    <s v="DM"/>
    <s v="NORTHERN AMERICA"/>
    <s v="UNITED STATES"/>
    <s v="INDUSTRIALS"/>
    <x v="4"/>
    <s v="PERSONAL &amp; HOUSEHOLD PRODUCTS"/>
    <n v="4944.7"/>
  </r>
  <r>
    <x v="32"/>
    <s v="DM"/>
    <s v="NORTHERN AMERICA"/>
    <s v="UNITED STATES"/>
    <s v="INDUSTRIALS"/>
    <x v="9"/>
    <s v="ENERGY - EXPLORATION &amp; PRODUCTION"/>
    <n v="8787.4"/>
  </r>
  <r>
    <x v="32"/>
    <s v="DM"/>
    <s v="NORTHERN AMERICA"/>
    <s v="UNITED STATES"/>
    <s v="INDUSTRIALS"/>
    <x v="9"/>
    <s v="GAS DISTRIBUTION"/>
    <n v="227.2"/>
  </r>
  <r>
    <x v="32"/>
    <s v="DM"/>
    <s v="NORTHERN AMERICA"/>
    <s v="UNITED STATES"/>
    <s v="INDUSTRIALS"/>
    <x v="9"/>
    <s v="INTEGRATED ENERGY"/>
    <n v="250"/>
  </r>
  <r>
    <x v="32"/>
    <s v="DM"/>
    <s v="NORTHERN AMERICA"/>
    <s v="UNITED STATES"/>
    <s v="INDUSTRIALS"/>
    <x v="9"/>
    <s v="OIL FIELD EQUIPMENT &amp; SERVICES"/>
    <n v="3259.7"/>
  </r>
  <r>
    <x v="32"/>
    <s v="DM"/>
    <s v="NORTHERN AMERICA"/>
    <s v="UNITED STATES"/>
    <s v="INDUSTRIALS"/>
    <x v="9"/>
    <s v="OIL REFINING &amp; MARKETING"/>
    <n v="865"/>
  </r>
  <r>
    <x v="32"/>
    <s v="DM"/>
    <s v="NORTHERN AMERICA"/>
    <s v="UNITED STATES"/>
    <s v="INDUSTRIALS"/>
    <x v="0"/>
    <s v="HEALTH FACILITIES"/>
    <n v="12132.6"/>
  </r>
  <r>
    <x v="32"/>
    <s v="DM"/>
    <s v="NORTHERN AMERICA"/>
    <s v="UNITED STATES"/>
    <s v="INDUSTRIALS"/>
    <x v="0"/>
    <s v="HEALTH SERVICES"/>
    <n v="1349.7"/>
  </r>
  <r>
    <x v="32"/>
    <s v="DM"/>
    <s v="NORTHERN AMERICA"/>
    <s v="UNITED STATES"/>
    <s v="INDUSTRIALS"/>
    <x v="0"/>
    <s v="MEDICAL PRODUCTS"/>
    <n v="2147.1999999999998"/>
  </r>
  <r>
    <x v="32"/>
    <s v="DM"/>
    <s v="NORTHERN AMERICA"/>
    <s v="UNITED STATES"/>
    <s v="INDUSTRIALS"/>
    <x v="0"/>
    <s v="PHARMACEUTICALS"/>
    <n v="725"/>
  </r>
  <r>
    <x v="32"/>
    <s v="DM"/>
    <s v="NORTHERN AMERICA"/>
    <s v="UNITED STATES"/>
    <s v="INDUSTRIALS"/>
    <x v="14"/>
    <s v="GAMING"/>
    <n v="6966.5"/>
  </r>
  <r>
    <x v="32"/>
    <s v="DM"/>
    <s v="NORTHERN AMERICA"/>
    <s v="UNITED STATES"/>
    <s v="INDUSTRIALS"/>
    <x v="14"/>
    <s v="HOTELS"/>
    <n v="5590"/>
  </r>
  <r>
    <x v="32"/>
    <s v="DM"/>
    <s v="NORTHERN AMERICA"/>
    <s v="UNITED STATES"/>
    <s v="INDUSTRIALS"/>
    <x v="14"/>
    <s v="RECREATION &amp; TRAVEL"/>
    <n v="3936.2"/>
  </r>
  <r>
    <x v="32"/>
    <s v="DM"/>
    <s v="NORTHERN AMERICA"/>
    <s v="UNITED STATES"/>
    <s v="INDUSTRIALS"/>
    <x v="14"/>
    <s v="THEATERS &amp; ENTERTAINMENT"/>
    <n v="2402.6999999999998"/>
  </r>
  <r>
    <x v="32"/>
    <s v="DM"/>
    <s v="NORTHERN AMERICA"/>
    <s v="UNITED STATES"/>
    <s v="INDUSTRIALS"/>
    <x v="5"/>
    <s v="ADVERTISING"/>
    <n v="1480"/>
  </r>
  <r>
    <x v="32"/>
    <s v="DM"/>
    <s v="NORTHERN AMERICA"/>
    <s v="UNITED STATES"/>
    <s v="INDUSTRIALS"/>
    <x v="5"/>
    <s v="CABLE &amp; SATELLITE TV"/>
    <n v="13567.8"/>
  </r>
  <r>
    <x v="32"/>
    <s v="DM"/>
    <s v="NORTHERN AMERICA"/>
    <s v="UNITED STATES"/>
    <s v="INDUSTRIALS"/>
    <x v="5"/>
    <s v="MEDIA - DIVERSIFIED"/>
    <n v="2035"/>
  </r>
  <r>
    <x v="32"/>
    <s v="DM"/>
    <s v="NORTHERN AMERICA"/>
    <s v="UNITED STATES"/>
    <s v="INDUSTRIALS"/>
    <x v="5"/>
    <s v="MEDIA CONTENT"/>
    <n v="12752.9"/>
  </r>
  <r>
    <x v="32"/>
    <s v="DM"/>
    <s v="NORTHERN AMERICA"/>
    <s v="UNITED STATES"/>
    <s v="INDUSTRIALS"/>
    <x v="5"/>
    <s v="PRINTING &amp; PUBLISHING"/>
    <n v="2285"/>
  </r>
  <r>
    <x v="32"/>
    <s v="DM"/>
    <s v="NORTHERN AMERICA"/>
    <s v="UNITED STATES"/>
    <s v="INDUSTRIALS"/>
    <x v="15"/>
    <s v="REALESTATE DEV &amp; MGT"/>
    <n v="375"/>
  </r>
  <r>
    <x v="32"/>
    <s v="DM"/>
    <s v="NORTHERN AMERICA"/>
    <s v="UNITED STATES"/>
    <s v="INDUSTRIALS"/>
    <x v="15"/>
    <s v="REITS"/>
    <n v="1410"/>
  </r>
  <r>
    <x v="32"/>
    <s v="DM"/>
    <s v="NORTHERN AMERICA"/>
    <s v="UNITED STATES"/>
    <s v="INDUSTRIALS"/>
    <x v="10"/>
    <s v="DEPARTMENT STORES"/>
    <n v="117.5"/>
  </r>
  <r>
    <x v="32"/>
    <s v="DM"/>
    <s v="NORTHERN AMERICA"/>
    <s v="UNITED STATES"/>
    <s v="INDUSTRIALS"/>
    <x v="10"/>
    <s v="DISCOUNT STORES"/>
    <n v="1803"/>
  </r>
  <r>
    <x v="32"/>
    <s v="DM"/>
    <s v="NORTHERN AMERICA"/>
    <s v="UNITED STATES"/>
    <s v="INDUSTRIALS"/>
    <x v="10"/>
    <s v="FOOD &amp; DRUG RETAILERS"/>
    <n v="3292.5"/>
  </r>
  <r>
    <x v="32"/>
    <s v="DM"/>
    <s v="NORTHERN AMERICA"/>
    <s v="UNITED STATES"/>
    <s v="INDUSTRIALS"/>
    <x v="10"/>
    <s v="RESTAURANTS"/>
    <n v="2438.1"/>
  </r>
  <r>
    <x v="32"/>
    <s v="DM"/>
    <s v="NORTHERN AMERICA"/>
    <s v="UNITED STATES"/>
    <s v="INDUSTRIALS"/>
    <x v="10"/>
    <s v="SPECIALTY RETAIL"/>
    <n v="8956"/>
  </r>
  <r>
    <x v="32"/>
    <s v="DM"/>
    <s v="NORTHERN AMERICA"/>
    <s v="UNITED STATES"/>
    <s v="INDUSTRIALS"/>
    <x v="16"/>
    <s v="ENVIRONMENTAL"/>
    <n v="3174.2"/>
  </r>
  <r>
    <x v="32"/>
    <s v="DM"/>
    <s v="NORTHERN AMERICA"/>
    <s v="UNITED STATES"/>
    <s v="INDUSTRIALS"/>
    <x v="16"/>
    <s v="SUPPORT-SERVICES"/>
    <n v="2644.9"/>
  </r>
  <r>
    <x v="32"/>
    <s v="DM"/>
    <s v="NORTHERN AMERICA"/>
    <s v="UNITED STATES"/>
    <s v="INDUSTRIALS"/>
    <x v="17"/>
    <s v="ELECTRONICS"/>
    <n v="8487.5"/>
  </r>
  <r>
    <x v="32"/>
    <s v="DM"/>
    <s v="NORTHERN AMERICA"/>
    <s v="UNITED STATES"/>
    <s v="INDUSTRIALS"/>
    <x v="17"/>
    <s v="SOFTWARE/SERVICES"/>
    <n v="3189"/>
  </r>
  <r>
    <x v="32"/>
    <s v="DM"/>
    <s v="NORTHERN AMERICA"/>
    <s v="UNITED STATES"/>
    <s v="INDUSTRIALS"/>
    <x v="17"/>
    <s v="TECH HARDWARE &amp; EQUIPMENT"/>
    <n v="1770"/>
  </r>
  <r>
    <x v="32"/>
    <s v="DM"/>
    <s v="NORTHERN AMERICA"/>
    <s v="UNITED STATES"/>
    <s v="INDUSTRIALS"/>
    <x v="2"/>
    <s v="TELECOM - SATELLITE"/>
    <n v="4582.3"/>
  </r>
  <r>
    <x v="32"/>
    <s v="DM"/>
    <s v="NORTHERN AMERICA"/>
    <s v="UNITED STATES"/>
    <s v="INDUSTRIALS"/>
    <x v="2"/>
    <s v="TELECOM - WIRELESS"/>
    <n v="6885.1"/>
  </r>
  <r>
    <x v="32"/>
    <s v="DM"/>
    <s v="NORTHERN AMERICA"/>
    <s v="UNITED STATES"/>
    <s v="INDUSTRIALS"/>
    <x v="2"/>
    <s v="TELECOM - WIRELINE INTEGRATED &amp; SERVICES"/>
    <n v="25737.9"/>
  </r>
  <r>
    <x v="32"/>
    <s v="DM"/>
    <s v="NORTHERN AMERICA"/>
    <s v="UNITED STATES"/>
    <s v="INDUSTRIALS"/>
    <x v="1"/>
    <s v="AIR TRANSPORTATION"/>
    <n v="3638.8"/>
  </r>
  <r>
    <x v="32"/>
    <s v="DM"/>
    <s v="NORTHERN AMERICA"/>
    <s v="UNITED STATES"/>
    <s v="INDUSTRIALS"/>
    <x v="1"/>
    <s v="TRANSPORT INFRASTRUCTURE/SERVICES"/>
    <n v="1829"/>
  </r>
  <r>
    <x v="32"/>
    <s v="DM"/>
    <s v="NORTHERN AMERICA"/>
    <s v="UNITED STATES"/>
    <s v="UTILITY"/>
    <x v="6"/>
    <s v="ELECTRIC-GENERATION"/>
    <n v="1055"/>
  </r>
  <r>
    <x v="32"/>
    <s v="DM"/>
    <s v="NORTHERN AMERICA"/>
    <s v="UNITED STATES"/>
    <s v="UTILITY"/>
    <x v="6"/>
    <s v="ELECTRIC-INTEGRATED"/>
    <n v="5661.4"/>
  </r>
  <r>
    <x v="32"/>
    <s v="DM"/>
    <s v="OCEANIA"/>
    <s v="AUSTRALIA"/>
    <s v="FINANCIAL"/>
    <x v="12"/>
    <s v="INVESTMENTS &amp; MISC FINANCIAL SERVICES"/>
    <n v="340"/>
  </r>
  <r>
    <x v="32"/>
    <s v="DM"/>
    <s v="OCEANIA"/>
    <s v="AUSTRALIA"/>
    <s v="INDUSTRIALS"/>
    <x v="7"/>
    <s v="METALS/MINING EXCLUDING STEEL"/>
    <n v="525"/>
  </r>
  <r>
    <x v="32"/>
    <s v="EM"/>
    <s v="ASIA"/>
    <s v="CHINA"/>
    <s v="QUASI &amp; FOREIGN GOVERNMENT"/>
    <x v="20"/>
    <s v="AGENCY"/>
    <n v="450"/>
  </r>
  <r>
    <x v="32"/>
    <s v="EM"/>
    <s v="ASIA"/>
    <s v="INDONESIA"/>
    <s v="INDUSTRIALS"/>
    <x v="7"/>
    <s v="FORESTRY/PAPER"/>
    <n v="100"/>
  </r>
  <r>
    <x v="32"/>
    <s v="EM"/>
    <s v="ASIA"/>
    <s v="MALAYSIA"/>
    <s v="FINANCIAL"/>
    <x v="11"/>
    <s v="BANKING"/>
    <n v="250"/>
  </r>
  <r>
    <x v="32"/>
    <s v="EM"/>
    <s v="ASIA"/>
    <s v="SOUTH KOREA"/>
    <s v="INDUSTRIALS"/>
    <x v="2"/>
    <s v="TELECOM - WIRELESS"/>
    <n v="230"/>
  </r>
  <r>
    <x v="32"/>
    <s v="EM"/>
    <s v="EUROPE"/>
    <s v="CZECH REPUBLIC"/>
    <s v="INDUSTRIALS"/>
    <x v="5"/>
    <s v="MEDIA CONTENT"/>
    <n v="100"/>
  </r>
  <r>
    <x v="32"/>
    <s v="EM"/>
    <s v="EUROPE"/>
    <s v="POLAND"/>
    <s v="INDUSTRIALS"/>
    <x v="2"/>
    <s v="TELECOM - WIRELESS"/>
    <n v="253.2"/>
  </r>
  <r>
    <x v="32"/>
    <s v="EM"/>
    <s v="LATIN AMERICA"/>
    <s v="ARGENTINA"/>
    <s v="INDUSTRIALS"/>
    <x v="2"/>
    <s v="TELECOM - WIRELINE INTEGRATED &amp; SERVICES"/>
    <n v="318.39999999999998"/>
  </r>
  <r>
    <x v="32"/>
    <s v="EM"/>
    <s v="LATIN AMERICA"/>
    <s v="VENEZUELA"/>
    <s v="INDUSTRIALS"/>
    <x v="9"/>
    <s v="OIL REFINING &amp; MARKETING"/>
    <n v="750"/>
  </r>
  <r>
    <x v="33"/>
    <s v="DM"/>
    <s v="EUROPE"/>
    <s v="GERMANY"/>
    <s v="FINANCIAL"/>
    <x v="13"/>
    <s v="REINSURANCE"/>
    <n v="135"/>
  </r>
  <r>
    <x v="33"/>
    <s v="DM"/>
    <s v="EUROPE"/>
    <s v="GERMANY"/>
    <s v="INDUSTRIALS"/>
    <x v="0"/>
    <s v="MEDICAL PRODUCTS"/>
    <n v="360"/>
  </r>
  <r>
    <x v="33"/>
    <s v="DM"/>
    <s v="EUROPE"/>
    <s v="GREECE"/>
    <s v="INDUSTRIALS"/>
    <x v="1"/>
    <s v="TRANSPORT INFRASTRUCTURE/SERVICES"/>
    <n v="315"/>
  </r>
  <r>
    <x v="33"/>
    <s v="DM"/>
    <s v="EUROPE"/>
    <s v="IRELAND"/>
    <s v="INDUSTRIALS"/>
    <x v="2"/>
    <s v="TELECOM - WIRELINE INTEGRATED &amp; SERVICES"/>
    <n v="160"/>
  </r>
  <r>
    <x v="33"/>
    <s v="DM"/>
    <s v="EUROPE"/>
    <s v="LUXEMBOURG"/>
    <s v="INDUSTRIALS"/>
    <x v="2"/>
    <s v="TELECOM - WIRELESS"/>
    <n v="962"/>
  </r>
  <r>
    <x v="33"/>
    <s v="DM"/>
    <s v="EUROPE"/>
    <s v="NETHERLANDS"/>
    <s v="INDUSTRIALS"/>
    <x v="4"/>
    <s v="PERSONAL &amp; HOUSEHOLD PRODUCTS"/>
    <n v="150"/>
  </r>
  <r>
    <x v="33"/>
    <s v="DM"/>
    <s v="EUROPE"/>
    <s v="NETHERLANDS"/>
    <s v="INDUSTRIALS"/>
    <x v="2"/>
    <s v="TELECOM - WIRELINE INTEGRATED &amp; SERVICES"/>
    <n v="464.6"/>
  </r>
  <r>
    <x v="33"/>
    <s v="DM"/>
    <s v="EUROPE"/>
    <s v="NORWAY"/>
    <s v="INDUSTRIALS"/>
    <x v="9"/>
    <s v="OIL FIELD EQUIPMENT &amp; SERVICES"/>
    <n v="563.70000000000005"/>
  </r>
  <r>
    <x v="33"/>
    <s v="DM"/>
    <s v="EUROPE"/>
    <s v="SWEDEN"/>
    <s v="INDUSTRIALS"/>
    <x v="1"/>
    <s v="TRANSPORT INFRASTRUCTURE/SERVICES"/>
    <n v="475"/>
  </r>
  <r>
    <x v="33"/>
    <s v="DM"/>
    <s v="EUROPE"/>
    <s v="UNITED KINGDOM"/>
    <s v="INDUSTRIALS"/>
    <x v="7"/>
    <s v="CHEMICALS"/>
    <n v="125"/>
  </r>
  <r>
    <x v="33"/>
    <s v="DM"/>
    <s v="EUROPE"/>
    <s v="UNITED KINGDOM"/>
    <s v="INDUSTRIALS"/>
    <x v="4"/>
    <s v="PERSONAL &amp; HOUSEHOLD PRODUCTS"/>
    <n v="350"/>
  </r>
  <r>
    <x v="33"/>
    <s v="DM"/>
    <s v="EUROPE"/>
    <s v="UNITED KINGDOM"/>
    <s v="INDUSTRIALS"/>
    <x v="5"/>
    <s v="CABLE &amp; SATELLITE TV"/>
    <n v="2296.4"/>
  </r>
  <r>
    <x v="33"/>
    <s v="DM"/>
    <s v="EUROPE"/>
    <s v="UNITED KINGDOM"/>
    <s v="INDUSTRIALS"/>
    <x v="5"/>
    <s v="PRINTING &amp; PUBLISHING"/>
    <n v="110"/>
  </r>
  <r>
    <x v="33"/>
    <s v="DM"/>
    <s v="EUROPE"/>
    <s v="UNITED KINGDOM"/>
    <s v="INDUSTRIALS"/>
    <x v="10"/>
    <s v="SPECIALTY RETAIL"/>
    <n v="300"/>
  </r>
  <r>
    <x v="33"/>
    <s v="DM"/>
    <s v="EUROPE"/>
    <s v="UNITED KINGDOM"/>
    <s v="INDUSTRIALS"/>
    <x v="2"/>
    <s v="TELECOM - WIRELESS"/>
    <n v="808"/>
  </r>
  <r>
    <x v="33"/>
    <s v="DM"/>
    <s v="EUROPE"/>
    <s v="UNITED KINGDOM"/>
    <s v="INDUSTRIALS"/>
    <x v="2"/>
    <s v="TELECOM - WIRELINE INTEGRATED &amp; SERVICES"/>
    <n v="2091.9"/>
  </r>
  <r>
    <x v="33"/>
    <s v="DM"/>
    <s v="EUROPE"/>
    <s v="UNITED KINGDOM"/>
    <s v="INDUSTRIALS"/>
    <x v="1"/>
    <s v="TRANSPORT INFRASTRUCTURE/SERVICES"/>
    <n v="174.5"/>
  </r>
  <r>
    <x v="33"/>
    <s v="DM"/>
    <s v="NORTHERN AMERICA"/>
    <s v="BERMUDA"/>
    <s v="FINANCIAL"/>
    <x v="13"/>
    <s v="REINSURANCE"/>
    <n v="100"/>
  </r>
  <r>
    <x v="33"/>
    <s v="DM"/>
    <s v="NORTHERN AMERICA"/>
    <s v="BERMUDA"/>
    <s v="INDUSTRIALS"/>
    <x v="8"/>
    <s v="DIVERSIFIED CAPITAL GOODS"/>
    <n v="426.6"/>
  </r>
  <r>
    <x v="33"/>
    <s v="DM"/>
    <s v="NORTHERN AMERICA"/>
    <s v="CANADA"/>
    <s v="INDUSTRIALS"/>
    <x v="7"/>
    <s v="BUILDING MATERIALS"/>
    <n v="125"/>
  </r>
  <r>
    <x v="33"/>
    <s v="DM"/>
    <s v="NORTHERN AMERICA"/>
    <s v="CANADA"/>
    <s v="INDUSTRIALS"/>
    <x v="7"/>
    <s v="CHEMICALS"/>
    <n v="180"/>
  </r>
  <r>
    <x v="33"/>
    <s v="DM"/>
    <s v="NORTHERN AMERICA"/>
    <s v="CANADA"/>
    <s v="INDUSTRIALS"/>
    <x v="7"/>
    <s v="FORESTRY/PAPER"/>
    <n v="1999.9"/>
  </r>
  <r>
    <x v="33"/>
    <s v="DM"/>
    <s v="NORTHERN AMERICA"/>
    <s v="CANADA"/>
    <s v="INDUSTRIALS"/>
    <x v="7"/>
    <s v="METALS/MINING EXCLUDING STEEL"/>
    <n v="600"/>
  </r>
  <r>
    <x v="33"/>
    <s v="DM"/>
    <s v="NORTHERN AMERICA"/>
    <s v="CANADA"/>
    <s v="INDUSTRIALS"/>
    <x v="7"/>
    <s v="STEEL PRODUCERS/PRODUCTS"/>
    <n v="340"/>
  </r>
  <r>
    <x v="33"/>
    <s v="DM"/>
    <s v="NORTHERN AMERICA"/>
    <s v="CANADA"/>
    <s v="INDUSTRIALS"/>
    <x v="8"/>
    <s v="DIVERSIFIED CAPITAL GOODS"/>
    <n v="167.5"/>
  </r>
  <r>
    <x v="33"/>
    <s v="DM"/>
    <s v="NORTHERN AMERICA"/>
    <s v="CANADA"/>
    <s v="INDUSTRIALS"/>
    <x v="8"/>
    <s v="PACKAGING"/>
    <n v="264.89999999999998"/>
  </r>
  <r>
    <x v="33"/>
    <s v="DM"/>
    <s v="NORTHERN AMERICA"/>
    <s v="CANADA"/>
    <s v="INDUSTRIALS"/>
    <x v="4"/>
    <s v="BEVERAGE"/>
    <n v="285"/>
  </r>
  <r>
    <x v="33"/>
    <s v="DM"/>
    <s v="NORTHERN AMERICA"/>
    <s v="CANADA"/>
    <s v="INDUSTRIALS"/>
    <x v="9"/>
    <s v="ENERGY - EXPLORATION &amp; PRODUCTION"/>
    <n v="1374.9"/>
  </r>
  <r>
    <x v="33"/>
    <s v="DM"/>
    <s v="NORTHERN AMERICA"/>
    <s v="CANADA"/>
    <s v="INDUSTRIALS"/>
    <x v="5"/>
    <s v="ADVERTISING"/>
    <n v="200"/>
  </r>
  <r>
    <x v="33"/>
    <s v="DM"/>
    <s v="NORTHERN AMERICA"/>
    <s v="CANADA"/>
    <s v="INDUSTRIALS"/>
    <x v="5"/>
    <s v="CABLE &amp; SATELLITE TV"/>
    <n v="1815"/>
  </r>
  <r>
    <x v="33"/>
    <s v="DM"/>
    <s v="NORTHERN AMERICA"/>
    <s v="CANADA"/>
    <s v="INDUSTRIALS"/>
    <x v="10"/>
    <s v="SPECIALTY RETAIL"/>
    <n v="654"/>
  </r>
  <r>
    <x v="33"/>
    <s v="DM"/>
    <s v="NORTHERN AMERICA"/>
    <s v="CANADA"/>
    <s v="INDUSTRIALS"/>
    <x v="17"/>
    <s v="ELECTRONICS"/>
    <n v="200"/>
  </r>
  <r>
    <x v="33"/>
    <s v="DM"/>
    <s v="NORTHERN AMERICA"/>
    <s v="CANADA"/>
    <s v="INDUSTRIALS"/>
    <x v="2"/>
    <s v="TELECOM - WIRELESS"/>
    <n v="2760"/>
  </r>
  <r>
    <x v="33"/>
    <s v="DM"/>
    <s v="NORTHERN AMERICA"/>
    <s v="CANADA"/>
    <s v="INDUSTRIALS"/>
    <x v="2"/>
    <s v="TELECOM - WIRELINE INTEGRATED &amp; SERVICES"/>
    <n v="1721"/>
  </r>
  <r>
    <x v="33"/>
    <s v="DM"/>
    <s v="NORTHERN AMERICA"/>
    <s v="CANADA"/>
    <s v="INDUSTRIALS"/>
    <x v="1"/>
    <s v="TRANSPORT INFRASTRUCTURE/SERVICES"/>
    <n v="225"/>
  </r>
  <r>
    <x v="33"/>
    <s v="DM"/>
    <s v="NORTHERN AMERICA"/>
    <s v="UNITED STATES"/>
    <s v="FINANCIAL"/>
    <x v="11"/>
    <s v="BANKING"/>
    <n v="2790"/>
  </r>
  <r>
    <x v="33"/>
    <s v="DM"/>
    <s v="NORTHERN AMERICA"/>
    <s v="UNITED STATES"/>
    <s v="FINANCIAL"/>
    <x v="12"/>
    <s v="CONS/COMM/LEASE FINANCING"/>
    <n v="2757.5"/>
  </r>
  <r>
    <x v="33"/>
    <s v="DM"/>
    <s v="NORTHERN AMERICA"/>
    <s v="UNITED STATES"/>
    <s v="FINANCIAL"/>
    <x v="12"/>
    <s v="INVESTMENTS &amp; MISC FINANCIAL SERVICES"/>
    <n v="1729.2"/>
  </r>
  <r>
    <x v="33"/>
    <s v="DM"/>
    <s v="NORTHERN AMERICA"/>
    <s v="UNITED STATES"/>
    <s v="FINANCIAL"/>
    <x v="13"/>
    <s v="LIFE INSURANCE"/>
    <n v="300"/>
  </r>
  <r>
    <x v="33"/>
    <s v="DM"/>
    <s v="NORTHERN AMERICA"/>
    <s v="UNITED STATES"/>
    <s v="FINANCIAL"/>
    <x v="13"/>
    <s v="MULTI-LINE INSURANCE"/>
    <n v="100"/>
  </r>
  <r>
    <x v="33"/>
    <s v="DM"/>
    <s v="NORTHERN AMERICA"/>
    <s v="UNITED STATES"/>
    <s v="FINANCIAL"/>
    <x v="13"/>
    <s v="P&amp;C"/>
    <n v="775"/>
  </r>
  <r>
    <x v="33"/>
    <s v="DM"/>
    <s v="NORTHERN AMERICA"/>
    <s v="UNITED STATES"/>
    <s v="FINANCIAL"/>
    <x v="13"/>
    <s v="REINSURANCE"/>
    <n v="100"/>
  </r>
  <r>
    <x v="33"/>
    <s v="DM"/>
    <s v="NORTHERN AMERICA"/>
    <s v="UNITED STATES"/>
    <s v="INDUSTRIALS"/>
    <x v="3"/>
    <s v="AUTO LOANS"/>
    <n v="300"/>
  </r>
  <r>
    <x v="33"/>
    <s v="DM"/>
    <s v="NORTHERN AMERICA"/>
    <s v="UNITED STATES"/>
    <s v="INDUSTRIALS"/>
    <x v="3"/>
    <s v="AUTO PARTS &amp; EQUIPMENT"/>
    <n v="4649"/>
  </r>
  <r>
    <x v="33"/>
    <s v="DM"/>
    <s v="NORTHERN AMERICA"/>
    <s v="UNITED STATES"/>
    <s v="INDUSTRIALS"/>
    <x v="3"/>
    <s v="AUTOMAKERS"/>
    <n v="200"/>
  </r>
  <r>
    <x v="33"/>
    <s v="DM"/>
    <s v="NORTHERN AMERICA"/>
    <s v="UNITED STATES"/>
    <s v="INDUSTRIALS"/>
    <x v="7"/>
    <s v="BUILDING &amp; CONSTRUCTION"/>
    <n v="4647"/>
  </r>
  <r>
    <x v="33"/>
    <s v="DM"/>
    <s v="NORTHERN AMERICA"/>
    <s v="UNITED STATES"/>
    <s v="INDUSTRIALS"/>
    <x v="7"/>
    <s v="BUILDING MATERIALS"/>
    <n v="2750.8"/>
  </r>
  <r>
    <x v="33"/>
    <s v="DM"/>
    <s v="NORTHERN AMERICA"/>
    <s v="UNITED STATES"/>
    <s v="INDUSTRIALS"/>
    <x v="7"/>
    <s v="CHEMICALS"/>
    <n v="6908.8"/>
  </r>
  <r>
    <x v="33"/>
    <s v="DM"/>
    <s v="NORTHERN AMERICA"/>
    <s v="UNITED STATES"/>
    <s v="INDUSTRIALS"/>
    <x v="7"/>
    <s v="FORESTRY/PAPER"/>
    <n v="1554.6"/>
  </r>
  <r>
    <x v="33"/>
    <s v="DM"/>
    <s v="NORTHERN AMERICA"/>
    <s v="UNITED STATES"/>
    <s v="INDUSTRIALS"/>
    <x v="7"/>
    <s v="METALS/MINING EXCLUDING STEEL"/>
    <n v="2535"/>
  </r>
  <r>
    <x v="33"/>
    <s v="DM"/>
    <s v="NORTHERN AMERICA"/>
    <s v="UNITED STATES"/>
    <s v="INDUSTRIALS"/>
    <x v="7"/>
    <s v="STEEL PRODUCERS/PRODUCTS"/>
    <n v="3490.5"/>
  </r>
  <r>
    <x v="33"/>
    <s v="DM"/>
    <s v="NORTHERN AMERICA"/>
    <s v="UNITED STATES"/>
    <s v="INDUSTRIALS"/>
    <x v="8"/>
    <s v="AEROSPACE/DEFENSE"/>
    <n v="1335"/>
  </r>
  <r>
    <x v="33"/>
    <s v="DM"/>
    <s v="NORTHERN AMERICA"/>
    <s v="UNITED STATES"/>
    <s v="INDUSTRIALS"/>
    <x v="8"/>
    <s v="DIVERSIFIED CAPITAL GOODS"/>
    <n v="1669.6"/>
  </r>
  <r>
    <x v="33"/>
    <s v="DM"/>
    <s v="NORTHERN AMERICA"/>
    <s v="UNITED STATES"/>
    <s v="INDUSTRIALS"/>
    <x v="8"/>
    <s v="MACHINERY"/>
    <n v="1332.3"/>
  </r>
  <r>
    <x v="33"/>
    <s v="DM"/>
    <s v="NORTHERN AMERICA"/>
    <s v="UNITED STATES"/>
    <s v="INDUSTRIALS"/>
    <x v="8"/>
    <s v="PACKAGING"/>
    <n v="8688.9"/>
  </r>
  <r>
    <x v="33"/>
    <s v="DM"/>
    <s v="NORTHERN AMERICA"/>
    <s v="UNITED STATES"/>
    <s v="INDUSTRIALS"/>
    <x v="4"/>
    <s v="BEVERAGE"/>
    <n v="430"/>
  </r>
  <r>
    <x v="33"/>
    <s v="DM"/>
    <s v="NORTHERN AMERICA"/>
    <s v="UNITED STATES"/>
    <s v="INDUSTRIALS"/>
    <x v="4"/>
    <s v="FOOD - WHOLESALE"/>
    <n v="4199.8999999999996"/>
  </r>
  <r>
    <x v="33"/>
    <s v="DM"/>
    <s v="NORTHERN AMERICA"/>
    <s v="UNITED STATES"/>
    <s v="INDUSTRIALS"/>
    <x v="4"/>
    <s v="PERSONAL &amp; HOUSEHOLD PRODUCTS"/>
    <n v="4944.7"/>
  </r>
  <r>
    <x v="33"/>
    <s v="DM"/>
    <s v="NORTHERN AMERICA"/>
    <s v="UNITED STATES"/>
    <s v="INDUSTRIALS"/>
    <x v="9"/>
    <s v="ENERGY - EXPLORATION &amp; PRODUCTION"/>
    <n v="7792.4"/>
  </r>
  <r>
    <x v="33"/>
    <s v="DM"/>
    <s v="NORTHERN AMERICA"/>
    <s v="UNITED STATES"/>
    <s v="INDUSTRIALS"/>
    <x v="9"/>
    <s v="GAS DISTRIBUTION"/>
    <n v="227.2"/>
  </r>
  <r>
    <x v="33"/>
    <s v="DM"/>
    <s v="NORTHERN AMERICA"/>
    <s v="UNITED STATES"/>
    <s v="INDUSTRIALS"/>
    <x v="9"/>
    <s v="INTEGRATED ENERGY"/>
    <n v="250"/>
  </r>
  <r>
    <x v="33"/>
    <s v="DM"/>
    <s v="NORTHERN AMERICA"/>
    <s v="UNITED STATES"/>
    <s v="INDUSTRIALS"/>
    <x v="9"/>
    <s v="OIL FIELD EQUIPMENT &amp; SERVICES"/>
    <n v="3259.7"/>
  </r>
  <r>
    <x v="33"/>
    <s v="DM"/>
    <s v="NORTHERN AMERICA"/>
    <s v="UNITED STATES"/>
    <s v="INDUSTRIALS"/>
    <x v="9"/>
    <s v="OIL REFINING &amp; MARKETING"/>
    <n v="865"/>
  </r>
  <r>
    <x v="33"/>
    <s v="DM"/>
    <s v="NORTHERN AMERICA"/>
    <s v="UNITED STATES"/>
    <s v="INDUSTRIALS"/>
    <x v="0"/>
    <s v="HEALTH FACILITIES"/>
    <n v="12132.6"/>
  </r>
  <r>
    <x v="33"/>
    <s v="DM"/>
    <s v="NORTHERN AMERICA"/>
    <s v="UNITED STATES"/>
    <s v="INDUSTRIALS"/>
    <x v="0"/>
    <s v="HEALTH SERVICES"/>
    <n v="1349.7"/>
  </r>
  <r>
    <x v="33"/>
    <s v="DM"/>
    <s v="NORTHERN AMERICA"/>
    <s v="UNITED STATES"/>
    <s v="INDUSTRIALS"/>
    <x v="0"/>
    <s v="MEDICAL PRODUCTS"/>
    <n v="2147.1999999999998"/>
  </r>
  <r>
    <x v="33"/>
    <s v="DM"/>
    <s v="NORTHERN AMERICA"/>
    <s v="UNITED STATES"/>
    <s v="INDUSTRIALS"/>
    <x v="0"/>
    <s v="PHARMACEUTICALS"/>
    <n v="725"/>
  </r>
  <r>
    <x v="33"/>
    <s v="DM"/>
    <s v="NORTHERN AMERICA"/>
    <s v="UNITED STATES"/>
    <s v="INDUSTRIALS"/>
    <x v="14"/>
    <s v="GAMING"/>
    <n v="6816.5"/>
  </r>
  <r>
    <x v="33"/>
    <s v="DM"/>
    <s v="NORTHERN AMERICA"/>
    <s v="UNITED STATES"/>
    <s v="INDUSTRIALS"/>
    <x v="14"/>
    <s v="HOTELS"/>
    <n v="5590"/>
  </r>
  <r>
    <x v="33"/>
    <s v="DM"/>
    <s v="NORTHERN AMERICA"/>
    <s v="UNITED STATES"/>
    <s v="INDUSTRIALS"/>
    <x v="14"/>
    <s v="RECREATION &amp; TRAVEL"/>
    <n v="3936.2"/>
  </r>
  <r>
    <x v="33"/>
    <s v="DM"/>
    <s v="NORTHERN AMERICA"/>
    <s v="UNITED STATES"/>
    <s v="INDUSTRIALS"/>
    <x v="14"/>
    <s v="THEATERS &amp; ENTERTAINMENT"/>
    <n v="2600.6999999999998"/>
  </r>
  <r>
    <x v="33"/>
    <s v="DM"/>
    <s v="NORTHERN AMERICA"/>
    <s v="UNITED STATES"/>
    <s v="INDUSTRIALS"/>
    <x v="5"/>
    <s v="ADVERTISING"/>
    <n v="1480"/>
  </r>
  <r>
    <x v="33"/>
    <s v="DM"/>
    <s v="NORTHERN AMERICA"/>
    <s v="UNITED STATES"/>
    <s v="INDUSTRIALS"/>
    <x v="5"/>
    <s v="CABLE &amp; SATELLITE TV"/>
    <n v="13167.8"/>
  </r>
  <r>
    <x v="33"/>
    <s v="DM"/>
    <s v="NORTHERN AMERICA"/>
    <s v="UNITED STATES"/>
    <s v="INDUSTRIALS"/>
    <x v="5"/>
    <s v="MEDIA - DIVERSIFIED"/>
    <n v="2035"/>
  </r>
  <r>
    <x v="33"/>
    <s v="DM"/>
    <s v="NORTHERN AMERICA"/>
    <s v="UNITED STATES"/>
    <s v="INDUSTRIALS"/>
    <x v="5"/>
    <s v="MEDIA CONTENT"/>
    <n v="14377.9"/>
  </r>
  <r>
    <x v="33"/>
    <s v="DM"/>
    <s v="NORTHERN AMERICA"/>
    <s v="UNITED STATES"/>
    <s v="INDUSTRIALS"/>
    <x v="5"/>
    <s v="PRINTING &amp; PUBLISHING"/>
    <n v="2685"/>
  </r>
  <r>
    <x v="33"/>
    <s v="DM"/>
    <s v="NORTHERN AMERICA"/>
    <s v="UNITED STATES"/>
    <s v="INDUSTRIALS"/>
    <x v="15"/>
    <s v="REALESTATE DEV &amp; MGT"/>
    <n v="375"/>
  </r>
  <r>
    <x v="33"/>
    <s v="DM"/>
    <s v="NORTHERN AMERICA"/>
    <s v="UNITED STATES"/>
    <s v="INDUSTRIALS"/>
    <x v="15"/>
    <s v="REITS"/>
    <n v="1635"/>
  </r>
  <r>
    <x v="33"/>
    <s v="DM"/>
    <s v="NORTHERN AMERICA"/>
    <s v="UNITED STATES"/>
    <s v="INDUSTRIALS"/>
    <x v="10"/>
    <s v="DEPARTMENT STORES"/>
    <n v="117.5"/>
  </r>
  <r>
    <x v="33"/>
    <s v="DM"/>
    <s v="NORTHERN AMERICA"/>
    <s v="UNITED STATES"/>
    <s v="INDUSTRIALS"/>
    <x v="10"/>
    <s v="DISCOUNT STORES"/>
    <n v="2003"/>
  </r>
  <r>
    <x v="33"/>
    <s v="DM"/>
    <s v="NORTHERN AMERICA"/>
    <s v="UNITED STATES"/>
    <s v="INDUSTRIALS"/>
    <x v="10"/>
    <s v="FOOD &amp; DRUG RETAILERS"/>
    <n v="3027.3"/>
  </r>
  <r>
    <x v="33"/>
    <s v="DM"/>
    <s v="NORTHERN AMERICA"/>
    <s v="UNITED STATES"/>
    <s v="INDUSTRIALS"/>
    <x v="10"/>
    <s v="RESTAURANTS"/>
    <n v="2438"/>
  </r>
  <r>
    <x v="33"/>
    <s v="DM"/>
    <s v="NORTHERN AMERICA"/>
    <s v="UNITED STATES"/>
    <s v="INDUSTRIALS"/>
    <x v="10"/>
    <s v="SPECIALTY RETAIL"/>
    <n v="8956"/>
  </r>
  <r>
    <x v="33"/>
    <s v="DM"/>
    <s v="NORTHERN AMERICA"/>
    <s v="UNITED STATES"/>
    <s v="INDUSTRIALS"/>
    <x v="16"/>
    <s v="ENVIRONMENTAL"/>
    <n v="3174.5"/>
  </r>
  <r>
    <x v="33"/>
    <s v="DM"/>
    <s v="NORTHERN AMERICA"/>
    <s v="UNITED STATES"/>
    <s v="INDUSTRIALS"/>
    <x v="16"/>
    <s v="SUPPORT-SERVICES"/>
    <n v="2944.3"/>
  </r>
  <r>
    <x v="33"/>
    <s v="DM"/>
    <s v="NORTHERN AMERICA"/>
    <s v="UNITED STATES"/>
    <s v="INDUSTRIALS"/>
    <x v="17"/>
    <s v="ELECTRONICS"/>
    <n v="8897.2999999999993"/>
  </r>
  <r>
    <x v="33"/>
    <s v="DM"/>
    <s v="NORTHERN AMERICA"/>
    <s v="UNITED STATES"/>
    <s v="INDUSTRIALS"/>
    <x v="17"/>
    <s v="SOFTWARE/SERVICES"/>
    <n v="3189"/>
  </r>
  <r>
    <x v="33"/>
    <s v="DM"/>
    <s v="NORTHERN AMERICA"/>
    <s v="UNITED STATES"/>
    <s v="INDUSTRIALS"/>
    <x v="17"/>
    <s v="TECH HARDWARE &amp; EQUIPMENT"/>
    <n v="1770"/>
  </r>
  <r>
    <x v="33"/>
    <s v="DM"/>
    <s v="NORTHERN AMERICA"/>
    <s v="UNITED STATES"/>
    <s v="INDUSTRIALS"/>
    <x v="2"/>
    <s v="TELECOM - SATELLITE"/>
    <n v="4582.3"/>
  </r>
  <r>
    <x v="33"/>
    <s v="DM"/>
    <s v="NORTHERN AMERICA"/>
    <s v="UNITED STATES"/>
    <s v="INDUSTRIALS"/>
    <x v="2"/>
    <s v="TELECOM - WIRELESS"/>
    <n v="6337.9"/>
  </r>
  <r>
    <x v="33"/>
    <s v="DM"/>
    <s v="NORTHERN AMERICA"/>
    <s v="UNITED STATES"/>
    <s v="INDUSTRIALS"/>
    <x v="2"/>
    <s v="TELECOM - WIRELINE INTEGRATED &amp; SERVICES"/>
    <n v="25577.7"/>
  </r>
  <r>
    <x v="33"/>
    <s v="DM"/>
    <s v="NORTHERN AMERICA"/>
    <s v="UNITED STATES"/>
    <s v="INDUSTRIALS"/>
    <x v="1"/>
    <s v="AIR TRANSPORTATION"/>
    <n v="3838.8"/>
  </r>
  <r>
    <x v="33"/>
    <s v="DM"/>
    <s v="NORTHERN AMERICA"/>
    <s v="UNITED STATES"/>
    <s v="INDUSTRIALS"/>
    <x v="1"/>
    <s v="TRANSPORT INFRASTRUCTURE/SERVICES"/>
    <n v="1529"/>
  </r>
  <r>
    <x v="33"/>
    <s v="DM"/>
    <s v="NORTHERN AMERICA"/>
    <s v="UNITED STATES"/>
    <s v="QUASI &amp; FOREIGN GOVERNMENT"/>
    <x v="19"/>
    <s v="GOVERNMENT GUARANTEED"/>
    <n v="400"/>
  </r>
  <r>
    <x v="33"/>
    <s v="DM"/>
    <s v="NORTHERN AMERICA"/>
    <s v="UNITED STATES"/>
    <s v="UTILITY"/>
    <x v="6"/>
    <s v="ELECTRIC-GENERATION"/>
    <n v="1055"/>
  </r>
  <r>
    <x v="33"/>
    <s v="DM"/>
    <s v="NORTHERN AMERICA"/>
    <s v="UNITED STATES"/>
    <s v="UTILITY"/>
    <x v="6"/>
    <s v="ELECTRIC-INTEGRATED"/>
    <n v="5226.5"/>
  </r>
  <r>
    <x v="33"/>
    <s v="DM"/>
    <s v="OCEANIA"/>
    <s v="AUSTRALIA"/>
    <s v="FINANCIAL"/>
    <x v="12"/>
    <s v="INVESTMENTS &amp; MISC FINANCIAL SERVICES"/>
    <n v="340"/>
  </r>
  <r>
    <x v="33"/>
    <s v="DM"/>
    <s v="OCEANIA"/>
    <s v="AUSTRALIA"/>
    <s v="INDUSTRIALS"/>
    <x v="7"/>
    <s v="METALS/MINING EXCLUDING STEEL"/>
    <n v="525"/>
  </r>
  <r>
    <x v="33"/>
    <s v="EM"/>
    <s v="ASIA"/>
    <s v="CHINA"/>
    <s v="QUASI &amp; FOREIGN GOVERNMENT"/>
    <x v="20"/>
    <s v="AGENCY"/>
    <n v="450"/>
  </r>
  <r>
    <x v="33"/>
    <s v="EM"/>
    <s v="ASIA"/>
    <s v="INDONESIA"/>
    <s v="INDUSTRIALS"/>
    <x v="7"/>
    <s v="FORESTRY/PAPER"/>
    <n v="100"/>
  </r>
  <r>
    <x v="33"/>
    <s v="EM"/>
    <s v="ASIA"/>
    <s v="MALAYSIA"/>
    <s v="FINANCIAL"/>
    <x v="11"/>
    <s v="BANKING"/>
    <n v="250"/>
  </r>
  <r>
    <x v="33"/>
    <s v="EM"/>
    <s v="ASIA"/>
    <s v="SOUTH KOREA"/>
    <s v="INDUSTRIALS"/>
    <x v="2"/>
    <s v="TELECOM - WIRELESS"/>
    <n v="230"/>
  </r>
  <r>
    <x v="33"/>
    <s v="EM"/>
    <s v="EUROPE"/>
    <s v="CZECH REPUBLIC"/>
    <s v="INDUSTRIALS"/>
    <x v="5"/>
    <s v="MEDIA CONTENT"/>
    <n v="100"/>
  </r>
  <r>
    <x v="33"/>
    <s v="EM"/>
    <s v="EUROPE"/>
    <s v="POLAND"/>
    <s v="INDUSTRIALS"/>
    <x v="2"/>
    <s v="TELECOM - WIRELESS"/>
    <n v="253.2"/>
  </r>
  <r>
    <x v="33"/>
    <s v="EM"/>
    <s v="LATIN AMERICA"/>
    <s v="ARGENTINA"/>
    <s v="INDUSTRIALS"/>
    <x v="2"/>
    <s v="TELECOM - WIRELINE INTEGRATED &amp; SERVICES"/>
    <n v="318.39999999999998"/>
  </r>
  <r>
    <x v="33"/>
    <s v="EM"/>
    <s v="LATIN AMERICA"/>
    <s v="VENEZUELA"/>
    <s v="INDUSTRIALS"/>
    <x v="9"/>
    <s v="OIL REFINING &amp; MARKETING"/>
    <n v="500"/>
  </r>
  <r>
    <x v="34"/>
    <s v="DM"/>
    <s v="EUROPE"/>
    <s v="GERMANY"/>
    <s v="FINANCIAL"/>
    <x v="13"/>
    <s v="REINSURANCE"/>
    <n v="135"/>
  </r>
  <r>
    <x v="34"/>
    <s v="DM"/>
    <s v="EUROPE"/>
    <s v="GERMANY"/>
    <s v="INDUSTRIALS"/>
    <x v="0"/>
    <s v="MEDICAL PRODUCTS"/>
    <n v="360"/>
  </r>
  <r>
    <x v="34"/>
    <s v="DM"/>
    <s v="EUROPE"/>
    <s v="GREECE"/>
    <s v="INDUSTRIALS"/>
    <x v="1"/>
    <s v="TRANSPORT INFRASTRUCTURE/SERVICES"/>
    <n v="315"/>
  </r>
  <r>
    <x v="34"/>
    <s v="DM"/>
    <s v="EUROPE"/>
    <s v="IRELAND"/>
    <s v="INDUSTRIALS"/>
    <x v="2"/>
    <s v="TELECOM - WIRELINE INTEGRATED &amp; SERVICES"/>
    <n v="160"/>
  </r>
  <r>
    <x v="34"/>
    <s v="DM"/>
    <s v="EUROPE"/>
    <s v="LUXEMBOURG"/>
    <s v="INDUSTRIALS"/>
    <x v="2"/>
    <s v="TELECOM - WIRELESS"/>
    <n v="962"/>
  </r>
  <r>
    <x v="34"/>
    <s v="DM"/>
    <s v="EUROPE"/>
    <s v="NETHERLANDS"/>
    <s v="INDUSTRIALS"/>
    <x v="2"/>
    <s v="TELECOM - WIRELINE INTEGRATED &amp; SERVICES"/>
    <n v="464.6"/>
  </r>
  <r>
    <x v="34"/>
    <s v="DM"/>
    <s v="EUROPE"/>
    <s v="NORWAY"/>
    <s v="INDUSTRIALS"/>
    <x v="9"/>
    <s v="OIL FIELD EQUIPMENT &amp; SERVICES"/>
    <n v="563.70000000000005"/>
  </r>
  <r>
    <x v="34"/>
    <s v="DM"/>
    <s v="EUROPE"/>
    <s v="SWEDEN"/>
    <s v="INDUSTRIALS"/>
    <x v="1"/>
    <s v="TRANSPORT INFRASTRUCTURE/SERVICES"/>
    <n v="475"/>
  </r>
  <r>
    <x v="34"/>
    <s v="DM"/>
    <s v="EUROPE"/>
    <s v="SWITZERLAND"/>
    <s v="INDUSTRIALS"/>
    <x v="2"/>
    <s v="TELECOM - WIRELINE INTEGRATED &amp; SERVICES"/>
    <n v="160"/>
  </r>
  <r>
    <x v="34"/>
    <s v="DM"/>
    <s v="EUROPE"/>
    <s v="UNITED KINGDOM"/>
    <s v="INDUSTRIALS"/>
    <x v="7"/>
    <s v="CHEMICALS"/>
    <n v="125"/>
  </r>
  <r>
    <x v="34"/>
    <s v="DM"/>
    <s v="EUROPE"/>
    <s v="UNITED KINGDOM"/>
    <s v="INDUSTRIALS"/>
    <x v="4"/>
    <s v="PERSONAL &amp; HOUSEHOLD PRODUCTS"/>
    <n v="350"/>
  </r>
  <r>
    <x v="34"/>
    <s v="DM"/>
    <s v="EUROPE"/>
    <s v="UNITED KINGDOM"/>
    <s v="INDUSTRIALS"/>
    <x v="5"/>
    <s v="CABLE &amp; SATELLITE TV"/>
    <n v="2296.4"/>
  </r>
  <r>
    <x v="34"/>
    <s v="DM"/>
    <s v="EUROPE"/>
    <s v="UNITED KINGDOM"/>
    <s v="INDUSTRIALS"/>
    <x v="5"/>
    <s v="PRINTING &amp; PUBLISHING"/>
    <n v="110"/>
  </r>
  <r>
    <x v="34"/>
    <s v="DM"/>
    <s v="EUROPE"/>
    <s v="UNITED KINGDOM"/>
    <s v="INDUSTRIALS"/>
    <x v="10"/>
    <s v="SPECIALTY RETAIL"/>
    <n v="300"/>
  </r>
  <r>
    <x v="34"/>
    <s v="DM"/>
    <s v="EUROPE"/>
    <s v="UNITED KINGDOM"/>
    <s v="INDUSTRIALS"/>
    <x v="2"/>
    <s v="TELECOM - WIRELESS"/>
    <n v="808"/>
  </r>
  <r>
    <x v="34"/>
    <s v="DM"/>
    <s v="EUROPE"/>
    <s v="UNITED KINGDOM"/>
    <s v="INDUSTRIALS"/>
    <x v="2"/>
    <s v="TELECOM - WIRELINE INTEGRATED &amp; SERVICES"/>
    <n v="2091.9"/>
  </r>
  <r>
    <x v="34"/>
    <s v="DM"/>
    <s v="EUROPE"/>
    <s v="UNITED KINGDOM"/>
    <s v="INDUSTRIALS"/>
    <x v="1"/>
    <s v="TRANSPORT INFRASTRUCTURE/SERVICES"/>
    <n v="174.5"/>
  </r>
  <r>
    <x v="34"/>
    <s v="DM"/>
    <s v="NORTHERN AMERICA"/>
    <s v="BERMUDA"/>
    <s v="FINANCIAL"/>
    <x v="13"/>
    <s v="REINSURANCE"/>
    <n v="100"/>
  </r>
  <r>
    <x v="34"/>
    <s v="DM"/>
    <s v="NORTHERN AMERICA"/>
    <s v="BERMUDA"/>
    <s v="INDUSTRIALS"/>
    <x v="8"/>
    <s v="DIVERSIFIED CAPITAL GOODS"/>
    <n v="426.6"/>
  </r>
  <r>
    <x v="34"/>
    <s v="DM"/>
    <s v="NORTHERN AMERICA"/>
    <s v="CANADA"/>
    <s v="INDUSTRIALS"/>
    <x v="7"/>
    <s v="BUILDING MATERIALS"/>
    <n v="357"/>
  </r>
  <r>
    <x v="34"/>
    <s v="DM"/>
    <s v="NORTHERN AMERICA"/>
    <s v="CANADA"/>
    <s v="INDUSTRIALS"/>
    <x v="7"/>
    <s v="CHEMICALS"/>
    <n v="180"/>
  </r>
  <r>
    <x v="34"/>
    <s v="DM"/>
    <s v="NORTHERN AMERICA"/>
    <s v="CANADA"/>
    <s v="INDUSTRIALS"/>
    <x v="7"/>
    <s v="FORESTRY/PAPER"/>
    <n v="1999.9"/>
  </r>
  <r>
    <x v="34"/>
    <s v="DM"/>
    <s v="NORTHERN AMERICA"/>
    <s v="CANADA"/>
    <s v="INDUSTRIALS"/>
    <x v="7"/>
    <s v="METALS/MINING EXCLUDING STEEL"/>
    <n v="600"/>
  </r>
  <r>
    <x v="34"/>
    <s v="DM"/>
    <s v="NORTHERN AMERICA"/>
    <s v="CANADA"/>
    <s v="INDUSTRIALS"/>
    <x v="7"/>
    <s v="STEEL PRODUCERS/PRODUCTS"/>
    <n v="340"/>
  </r>
  <r>
    <x v="34"/>
    <s v="DM"/>
    <s v="NORTHERN AMERICA"/>
    <s v="CANADA"/>
    <s v="INDUSTRIALS"/>
    <x v="8"/>
    <s v="DIVERSIFIED CAPITAL GOODS"/>
    <n v="367.5"/>
  </r>
  <r>
    <x v="34"/>
    <s v="DM"/>
    <s v="NORTHERN AMERICA"/>
    <s v="CANADA"/>
    <s v="INDUSTRIALS"/>
    <x v="8"/>
    <s v="PACKAGING"/>
    <n v="264.89999999999998"/>
  </r>
  <r>
    <x v="34"/>
    <s v="DM"/>
    <s v="NORTHERN AMERICA"/>
    <s v="CANADA"/>
    <s v="INDUSTRIALS"/>
    <x v="4"/>
    <s v="BEVERAGE"/>
    <n v="285"/>
  </r>
  <r>
    <x v="34"/>
    <s v="DM"/>
    <s v="NORTHERN AMERICA"/>
    <s v="CANADA"/>
    <s v="INDUSTRIALS"/>
    <x v="9"/>
    <s v="ENERGY - EXPLORATION &amp; PRODUCTION"/>
    <n v="1374.9"/>
  </r>
  <r>
    <x v="34"/>
    <s v="DM"/>
    <s v="NORTHERN AMERICA"/>
    <s v="CANADA"/>
    <s v="INDUSTRIALS"/>
    <x v="5"/>
    <s v="ADVERTISING"/>
    <n v="200"/>
  </r>
  <r>
    <x v="34"/>
    <s v="DM"/>
    <s v="NORTHERN AMERICA"/>
    <s v="CANADA"/>
    <s v="INDUSTRIALS"/>
    <x v="5"/>
    <s v="CABLE &amp; SATELLITE TV"/>
    <n v="1815"/>
  </r>
  <r>
    <x v="34"/>
    <s v="DM"/>
    <s v="NORTHERN AMERICA"/>
    <s v="CANADA"/>
    <s v="INDUSTRIALS"/>
    <x v="17"/>
    <s v="ELECTRONICS"/>
    <n v="200"/>
  </r>
  <r>
    <x v="34"/>
    <s v="DM"/>
    <s v="NORTHERN AMERICA"/>
    <s v="CANADA"/>
    <s v="INDUSTRIALS"/>
    <x v="2"/>
    <s v="TELECOM - WIRELESS"/>
    <n v="3030"/>
  </r>
  <r>
    <x v="34"/>
    <s v="DM"/>
    <s v="NORTHERN AMERICA"/>
    <s v="CANADA"/>
    <s v="INDUSTRIALS"/>
    <x v="2"/>
    <s v="TELECOM - WIRELINE INTEGRATED &amp; SERVICES"/>
    <n v="1721"/>
  </r>
  <r>
    <x v="34"/>
    <s v="DM"/>
    <s v="NORTHERN AMERICA"/>
    <s v="CANADA"/>
    <s v="INDUSTRIALS"/>
    <x v="1"/>
    <s v="TRANSPORT INFRASTRUCTURE/SERVICES"/>
    <n v="225"/>
  </r>
  <r>
    <x v="34"/>
    <s v="DM"/>
    <s v="NORTHERN AMERICA"/>
    <s v="UNITED STATES"/>
    <s v="FINANCIAL"/>
    <x v="11"/>
    <s v="BANKING"/>
    <n v="2790"/>
  </r>
  <r>
    <x v="34"/>
    <s v="DM"/>
    <s v="NORTHERN AMERICA"/>
    <s v="UNITED STATES"/>
    <s v="FINANCIAL"/>
    <x v="12"/>
    <s v="CONS/COMM/LEASE FINANCING"/>
    <n v="2757.5"/>
  </r>
  <r>
    <x v="34"/>
    <s v="DM"/>
    <s v="NORTHERN AMERICA"/>
    <s v="UNITED STATES"/>
    <s v="FINANCIAL"/>
    <x v="12"/>
    <s v="INVESTMENTS &amp; MISC FINANCIAL SERVICES"/>
    <n v="4725.2"/>
  </r>
  <r>
    <x v="34"/>
    <s v="DM"/>
    <s v="NORTHERN AMERICA"/>
    <s v="UNITED STATES"/>
    <s v="FINANCIAL"/>
    <x v="13"/>
    <s v="LIFE INSURANCE"/>
    <n v="150"/>
  </r>
  <r>
    <x v="34"/>
    <s v="DM"/>
    <s v="NORTHERN AMERICA"/>
    <s v="UNITED STATES"/>
    <s v="FINANCIAL"/>
    <x v="13"/>
    <s v="MULTI-LINE INSURANCE"/>
    <n v="100"/>
  </r>
  <r>
    <x v="34"/>
    <s v="DM"/>
    <s v="NORTHERN AMERICA"/>
    <s v="UNITED STATES"/>
    <s v="FINANCIAL"/>
    <x v="13"/>
    <s v="P&amp;C"/>
    <n v="775"/>
  </r>
  <r>
    <x v="34"/>
    <s v="DM"/>
    <s v="NORTHERN AMERICA"/>
    <s v="UNITED STATES"/>
    <s v="FINANCIAL"/>
    <x v="13"/>
    <s v="REINSURANCE"/>
    <n v="100"/>
  </r>
  <r>
    <x v="34"/>
    <s v="DM"/>
    <s v="NORTHERN AMERICA"/>
    <s v="UNITED STATES"/>
    <s v="INDUSTRIALS"/>
    <x v="3"/>
    <s v="AUTO LOANS"/>
    <n v="300"/>
  </r>
  <r>
    <x v="34"/>
    <s v="DM"/>
    <s v="NORTHERN AMERICA"/>
    <s v="UNITED STATES"/>
    <s v="INDUSTRIALS"/>
    <x v="3"/>
    <s v="AUTO PARTS &amp; EQUIPMENT"/>
    <n v="5617.9"/>
  </r>
  <r>
    <x v="34"/>
    <s v="DM"/>
    <s v="NORTHERN AMERICA"/>
    <s v="UNITED STATES"/>
    <s v="INDUSTRIALS"/>
    <x v="3"/>
    <s v="AUTOMAKERS"/>
    <n v="200"/>
  </r>
  <r>
    <x v="34"/>
    <s v="DM"/>
    <s v="NORTHERN AMERICA"/>
    <s v="UNITED STATES"/>
    <s v="INDUSTRIALS"/>
    <x v="7"/>
    <s v="BUILDING &amp; CONSTRUCTION"/>
    <n v="4847"/>
  </r>
  <r>
    <x v="34"/>
    <s v="DM"/>
    <s v="NORTHERN AMERICA"/>
    <s v="UNITED STATES"/>
    <s v="INDUSTRIALS"/>
    <x v="7"/>
    <s v="BUILDING MATERIALS"/>
    <n v="3000.3"/>
  </r>
  <r>
    <x v="34"/>
    <s v="DM"/>
    <s v="NORTHERN AMERICA"/>
    <s v="UNITED STATES"/>
    <s v="INDUSTRIALS"/>
    <x v="7"/>
    <s v="CHEMICALS"/>
    <n v="6638.8"/>
  </r>
  <r>
    <x v="34"/>
    <s v="DM"/>
    <s v="NORTHERN AMERICA"/>
    <s v="UNITED STATES"/>
    <s v="INDUSTRIALS"/>
    <x v="7"/>
    <s v="FORESTRY/PAPER"/>
    <n v="1554.6"/>
  </r>
  <r>
    <x v="34"/>
    <s v="DM"/>
    <s v="NORTHERN AMERICA"/>
    <s v="UNITED STATES"/>
    <s v="INDUSTRIALS"/>
    <x v="7"/>
    <s v="METALS/MINING EXCLUDING STEEL"/>
    <n v="2535"/>
  </r>
  <r>
    <x v="34"/>
    <s v="DM"/>
    <s v="NORTHERN AMERICA"/>
    <s v="UNITED STATES"/>
    <s v="INDUSTRIALS"/>
    <x v="7"/>
    <s v="STEEL PRODUCERS/PRODUCTS"/>
    <n v="3940.5"/>
  </r>
  <r>
    <x v="34"/>
    <s v="DM"/>
    <s v="NORTHERN AMERICA"/>
    <s v="UNITED STATES"/>
    <s v="INDUSTRIALS"/>
    <x v="8"/>
    <s v="AEROSPACE/DEFENSE"/>
    <n v="1335"/>
  </r>
  <r>
    <x v="34"/>
    <s v="DM"/>
    <s v="NORTHERN AMERICA"/>
    <s v="UNITED STATES"/>
    <s v="INDUSTRIALS"/>
    <x v="8"/>
    <s v="DIVERSIFIED CAPITAL GOODS"/>
    <n v="1719.5"/>
  </r>
  <r>
    <x v="34"/>
    <s v="DM"/>
    <s v="NORTHERN AMERICA"/>
    <s v="UNITED STATES"/>
    <s v="INDUSTRIALS"/>
    <x v="8"/>
    <s v="MACHINERY"/>
    <n v="1332.3"/>
  </r>
  <r>
    <x v="34"/>
    <s v="DM"/>
    <s v="NORTHERN AMERICA"/>
    <s v="UNITED STATES"/>
    <s v="INDUSTRIALS"/>
    <x v="8"/>
    <s v="PACKAGING"/>
    <n v="8348.9"/>
  </r>
  <r>
    <x v="34"/>
    <s v="DM"/>
    <s v="NORTHERN AMERICA"/>
    <s v="UNITED STATES"/>
    <s v="INDUSTRIALS"/>
    <x v="4"/>
    <s v="BEVERAGE"/>
    <n v="630"/>
  </r>
  <r>
    <x v="34"/>
    <s v="DM"/>
    <s v="NORTHERN AMERICA"/>
    <s v="UNITED STATES"/>
    <s v="INDUSTRIALS"/>
    <x v="4"/>
    <s v="FOOD - WHOLESALE"/>
    <n v="4199.8999999999996"/>
  </r>
  <r>
    <x v="34"/>
    <s v="DM"/>
    <s v="NORTHERN AMERICA"/>
    <s v="UNITED STATES"/>
    <s v="INDUSTRIALS"/>
    <x v="4"/>
    <s v="PERSONAL &amp; HOUSEHOLD PRODUCTS"/>
    <n v="4819.7"/>
  </r>
  <r>
    <x v="34"/>
    <s v="DM"/>
    <s v="NORTHERN AMERICA"/>
    <s v="UNITED STATES"/>
    <s v="INDUSTRIALS"/>
    <x v="9"/>
    <s v="ENERGY - EXPLORATION &amp; PRODUCTION"/>
    <n v="7927.4"/>
  </r>
  <r>
    <x v="34"/>
    <s v="DM"/>
    <s v="NORTHERN AMERICA"/>
    <s v="UNITED STATES"/>
    <s v="INDUSTRIALS"/>
    <x v="9"/>
    <s v="GAS DISTRIBUTION"/>
    <n v="227.2"/>
  </r>
  <r>
    <x v="34"/>
    <s v="DM"/>
    <s v="NORTHERN AMERICA"/>
    <s v="UNITED STATES"/>
    <s v="INDUSTRIALS"/>
    <x v="9"/>
    <s v="INTEGRATED ENERGY"/>
    <n v="250"/>
  </r>
  <r>
    <x v="34"/>
    <s v="DM"/>
    <s v="NORTHERN AMERICA"/>
    <s v="UNITED STATES"/>
    <s v="INDUSTRIALS"/>
    <x v="9"/>
    <s v="OIL FIELD EQUIPMENT &amp; SERVICES"/>
    <n v="3159.7"/>
  </r>
  <r>
    <x v="34"/>
    <s v="DM"/>
    <s v="NORTHERN AMERICA"/>
    <s v="UNITED STATES"/>
    <s v="INDUSTRIALS"/>
    <x v="9"/>
    <s v="OIL REFINING &amp; MARKETING"/>
    <n v="865"/>
  </r>
  <r>
    <x v="34"/>
    <s v="DM"/>
    <s v="NORTHERN AMERICA"/>
    <s v="UNITED STATES"/>
    <s v="INDUSTRIALS"/>
    <x v="0"/>
    <s v="HEALTH FACILITIES"/>
    <n v="12132.6"/>
  </r>
  <r>
    <x v="34"/>
    <s v="DM"/>
    <s v="NORTHERN AMERICA"/>
    <s v="UNITED STATES"/>
    <s v="INDUSTRIALS"/>
    <x v="0"/>
    <s v="HEALTH SERVICES"/>
    <n v="929.7"/>
  </r>
  <r>
    <x v="34"/>
    <s v="DM"/>
    <s v="NORTHERN AMERICA"/>
    <s v="UNITED STATES"/>
    <s v="INDUSTRIALS"/>
    <x v="0"/>
    <s v="MEDICAL PRODUCTS"/>
    <n v="2147.1999999999998"/>
  </r>
  <r>
    <x v="34"/>
    <s v="DM"/>
    <s v="NORTHERN AMERICA"/>
    <s v="UNITED STATES"/>
    <s v="INDUSTRIALS"/>
    <x v="0"/>
    <s v="PHARMACEUTICALS"/>
    <n v="725"/>
  </r>
  <r>
    <x v="34"/>
    <s v="DM"/>
    <s v="NORTHERN AMERICA"/>
    <s v="UNITED STATES"/>
    <s v="INDUSTRIALS"/>
    <x v="14"/>
    <s v="GAMING"/>
    <n v="7701.5"/>
  </r>
  <r>
    <x v="34"/>
    <s v="DM"/>
    <s v="NORTHERN AMERICA"/>
    <s v="UNITED STATES"/>
    <s v="INDUSTRIALS"/>
    <x v="14"/>
    <s v="HOTELS"/>
    <n v="5586.1"/>
  </r>
  <r>
    <x v="34"/>
    <s v="DM"/>
    <s v="NORTHERN AMERICA"/>
    <s v="UNITED STATES"/>
    <s v="INDUSTRIALS"/>
    <x v="14"/>
    <s v="RECREATION &amp; TRAVEL"/>
    <n v="3936.2"/>
  </r>
  <r>
    <x v="34"/>
    <s v="DM"/>
    <s v="NORTHERN AMERICA"/>
    <s v="UNITED STATES"/>
    <s v="INDUSTRIALS"/>
    <x v="14"/>
    <s v="THEATERS &amp; ENTERTAINMENT"/>
    <n v="2600.6999999999998"/>
  </r>
  <r>
    <x v="34"/>
    <s v="DM"/>
    <s v="NORTHERN AMERICA"/>
    <s v="UNITED STATES"/>
    <s v="INDUSTRIALS"/>
    <x v="5"/>
    <s v="ADVERTISING"/>
    <n v="1480"/>
  </r>
  <r>
    <x v="34"/>
    <s v="DM"/>
    <s v="NORTHERN AMERICA"/>
    <s v="UNITED STATES"/>
    <s v="INDUSTRIALS"/>
    <x v="5"/>
    <s v="CABLE &amp; SATELLITE TV"/>
    <n v="14027.9"/>
  </r>
  <r>
    <x v="34"/>
    <s v="DM"/>
    <s v="NORTHERN AMERICA"/>
    <s v="UNITED STATES"/>
    <s v="INDUSTRIALS"/>
    <x v="5"/>
    <s v="MEDIA - DIVERSIFIED"/>
    <n v="2035"/>
  </r>
  <r>
    <x v="34"/>
    <s v="DM"/>
    <s v="NORTHERN AMERICA"/>
    <s v="UNITED STATES"/>
    <s v="INDUSTRIALS"/>
    <x v="5"/>
    <s v="MEDIA CONTENT"/>
    <n v="15038.7"/>
  </r>
  <r>
    <x v="34"/>
    <s v="DM"/>
    <s v="NORTHERN AMERICA"/>
    <s v="UNITED STATES"/>
    <s v="INDUSTRIALS"/>
    <x v="5"/>
    <s v="PRINTING &amp; PUBLISHING"/>
    <n v="2935"/>
  </r>
  <r>
    <x v="34"/>
    <s v="DM"/>
    <s v="NORTHERN AMERICA"/>
    <s v="UNITED STATES"/>
    <s v="INDUSTRIALS"/>
    <x v="15"/>
    <s v="REALESTATE DEV &amp; MGT"/>
    <n v="375"/>
  </r>
  <r>
    <x v="34"/>
    <s v="DM"/>
    <s v="NORTHERN AMERICA"/>
    <s v="UNITED STATES"/>
    <s v="INDUSTRIALS"/>
    <x v="15"/>
    <s v="REITS"/>
    <n v="1935"/>
  </r>
  <r>
    <x v="34"/>
    <s v="DM"/>
    <s v="NORTHERN AMERICA"/>
    <s v="UNITED STATES"/>
    <s v="INDUSTRIALS"/>
    <x v="10"/>
    <s v="DEPARTMENT STORES"/>
    <n v="117.5"/>
  </r>
  <r>
    <x v="34"/>
    <s v="DM"/>
    <s v="NORTHERN AMERICA"/>
    <s v="UNITED STATES"/>
    <s v="INDUSTRIALS"/>
    <x v="10"/>
    <s v="DISCOUNT STORES"/>
    <n v="2013"/>
  </r>
  <r>
    <x v="34"/>
    <s v="DM"/>
    <s v="NORTHERN AMERICA"/>
    <s v="UNITED STATES"/>
    <s v="INDUSTRIALS"/>
    <x v="10"/>
    <s v="FOOD &amp; DRUG RETAILERS"/>
    <n v="3027.5"/>
  </r>
  <r>
    <x v="34"/>
    <s v="DM"/>
    <s v="NORTHERN AMERICA"/>
    <s v="UNITED STATES"/>
    <s v="INDUSTRIALS"/>
    <x v="10"/>
    <s v="RESTAURANTS"/>
    <n v="2638.1"/>
  </r>
  <r>
    <x v="34"/>
    <s v="DM"/>
    <s v="NORTHERN AMERICA"/>
    <s v="UNITED STATES"/>
    <s v="INDUSTRIALS"/>
    <x v="10"/>
    <s v="SPECIALTY RETAIL"/>
    <n v="9106"/>
  </r>
  <r>
    <x v="34"/>
    <s v="DM"/>
    <s v="NORTHERN AMERICA"/>
    <s v="UNITED STATES"/>
    <s v="INDUSTRIALS"/>
    <x v="16"/>
    <s v="ENVIRONMENTAL"/>
    <n v="3499.2"/>
  </r>
  <r>
    <x v="34"/>
    <s v="DM"/>
    <s v="NORTHERN AMERICA"/>
    <s v="UNITED STATES"/>
    <s v="INDUSTRIALS"/>
    <x v="16"/>
    <s v="SUPPORT-SERVICES"/>
    <n v="3044.3"/>
  </r>
  <r>
    <x v="34"/>
    <s v="DM"/>
    <s v="NORTHERN AMERICA"/>
    <s v="UNITED STATES"/>
    <s v="INDUSTRIALS"/>
    <x v="17"/>
    <s v="ELECTRONICS"/>
    <n v="9174"/>
  </r>
  <r>
    <x v="34"/>
    <s v="DM"/>
    <s v="NORTHERN AMERICA"/>
    <s v="UNITED STATES"/>
    <s v="INDUSTRIALS"/>
    <x v="17"/>
    <s v="SOFTWARE/SERVICES"/>
    <n v="3189"/>
  </r>
  <r>
    <x v="34"/>
    <s v="DM"/>
    <s v="NORTHERN AMERICA"/>
    <s v="UNITED STATES"/>
    <s v="INDUSTRIALS"/>
    <x v="17"/>
    <s v="TECH HARDWARE &amp; EQUIPMENT"/>
    <n v="1770"/>
  </r>
  <r>
    <x v="34"/>
    <s v="DM"/>
    <s v="NORTHERN AMERICA"/>
    <s v="UNITED STATES"/>
    <s v="INDUSTRIALS"/>
    <x v="2"/>
    <s v="TELECOM - SATELLITE"/>
    <n v="4582.3"/>
  </r>
  <r>
    <x v="34"/>
    <s v="DM"/>
    <s v="NORTHERN AMERICA"/>
    <s v="UNITED STATES"/>
    <s v="INDUSTRIALS"/>
    <x v="2"/>
    <s v="TELECOM - WIRELESS"/>
    <n v="6973.6"/>
  </r>
  <r>
    <x v="34"/>
    <s v="DM"/>
    <s v="NORTHERN AMERICA"/>
    <s v="UNITED STATES"/>
    <s v="INDUSTRIALS"/>
    <x v="2"/>
    <s v="TELECOM - WIRELINE INTEGRATED &amp; SERVICES"/>
    <n v="26762.9"/>
  </r>
  <r>
    <x v="34"/>
    <s v="DM"/>
    <s v="NORTHERN AMERICA"/>
    <s v="UNITED STATES"/>
    <s v="INDUSTRIALS"/>
    <x v="1"/>
    <s v="AIR TRANSPORTATION"/>
    <n v="3838.8"/>
  </r>
  <r>
    <x v="34"/>
    <s v="DM"/>
    <s v="NORTHERN AMERICA"/>
    <s v="UNITED STATES"/>
    <s v="INDUSTRIALS"/>
    <x v="1"/>
    <s v="RAIL"/>
    <n v="100"/>
  </r>
  <r>
    <x v="34"/>
    <s v="DM"/>
    <s v="NORTHERN AMERICA"/>
    <s v="UNITED STATES"/>
    <s v="INDUSTRIALS"/>
    <x v="1"/>
    <s v="TRANSPORT INFRASTRUCTURE/SERVICES"/>
    <n v="1529"/>
  </r>
  <r>
    <x v="34"/>
    <s v="DM"/>
    <s v="NORTHERN AMERICA"/>
    <s v="UNITED STATES"/>
    <s v="UTILITY"/>
    <x v="6"/>
    <s v="ELECTRIC-GENERATION"/>
    <n v="1055"/>
  </r>
  <r>
    <x v="34"/>
    <s v="DM"/>
    <s v="NORTHERN AMERICA"/>
    <s v="UNITED STATES"/>
    <s v="UTILITY"/>
    <x v="6"/>
    <s v="ELECTRIC-INTEGRATED"/>
    <n v="5226.3999999999996"/>
  </r>
  <r>
    <x v="34"/>
    <s v="DM"/>
    <s v="OCEANIA"/>
    <s v="AUSTRALIA"/>
    <s v="FINANCIAL"/>
    <x v="12"/>
    <s v="INVESTMENTS &amp; MISC FINANCIAL SERVICES"/>
    <n v="340"/>
  </r>
  <r>
    <x v="34"/>
    <s v="DM"/>
    <s v="OCEANIA"/>
    <s v="AUSTRALIA"/>
    <s v="INDUSTRIALS"/>
    <x v="7"/>
    <s v="METALS/MINING EXCLUDING STEEL"/>
    <n v="525"/>
  </r>
  <r>
    <x v="34"/>
    <s v="EM"/>
    <s v="ASIA"/>
    <s v="CHINA"/>
    <s v="QUASI &amp; FOREIGN GOVERNMENT"/>
    <x v="20"/>
    <s v="AGENCY"/>
    <n v="450"/>
  </r>
  <r>
    <x v="34"/>
    <s v="EM"/>
    <s v="ASIA"/>
    <s v="HONG KONG"/>
    <s v="FINANCIAL"/>
    <x v="12"/>
    <s v="INVESTMENTS &amp; MISC FINANCIAL SERVICES"/>
    <n v="587.9"/>
  </r>
  <r>
    <x v="34"/>
    <s v="EM"/>
    <s v="ASIA"/>
    <s v="INDONESIA"/>
    <s v="INDUSTRIALS"/>
    <x v="7"/>
    <s v="FORESTRY/PAPER"/>
    <n v="100"/>
  </r>
  <r>
    <x v="34"/>
    <s v="EM"/>
    <s v="ASIA"/>
    <s v="MALAYSIA"/>
    <s v="FINANCIAL"/>
    <x v="11"/>
    <s v="BANKING"/>
    <n v="250"/>
  </r>
  <r>
    <x v="34"/>
    <s v="EM"/>
    <s v="ASIA"/>
    <s v="SOUTH KOREA"/>
    <s v="INDUSTRIALS"/>
    <x v="2"/>
    <s v="TELECOM - WIRELESS"/>
    <n v="230"/>
  </r>
  <r>
    <x v="34"/>
    <s v="EM"/>
    <s v="EUROPE"/>
    <s v="CZECH REPUBLIC"/>
    <s v="INDUSTRIALS"/>
    <x v="5"/>
    <s v="MEDIA CONTENT"/>
    <n v="100"/>
  </r>
  <r>
    <x v="34"/>
    <s v="EM"/>
    <s v="EUROPE"/>
    <s v="POLAND"/>
    <s v="INDUSTRIALS"/>
    <x v="2"/>
    <s v="TELECOM - WIRELESS"/>
    <n v="253.2"/>
  </r>
  <r>
    <x v="34"/>
    <s v="EM"/>
    <s v="EUROPE"/>
    <s v="POLAND"/>
    <s v="INDUSTRIALS"/>
    <x v="2"/>
    <s v="TELECOM - WIRELINE INTEGRATED &amp; SERVICES"/>
    <n v="391.6"/>
  </r>
  <r>
    <x v="34"/>
    <s v="EM"/>
    <s v="LATIN AMERICA"/>
    <s v="ARGENTINA"/>
    <s v="INDUSTRIALS"/>
    <x v="2"/>
    <s v="TELECOM - WIRELINE INTEGRATED &amp; SERVICES"/>
    <n v="318.39999999999998"/>
  </r>
  <r>
    <x v="34"/>
    <s v="EM"/>
    <s v="LATIN AMERICA"/>
    <s v="VENEZUELA"/>
    <s v="INDUSTRIALS"/>
    <x v="9"/>
    <s v="OIL REFINING &amp; MARKETING"/>
    <n v="500"/>
  </r>
  <r>
    <x v="35"/>
    <s v="DM"/>
    <s v="EUROPE"/>
    <s v="GERMANY"/>
    <s v="FINANCIAL"/>
    <x v="13"/>
    <s v="REINSURANCE"/>
    <n v="135"/>
  </r>
  <r>
    <x v="35"/>
    <s v="DM"/>
    <s v="EUROPE"/>
    <s v="GERMANY"/>
    <s v="INDUSTRIALS"/>
    <x v="0"/>
    <s v="MEDICAL PRODUCTS"/>
    <n v="360"/>
  </r>
  <r>
    <x v="35"/>
    <s v="DM"/>
    <s v="EUROPE"/>
    <s v="GREECE"/>
    <s v="INDUSTRIALS"/>
    <x v="1"/>
    <s v="TRANSPORT INFRASTRUCTURE/SERVICES"/>
    <n v="315"/>
  </r>
  <r>
    <x v="35"/>
    <s v="DM"/>
    <s v="EUROPE"/>
    <s v="IRELAND"/>
    <s v="INDUSTRIALS"/>
    <x v="2"/>
    <s v="TELECOM - WIRELINE INTEGRATED &amp; SERVICES"/>
    <n v="160"/>
  </r>
  <r>
    <x v="35"/>
    <s v="DM"/>
    <s v="EUROPE"/>
    <s v="LUXEMBOURG"/>
    <s v="INDUSTRIALS"/>
    <x v="2"/>
    <s v="TELECOM - WIRELESS"/>
    <n v="962"/>
  </r>
  <r>
    <x v="35"/>
    <s v="DM"/>
    <s v="EUROPE"/>
    <s v="NETHERLANDS"/>
    <s v="INDUSTRIALS"/>
    <x v="2"/>
    <s v="TELECOM - WIRELINE INTEGRATED &amp; SERVICES"/>
    <n v="464.6"/>
  </r>
  <r>
    <x v="35"/>
    <s v="DM"/>
    <s v="EUROPE"/>
    <s v="NORWAY"/>
    <s v="INDUSTRIALS"/>
    <x v="9"/>
    <s v="OIL FIELD EQUIPMENT &amp; SERVICES"/>
    <n v="563.70000000000005"/>
  </r>
  <r>
    <x v="35"/>
    <s v="DM"/>
    <s v="EUROPE"/>
    <s v="SWEDEN"/>
    <s v="INDUSTRIALS"/>
    <x v="1"/>
    <s v="TRANSPORT INFRASTRUCTURE/SERVICES"/>
    <n v="475"/>
  </r>
  <r>
    <x v="35"/>
    <s v="DM"/>
    <s v="EUROPE"/>
    <s v="SWITZERLAND"/>
    <s v="INDUSTRIALS"/>
    <x v="2"/>
    <s v="TELECOM - WIRELINE INTEGRATED &amp; SERVICES"/>
    <n v="160"/>
  </r>
  <r>
    <x v="35"/>
    <s v="DM"/>
    <s v="EUROPE"/>
    <s v="UNITED KINGDOM"/>
    <s v="INDUSTRIALS"/>
    <x v="7"/>
    <s v="CHEMICALS"/>
    <n v="125"/>
  </r>
  <r>
    <x v="35"/>
    <s v="DM"/>
    <s v="EUROPE"/>
    <s v="UNITED KINGDOM"/>
    <s v="INDUSTRIALS"/>
    <x v="4"/>
    <s v="PERSONAL &amp; HOUSEHOLD PRODUCTS"/>
    <n v="350"/>
  </r>
  <r>
    <x v="35"/>
    <s v="DM"/>
    <s v="EUROPE"/>
    <s v="UNITED KINGDOM"/>
    <s v="INDUSTRIALS"/>
    <x v="5"/>
    <s v="CABLE &amp; SATELLITE TV"/>
    <n v="2296.4"/>
  </r>
  <r>
    <x v="35"/>
    <s v="DM"/>
    <s v="EUROPE"/>
    <s v="UNITED KINGDOM"/>
    <s v="INDUSTRIALS"/>
    <x v="5"/>
    <s v="PRINTING &amp; PUBLISHING"/>
    <n v="110"/>
  </r>
  <r>
    <x v="35"/>
    <s v="DM"/>
    <s v="EUROPE"/>
    <s v="UNITED KINGDOM"/>
    <s v="INDUSTRIALS"/>
    <x v="10"/>
    <s v="SPECIALTY RETAIL"/>
    <n v="300"/>
  </r>
  <r>
    <x v="35"/>
    <s v="DM"/>
    <s v="EUROPE"/>
    <s v="UNITED KINGDOM"/>
    <s v="INDUSTRIALS"/>
    <x v="2"/>
    <s v="TELECOM - WIRELESS"/>
    <n v="808"/>
  </r>
  <r>
    <x v="35"/>
    <s v="DM"/>
    <s v="EUROPE"/>
    <s v="UNITED KINGDOM"/>
    <s v="INDUSTRIALS"/>
    <x v="2"/>
    <s v="TELECOM - WIRELINE INTEGRATED &amp; SERVICES"/>
    <n v="1521.9"/>
  </r>
  <r>
    <x v="35"/>
    <s v="DM"/>
    <s v="EUROPE"/>
    <s v="UNITED KINGDOM"/>
    <s v="INDUSTRIALS"/>
    <x v="1"/>
    <s v="TRANSPORT INFRASTRUCTURE/SERVICES"/>
    <n v="174.5"/>
  </r>
  <r>
    <x v="35"/>
    <s v="DM"/>
    <s v="NORTHERN AMERICA"/>
    <s v="BERMUDA"/>
    <s v="INDUSTRIALS"/>
    <x v="8"/>
    <s v="DIVERSIFIED CAPITAL GOODS"/>
    <n v="426.6"/>
  </r>
  <r>
    <x v="35"/>
    <s v="DM"/>
    <s v="NORTHERN AMERICA"/>
    <s v="CANADA"/>
    <s v="INDUSTRIALS"/>
    <x v="7"/>
    <s v="BUILDING MATERIALS"/>
    <n v="357"/>
  </r>
  <r>
    <x v="35"/>
    <s v="DM"/>
    <s v="NORTHERN AMERICA"/>
    <s v="CANADA"/>
    <s v="INDUSTRIALS"/>
    <x v="7"/>
    <s v="CHEMICALS"/>
    <n v="180"/>
  </r>
  <r>
    <x v="35"/>
    <s v="DM"/>
    <s v="NORTHERN AMERICA"/>
    <s v="CANADA"/>
    <s v="INDUSTRIALS"/>
    <x v="7"/>
    <s v="FORESTRY/PAPER"/>
    <n v="2159.9"/>
  </r>
  <r>
    <x v="35"/>
    <s v="DM"/>
    <s v="NORTHERN AMERICA"/>
    <s v="CANADA"/>
    <s v="INDUSTRIALS"/>
    <x v="7"/>
    <s v="METALS/MINING EXCLUDING STEEL"/>
    <n v="600"/>
  </r>
  <r>
    <x v="35"/>
    <s v="DM"/>
    <s v="NORTHERN AMERICA"/>
    <s v="CANADA"/>
    <s v="INDUSTRIALS"/>
    <x v="7"/>
    <s v="STEEL PRODUCERS/PRODUCTS"/>
    <n v="340"/>
  </r>
  <r>
    <x v="35"/>
    <s v="DM"/>
    <s v="NORTHERN AMERICA"/>
    <s v="CANADA"/>
    <s v="INDUSTRIALS"/>
    <x v="8"/>
    <s v="DIVERSIFIED CAPITAL GOODS"/>
    <n v="367.5"/>
  </r>
  <r>
    <x v="35"/>
    <s v="DM"/>
    <s v="NORTHERN AMERICA"/>
    <s v="CANADA"/>
    <s v="INDUSTRIALS"/>
    <x v="8"/>
    <s v="PACKAGING"/>
    <n v="264.89999999999998"/>
  </r>
  <r>
    <x v="35"/>
    <s v="DM"/>
    <s v="NORTHERN AMERICA"/>
    <s v="CANADA"/>
    <s v="INDUSTRIALS"/>
    <x v="4"/>
    <s v="BEVERAGE"/>
    <n v="285"/>
  </r>
  <r>
    <x v="35"/>
    <s v="DM"/>
    <s v="NORTHERN AMERICA"/>
    <s v="CANADA"/>
    <s v="INDUSTRIALS"/>
    <x v="9"/>
    <s v="ENERGY - EXPLORATION &amp; PRODUCTION"/>
    <n v="1374.9"/>
  </r>
  <r>
    <x v="35"/>
    <s v="DM"/>
    <s v="NORTHERN AMERICA"/>
    <s v="CANADA"/>
    <s v="INDUSTRIALS"/>
    <x v="5"/>
    <s v="ADVERTISING"/>
    <n v="200"/>
  </r>
  <r>
    <x v="35"/>
    <s v="DM"/>
    <s v="NORTHERN AMERICA"/>
    <s v="CANADA"/>
    <s v="INDUSTRIALS"/>
    <x v="5"/>
    <s v="CABLE &amp; SATELLITE TV"/>
    <n v="1815"/>
  </r>
  <r>
    <x v="35"/>
    <s v="DM"/>
    <s v="NORTHERN AMERICA"/>
    <s v="CANADA"/>
    <s v="INDUSTRIALS"/>
    <x v="17"/>
    <s v="ELECTRONICS"/>
    <n v="200"/>
  </r>
  <r>
    <x v="35"/>
    <s v="DM"/>
    <s v="NORTHERN AMERICA"/>
    <s v="CANADA"/>
    <s v="INDUSTRIALS"/>
    <x v="2"/>
    <s v="TELECOM - WIRELESS"/>
    <n v="3030"/>
  </r>
  <r>
    <x v="35"/>
    <s v="DM"/>
    <s v="NORTHERN AMERICA"/>
    <s v="CANADA"/>
    <s v="INDUSTRIALS"/>
    <x v="2"/>
    <s v="TELECOM - WIRELINE INTEGRATED &amp; SERVICES"/>
    <n v="1721"/>
  </r>
  <r>
    <x v="35"/>
    <s v="DM"/>
    <s v="NORTHERN AMERICA"/>
    <s v="CANADA"/>
    <s v="INDUSTRIALS"/>
    <x v="1"/>
    <s v="TRANSPORT INFRASTRUCTURE/SERVICES"/>
    <n v="225"/>
  </r>
  <r>
    <x v="35"/>
    <s v="DM"/>
    <s v="NORTHERN AMERICA"/>
    <s v="UNITED STATES"/>
    <s v="FINANCIAL"/>
    <x v="11"/>
    <s v="BANKING"/>
    <n v="2690"/>
  </r>
  <r>
    <x v="35"/>
    <s v="DM"/>
    <s v="NORTHERN AMERICA"/>
    <s v="UNITED STATES"/>
    <s v="FINANCIAL"/>
    <x v="12"/>
    <s v="CONS/COMM/LEASE FINANCING"/>
    <n v="2757.5"/>
  </r>
  <r>
    <x v="35"/>
    <s v="DM"/>
    <s v="NORTHERN AMERICA"/>
    <s v="UNITED STATES"/>
    <s v="FINANCIAL"/>
    <x v="12"/>
    <s v="INVESTMENTS &amp; MISC FINANCIAL SERVICES"/>
    <n v="4520.8"/>
  </r>
  <r>
    <x v="35"/>
    <s v="DM"/>
    <s v="NORTHERN AMERICA"/>
    <s v="UNITED STATES"/>
    <s v="FINANCIAL"/>
    <x v="13"/>
    <s v="LIFE INSURANCE"/>
    <n v="150"/>
  </r>
  <r>
    <x v="35"/>
    <s v="DM"/>
    <s v="NORTHERN AMERICA"/>
    <s v="UNITED STATES"/>
    <s v="FINANCIAL"/>
    <x v="13"/>
    <s v="MULTI-LINE INSURANCE"/>
    <n v="100"/>
  </r>
  <r>
    <x v="35"/>
    <s v="DM"/>
    <s v="NORTHERN AMERICA"/>
    <s v="UNITED STATES"/>
    <s v="FINANCIAL"/>
    <x v="13"/>
    <s v="P&amp;C"/>
    <n v="775"/>
  </r>
  <r>
    <x v="35"/>
    <s v="DM"/>
    <s v="NORTHERN AMERICA"/>
    <s v="UNITED STATES"/>
    <s v="FINANCIAL"/>
    <x v="13"/>
    <s v="REINSURANCE"/>
    <n v="100"/>
  </r>
  <r>
    <x v="35"/>
    <s v="DM"/>
    <s v="NORTHERN AMERICA"/>
    <s v="UNITED STATES"/>
    <s v="INDUSTRIALS"/>
    <x v="3"/>
    <s v="AUTO LOANS"/>
    <n v="300"/>
  </r>
  <r>
    <x v="35"/>
    <s v="DM"/>
    <s v="NORTHERN AMERICA"/>
    <s v="UNITED STATES"/>
    <s v="INDUSTRIALS"/>
    <x v="3"/>
    <s v="AUTO PARTS &amp; EQUIPMENT"/>
    <n v="5617.9"/>
  </r>
  <r>
    <x v="35"/>
    <s v="DM"/>
    <s v="NORTHERN AMERICA"/>
    <s v="UNITED STATES"/>
    <s v="INDUSTRIALS"/>
    <x v="3"/>
    <s v="AUTOMAKERS"/>
    <n v="200"/>
  </r>
  <r>
    <x v="35"/>
    <s v="DM"/>
    <s v="NORTHERN AMERICA"/>
    <s v="UNITED STATES"/>
    <s v="INDUSTRIALS"/>
    <x v="7"/>
    <s v="BUILDING &amp; CONSTRUCTION"/>
    <n v="5020.5"/>
  </r>
  <r>
    <x v="35"/>
    <s v="DM"/>
    <s v="NORTHERN AMERICA"/>
    <s v="UNITED STATES"/>
    <s v="INDUSTRIALS"/>
    <x v="7"/>
    <s v="BUILDING MATERIALS"/>
    <n v="3000.3"/>
  </r>
  <r>
    <x v="35"/>
    <s v="DM"/>
    <s v="NORTHERN AMERICA"/>
    <s v="UNITED STATES"/>
    <s v="INDUSTRIALS"/>
    <x v="7"/>
    <s v="CHEMICALS"/>
    <n v="6338.8"/>
  </r>
  <r>
    <x v="35"/>
    <s v="DM"/>
    <s v="NORTHERN AMERICA"/>
    <s v="UNITED STATES"/>
    <s v="INDUSTRIALS"/>
    <x v="7"/>
    <s v="FORESTRY/PAPER"/>
    <n v="1554.6"/>
  </r>
  <r>
    <x v="35"/>
    <s v="DM"/>
    <s v="NORTHERN AMERICA"/>
    <s v="UNITED STATES"/>
    <s v="INDUSTRIALS"/>
    <x v="7"/>
    <s v="METALS/MINING EXCLUDING STEEL"/>
    <n v="2410"/>
  </r>
  <r>
    <x v="35"/>
    <s v="DM"/>
    <s v="NORTHERN AMERICA"/>
    <s v="UNITED STATES"/>
    <s v="INDUSTRIALS"/>
    <x v="7"/>
    <s v="STEEL PRODUCERS/PRODUCTS"/>
    <n v="3940.5"/>
  </r>
  <r>
    <x v="35"/>
    <s v="DM"/>
    <s v="NORTHERN AMERICA"/>
    <s v="UNITED STATES"/>
    <s v="INDUSTRIALS"/>
    <x v="8"/>
    <s v="AEROSPACE/DEFENSE"/>
    <n v="1835"/>
  </r>
  <r>
    <x v="35"/>
    <s v="DM"/>
    <s v="NORTHERN AMERICA"/>
    <s v="UNITED STATES"/>
    <s v="INDUSTRIALS"/>
    <x v="8"/>
    <s v="DIVERSIFIED CAPITAL GOODS"/>
    <n v="1719.5"/>
  </r>
  <r>
    <x v="35"/>
    <s v="DM"/>
    <s v="NORTHERN AMERICA"/>
    <s v="UNITED STATES"/>
    <s v="INDUSTRIALS"/>
    <x v="8"/>
    <s v="MACHINERY"/>
    <n v="1507.3"/>
  </r>
  <r>
    <x v="35"/>
    <s v="DM"/>
    <s v="NORTHERN AMERICA"/>
    <s v="UNITED STATES"/>
    <s v="INDUSTRIALS"/>
    <x v="8"/>
    <s v="PACKAGING"/>
    <n v="8898.9"/>
  </r>
  <r>
    <x v="35"/>
    <s v="DM"/>
    <s v="NORTHERN AMERICA"/>
    <s v="UNITED STATES"/>
    <s v="INDUSTRIALS"/>
    <x v="4"/>
    <s v="BEVERAGE"/>
    <n v="630"/>
  </r>
  <r>
    <x v="35"/>
    <s v="DM"/>
    <s v="NORTHERN AMERICA"/>
    <s v="UNITED STATES"/>
    <s v="INDUSTRIALS"/>
    <x v="4"/>
    <s v="FOOD - WHOLESALE"/>
    <n v="4199.8999999999996"/>
  </r>
  <r>
    <x v="35"/>
    <s v="DM"/>
    <s v="NORTHERN AMERICA"/>
    <s v="UNITED STATES"/>
    <s v="INDUSTRIALS"/>
    <x v="4"/>
    <s v="PERSONAL &amp; HOUSEHOLD PRODUCTS"/>
    <n v="4819.7"/>
  </r>
  <r>
    <x v="35"/>
    <s v="DM"/>
    <s v="NORTHERN AMERICA"/>
    <s v="UNITED STATES"/>
    <s v="INDUSTRIALS"/>
    <x v="9"/>
    <s v="ENERGY - EXPLORATION &amp; PRODUCTION"/>
    <n v="7792.4"/>
  </r>
  <r>
    <x v="35"/>
    <s v="DM"/>
    <s v="NORTHERN AMERICA"/>
    <s v="UNITED STATES"/>
    <s v="INDUSTRIALS"/>
    <x v="9"/>
    <s v="GAS DISTRIBUTION"/>
    <n v="227.2"/>
  </r>
  <r>
    <x v="35"/>
    <s v="DM"/>
    <s v="NORTHERN AMERICA"/>
    <s v="UNITED STATES"/>
    <s v="INDUSTRIALS"/>
    <x v="9"/>
    <s v="INTEGRATED ENERGY"/>
    <n v="505"/>
  </r>
  <r>
    <x v="35"/>
    <s v="DM"/>
    <s v="NORTHERN AMERICA"/>
    <s v="UNITED STATES"/>
    <s v="INDUSTRIALS"/>
    <x v="9"/>
    <s v="OIL FIELD EQUIPMENT &amp; SERVICES"/>
    <n v="3159.7"/>
  </r>
  <r>
    <x v="35"/>
    <s v="DM"/>
    <s v="NORTHERN AMERICA"/>
    <s v="UNITED STATES"/>
    <s v="INDUSTRIALS"/>
    <x v="9"/>
    <s v="OIL REFINING &amp; MARKETING"/>
    <n v="1100"/>
  </r>
  <r>
    <x v="35"/>
    <s v="DM"/>
    <s v="NORTHERN AMERICA"/>
    <s v="UNITED STATES"/>
    <s v="INDUSTRIALS"/>
    <x v="0"/>
    <s v="HEALTH FACILITIES"/>
    <n v="11982.6"/>
  </r>
  <r>
    <x v="35"/>
    <s v="DM"/>
    <s v="NORTHERN AMERICA"/>
    <s v="UNITED STATES"/>
    <s v="INDUSTRIALS"/>
    <x v="0"/>
    <s v="HEALTH SERVICES"/>
    <n v="929.7"/>
  </r>
  <r>
    <x v="35"/>
    <s v="DM"/>
    <s v="NORTHERN AMERICA"/>
    <s v="UNITED STATES"/>
    <s v="INDUSTRIALS"/>
    <x v="0"/>
    <s v="MEDICAL PRODUCTS"/>
    <n v="2147.1999999999998"/>
  </r>
  <r>
    <x v="35"/>
    <s v="DM"/>
    <s v="NORTHERN AMERICA"/>
    <s v="UNITED STATES"/>
    <s v="INDUSTRIALS"/>
    <x v="0"/>
    <s v="PHARMACEUTICALS"/>
    <n v="725"/>
  </r>
  <r>
    <x v="35"/>
    <s v="DM"/>
    <s v="NORTHERN AMERICA"/>
    <s v="UNITED STATES"/>
    <s v="INDUSTRIALS"/>
    <x v="14"/>
    <s v="GAMING"/>
    <n v="8711.5"/>
  </r>
  <r>
    <x v="35"/>
    <s v="DM"/>
    <s v="NORTHERN AMERICA"/>
    <s v="UNITED STATES"/>
    <s v="INDUSTRIALS"/>
    <x v="14"/>
    <s v="HOTELS"/>
    <n v="5586.1"/>
  </r>
  <r>
    <x v="35"/>
    <s v="DM"/>
    <s v="NORTHERN AMERICA"/>
    <s v="UNITED STATES"/>
    <s v="INDUSTRIALS"/>
    <x v="14"/>
    <s v="RECREATION &amp; TRAVEL"/>
    <n v="3936.2"/>
  </r>
  <r>
    <x v="35"/>
    <s v="DM"/>
    <s v="NORTHERN AMERICA"/>
    <s v="UNITED STATES"/>
    <s v="INDUSTRIALS"/>
    <x v="14"/>
    <s v="THEATERS &amp; ENTERTAINMENT"/>
    <n v="2600.6999999999998"/>
  </r>
  <r>
    <x v="35"/>
    <s v="DM"/>
    <s v="NORTHERN AMERICA"/>
    <s v="UNITED STATES"/>
    <s v="INDUSTRIALS"/>
    <x v="5"/>
    <s v="ADVERTISING"/>
    <n v="1480"/>
  </r>
  <r>
    <x v="35"/>
    <s v="DM"/>
    <s v="NORTHERN AMERICA"/>
    <s v="UNITED STATES"/>
    <s v="INDUSTRIALS"/>
    <x v="5"/>
    <s v="CABLE &amp; SATELLITE TV"/>
    <n v="16482.7"/>
  </r>
  <r>
    <x v="35"/>
    <s v="DM"/>
    <s v="NORTHERN AMERICA"/>
    <s v="UNITED STATES"/>
    <s v="INDUSTRIALS"/>
    <x v="5"/>
    <s v="MEDIA - DIVERSIFIED"/>
    <n v="2035"/>
  </r>
  <r>
    <x v="35"/>
    <s v="DM"/>
    <s v="NORTHERN AMERICA"/>
    <s v="UNITED STATES"/>
    <s v="INDUSTRIALS"/>
    <x v="5"/>
    <s v="MEDIA CONTENT"/>
    <n v="15188.6"/>
  </r>
  <r>
    <x v="35"/>
    <s v="DM"/>
    <s v="NORTHERN AMERICA"/>
    <s v="UNITED STATES"/>
    <s v="INDUSTRIALS"/>
    <x v="5"/>
    <s v="PRINTING &amp; PUBLISHING"/>
    <n v="2935"/>
  </r>
  <r>
    <x v="35"/>
    <s v="DM"/>
    <s v="NORTHERN AMERICA"/>
    <s v="UNITED STATES"/>
    <s v="INDUSTRIALS"/>
    <x v="15"/>
    <s v="REALESTATE DEV &amp; MGT"/>
    <n v="375"/>
  </r>
  <r>
    <x v="35"/>
    <s v="DM"/>
    <s v="NORTHERN AMERICA"/>
    <s v="UNITED STATES"/>
    <s v="INDUSTRIALS"/>
    <x v="15"/>
    <s v="REITS"/>
    <n v="1935"/>
  </r>
  <r>
    <x v="35"/>
    <s v="DM"/>
    <s v="NORTHERN AMERICA"/>
    <s v="UNITED STATES"/>
    <s v="INDUSTRIALS"/>
    <x v="10"/>
    <s v="DEPARTMENT STORES"/>
    <n v="117.5"/>
  </r>
  <r>
    <x v="35"/>
    <s v="DM"/>
    <s v="NORTHERN AMERICA"/>
    <s v="UNITED STATES"/>
    <s v="INDUSTRIALS"/>
    <x v="10"/>
    <s v="DISCOUNT STORES"/>
    <n v="2013"/>
  </r>
  <r>
    <x v="35"/>
    <s v="DM"/>
    <s v="NORTHERN AMERICA"/>
    <s v="UNITED STATES"/>
    <s v="INDUSTRIALS"/>
    <x v="10"/>
    <s v="FOOD &amp; DRUG RETAILERS"/>
    <n v="3877.5"/>
  </r>
  <r>
    <x v="35"/>
    <s v="DM"/>
    <s v="NORTHERN AMERICA"/>
    <s v="UNITED STATES"/>
    <s v="INDUSTRIALS"/>
    <x v="10"/>
    <s v="RESTAURANTS"/>
    <n v="2638.1"/>
  </r>
  <r>
    <x v="35"/>
    <s v="DM"/>
    <s v="NORTHERN AMERICA"/>
    <s v="UNITED STATES"/>
    <s v="INDUSTRIALS"/>
    <x v="10"/>
    <s v="SPECIALTY RETAIL"/>
    <n v="9356"/>
  </r>
  <r>
    <x v="35"/>
    <s v="DM"/>
    <s v="NORTHERN AMERICA"/>
    <s v="UNITED STATES"/>
    <s v="INDUSTRIALS"/>
    <x v="16"/>
    <s v="ENVIRONMENTAL"/>
    <n v="3724.2"/>
  </r>
  <r>
    <x v="35"/>
    <s v="DM"/>
    <s v="NORTHERN AMERICA"/>
    <s v="UNITED STATES"/>
    <s v="INDUSTRIALS"/>
    <x v="16"/>
    <s v="SUPPORT-SERVICES"/>
    <n v="3044.3"/>
  </r>
  <r>
    <x v="35"/>
    <s v="DM"/>
    <s v="NORTHERN AMERICA"/>
    <s v="UNITED STATES"/>
    <s v="INDUSTRIALS"/>
    <x v="17"/>
    <s v="ELECTRONICS"/>
    <n v="9174"/>
  </r>
  <r>
    <x v="35"/>
    <s v="DM"/>
    <s v="NORTHERN AMERICA"/>
    <s v="UNITED STATES"/>
    <s v="INDUSTRIALS"/>
    <x v="17"/>
    <s v="SOFTWARE/SERVICES"/>
    <n v="3514"/>
  </r>
  <r>
    <x v="35"/>
    <s v="DM"/>
    <s v="NORTHERN AMERICA"/>
    <s v="UNITED STATES"/>
    <s v="INDUSTRIALS"/>
    <x v="17"/>
    <s v="TECH HARDWARE &amp; EQUIPMENT"/>
    <n v="4070"/>
  </r>
  <r>
    <x v="35"/>
    <s v="DM"/>
    <s v="NORTHERN AMERICA"/>
    <s v="UNITED STATES"/>
    <s v="INDUSTRIALS"/>
    <x v="2"/>
    <s v="TELECOM - SATELLITE"/>
    <n v="4582.3"/>
  </r>
  <r>
    <x v="35"/>
    <s v="DM"/>
    <s v="NORTHERN AMERICA"/>
    <s v="UNITED STATES"/>
    <s v="INDUSTRIALS"/>
    <x v="2"/>
    <s v="TELECOM - WIRELESS"/>
    <n v="7189.6"/>
  </r>
  <r>
    <x v="35"/>
    <s v="DM"/>
    <s v="NORTHERN AMERICA"/>
    <s v="UNITED STATES"/>
    <s v="INDUSTRIALS"/>
    <x v="2"/>
    <s v="TELECOM - WIRELINE INTEGRATED &amp; SERVICES"/>
    <n v="27932.799999999999"/>
  </r>
  <r>
    <x v="35"/>
    <s v="DM"/>
    <s v="NORTHERN AMERICA"/>
    <s v="UNITED STATES"/>
    <s v="INDUSTRIALS"/>
    <x v="1"/>
    <s v="AIR TRANSPORTATION"/>
    <n v="3838.8"/>
  </r>
  <r>
    <x v="35"/>
    <s v="DM"/>
    <s v="NORTHERN AMERICA"/>
    <s v="UNITED STATES"/>
    <s v="INDUSTRIALS"/>
    <x v="1"/>
    <s v="RAIL"/>
    <n v="100"/>
  </r>
  <r>
    <x v="35"/>
    <s v="DM"/>
    <s v="NORTHERN AMERICA"/>
    <s v="UNITED STATES"/>
    <s v="INDUSTRIALS"/>
    <x v="1"/>
    <s v="TRANSPORT INFRASTRUCTURE/SERVICES"/>
    <n v="1529"/>
  </r>
  <r>
    <x v="35"/>
    <s v="DM"/>
    <s v="NORTHERN AMERICA"/>
    <s v="UNITED STATES"/>
    <s v="UTILITY"/>
    <x v="6"/>
    <s v="ELECTRIC-GENERATION"/>
    <n v="1055"/>
  </r>
  <r>
    <x v="35"/>
    <s v="DM"/>
    <s v="NORTHERN AMERICA"/>
    <s v="UNITED STATES"/>
    <s v="UTILITY"/>
    <x v="6"/>
    <s v="ELECTRIC-INTEGRATED"/>
    <n v="5226.3999999999996"/>
  </r>
  <r>
    <x v="35"/>
    <s v="DM"/>
    <s v="OCEANIA"/>
    <s v="AUSTRALIA"/>
    <s v="FINANCIAL"/>
    <x v="12"/>
    <s v="INVESTMENTS &amp; MISC FINANCIAL SERVICES"/>
    <n v="340"/>
  </r>
  <r>
    <x v="35"/>
    <s v="DM"/>
    <s v="OCEANIA"/>
    <s v="AUSTRALIA"/>
    <s v="INDUSTRIALS"/>
    <x v="7"/>
    <s v="METALS/MINING EXCLUDING STEEL"/>
    <n v="525"/>
  </r>
  <r>
    <x v="35"/>
    <s v="DM"/>
    <s v="OCEANIA"/>
    <s v="AUSTRALIA"/>
    <s v="INDUSTRIALS"/>
    <x v="14"/>
    <s v="GAMING"/>
    <n v="135"/>
  </r>
  <r>
    <x v="35"/>
    <s v="EM"/>
    <s v="ASIA"/>
    <s v="CHINA"/>
    <s v="QUASI &amp; FOREIGN GOVERNMENT"/>
    <x v="20"/>
    <s v="AGENCY"/>
    <n v="450"/>
  </r>
  <r>
    <x v="35"/>
    <s v="EM"/>
    <s v="ASIA"/>
    <s v="HONG KONG"/>
    <s v="FINANCIAL"/>
    <x v="12"/>
    <s v="INVESTMENTS &amp; MISC FINANCIAL SERVICES"/>
    <n v="587.9"/>
  </r>
  <r>
    <x v="35"/>
    <s v="EM"/>
    <s v="ASIA"/>
    <s v="MALAYSIA"/>
    <s v="FINANCIAL"/>
    <x v="11"/>
    <s v="BANKING"/>
    <n v="250"/>
  </r>
  <r>
    <x v="35"/>
    <s v="EM"/>
    <s v="ASIA"/>
    <s v="SOUTH KOREA"/>
    <s v="INDUSTRIALS"/>
    <x v="2"/>
    <s v="TELECOM - WIRELESS"/>
    <n v="230"/>
  </r>
  <r>
    <x v="35"/>
    <s v="EM"/>
    <s v="EUROPE"/>
    <s v="CZECH REPUBLIC"/>
    <s v="INDUSTRIALS"/>
    <x v="5"/>
    <s v="MEDIA CONTENT"/>
    <n v="100"/>
  </r>
  <r>
    <x v="35"/>
    <s v="EM"/>
    <s v="EUROPE"/>
    <s v="POLAND"/>
    <s v="INDUSTRIALS"/>
    <x v="2"/>
    <s v="TELECOM - WIRELESS"/>
    <n v="253.2"/>
  </r>
  <r>
    <x v="35"/>
    <s v="EM"/>
    <s v="EUROPE"/>
    <s v="POLAND"/>
    <s v="INDUSTRIALS"/>
    <x v="2"/>
    <s v="TELECOM - WIRELINE INTEGRATED &amp; SERVICES"/>
    <n v="391.6"/>
  </r>
  <r>
    <x v="35"/>
    <s v="EM"/>
    <s v="LATIN AMERICA"/>
    <s v="ARGENTINA"/>
    <s v="INDUSTRIALS"/>
    <x v="2"/>
    <s v="TELECOM - WIRELINE INTEGRATED &amp; SERVICES"/>
    <n v="318.39999999999998"/>
  </r>
  <r>
    <x v="35"/>
    <s v="EM"/>
    <s v="LATIN AMERICA"/>
    <s v="VENEZUELA"/>
    <s v="INDUSTRIALS"/>
    <x v="9"/>
    <s v="OIL REFINING &amp; MARKETING"/>
    <n v="500"/>
  </r>
  <r>
    <x v="36"/>
    <s v="DM"/>
    <s v="EUROPE"/>
    <s v="GERMANY"/>
    <s v="FINANCIAL"/>
    <x v="13"/>
    <s v="REINSURANCE"/>
    <n v="135"/>
  </r>
  <r>
    <x v="36"/>
    <s v="DM"/>
    <s v="EUROPE"/>
    <s v="GERMANY"/>
    <s v="INDUSTRIALS"/>
    <x v="0"/>
    <s v="MEDICAL PRODUCTS"/>
    <n v="360"/>
  </r>
  <r>
    <x v="36"/>
    <s v="DM"/>
    <s v="EUROPE"/>
    <s v="GREECE"/>
    <s v="INDUSTRIALS"/>
    <x v="1"/>
    <s v="TRANSPORT INFRASTRUCTURE/SERVICES"/>
    <n v="315"/>
  </r>
  <r>
    <x v="36"/>
    <s v="DM"/>
    <s v="EUROPE"/>
    <s v="IRELAND"/>
    <s v="INDUSTRIALS"/>
    <x v="2"/>
    <s v="TELECOM - WIRELINE INTEGRATED &amp; SERVICES"/>
    <n v="160"/>
  </r>
  <r>
    <x v="36"/>
    <s v="DM"/>
    <s v="EUROPE"/>
    <s v="LUXEMBOURG"/>
    <s v="INDUSTRIALS"/>
    <x v="2"/>
    <s v="TELECOM - WIRELESS"/>
    <n v="962"/>
  </r>
  <r>
    <x v="36"/>
    <s v="DM"/>
    <s v="EUROPE"/>
    <s v="NETHERLANDS"/>
    <s v="INDUSTRIALS"/>
    <x v="2"/>
    <s v="TELECOM - WIRELINE INTEGRATED &amp; SERVICES"/>
    <n v="689.6"/>
  </r>
  <r>
    <x v="36"/>
    <s v="DM"/>
    <s v="EUROPE"/>
    <s v="NORWAY"/>
    <s v="INDUSTRIALS"/>
    <x v="9"/>
    <s v="OIL FIELD EQUIPMENT &amp; SERVICES"/>
    <n v="563.70000000000005"/>
  </r>
  <r>
    <x v="36"/>
    <s v="DM"/>
    <s v="EUROPE"/>
    <s v="SWEDEN"/>
    <s v="INDUSTRIALS"/>
    <x v="1"/>
    <s v="TRANSPORT INFRASTRUCTURE/SERVICES"/>
    <n v="475"/>
  </r>
  <r>
    <x v="36"/>
    <s v="DM"/>
    <s v="EUROPE"/>
    <s v="SWITZERLAND"/>
    <s v="INDUSTRIALS"/>
    <x v="2"/>
    <s v="TELECOM - WIRELINE INTEGRATED &amp; SERVICES"/>
    <n v="160"/>
  </r>
  <r>
    <x v="36"/>
    <s v="DM"/>
    <s v="EUROPE"/>
    <s v="UNITED KINGDOM"/>
    <s v="INDUSTRIALS"/>
    <x v="7"/>
    <s v="CHEMICALS"/>
    <n v="125"/>
  </r>
  <r>
    <x v="36"/>
    <s v="DM"/>
    <s v="EUROPE"/>
    <s v="UNITED KINGDOM"/>
    <s v="INDUSTRIALS"/>
    <x v="8"/>
    <s v="AEROSPACE/DEFENSE"/>
    <n v="224"/>
  </r>
  <r>
    <x v="36"/>
    <s v="DM"/>
    <s v="EUROPE"/>
    <s v="UNITED KINGDOM"/>
    <s v="INDUSTRIALS"/>
    <x v="4"/>
    <s v="PERSONAL &amp; HOUSEHOLD PRODUCTS"/>
    <n v="350"/>
  </r>
  <r>
    <x v="36"/>
    <s v="DM"/>
    <s v="EUROPE"/>
    <s v="UNITED KINGDOM"/>
    <s v="INDUSTRIALS"/>
    <x v="5"/>
    <s v="CABLE &amp; SATELLITE TV"/>
    <n v="2296.4"/>
  </r>
  <r>
    <x v="36"/>
    <s v="DM"/>
    <s v="EUROPE"/>
    <s v="UNITED KINGDOM"/>
    <s v="INDUSTRIALS"/>
    <x v="5"/>
    <s v="PRINTING &amp; PUBLISHING"/>
    <n v="110"/>
  </r>
  <r>
    <x v="36"/>
    <s v="DM"/>
    <s v="EUROPE"/>
    <s v="UNITED KINGDOM"/>
    <s v="INDUSTRIALS"/>
    <x v="10"/>
    <s v="SPECIALTY RETAIL"/>
    <n v="300"/>
  </r>
  <r>
    <x v="36"/>
    <s v="DM"/>
    <s v="EUROPE"/>
    <s v="UNITED KINGDOM"/>
    <s v="INDUSTRIALS"/>
    <x v="17"/>
    <s v="TECH HARDWARE &amp; EQUIPMENT"/>
    <n v="170"/>
  </r>
  <r>
    <x v="36"/>
    <s v="DM"/>
    <s v="EUROPE"/>
    <s v="UNITED KINGDOM"/>
    <s v="INDUSTRIALS"/>
    <x v="2"/>
    <s v="TELECOM - WIRELESS"/>
    <n v="1603"/>
  </r>
  <r>
    <x v="36"/>
    <s v="DM"/>
    <s v="EUROPE"/>
    <s v="UNITED KINGDOM"/>
    <s v="INDUSTRIALS"/>
    <x v="2"/>
    <s v="TELECOM - WIRELINE INTEGRATED &amp; SERVICES"/>
    <n v="1521.9"/>
  </r>
  <r>
    <x v="36"/>
    <s v="DM"/>
    <s v="EUROPE"/>
    <s v="UNITED KINGDOM"/>
    <s v="INDUSTRIALS"/>
    <x v="1"/>
    <s v="TRANSPORT INFRASTRUCTURE/SERVICES"/>
    <n v="174.5"/>
  </r>
  <r>
    <x v="36"/>
    <s v="DM"/>
    <s v="NORTHERN AMERICA"/>
    <s v="BERMUDA"/>
    <s v="INDUSTRIALS"/>
    <x v="8"/>
    <s v="DIVERSIFIED CAPITAL GOODS"/>
    <n v="426.6"/>
  </r>
  <r>
    <x v="36"/>
    <s v="DM"/>
    <s v="NORTHERN AMERICA"/>
    <s v="CANADA"/>
    <s v="INDUSTRIALS"/>
    <x v="7"/>
    <s v="BUILDING MATERIALS"/>
    <n v="357"/>
  </r>
  <r>
    <x v="36"/>
    <s v="DM"/>
    <s v="NORTHERN AMERICA"/>
    <s v="CANADA"/>
    <s v="INDUSTRIALS"/>
    <x v="7"/>
    <s v="CHEMICALS"/>
    <n v="180"/>
  </r>
  <r>
    <x v="36"/>
    <s v="DM"/>
    <s v="NORTHERN AMERICA"/>
    <s v="CANADA"/>
    <s v="INDUSTRIALS"/>
    <x v="7"/>
    <s v="FORESTRY/PAPER"/>
    <n v="2159.9"/>
  </r>
  <r>
    <x v="36"/>
    <s v="DM"/>
    <s v="NORTHERN AMERICA"/>
    <s v="CANADA"/>
    <s v="INDUSTRIALS"/>
    <x v="7"/>
    <s v="METALS/MINING EXCLUDING STEEL"/>
    <n v="600"/>
  </r>
  <r>
    <x v="36"/>
    <s v="DM"/>
    <s v="NORTHERN AMERICA"/>
    <s v="CANADA"/>
    <s v="INDUSTRIALS"/>
    <x v="7"/>
    <s v="STEEL PRODUCERS/PRODUCTS"/>
    <n v="340"/>
  </r>
  <r>
    <x v="36"/>
    <s v="DM"/>
    <s v="NORTHERN AMERICA"/>
    <s v="CANADA"/>
    <s v="INDUSTRIALS"/>
    <x v="8"/>
    <s v="DIVERSIFIED CAPITAL GOODS"/>
    <n v="367.5"/>
  </r>
  <r>
    <x v="36"/>
    <s v="DM"/>
    <s v="NORTHERN AMERICA"/>
    <s v="CANADA"/>
    <s v="INDUSTRIALS"/>
    <x v="8"/>
    <s v="PACKAGING"/>
    <n v="264.89999999999998"/>
  </r>
  <r>
    <x v="36"/>
    <s v="DM"/>
    <s v="NORTHERN AMERICA"/>
    <s v="CANADA"/>
    <s v="INDUSTRIALS"/>
    <x v="4"/>
    <s v="BEVERAGE"/>
    <n v="285"/>
  </r>
  <r>
    <x v="36"/>
    <s v="DM"/>
    <s v="NORTHERN AMERICA"/>
    <s v="CANADA"/>
    <s v="INDUSTRIALS"/>
    <x v="9"/>
    <s v="ENERGY - EXPLORATION &amp; PRODUCTION"/>
    <n v="1374.9"/>
  </r>
  <r>
    <x v="36"/>
    <s v="DM"/>
    <s v="NORTHERN AMERICA"/>
    <s v="CANADA"/>
    <s v="INDUSTRIALS"/>
    <x v="5"/>
    <s v="ADVERTISING"/>
    <n v="200"/>
  </r>
  <r>
    <x v="36"/>
    <s v="DM"/>
    <s v="NORTHERN AMERICA"/>
    <s v="CANADA"/>
    <s v="INDUSTRIALS"/>
    <x v="5"/>
    <s v="CABLE &amp; SATELLITE TV"/>
    <n v="1815"/>
  </r>
  <r>
    <x v="36"/>
    <s v="DM"/>
    <s v="NORTHERN AMERICA"/>
    <s v="CANADA"/>
    <s v="INDUSTRIALS"/>
    <x v="17"/>
    <s v="ELECTRONICS"/>
    <n v="200"/>
  </r>
  <r>
    <x v="36"/>
    <s v="DM"/>
    <s v="NORTHERN AMERICA"/>
    <s v="CANADA"/>
    <s v="INDUSTRIALS"/>
    <x v="2"/>
    <s v="TELECOM - WIRELESS"/>
    <n v="3030"/>
  </r>
  <r>
    <x v="36"/>
    <s v="DM"/>
    <s v="NORTHERN AMERICA"/>
    <s v="CANADA"/>
    <s v="INDUSTRIALS"/>
    <x v="2"/>
    <s v="TELECOM - WIRELINE INTEGRATED &amp; SERVICES"/>
    <n v="1896"/>
  </r>
  <r>
    <x v="36"/>
    <s v="DM"/>
    <s v="NORTHERN AMERICA"/>
    <s v="CANADA"/>
    <s v="INDUSTRIALS"/>
    <x v="1"/>
    <s v="TRANSPORT INFRASTRUCTURE/SERVICES"/>
    <n v="225"/>
  </r>
  <r>
    <x v="36"/>
    <s v="DM"/>
    <s v="NORTHERN AMERICA"/>
    <s v="UNITED STATES"/>
    <s v="FINANCIAL"/>
    <x v="11"/>
    <s v="BANKING"/>
    <n v="3390"/>
  </r>
  <r>
    <x v="36"/>
    <s v="DM"/>
    <s v="NORTHERN AMERICA"/>
    <s v="UNITED STATES"/>
    <s v="FINANCIAL"/>
    <x v="12"/>
    <s v="CONS/COMM/LEASE FINANCING"/>
    <n v="2757.5"/>
  </r>
  <r>
    <x v="36"/>
    <s v="DM"/>
    <s v="NORTHERN AMERICA"/>
    <s v="UNITED STATES"/>
    <s v="FINANCIAL"/>
    <x v="12"/>
    <s v="INVESTMENTS &amp; MISC FINANCIAL SERVICES"/>
    <n v="4520.8"/>
  </r>
  <r>
    <x v="36"/>
    <s v="DM"/>
    <s v="NORTHERN AMERICA"/>
    <s v="UNITED STATES"/>
    <s v="FINANCIAL"/>
    <x v="13"/>
    <s v="LIFE INSURANCE"/>
    <n v="150"/>
  </r>
  <r>
    <x v="36"/>
    <s v="DM"/>
    <s v="NORTHERN AMERICA"/>
    <s v="UNITED STATES"/>
    <s v="FINANCIAL"/>
    <x v="13"/>
    <s v="MULTI-LINE INSURANCE"/>
    <n v="100"/>
  </r>
  <r>
    <x v="36"/>
    <s v="DM"/>
    <s v="NORTHERN AMERICA"/>
    <s v="UNITED STATES"/>
    <s v="FINANCIAL"/>
    <x v="13"/>
    <s v="P&amp;C"/>
    <n v="250"/>
  </r>
  <r>
    <x v="36"/>
    <s v="DM"/>
    <s v="NORTHERN AMERICA"/>
    <s v="UNITED STATES"/>
    <s v="FINANCIAL"/>
    <x v="13"/>
    <s v="REINSURANCE"/>
    <n v="100"/>
  </r>
  <r>
    <x v="36"/>
    <s v="DM"/>
    <s v="NORTHERN AMERICA"/>
    <s v="UNITED STATES"/>
    <s v="INDUSTRIALS"/>
    <x v="3"/>
    <s v="AUTO LOANS"/>
    <n v="300"/>
  </r>
  <r>
    <x v="36"/>
    <s v="DM"/>
    <s v="NORTHERN AMERICA"/>
    <s v="UNITED STATES"/>
    <s v="INDUSTRIALS"/>
    <x v="3"/>
    <s v="AUTO PARTS &amp; EQUIPMENT"/>
    <n v="5617.9"/>
  </r>
  <r>
    <x v="36"/>
    <s v="DM"/>
    <s v="NORTHERN AMERICA"/>
    <s v="UNITED STATES"/>
    <s v="INDUSTRIALS"/>
    <x v="3"/>
    <s v="AUTOMAKERS"/>
    <n v="100"/>
  </r>
  <r>
    <x v="36"/>
    <s v="DM"/>
    <s v="NORTHERN AMERICA"/>
    <s v="UNITED STATES"/>
    <s v="INDUSTRIALS"/>
    <x v="7"/>
    <s v="BUILDING &amp; CONSTRUCTION"/>
    <n v="5020.5"/>
  </r>
  <r>
    <x v="36"/>
    <s v="DM"/>
    <s v="NORTHERN AMERICA"/>
    <s v="UNITED STATES"/>
    <s v="INDUSTRIALS"/>
    <x v="7"/>
    <s v="BUILDING MATERIALS"/>
    <n v="3000.3"/>
  </r>
  <r>
    <x v="36"/>
    <s v="DM"/>
    <s v="NORTHERN AMERICA"/>
    <s v="UNITED STATES"/>
    <s v="INDUSTRIALS"/>
    <x v="7"/>
    <s v="CHEMICALS"/>
    <n v="6288.8"/>
  </r>
  <r>
    <x v="36"/>
    <s v="DM"/>
    <s v="NORTHERN AMERICA"/>
    <s v="UNITED STATES"/>
    <s v="INDUSTRIALS"/>
    <x v="7"/>
    <s v="FORESTRY/PAPER"/>
    <n v="1554.6"/>
  </r>
  <r>
    <x v="36"/>
    <s v="DM"/>
    <s v="NORTHERN AMERICA"/>
    <s v="UNITED STATES"/>
    <s v="INDUSTRIALS"/>
    <x v="7"/>
    <s v="METALS/MINING EXCLUDING STEEL"/>
    <n v="2760"/>
  </r>
  <r>
    <x v="36"/>
    <s v="DM"/>
    <s v="NORTHERN AMERICA"/>
    <s v="UNITED STATES"/>
    <s v="INDUSTRIALS"/>
    <x v="7"/>
    <s v="STEEL PRODUCERS/PRODUCTS"/>
    <n v="3940.5"/>
  </r>
  <r>
    <x v="36"/>
    <s v="DM"/>
    <s v="NORTHERN AMERICA"/>
    <s v="UNITED STATES"/>
    <s v="INDUSTRIALS"/>
    <x v="8"/>
    <s v="AEROSPACE/DEFENSE"/>
    <n v="1835"/>
  </r>
  <r>
    <x v="36"/>
    <s v="DM"/>
    <s v="NORTHERN AMERICA"/>
    <s v="UNITED STATES"/>
    <s v="INDUSTRIALS"/>
    <x v="8"/>
    <s v="DIVERSIFIED CAPITAL GOODS"/>
    <n v="1369.5"/>
  </r>
  <r>
    <x v="36"/>
    <s v="DM"/>
    <s v="NORTHERN AMERICA"/>
    <s v="UNITED STATES"/>
    <s v="INDUSTRIALS"/>
    <x v="8"/>
    <s v="MACHINERY"/>
    <n v="1607.3"/>
  </r>
  <r>
    <x v="36"/>
    <s v="DM"/>
    <s v="NORTHERN AMERICA"/>
    <s v="UNITED STATES"/>
    <s v="INDUSTRIALS"/>
    <x v="8"/>
    <s v="PACKAGING"/>
    <n v="8898.9"/>
  </r>
  <r>
    <x v="36"/>
    <s v="DM"/>
    <s v="NORTHERN AMERICA"/>
    <s v="UNITED STATES"/>
    <s v="INDUSTRIALS"/>
    <x v="4"/>
    <s v="BEVERAGE"/>
    <n v="630"/>
  </r>
  <r>
    <x v="36"/>
    <s v="DM"/>
    <s v="NORTHERN AMERICA"/>
    <s v="UNITED STATES"/>
    <s v="INDUSTRIALS"/>
    <x v="4"/>
    <s v="FOOD - WHOLESALE"/>
    <n v="4249.8999999999996"/>
  </r>
  <r>
    <x v="36"/>
    <s v="DM"/>
    <s v="NORTHERN AMERICA"/>
    <s v="UNITED STATES"/>
    <s v="INDUSTRIALS"/>
    <x v="4"/>
    <s v="PERSONAL &amp; HOUSEHOLD PRODUCTS"/>
    <n v="4819.7"/>
  </r>
  <r>
    <x v="36"/>
    <s v="DM"/>
    <s v="NORTHERN AMERICA"/>
    <s v="UNITED STATES"/>
    <s v="INDUSTRIALS"/>
    <x v="9"/>
    <s v="ENERGY - EXPLORATION &amp; PRODUCTION"/>
    <n v="7519.5"/>
  </r>
  <r>
    <x v="36"/>
    <s v="DM"/>
    <s v="NORTHERN AMERICA"/>
    <s v="UNITED STATES"/>
    <s v="INDUSTRIALS"/>
    <x v="9"/>
    <s v="GAS DISTRIBUTION"/>
    <n v="227.2"/>
  </r>
  <r>
    <x v="36"/>
    <s v="DM"/>
    <s v="NORTHERN AMERICA"/>
    <s v="UNITED STATES"/>
    <s v="INDUSTRIALS"/>
    <x v="9"/>
    <s v="INTEGRATED ENERGY"/>
    <n v="505"/>
  </r>
  <r>
    <x v="36"/>
    <s v="DM"/>
    <s v="NORTHERN AMERICA"/>
    <s v="UNITED STATES"/>
    <s v="INDUSTRIALS"/>
    <x v="9"/>
    <s v="OIL FIELD EQUIPMENT &amp; SERVICES"/>
    <n v="3159.7"/>
  </r>
  <r>
    <x v="36"/>
    <s v="DM"/>
    <s v="NORTHERN AMERICA"/>
    <s v="UNITED STATES"/>
    <s v="INDUSTRIALS"/>
    <x v="9"/>
    <s v="OIL REFINING &amp; MARKETING"/>
    <n v="1100"/>
  </r>
  <r>
    <x v="36"/>
    <s v="DM"/>
    <s v="NORTHERN AMERICA"/>
    <s v="UNITED STATES"/>
    <s v="INDUSTRIALS"/>
    <x v="0"/>
    <s v="HEALTH FACILITIES"/>
    <n v="10053.6"/>
  </r>
  <r>
    <x v="36"/>
    <s v="DM"/>
    <s v="NORTHERN AMERICA"/>
    <s v="UNITED STATES"/>
    <s v="INDUSTRIALS"/>
    <x v="0"/>
    <s v="HEALTH SERVICES"/>
    <n v="929.7"/>
  </r>
  <r>
    <x v="36"/>
    <s v="DM"/>
    <s v="NORTHERN AMERICA"/>
    <s v="UNITED STATES"/>
    <s v="INDUSTRIALS"/>
    <x v="0"/>
    <s v="MANAGED CARE"/>
    <n v="100"/>
  </r>
  <r>
    <x v="36"/>
    <s v="DM"/>
    <s v="NORTHERN AMERICA"/>
    <s v="UNITED STATES"/>
    <s v="INDUSTRIALS"/>
    <x v="0"/>
    <s v="MEDICAL PRODUCTS"/>
    <n v="2147.1999999999998"/>
  </r>
  <r>
    <x v="36"/>
    <s v="DM"/>
    <s v="NORTHERN AMERICA"/>
    <s v="UNITED STATES"/>
    <s v="INDUSTRIALS"/>
    <x v="0"/>
    <s v="PHARMACEUTICALS"/>
    <n v="725"/>
  </r>
  <r>
    <x v="36"/>
    <s v="DM"/>
    <s v="NORTHERN AMERICA"/>
    <s v="UNITED STATES"/>
    <s v="INDUSTRIALS"/>
    <x v="14"/>
    <s v="GAMING"/>
    <n v="8520.5"/>
  </r>
  <r>
    <x v="36"/>
    <s v="DM"/>
    <s v="NORTHERN AMERICA"/>
    <s v="UNITED STATES"/>
    <s v="INDUSTRIALS"/>
    <x v="14"/>
    <s v="HOTELS"/>
    <n v="4886.1000000000004"/>
  </r>
  <r>
    <x v="36"/>
    <s v="DM"/>
    <s v="NORTHERN AMERICA"/>
    <s v="UNITED STATES"/>
    <s v="INDUSTRIALS"/>
    <x v="14"/>
    <s v="RECREATION &amp; TRAVEL"/>
    <n v="3936.2"/>
  </r>
  <r>
    <x v="36"/>
    <s v="DM"/>
    <s v="NORTHERN AMERICA"/>
    <s v="UNITED STATES"/>
    <s v="INDUSTRIALS"/>
    <x v="14"/>
    <s v="THEATERS &amp; ENTERTAINMENT"/>
    <n v="2600.6999999999998"/>
  </r>
  <r>
    <x v="36"/>
    <s v="DM"/>
    <s v="NORTHERN AMERICA"/>
    <s v="UNITED STATES"/>
    <s v="INDUSTRIALS"/>
    <x v="5"/>
    <s v="ADVERTISING"/>
    <n v="1480"/>
  </r>
  <r>
    <x v="36"/>
    <s v="DM"/>
    <s v="NORTHERN AMERICA"/>
    <s v="UNITED STATES"/>
    <s v="INDUSTRIALS"/>
    <x v="5"/>
    <s v="CABLE &amp; SATELLITE TV"/>
    <n v="18775.599999999999"/>
  </r>
  <r>
    <x v="36"/>
    <s v="DM"/>
    <s v="NORTHERN AMERICA"/>
    <s v="UNITED STATES"/>
    <s v="INDUSTRIALS"/>
    <x v="5"/>
    <s v="MEDIA - DIVERSIFIED"/>
    <n v="2035"/>
  </r>
  <r>
    <x v="36"/>
    <s v="DM"/>
    <s v="NORTHERN AMERICA"/>
    <s v="UNITED STATES"/>
    <s v="INDUSTRIALS"/>
    <x v="5"/>
    <s v="MEDIA CONTENT"/>
    <n v="14894.6"/>
  </r>
  <r>
    <x v="36"/>
    <s v="DM"/>
    <s v="NORTHERN AMERICA"/>
    <s v="UNITED STATES"/>
    <s v="INDUSTRIALS"/>
    <x v="5"/>
    <s v="PRINTING &amp; PUBLISHING"/>
    <n v="2635"/>
  </r>
  <r>
    <x v="36"/>
    <s v="DM"/>
    <s v="NORTHERN AMERICA"/>
    <s v="UNITED STATES"/>
    <s v="INDUSTRIALS"/>
    <x v="15"/>
    <s v="REALESTATE DEV &amp; MGT"/>
    <n v="375"/>
  </r>
  <r>
    <x v="36"/>
    <s v="DM"/>
    <s v="NORTHERN AMERICA"/>
    <s v="UNITED STATES"/>
    <s v="INDUSTRIALS"/>
    <x v="15"/>
    <s v="REITS"/>
    <n v="2060"/>
  </r>
  <r>
    <x v="36"/>
    <s v="DM"/>
    <s v="NORTHERN AMERICA"/>
    <s v="UNITED STATES"/>
    <s v="INDUSTRIALS"/>
    <x v="10"/>
    <s v="DEPARTMENT STORES"/>
    <n v="117.5"/>
  </r>
  <r>
    <x v="36"/>
    <s v="DM"/>
    <s v="NORTHERN AMERICA"/>
    <s v="UNITED STATES"/>
    <s v="INDUSTRIALS"/>
    <x v="10"/>
    <s v="DISCOUNT STORES"/>
    <n v="2013"/>
  </r>
  <r>
    <x v="36"/>
    <s v="DM"/>
    <s v="NORTHERN AMERICA"/>
    <s v="UNITED STATES"/>
    <s v="INDUSTRIALS"/>
    <x v="10"/>
    <s v="FOOD &amp; DRUG RETAILERS"/>
    <n v="3767.5"/>
  </r>
  <r>
    <x v="36"/>
    <s v="DM"/>
    <s v="NORTHERN AMERICA"/>
    <s v="UNITED STATES"/>
    <s v="INDUSTRIALS"/>
    <x v="10"/>
    <s v="RESTAURANTS"/>
    <n v="2638.1"/>
  </r>
  <r>
    <x v="36"/>
    <s v="DM"/>
    <s v="NORTHERN AMERICA"/>
    <s v="UNITED STATES"/>
    <s v="INDUSTRIALS"/>
    <x v="10"/>
    <s v="SPECIALTY RETAIL"/>
    <n v="9256"/>
  </r>
  <r>
    <x v="36"/>
    <s v="DM"/>
    <s v="NORTHERN AMERICA"/>
    <s v="UNITED STATES"/>
    <s v="INDUSTRIALS"/>
    <x v="16"/>
    <s v="ENVIRONMENTAL"/>
    <n v="3724.2"/>
  </r>
  <r>
    <x v="36"/>
    <s v="DM"/>
    <s v="NORTHERN AMERICA"/>
    <s v="UNITED STATES"/>
    <s v="INDUSTRIALS"/>
    <x v="16"/>
    <s v="SUPPORT-SERVICES"/>
    <n v="3044.3"/>
  </r>
  <r>
    <x v="36"/>
    <s v="DM"/>
    <s v="NORTHERN AMERICA"/>
    <s v="UNITED STATES"/>
    <s v="INDUSTRIALS"/>
    <x v="17"/>
    <s v="ELECTRONICS"/>
    <n v="9174"/>
  </r>
  <r>
    <x v="36"/>
    <s v="DM"/>
    <s v="NORTHERN AMERICA"/>
    <s v="UNITED STATES"/>
    <s v="INDUSTRIALS"/>
    <x v="17"/>
    <s v="SOFTWARE/SERVICES"/>
    <n v="4563.6000000000004"/>
  </r>
  <r>
    <x v="36"/>
    <s v="DM"/>
    <s v="NORTHERN AMERICA"/>
    <s v="UNITED STATES"/>
    <s v="INDUSTRIALS"/>
    <x v="17"/>
    <s v="TECH HARDWARE &amp; EQUIPMENT"/>
    <n v="5079.8"/>
  </r>
  <r>
    <x v="36"/>
    <s v="DM"/>
    <s v="NORTHERN AMERICA"/>
    <s v="UNITED STATES"/>
    <s v="INDUSTRIALS"/>
    <x v="2"/>
    <s v="TELECOM - SATELLITE"/>
    <n v="4582.3"/>
  </r>
  <r>
    <x v="36"/>
    <s v="DM"/>
    <s v="NORTHERN AMERICA"/>
    <s v="UNITED STATES"/>
    <s v="INDUSTRIALS"/>
    <x v="2"/>
    <s v="TELECOM - WIRELESS"/>
    <n v="7489.6"/>
  </r>
  <r>
    <x v="36"/>
    <s v="DM"/>
    <s v="NORTHERN AMERICA"/>
    <s v="UNITED STATES"/>
    <s v="INDUSTRIALS"/>
    <x v="2"/>
    <s v="TELECOM - WIRELINE INTEGRATED &amp; SERVICES"/>
    <n v="27507.8"/>
  </r>
  <r>
    <x v="36"/>
    <s v="DM"/>
    <s v="NORTHERN AMERICA"/>
    <s v="UNITED STATES"/>
    <s v="INDUSTRIALS"/>
    <x v="1"/>
    <s v="AIR TRANSPORTATION"/>
    <n v="3838.8"/>
  </r>
  <r>
    <x v="36"/>
    <s v="DM"/>
    <s v="NORTHERN AMERICA"/>
    <s v="UNITED STATES"/>
    <s v="INDUSTRIALS"/>
    <x v="1"/>
    <s v="RAIL"/>
    <n v="100"/>
  </r>
  <r>
    <x v="36"/>
    <s v="DM"/>
    <s v="NORTHERN AMERICA"/>
    <s v="UNITED STATES"/>
    <s v="INDUSTRIALS"/>
    <x v="1"/>
    <s v="TRANSPORT INFRASTRUCTURE/SERVICES"/>
    <n v="1384.8"/>
  </r>
  <r>
    <x v="36"/>
    <s v="DM"/>
    <s v="NORTHERN AMERICA"/>
    <s v="UNITED STATES"/>
    <s v="UTILITY"/>
    <x v="6"/>
    <s v="ELECTRIC-GENERATION"/>
    <n v="1055"/>
  </r>
  <r>
    <x v="36"/>
    <s v="DM"/>
    <s v="NORTHERN AMERICA"/>
    <s v="UNITED STATES"/>
    <s v="UTILITY"/>
    <x v="6"/>
    <s v="ELECTRIC-INTEGRATED"/>
    <n v="4104.5"/>
  </r>
  <r>
    <x v="36"/>
    <s v="DM"/>
    <s v="OCEANIA"/>
    <s v="AUSTRALIA"/>
    <s v="FINANCIAL"/>
    <x v="12"/>
    <s v="INVESTMENTS &amp; MISC FINANCIAL SERVICES"/>
    <n v="340"/>
  </r>
  <r>
    <x v="36"/>
    <s v="DM"/>
    <s v="OCEANIA"/>
    <s v="AUSTRALIA"/>
    <s v="INDUSTRIALS"/>
    <x v="7"/>
    <s v="METALS/MINING EXCLUDING STEEL"/>
    <n v="710"/>
  </r>
  <r>
    <x v="36"/>
    <s v="DM"/>
    <s v="OCEANIA"/>
    <s v="AUSTRALIA"/>
    <s v="INDUSTRIALS"/>
    <x v="14"/>
    <s v="GAMING"/>
    <n v="135"/>
  </r>
  <r>
    <x v="36"/>
    <s v="EM"/>
    <s v="ASIA"/>
    <s v="CHINA"/>
    <s v="QUASI &amp; FOREIGN GOVERNMENT"/>
    <x v="20"/>
    <s v="AGENCY"/>
    <n v="450"/>
  </r>
  <r>
    <x v="36"/>
    <s v="EM"/>
    <s v="ASIA"/>
    <s v="HONG KONG"/>
    <s v="FINANCIAL"/>
    <x v="12"/>
    <s v="INVESTMENTS &amp; MISC FINANCIAL SERVICES"/>
    <n v="587.9"/>
  </r>
  <r>
    <x v="36"/>
    <s v="EM"/>
    <s v="ASIA"/>
    <s v="MALAYSIA"/>
    <s v="FINANCIAL"/>
    <x v="11"/>
    <s v="BANKING"/>
    <n v="250"/>
  </r>
  <r>
    <x v="36"/>
    <s v="EM"/>
    <s v="EUROPE"/>
    <s v="CZECH REPUBLIC"/>
    <s v="INDUSTRIALS"/>
    <x v="5"/>
    <s v="MEDIA CONTENT"/>
    <n v="100"/>
  </r>
  <r>
    <x v="36"/>
    <s v="EM"/>
    <s v="EUROPE"/>
    <s v="POLAND"/>
    <s v="INDUSTRIALS"/>
    <x v="2"/>
    <s v="TELECOM - WIRELESS"/>
    <n v="253.2"/>
  </r>
  <r>
    <x v="36"/>
    <s v="EM"/>
    <s v="EUROPE"/>
    <s v="POLAND"/>
    <s v="INDUSTRIALS"/>
    <x v="2"/>
    <s v="TELECOM - WIRELINE INTEGRATED &amp; SERVICES"/>
    <n v="391.6"/>
  </r>
  <r>
    <x v="36"/>
    <s v="EM"/>
    <s v="EUROPE"/>
    <s v="TURKEY"/>
    <s v="INDUSTRIALS"/>
    <x v="2"/>
    <s v="TELECOM - WIRELESS"/>
    <n v="285.2"/>
  </r>
  <r>
    <x v="36"/>
    <s v="EM"/>
    <s v="LATIN AMERICA"/>
    <s v="ARGENTINA"/>
    <s v="INDUSTRIALS"/>
    <x v="2"/>
    <s v="TELECOM - WIRELINE INTEGRATED &amp; SERVICES"/>
    <n v="318.39999999999998"/>
  </r>
  <r>
    <x v="36"/>
    <s v="EM"/>
    <s v="LATIN AMERICA"/>
    <s v="VENEZUELA"/>
    <s v="INDUSTRIALS"/>
    <x v="9"/>
    <s v="OIL REFINING &amp; MARKETING"/>
    <n v="500"/>
  </r>
  <r>
    <x v="37"/>
    <s v="DM"/>
    <s v="EUROPE"/>
    <s v="GERMANY"/>
    <s v="FINANCIAL"/>
    <x v="13"/>
    <s v="REINSURANCE"/>
    <n v="135"/>
  </r>
  <r>
    <x v="37"/>
    <s v="DM"/>
    <s v="EUROPE"/>
    <s v="GERMANY"/>
    <s v="INDUSTRIALS"/>
    <x v="0"/>
    <s v="MEDICAL PRODUCTS"/>
    <n v="360"/>
  </r>
  <r>
    <x v="37"/>
    <s v="DM"/>
    <s v="EUROPE"/>
    <s v="GREECE"/>
    <s v="INDUSTRIALS"/>
    <x v="1"/>
    <s v="TRANSPORT INFRASTRUCTURE/SERVICES"/>
    <n v="315"/>
  </r>
  <r>
    <x v="37"/>
    <s v="DM"/>
    <s v="EUROPE"/>
    <s v="IRELAND"/>
    <s v="INDUSTRIALS"/>
    <x v="2"/>
    <s v="TELECOM - WIRELINE INTEGRATED &amp; SERVICES"/>
    <n v="160"/>
  </r>
  <r>
    <x v="37"/>
    <s v="DM"/>
    <s v="EUROPE"/>
    <s v="LUXEMBOURG"/>
    <s v="INDUSTRIALS"/>
    <x v="2"/>
    <s v="TELECOM - WIRELESS"/>
    <n v="962"/>
  </r>
  <r>
    <x v="37"/>
    <s v="DM"/>
    <s v="EUROPE"/>
    <s v="NETHERLANDS"/>
    <s v="INDUSTRIALS"/>
    <x v="5"/>
    <s v="CABLE &amp; SATELLITE TV"/>
    <n v="1534"/>
  </r>
  <r>
    <x v="37"/>
    <s v="DM"/>
    <s v="EUROPE"/>
    <s v="NETHERLANDS"/>
    <s v="INDUSTRIALS"/>
    <x v="2"/>
    <s v="TELECOM - WIRELINE INTEGRATED &amp; SERVICES"/>
    <n v="1019.6"/>
  </r>
  <r>
    <x v="37"/>
    <s v="DM"/>
    <s v="EUROPE"/>
    <s v="NORWAY"/>
    <s v="INDUSTRIALS"/>
    <x v="9"/>
    <s v="OIL FIELD EQUIPMENT &amp; SERVICES"/>
    <n v="563.70000000000005"/>
  </r>
  <r>
    <x v="37"/>
    <s v="DM"/>
    <s v="EUROPE"/>
    <s v="SWEDEN"/>
    <s v="INDUSTRIALS"/>
    <x v="1"/>
    <s v="TRANSPORT INFRASTRUCTURE/SERVICES"/>
    <n v="475"/>
  </r>
  <r>
    <x v="37"/>
    <s v="DM"/>
    <s v="EUROPE"/>
    <s v="SWITZERLAND"/>
    <s v="INDUSTRIALS"/>
    <x v="2"/>
    <s v="TELECOM - WIRELINE INTEGRATED &amp; SERVICES"/>
    <n v="160"/>
  </r>
  <r>
    <x v="37"/>
    <s v="DM"/>
    <s v="EUROPE"/>
    <s v="UNITED KINGDOM"/>
    <s v="INDUSTRIALS"/>
    <x v="7"/>
    <s v="CHEMICALS"/>
    <n v="125"/>
  </r>
  <r>
    <x v="37"/>
    <s v="DM"/>
    <s v="EUROPE"/>
    <s v="UNITED KINGDOM"/>
    <s v="INDUSTRIALS"/>
    <x v="8"/>
    <s v="AEROSPACE/DEFENSE"/>
    <n v="224"/>
  </r>
  <r>
    <x v="37"/>
    <s v="DM"/>
    <s v="EUROPE"/>
    <s v="UNITED KINGDOM"/>
    <s v="INDUSTRIALS"/>
    <x v="4"/>
    <s v="PERSONAL &amp; HOUSEHOLD PRODUCTS"/>
    <n v="350"/>
  </r>
  <r>
    <x v="37"/>
    <s v="DM"/>
    <s v="EUROPE"/>
    <s v="UNITED KINGDOM"/>
    <s v="INDUSTRIALS"/>
    <x v="5"/>
    <s v="CABLE &amp; SATELLITE TV"/>
    <n v="2296.4"/>
  </r>
  <r>
    <x v="37"/>
    <s v="DM"/>
    <s v="EUROPE"/>
    <s v="UNITED KINGDOM"/>
    <s v="INDUSTRIALS"/>
    <x v="5"/>
    <s v="PRINTING &amp; PUBLISHING"/>
    <n v="110"/>
  </r>
  <r>
    <x v="37"/>
    <s v="DM"/>
    <s v="EUROPE"/>
    <s v="UNITED KINGDOM"/>
    <s v="INDUSTRIALS"/>
    <x v="10"/>
    <s v="SPECIALTY RETAIL"/>
    <n v="300"/>
  </r>
  <r>
    <x v="37"/>
    <s v="DM"/>
    <s v="EUROPE"/>
    <s v="UNITED KINGDOM"/>
    <s v="INDUSTRIALS"/>
    <x v="17"/>
    <s v="TECH HARDWARE &amp; EQUIPMENT"/>
    <n v="170"/>
  </r>
  <r>
    <x v="37"/>
    <s v="DM"/>
    <s v="EUROPE"/>
    <s v="UNITED KINGDOM"/>
    <s v="INDUSTRIALS"/>
    <x v="2"/>
    <s v="TELECOM - WIRELESS"/>
    <n v="1603"/>
  </r>
  <r>
    <x v="37"/>
    <s v="DM"/>
    <s v="EUROPE"/>
    <s v="UNITED KINGDOM"/>
    <s v="INDUSTRIALS"/>
    <x v="2"/>
    <s v="TELECOM - WIRELINE INTEGRATED &amp; SERVICES"/>
    <n v="1696.9"/>
  </r>
  <r>
    <x v="37"/>
    <s v="DM"/>
    <s v="EUROPE"/>
    <s v="UNITED KINGDOM"/>
    <s v="INDUSTRIALS"/>
    <x v="1"/>
    <s v="TRANSPORT INFRASTRUCTURE/SERVICES"/>
    <n v="174.5"/>
  </r>
  <r>
    <x v="37"/>
    <s v="DM"/>
    <s v="NORTHERN AMERICA"/>
    <s v="BERMUDA"/>
    <s v="INDUSTRIALS"/>
    <x v="8"/>
    <s v="DIVERSIFIED CAPITAL GOODS"/>
    <n v="426.6"/>
  </r>
  <r>
    <x v="37"/>
    <s v="DM"/>
    <s v="NORTHERN AMERICA"/>
    <s v="CANADA"/>
    <s v="INDUSTRIALS"/>
    <x v="7"/>
    <s v="BUILDING MATERIALS"/>
    <n v="357"/>
  </r>
  <r>
    <x v="37"/>
    <s v="DM"/>
    <s v="NORTHERN AMERICA"/>
    <s v="CANADA"/>
    <s v="INDUSTRIALS"/>
    <x v="7"/>
    <s v="CHEMICALS"/>
    <n v="180"/>
  </r>
  <r>
    <x v="37"/>
    <s v="DM"/>
    <s v="NORTHERN AMERICA"/>
    <s v="CANADA"/>
    <s v="INDUSTRIALS"/>
    <x v="7"/>
    <s v="FORESTRY/PAPER"/>
    <n v="2159.9"/>
  </r>
  <r>
    <x v="37"/>
    <s v="DM"/>
    <s v="NORTHERN AMERICA"/>
    <s v="CANADA"/>
    <s v="INDUSTRIALS"/>
    <x v="7"/>
    <s v="METALS/MINING EXCLUDING STEEL"/>
    <n v="600"/>
  </r>
  <r>
    <x v="37"/>
    <s v="DM"/>
    <s v="NORTHERN AMERICA"/>
    <s v="CANADA"/>
    <s v="INDUSTRIALS"/>
    <x v="7"/>
    <s v="STEEL PRODUCERS/PRODUCTS"/>
    <n v="340"/>
  </r>
  <r>
    <x v="37"/>
    <s v="DM"/>
    <s v="NORTHERN AMERICA"/>
    <s v="CANADA"/>
    <s v="INDUSTRIALS"/>
    <x v="8"/>
    <s v="DIVERSIFIED CAPITAL GOODS"/>
    <n v="367.5"/>
  </r>
  <r>
    <x v="37"/>
    <s v="DM"/>
    <s v="NORTHERN AMERICA"/>
    <s v="CANADA"/>
    <s v="INDUSTRIALS"/>
    <x v="8"/>
    <s v="PACKAGING"/>
    <n v="264.89999999999998"/>
  </r>
  <r>
    <x v="37"/>
    <s v="DM"/>
    <s v="NORTHERN AMERICA"/>
    <s v="CANADA"/>
    <s v="INDUSTRIALS"/>
    <x v="4"/>
    <s v="BEVERAGE"/>
    <n v="285"/>
  </r>
  <r>
    <x v="37"/>
    <s v="DM"/>
    <s v="NORTHERN AMERICA"/>
    <s v="CANADA"/>
    <s v="INDUSTRIALS"/>
    <x v="9"/>
    <s v="ENERGY - EXPLORATION &amp; PRODUCTION"/>
    <n v="1374.9"/>
  </r>
  <r>
    <x v="37"/>
    <s v="DM"/>
    <s v="NORTHERN AMERICA"/>
    <s v="CANADA"/>
    <s v="INDUSTRIALS"/>
    <x v="5"/>
    <s v="ADVERTISING"/>
    <n v="200"/>
  </r>
  <r>
    <x v="37"/>
    <s v="DM"/>
    <s v="NORTHERN AMERICA"/>
    <s v="CANADA"/>
    <s v="INDUSTRIALS"/>
    <x v="5"/>
    <s v="CABLE &amp; SATELLITE TV"/>
    <n v="1715"/>
  </r>
  <r>
    <x v="37"/>
    <s v="DM"/>
    <s v="NORTHERN AMERICA"/>
    <s v="CANADA"/>
    <s v="INDUSTRIALS"/>
    <x v="17"/>
    <s v="ELECTRONICS"/>
    <n v="200"/>
  </r>
  <r>
    <x v="37"/>
    <s v="DM"/>
    <s v="NORTHERN AMERICA"/>
    <s v="CANADA"/>
    <s v="INDUSTRIALS"/>
    <x v="2"/>
    <s v="TELECOM - WIRELESS"/>
    <n v="3030"/>
  </r>
  <r>
    <x v="37"/>
    <s v="DM"/>
    <s v="NORTHERN AMERICA"/>
    <s v="CANADA"/>
    <s v="INDUSTRIALS"/>
    <x v="2"/>
    <s v="TELECOM - WIRELINE INTEGRATED &amp; SERVICES"/>
    <n v="1896"/>
  </r>
  <r>
    <x v="37"/>
    <s v="DM"/>
    <s v="NORTHERN AMERICA"/>
    <s v="CANADA"/>
    <s v="INDUSTRIALS"/>
    <x v="1"/>
    <s v="TRANSPORT INFRASTRUCTURE/SERVICES"/>
    <n v="225"/>
  </r>
  <r>
    <x v="37"/>
    <s v="DM"/>
    <s v="NORTHERN AMERICA"/>
    <s v="UNITED STATES"/>
    <s v="FINANCIAL"/>
    <x v="11"/>
    <s v="BANKING"/>
    <n v="3170"/>
  </r>
  <r>
    <x v="37"/>
    <s v="DM"/>
    <s v="NORTHERN AMERICA"/>
    <s v="UNITED STATES"/>
    <s v="FINANCIAL"/>
    <x v="12"/>
    <s v="CONS/COMM/LEASE FINANCING"/>
    <n v="2757.5"/>
  </r>
  <r>
    <x v="37"/>
    <s v="DM"/>
    <s v="NORTHERN AMERICA"/>
    <s v="UNITED STATES"/>
    <s v="FINANCIAL"/>
    <x v="12"/>
    <s v="INVESTMENTS &amp; MISC FINANCIAL SERVICES"/>
    <n v="4520.8"/>
  </r>
  <r>
    <x v="37"/>
    <s v="DM"/>
    <s v="NORTHERN AMERICA"/>
    <s v="UNITED STATES"/>
    <s v="FINANCIAL"/>
    <x v="13"/>
    <s v="MULTI-LINE INSURANCE"/>
    <n v="100"/>
  </r>
  <r>
    <x v="37"/>
    <s v="DM"/>
    <s v="NORTHERN AMERICA"/>
    <s v="UNITED STATES"/>
    <s v="FINANCIAL"/>
    <x v="13"/>
    <s v="P&amp;C"/>
    <n v="250"/>
  </r>
  <r>
    <x v="37"/>
    <s v="DM"/>
    <s v="NORTHERN AMERICA"/>
    <s v="UNITED STATES"/>
    <s v="FINANCIAL"/>
    <x v="13"/>
    <s v="REINSURANCE"/>
    <n v="100"/>
  </r>
  <r>
    <x v="37"/>
    <s v="DM"/>
    <s v="NORTHERN AMERICA"/>
    <s v="UNITED STATES"/>
    <s v="INDUSTRIALS"/>
    <x v="3"/>
    <s v="AUTO LOANS"/>
    <n v="300"/>
  </r>
  <r>
    <x v="37"/>
    <s v="DM"/>
    <s v="NORTHERN AMERICA"/>
    <s v="UNITED STATES"/>
    <s v="INDUSTRIALS"/>
    <x v="3"/>
    <s v="AUTO PARTS &amp; EQUIPMENT"/>
    <n v="5617.9"/>
  </r>
  <r>
    <x v="37"/>
    <s v="DM"/>
    <s v="NORTHERN AMERICA"/>
    <s v="UNITED STATES"/>
    <s v="INDUSTRIALS"/>
    <x v="3"/>
    <s v="AUTOMAKERS"/>
    <n v="252.3"/>
  </r>
  <r>
    <x v="37"/>
    <s v="DM"/>
    <s v="NORTHERN AMERICA"/>
    <s v="UNITED STATES"/>
    <s v="INDUSTRIALS"/>
    <x v="7"/>
    <s v="BUILDING &amp; CONSTRUCTION"/>
    <n v="5020.5"/>
  </r>
  <r>
    <x v="37"/>
    <s v="DM"/>
    <s v="NORTHERN AMERICA"/>
    <s v="UNITED STATES"/>
    <s v="INDUSTRIALS"/>
    <x v="7"/>
    <s v="BUILDING MATERIALS"/>
    <n v="2955.3"/>
  </r>
  <r>
    <x v="37"/>
    <s v="DM"/>
    <s v="NORTHERN AMERICA"/>
    <s v="UNITED STATES"/>
    <s v="INDUSTRIALS"/>
    <x v="7"/>
    <s v="CHEMICALS"/>
    <n v="6288.8"/>
  </r>
  <r>
    <x v="37"/>
    <s v="DM"/>
    <s v="NORTHERN AMERICA"/>
    <s v="UNITED STATES"/>
    <s v="INDUSTRIALS"/>
    <x v="7"/>
    <s v="FORESTRY/PAPER"/>
    <n v="1424.6"/>
  </r>
  <r>
    <x v="37"/>
    <s v="DM"/>
    <s v="NORTHERN AMERICA"/>
    <s v="UNITED STATES"/>
    <s v="INDUSTRIALS"/>
    <x v="7"/>
    <s v="METALS/MINING EXCLUDING STEEL"/>
    <n v="2760"/>
  </r>
  <r>
    <x v="37"/>
    <s v="DM"/>
    <s v="NORTHERN AMERICA"/>
    <s v="UNITED STATES"/>
    <s v="INDUSTRIALS"/>
    <x v="7"/>
    <s v="STEEL PRODUCERS/PRODUCTS"/>
    <n v="3908"/>
  </r>
  <r>
    <x v="37"/>
    <s v="DM"/>
    <s v="NORTHERN AMERICA"/>
    <s v="UNITED STATES"/>
    <s v="INDUSTRIALS"/>
    <x v="8"/>
    <s v="AEROSPACE/DEFENSE"/>
    <n v="1535"/>
  </r>
  <r>
    <x v="37"/>
    <s v="DM"/>
    <s v="NORTHERN AMERICA"/>
    <s v="UNITED STATES"/>
    <s v="INDUSTRIALS"/>
    <x v="8"/>
    <s v="DIVERSIFIED CAPITAL GOODS"/>
    <n v="1219.5"/>
  </r>
  <r>
    <x v="37"/>
    <s v="DM"/>
    <s v="NORTHERN AMERICA"/>
    <s v="UNITED STATES"/>
    <s v="INDUSTRIALS"/>
    <x v="8"/>
    <s v="MACHINERY"/>
    <n v="1607.3"/>
  </r>
  <r>
    <x v="37"/>
    <s v="DM"/>
    <s v="NORTHERN AMERICA"/>
    <s v="UNITED STATES"/>
    <s v="INDUSTRIALS"/>
    <x v="8"/>
    <s v="PACKAGING"/>
    <n v="8898.9"/>
  </r>
  <r>
    <x v="37"/>
    <s v="DM"/>
    <s v="NORTHERN AMERICA"/>
    <s v="UNITED STATES"/>
    <s v="INDUSTRIALS"/>
    <x v="4"/>
    <s v="BEVERAGE"/>
    <n v="630"/>
  </r>
  <r>
    <x v="37"/>
    <s v="DM"/>
    <s v="NORTHERN AMERICA"/>
    <s v="UNITED STATES"/>
    <s v="INDUSTRIALS"/>
    <x v="4"/>
    <s v="FOOD - WHOLESALE"/>
    <n v="4349.8999999999996"/>
  </r>
  <r>
    <x v="37"/>
    <s v="DM"/>
    <s v="NORTHERN AMERICA"/>
    <s v="UNITED STATES"/>
    <s v="INDUSTRIALS"/>
    <x v="4"/>
    <s v="PERSONAL &amp; HOUSEHOLD PRODUCTS"/>
    <n v="4819.7"/>
  </r>
  <r>
    <x v="37"/>
    <s v="DM"/>
    <s v="NORTHERN AMERICA"/>
    <s v="UNITED STATES"/>
    <s v="INDUSTRIALS"/>
    <x v="9"/>
    <s v="ENERGY - EXPLORATION &amp; PRODUCTION"/>
    <n v="7209.5"/>
  </r>
  <r>
    <x v="37"/>
    <s v="DM"/>
    <s v="NORTHERN AMERICA"/>
    <s v="UNITED STATES"/>
    <s v="INDUSTRIALS"/>
    <x v="9"/>
    <s v="GAS DISTRIBUTION"/>
    <n v="227.2"/>
  </r>
  <r>
    <x v="37"/>
    <s v="DM"/>
    <s v="NORTHERN AMERICA"/>
    <s v="UNITED STATES"/>
    <s v="INDUSTRIALS"/>
    <x v="9"/>
    <s v="INTEGRATED ENERGY"/>
    <n v="505"/>
  </r>
  <r>
    <x v="37"/>
    <s v="DM"/>
    <s v="NORTHERN AMERICA"/>
    <s v="UNITED STATES"/>
    <s v="INDUSTRIALS"/>
    <x v="9"/>
    <s v="OIL FIELD EQUIPMENT &amp; SERVICES"/>
    <n v="3009.7"/>
  </r>
  <r>
    <x v="37"/>
    <s v="DM"/>
    <s v="NORTHERN AMERICA"/>
    <s v="UNITED STATES"/>
    <s v="INDUSTRIALS"/>
    <x v="9"/>
    <s v="OIL REFINING &amp; MARKETING"/>
    <n v="1300"/>
  </r>
  <r>
    <x v="37"/>
    <s v="DM"/>
    <s v="NORTHERN AMERICA"/>
    <s v="UNITED STATES"/>
    <s v="INDUSTRIALS"/>
    <x v="0"/>
    <s v="HEALTH FACILITIES"/>
    <n v="9903.6"/>
  </r>
  <r>
    <x v="37"/>
    <s v="DM"/>
    <s v="NORTHERN AMERICA"/>
    <s v="UNITED STATES"/>
    <s v="INDUSTRIALS"/>
    <x v="0"/>
    <s v="HEALTH SERVICES"/>
    <n v="1079.7"/>
  </r>
  <r>
    <x v="37"/>
    <s v="DM"/>
    <s v="NORTHERN AMERICA"/>
    <s v="UNITED STATES"/>
    <s v="INDUSTRIALS"/>
    <x v="0"/>
    <s v="MANAGED CARE"/>
    <n v="100"/>
  </r>
  <r>
    <x v="37"/>
    <s v="DM"/>
    <s v="NORTHERN AMERICA"/>
    <s v="UNITED STATES"/>
    <s v="INDUSTRIALS"/>
    <x v="0"/>
    <s v="MEDICAL PRODUCTS"/>
    <n v="2047.2"/>
  </r>
  <r>
    <x v="37"/>
    <s v="DM"/>
    <s v="NORTHERN AMERICA"/>
    <s v="UNITED STATES"/>
    <s v="INDUSTRIALS"/>
    <x v="0"/>
    <s v="PHARMACEUTICALS"/>
    <n v="725"/>
  </r>
  <r>
    <x v="37"/>
    <s v="DM"/>
    <s v="NORTHERN AMERICA"/>
    <s v="UNITED STATES"/>
    <s v="INDUSTRIALS"/>
    <x v="14"/>
    <s v="GAMING"/>
    <n v="8520.5"/>
  </r>
  <r>
    <x v="37"/>
    <s v="DM"/>
    <s v="NORTHERN AMERICA"/>
    <s v="UNITED STATES"/>
    <s v="INDUSTRIALS"/>
    <x v="14"/>
    <s v="HOTELS"/>
    <n v="4690"/>
  </r>
  <r>
    <x v="37"/>
    <s v="DM"/>
    <s v="NORTHERN AMERICA"/>
    <s v="UNITED STATES"/>
    <s v="INDUSTRIALS"/>
    <x v="14"/>
    <s v="RECREATION &amp; TRAVEL"/>
    <n v="3936.2"/>
  </r>
  <r>
    <x v="37"/>
    <s v="DM"/>
    <s v="NORTHERN AMERICA"/>
    <s v="UNITED STATES"/>
    <s v="INDUSTRIALS"/>
    <x v="14"/>
    <s v="THEATERS &amp; ENTERTAINMENT"/>
    <n v="2600.6999999999998"/>
  </r>
  <r>
    <x v="37"/>
    <s v="DM"/>
    <s v="NORTHERN AMERICA"/>
    <s v="UNITED STATES"/>
    <s v="INDUSTRIALS"/>
    <x v="5"/>
    <s v="ADVERTISING"/>
    <n v="1480"/>
  </r>
  <r>
    <x v="37"/>
    <s v="DM"/>
    <s v="NORTHERN AMERICA"/>
    <s v="UNITED STATES"/>
    <s v="INDUSTRIALS"/>
    <x v="5"/>
    <s v="CABLE &amp; SATELLITE TV"/>
    <n v="18150.599999999999"/>
  </r>
  <r>
    <x v="37"/>
    <s v="DM"/>
    <s v="NORTHERN AMERICA"/>
    <s v="UNITED STATES"/>
    <s v="INDUSTRIALS"/>
    <x v="5"/>
    <s v="MEDIA - DIVERSIFIED"/>
    <n v="2185"/>
  </r>
  <r>
    <x v="37"/>
    <s v="DM"/>
    <s v="NORTHERN AMERICA"/>
    <s v="UNITED STATES"/>
    <s v="INDUSTRIALS"/>
    <x v="5"/>
    <s v="MEDIA CONTENT"/>
    <n v="14354.6"/>
  </r>
  <r>
    <x v="37"/>
    <s v="DM"/>
    <s v="NORTHERN AMERICA"/>
    <s v="UNITED STATES"/>
    <s v="INDUSTRIALS"/>
    <x v="5"/>
    <s v="PRINTING &amp; PUBLISHING"/>
    <n v="2285"/>
  </r>
  <r>
    <x v="37"/>
    <s v="DM"/>
    <s v="NORTHERN AMERICA"/>
    <s v="UNITED STATES"/>
    <s v="INDUSTRIALS"/>
    <x v="15"/>
    <s v="REALESTATE DEV &amp; MGT"/>
    <n v="375"/>
  </r>
  <r>
    <x v="37"/>
    <s v="DM"/>
    <s v="NORTHERN AMERICA"/>
    <s v="UNITED STATES"/>
    <s v="INDUSTRIALS"/>
    <x v="15"/>
    <s v="REITS"/>
    <n v="2060"/>
  </r>
  <r>
    <x v="37"/>
    <s v="DM"/>
    <s v="NORTHERN AMERICA"/>
    <s v="UNITED STATES"/>
    <s v="INDUSTRIALS"/>
    <x v="10"/>
    <s v="DEPARTMENT STORES"/>
    <n v="117.5"/>
  </r>
  <r>
    <x v="37"/>
    <s v="DM"/>
    <s v="NORTHERN AMERICA"/>
    <s v="UNITED STATES"/>
    <s v="INDUSTRIALS"/>
    <x v="10"/>
    <s v="DISCOUNT STORES"/>
    <n v="1747"/>
  </r>
  <r>
    <x v="37"/>
    <s v="DM"/>
    <s v="NORTHERN AMERICA"/>
    <s v="UNITED STATES"/>
    <s v="INDUSTRIALS"/>
    <x v="10"/>
    <s v="FOOD &amp; DRUG RETAILERS"/>
    <n v="3567.5"/>
  </r>
  <r>
    <x v="37"/>
    <s v="DM"/>
    <s v="NORTHERN AMERICA"/>
    <s v="UNITED STATES"/>
    <s v="INDUSTRIALS"/>
    <x v="10"/>
    <s v="RESTAURANTS"/>
    <n v="2638.1"/>
  </r>
  <r>
    <x v="37"/>
    <s v="DM"/>
    <s v="NORTHERN AMERICA"/>
    <s v="UNITED STATES"/>
    <s v="INDUSTRIALS"/>
    <x v="10"/>
    <s v="SPECIALTY RETAIL"/>
    <n v="9256"/>
  </r>
  <r>
    <x v="37"/>
    <s v="DM"/>
    <s v="NORTHERN AMERICA"/>
    <s v="UNITED STATES"/>
    <s v="INDUSTRIALS"/>
    <x v="16"/>
    <s v="ENVIRONMENTAL"/>
    <n v="3724.2"/>
  </r>
  <r>
    <x v="37"/>
    <s v="DM"/>
    <s v="NORTHERN AMERICA"/>
    <s v="UNITED STATES"/>
    <s v="INDUSTRIALS"/>
    <x v="16"/>
    <s v="SUPPORT-SERVICES"/>
    <n v="3544.3"/>
  </r>
  <r>
    <x v="37"/>
    <s v="DM"/>
    <s v="NORTHERN AMERICA"/>
    <s v="UNITED STATES"/>
    <s v="INDUSTRIALS"/>
    <x v="17"/>
    <s v="ELECTRONICS"/>
    <n v="9174"/>
  </r>
  <r>
    <x v="37"/>
    <s v="DM"/>
    <s v="NORTHERN AMERICA"/>
    <s v="UNITED STATES"/>
    <s v="INDUSTRIALS"/>
    <x v="17"/>
    <s v="SOFTWARE/SERVICES"/>
    <n v="4563.6000000000004"/>
  </r>
  <r>
    <x v="37"/>
    <s v="DM"/>
    <s v="NORTHERN AMERICA"/>
    <s v="UNITED STATES"/>
    <s v="INDUSTRIALS"/>
    <x v="17"/>
    <s v="TECH HARDWARE &amp; EQUIPMENT"/>
    <n v="5079.8"/>
  </r>
  <r>
    <x v="37"/>
    <s v="DM"/>
    <s v="NORTHERN AMERICA"/>
    <s v="UNITED STATES"/>
    <s v="INDUSTRIALS"/>
    <x v="2"/>
    <s v="TELECOM - SATELLITE"/>
    <n v="4582.3"/>
  </r>
  <r>
    <x v="37"/>
    <s v="DM"/>
    <s v="NORTHERN AMERICA"/>
    <s v="UNITED STATES"/>
    <s v="INDUSTRIALS"/>
    <x v="2"/>
    <s v="TELECOM - WIRELESS"/>
    <n v="8209.4"/>
  </r>
  <r>
    <x v="37"/>
    <s v="DM"/>
    <s v="NORTHERN AMERICA"/>
    <s v="UNITED STATES"/>
    <s v="INDUSTRIALS"/>
    <x v="2"/>
    <s v="TELECOM - WIRELINE INTEGRATED &amp; SERVICES"/>
    <n v="27621.8"/>
  </r>
  <r>
    <x v="37"/>
    <s v="DM"/>
    <s v="NORTHERN AMERICA"/>
    <s v="UNITED STATES"/>
    <s v="INDUSTRIALS"/>
    <x v="1"/>
    <s v="AIR TRANSPORTATION"/>
    <n v="3977"/>
  </r>
  <r>
    <x v="37"/>
    <s v="DM"/>
    <s v="NORTHERN AMERICA"/>
    <s v="UNITED STATES"/>
    <s v="INDUSTRIALS"/>
    <x v="1"/>
    <s v="RAIL"/>
    <n v="100"/>
  </r>
  <r>
    <x v="37"/>
    <s v="DM"/>
    <s v="NORTHERN AMERICA"/>
    <s v="UNITED STATES"/>
    <s v="INDUSTRIALS"/>
    <x v="1"/>
    <s v="TRANSPORT INFRASTRUCTURE/SERVICES"/>
    <n v="1235"/>
  </r>
  <r>
    <x v="37"/>
    <s v="DM"/>
    <s v="NORTHERN AMERICA"/>
    <s v="UNITED STATES"/>
    <s v="UTILITY"/>
    <x v="6"/>
    <s v="ELECTRIC-GENERATION"/>
    <n v="1055"/>
  </r>
  <r>
    <x v="37"/>
    <s v="DM"/>
    <s v="NORTHERN AMERICA"/>
    <s v="UNITED STATES"/>
    <s v="UTILITY"/>
    <x v="6"/>
    <s v="ELECTRIC-INTEGRATED"/>
    <n v="4091.5"/>
  </r>
  <r>
    <x v="37"/>
    <s v="DM"/>
    <s v="OCEANIA"/>
    <s v="AUSTRALIA"/>
    <s v="FINANCIAL"/>
    <x v="12"/>
    <s v="INVESTMENTS &amp; MISC FINANCIAL SERVICES"/>
    <n v="340"/>
  </r>
  <r>
    <x v="37"/>
    <s v="DM"/>
    <s v="OCEANIA"/>
    <s v="AUSTRALIA"/>
    <s v="INDUSTRIALS"/>
    <x v="7"/>
    <s v="METALS/MINING EXCLUDING STEEL"/>
    <n v="710"/>
  </r>
  <r>
    <x v="37"/>
    <s v="DM"/>
    <s v="OCEANIA"/>
    <s v="AUSTRALIA"/>
    <s v="INDUSTRIALS"/>
    <x v="14"/>
    <s v="GAMING"/>
    <n v="135"/>
  </r>
  <r>
    <x v="37"/>
    <s v="EM"/>
    <s v="ASIA"/>
    <s v="CHINA"/>
    <s v="QUASI &amp; FOREIGN GOVERNMENT"/>
    <x v="20"/>
    <s v="AGENCY"/>
    <n v="450"/>
  </r>
  <r>
    <x v="37"/>
    <s v="EM"/>
    <s v="ASIA"/>
    <s v="HONG KONG"/>
    <s v="FINANCIAL"/>
    <x v="12"/>
    <s v="INVESTMENTS &amp; MISC FINANCIAL SERVICES"/>
    <n v="587.9"/>
  </r>
  <r>
    <x v="37"/>
    <s v="EM"/>
    <s v="ASIA"/>
    <s v="MALAYSIA"/>
    <s v="FINANCIAL"/>
    <x v="11"/>
    <s v="BANKING"/>
    <n v="250"/>
  </r>
  <r>
    <x v="37"/>
    <s v="EM"/>
    <s v="EUROPE"/>
    <s v="CZECH REPUBLIC"/>
    <s v="INDUSTRIALS"/>
    <x v="5"/>
    <s v="MEDIA CONTENT"/>
    <n v="100"/>
  </r>
  <r>
    <x v="37"/>
    <s v="EM"/>
    <s v="EUROPE"/>
    <s v="POLAND"/>
    <s v="INDUSTRIALS"/>
    <x v="2"/>
    <s v="TELECOM - WIRELESS"/>
    <n v="253.2"/>
  </r>
  <r>
    <x v="37"/>
    <s v="EM"/>
    <s v="EUROPE"/>
    <s v="POLAND"/>
    <s v="INDUSTRIALS"/>
    <x v="2"/>
    <s v="TELECOM - WIRELINE INTEGRATED &amp; SERVICES"/>
    <n v="391.6"/>
  </r>
  <r>
    <x v="37"/>
    <s v="EM"/>
    <s v="EUROPE"/>
    <s v="TURKEY"/>
    <s v="INDUSTRIALS"/>
    <x v="2"/>
    <s v="TELECOM - WIRELESS"/>
    <n v="285"/>
  </r>
  <r>
    <x v="37"/>
    <s v="EM"/>
    <s v="LATIN AMERICA"/>
    <s v="ARGENTINA"/>
    <s v="INDUSTRIALS"/>
    <x v="2"/>
    <s v="TELECOM - WIRELINE INTEGRATED &amp; SERVICES"/>
    <n v="318.39999999999998"/>
  </r>
  <r>
    <x v="37"/>
    <s v="EM"/>
    <s v="LATIN AMERICA"/>
    <s v="VENEZUELA"/>
    <s v="INDUSTRIALS"/>
    <x v="9"/>
    <s v="OIL REFINING &amp; MARKETING"/>
    <n v="500"/>
  </r>
  <r>
    <x v="38"/>
    <s v="DM"/>
    <s v="EUROPE"/>
    <s v="GERMANY"/>
    <s v="FINANCIAL"/>
    <x v="13"/>
    <s v="REINSURANCE"/>
    <n v="135"/>
  </r>
  <r>
    <x v="38"/>
    <s v="DM"/>
    <s v="EUROPE"/>
    <s v="GERMANY"/>
    <s v="INDUSTRIALS"/>
    <x v="0"/>
    <s v="MEDICAL PRODUCTS"/>
    <n v="360"/>
  </r>
  <r>
    <x v="38"/>
    <s v="DM"/>
    <s v="EUROPE"/>
    <s v="GREECE"/>
    <s v="INDUSTRIALS"/>
    <x v="1"/>
    <s v="TRANSPORT INFRASTRUCTURE/SERVICES"/>
    <n v="315"/>
  </r>
  <r>
    <x v="38"/>
    <s v="DM"/>
    <s v="EUROPE"/>
    <s v="IRELAND"/>
    <s v="INDUSTRIALS"/>
    <x v="2"/>
    <s v="TELECOM - WIRELINE INTEGRATED &amp; SERVICES"/>
    <n v="160"/>
  </r>
  <r>
    <x v="38"/>
    <s v="DM"/>
    <s v="EUROPE"/>
    <s v="LUXEMBOURG"/>
    <s v="INDUSTRIALS"/>
    <x v="2"/>
    <s v="TELECOM - WIRELESS"/>
    <n v="962"/>
  </r>
  <r>
    <x v="38"/>
    <s v="DM"/>
    <s v="EUROPE"/>
    <s v="NETHERLANDS"/>
    <s v="INDUSTRIALS"/>
    <x v="5"/>
    <s v="CABLE &amp; SATELLITE TV"/>
    <n v="1534"/>
  </r>
  <r>
    <x v="38"/>
    <s v="DM"/>
    <s v="EUROPE"/>
    <s v="NETHERLANDS"/>
    <s v="INDUSTRIALS"/>
    <x v="2"/>
    <s v="TELECOM - WIRELINE INTEGRATED &amp; SERVICES"/>
    <n v="1019.6"/>
  </r>
  <r>
    <x v="38"/>
    <s v="DM"/>
    <s v="EUROPE"/>
    <s v="NORWAY"/>
    <s v="INDUSTRIALS"/>
    <x v="9"/>
    <s v="OIL FIELD EQUIPMENT &amp; SERVICES"/>
    <n v="563.70000000000005"/>
  </r>
  <r>
    <x v="38"/>
    <s v="DM"/>
    <s v="EUROPE"/>
    <s v="SWEDEN"/>
    <s v="INDUSTRIALS"/>
    <x v="1"/>
    <s v="TRANSPORT INFRASTRUCTURE/SERVICES"/>
    <n v="475"/>
  </r>
  <r>
    <x v="38"/>
    <s v="DM"/>
    <s v="EUROPE"/>
    <s v="SWITZERLAND"/>
    <s v="INDUSTRIALS"/>
    <x v="2"/>
    <s v="TELECOM - WIRELINE INTEGRATED &amp; SERVICES"/>
    <n v="160"/>
  </r>
  <r>
    <x v="38"/>
    <s v="DM"/>
    <s v="EUROPE"/>
    <s v="UNITED KINGDOM"/>
    <s v="INDUSTRIALS"/>
    <x v="7"/>
    <s v="CHEMICALS"/>
    <n v="125"/>
  </r>
  <r>
    <x v="38"/>
    <s v="DM"/>
    <s v="EUROPE"/>
    <s v="UNITED KINGDOM"/>
    <s v="INDUSTRIALS"/>
    <x v="8"/>
    <s v="AEROSPACE/DEFENSE"/>
    <n v="224"/>
  </r>
  <r>
    <x v="38"/>
    <s v="DM"/>
    <s v="EUROPE"/>
    <s v="UNITED KINGDOM"/>
    <s v="INDUSTRIALS"/>
    <x v="4"/>
    <s v="PERSONAL &amp; HOUSEHOLD PRODUCTS"/>
    <n v="338.1"/>
  </r>
  <r>
    <x v="38"/>
    <s v="DM"/>
    <s v="EUROPE"/>
    <s v="UNITED KINGDOM"/>
    <s v="INDUSTRIALS"/>
    <x v="5"/>
    <s v="CABLE &amp; SATELLITE TV"/>
    <n v="2296.4"/>
  </r>
  <r>
    <x v="38"/>
    <s v="DM"/>
    <s v="EUROPE"/>
    <s v="UNITED KINGDOM"/>
    <s v="INDUSTRIALS"/>
    <x v="5"/>
    <s v="PRINTING &amp; PUBLISHING"/>
    <n v="110"/>
  </r>
  <r>
    <x v="38"/>
    <s v="DM"/>
    <s v="EUROPE"/>
    <s v="UNITED KINGDOM"/>
    <s v="INDUSTRIALS"/>
    <x v="10"/>
    <s v="SPECIALTY RETAIL"/>
    <n v="300"/>
  </r>
  <r>
    <x v="38"/>
    <s v="DM"/>
    <s v="EUROPE"/>
    <s v="UNITED KINGDOM"/>
    <s v="INDUSTRIALS"/>
    <x v="17"/>
    <s v="TECH HARDWARE &amp; EQUIPMENT"/>
    <n v="170"/>
  </r>
  <r>
    <x v="38"/>
    <s v="DM"/>
    <s v="EUROPE"/>
    <s v="UNITED KINGDOM"/>
    <s v="INDUSTRIALS"/>
    <x v="2"/>
    <s v="TELECOM - WIRELESS"/>
    <n v="1602.7"/>
  </r>
  <r>
    <x v="38"/>
    <s v="DM"/>
    <s v="EUROPE"/>
    <s v="UNITED KINGDOM"/>
    <s v="INDUSTRIALS"/>
    <x v="2"/>
    <s v="TELECOM - WIRELINE INTEGRATED &amp; SERVICES"/>
    <n v="1696.9"/>
  </r>
  <r>
    <x v="38"/>
    <s v="DM"/>
    <s v="EUROPE"/>
    <s v="UNITED KINGDOM"/>
    <s v="INDUSTRIALS"/>
    <x v="1"/>
    <s v="TRANSPORT INFRASTRUCTURE/SERVICES"/>
    <n v="174.5"/>
  </r>
  <r>
    <x v="38"/>
    <s v="DM"/>
    <s v="NORTHERN AMERICA"/>
    <s v="BERMUDA"/>
    <s v="INDUSTRIALS"/>
    <x v="8"/>
    <s v="DIVERSIFIED CAPITAL GOODS"/>
    <n v="426.6"/>
  </r>
  <r>
    <x v="38"/>
    <s v="DM"/>
    <s v="NORTHERN AMERICA"/>
    <s v="CANADA"/>
    <s v="INDUSTRIALS"/>
    <x v="7"/>
    <s v="BUILDING MATERIALS"/>
    <n v="357"/>
  </r>
  <r>
    <x v="38"/>
    <s v="DM"/>
    <s v="NORTHERN AMERICA"/>
    <s v="CANADA"/>
    <s v="INDUSTRIALS"/>
    <x v="7"/>
    <s v="CHEMICALS"/>
    <n v="180"/>
  </r>
  <r>
    <x v="38"/>
    <s v="DM"/>
    <s v="NORTHERN AMERICA"/>
    <s v="CANADA"/>
    <s v="INDUSTRIALS"/>
    <x v="7"/>
    <s v="FORESTRY/PAPER"/>
    <n v="1884.9"/>
  </r>
  <r>
    <x v="38"/>
    <s v="DM"/>
    <s v="NORTHERN AMERICA"/>
    <s v="CANADA"/>
    <s v="INDUSTRIALS"/>
    <x v="7"/>
    <s v="METALS/MINING EXCLUDING STEEL"/>
    <n v="600"/>
  </r>
  <r>
    <x v="38"/>
    <s v="DM"/>
    <s v="NORTHERN AMERICA"/>
    <s v="CANADA"/>
    <s v="INDUSTRIALS"/>
    <x v="7"/>
    <s v="STEEL PRODUCERS/PRODUCTS"/>
    <n v="340"/>
  </r>
  <r>
    <x v="38"/>
    <s v="DM"/>
    <s v="NORTHERN AMERICA"/>
    <s v="CANADA"/>
    <s v="INDUSTRIALS"/>
    <x v="8"/>
    <s v="DIVERSIFIED CAPITAL GOODS"/>
    <n v="367.5"/>
  </r>
  <r>
    <x v="38"/>
    <s v="DM"/>
    <s v="NORTHERN AMERICA"/>
    <s v="CANADA"/>
    <s v="INDUSTRIALS"/>
    <x v="8"/>
    <s v="PACKAGING"/>
    <n v="264.89999999999998"/>
  </r>
  <r>
    <x v="38"/>
    <s v="DM"/>
    <s v="NORTHERN AMERICA"/>
    <s v="CANADA"/>
    <s v="INDUSTRIALS"/>
    <x v="4"/>
    <s v="BEVERAGE"/>
    <n v="285"/>
  </r>
  <r>
    <x v="38"/>
    <s v="DM"/>
    <s v="NORTHERN AMERICA"/>
    <s v="CANADA"/>
    <s v="INDUSTRIALS"/>
    <x v="9"/>
    <s v="ENERGY - EXPLORATION &amp; PRODUCTION"/>
    <n v="1374.9"/>
  </r>
  <r>
    <x v="38"/>
    <s v="DM"/>
    <s v="NORTHERN AMERICA"/>
    <s v="CANADA"/>
    <s v="INDUSTRIALS"/>
    <x v="5"/>
    <s v="ADVERTISING"/>
    <n v="200"/>
  </r>
  <r>
    <x v="38"/>
    <s v="DM"/>
    <s v="NORTHERN AMERICA"/>
    <s v="CANADA"/>
    <s v="INDUSTRIALS"/>
    <x v="5"/>
    <s v="CABLE &amp; SATELLITE TV"/>
    <n v="1715"/>
  </r>
  <r>
    <x v="38"/>
    <s v="DM"/>
    <s v="NORTHERN AMERICA"/>
    <s v="CANADA"/>
    <s v="INDUSTRIALS"/>
    <x v="17"/>
    <s v="ELECTRONICS"/>
    <n v="200"/>
  </r>
  <r>
    <x v="38"/>
    <s v="DM"/>
    <s v="NORTHERN AMERICA"/>
    <s v="CANADA"/>
    <s v="INDUSTRIALS"/>
    <x v="2"/>
    <s v="TELECOM - WIRELESS"/>
    <n v="3030"/>
  </r>
  <r>
    <x v="38"/>
    <s v="DM"/>
    <s v="NORTHERN AMERICA"/>
    <s v="CANADA"/>
    <s v="INDUSTRIALS"/>
    <x v="2"/>
    <s v="TELECOM - WIRELINE INTEGRATED &amp; SERVICES"/>
    <n v="1896"/>
  </r>
  <r>
    <x v="38"/>
    <s v="DM"/>
    <s v="NORTHERN AMERICA"/>
    <s v="CANADA"/>
    <s v="INDUSTRIALS"/>
    <x v="1"/>
    <s v="TRANSPORT INFRASTRUCTURE/SERVICES"/>
    <n v="225"/>
  </r>
  <r>
    <x v="38"/>
    <s v="DM"/>
    <s v="NORTHERN AMERICA"/>
    <s v="UNITED STATES"/>
    <s v="FINANCIAL"/>
    <x v="11"/>
    <s v="BANKING"/>
    <n v="2970"/>
  </r>
  <r>
    <x v="38"/>
    <s v="DM"/>
    <s v="NORTHERN AMERICA"/>
    <s v="UNITED STATES"/>
    <s v="FINANCIAL"/>
    <x v="12"/>
    <s v="CONS/COMM/LEASE FINANCING"/>
    <n v="2757.5"/>
  </r>
  <r>
    <x v="38"/>
    <s v="DM"/>
    <s v="NORTHERN AMERICA"/>
    <s v="UNITED STATES"/>
    <s v="FINANCIAL"/>
    <x v="12"/>
    <s v="INVESTMENTS &amp; MISC FINANCIAL SERVICES"/>
    <n v="4971.8"/>
  </r>
  <r>
    <x v="38"/>
    <s v="DM"/>
    <s v="NORTHERN AMERICA"/>
    <s v="UNITED STATES"/>
    <s v="FINANCIAL"/>
    <x v="13"/>
    <s v="MULTI-LINE INSURANCE"/>
    <n v="100"/>
  </r>
  <r>
    <x v="38"/>
    <s v="DM"/>
    <s v="NORTHERN AMERICA"/>
    <s v="UNITED STATES"/>
    <s v="FINANCIAL"/>
    <x v="13"/>
    <s v="P&amp;C"/>
    <n v="250"/>
  </r>
  <r>
    <x v="38"/>
    <s v="DM"/>
    <s v="NORTHERN AMERICA"/>
    <s v="UNITED STATES"/>
    <s v="FINANCIAL"/>
    <x v="13"/>
    <s v="REINSURANCE"/>
    <n v="100"/>
  </r>
  <r>
    <x v="38"/>
    <s v="DM"/>
    <s v="NORTHERN AMERICA"/>
    <s v="UNITED STATES"/>
    <s v="INDUSTRIALS"/>
    <x v="3"/>
    <s v="AUTO LOANS"/>
    <n v="300"/>
  </r>
  <r>
    <x v="38"/>
    <s v="DM"/>
    <s v="NORTHERN AMERICA"/>
    <s v="UNITED STATES"/>
    <s v="INDUSTRIALS"/>
    <x v="3"/>
    <s v="AUTO PARTS &amp; EQUIPMENT"/>
    <n v="5617.9"/>
  </r>
  <r>
    <x v="38"/>
    <s v="DM"/>
    <s v="NORTHERN AMERICA"/>
    <s v="UNITED STATES"/>
    <s v="INDUSTRIALS"/>
    <x v="3"/>
    <s v="AUTOMAKERS"/>
    <n v="252.3"/>
  </r>
  <r>
    <x v="38"/>
    <s v="DM"/>
    <s v="NORTHERN AMERICA"/>
    <s v="UNITED STATES"/>
    <s v="INDUSTRIALS"/>
    <x v="7"/>
    <s v="BUILDING &amp; CONSTRUCTION"/>
    <n v="5020.5"/>
  </r>
  <r>
    <x v="38"/>
    <s v="DM"/>
    <s v="NORTHERN AMERICA"/>
    <s v="UNITED STATES"/>
    <s v="INDUSTRIALS"/>
    <x v="7"/>
    <s v="BUILDING MATERIALS"/>
    <n v="2792.5"/>
  </r>
  <r>
    <x v="38"/>
    <s v="DM"/>
    <s v="NORTHERN AMERICA"/>
    <s v="UNITED STATES"/>
    <s v="INDUSTRIALS"/>
    <x v="7"/>
    <s v="CHEMICALS"/>
    <n v="6288.8"/>
  </r>
  <r>
    <x v="38"/>
    <s v="DM"/>
    <s v="NORTHERN AMERICA"/>
    <s v="UNITED STATES"/>
    <s v="INDUSTRIALS"/>
    <x v="7"/>
    <s v="FORESTRY/PAPER"/>
    <n v="1424.6"/>
  </r>
  <r>
    <x v="38"/>
    <s v="DM"/>
    <s v="NORTHERN AMERICA"/>
    <s v="UNITED STATES"/>
    <s v="INDUSTRIALS"/>
    <x v="7"/>
    <s v="METALS/MINING EXCLUDING STEEL"/>
    <n v="2760"/>
  </r>
  <r>
    <x v="38"/>
    <s v="DM"/>
    <s v="NORTHERN AMERICA"/>
    <s v="UNITED STATES"/>
    <s v="INDUSTRIALS"/>
    <x v="7"/>
    <s v="STEEL PRODUCERS/PRODUCTS"/>
    <n v="3908"/>
  </r>
  <r>
    <x v="38"/>
    <s v="DM"/>
    <s v="NORTHERN AMERICA"/>
    <s v="UNITED STATES"/>
    <s v="INDUSTRIALS"/>
    <x v="8"/>
    <s v="AEROSPACE/DEFENSE"/>
    <n v="1535"/>
  </r>
  <r>
    <x v="38"/>
    <s v="DM"/>
    <s v="NORTHERN AMERICA"/>
    <s v="UNITED STATES"/>
    <s v="INDUSTRIALS"/>
    <x v="8"/>
    <s v="DIVERSIFIED CAPITAL GOODS"/>
    <n v="1219.5"/>
  </r>
  <r>
    <x v="38"/>
    <s v="DM"/>
    <s v="NORTHERN AMERICA"/>
    <s v="UNITED STATES"/>
    <s v="INDUSTRIALS"/>
    <x v="8"/>
    <s v="MACHINERY"/>
    <n v="1607.3"/>
  </r>
  <r>
    <x v="38"/>
    <s v="DM"/>
    <s v="NORTHERN AMERICA"/>
    <s v="UNITED STATES"/>
    <s v="INDUSTRIALS"/>
    <x v="8"/>
    <s v="PACKAGING"/>
    <n v="8898.9"/>
  </r>
  <r>
    <x v="38"/>
    <s v="DM"/>
    <s v="NORTHERN AMERICA"/>
    <s v="UNITED STATES"/>
    <s v="INDUSTRIALS"/>
    <x v="4"/>
    <s v="BEVERAGE"/>
    <n v="530"/>
  </r>
  <r>
    <x v="38"/>
    <s v="DM"/>
    <s v="NORTHERN AMERICA"/>
    <s v="UNITED STATES"/>
    <s v="INDUSTRIALS"/>
    <x v="4"/>
    <s v="FOOD - WHOLESALE"/>
    <n v="4349.8999999999996"/>
  </r>
  <r>
    <x v="38"/>
    <s v="DM"/>
    <s v="NORTHERN AMERICA"/>
    <s v="UNITED STATES"/>
    <s v="INDUSTRIALS"/>
    <x v="4"/>
    <s v="PERSONAL &amp; HOUSEHOLD PRODUCTS"/>
    <n v="4719.7"/>
  </r>
  <r>
    <x v="38"/>
    <s v="DM"/>
    <s v="NORTHERN AMERICA"/>
    <s v="UNITED STATES"/>
    <s v="INDUSTRIALS"/>
    <x v="9"/>
    <s v="ENERGY - EXPLORATION &amp; PRODUCTION"/>
    <n v="7209.5"/>
  </r>
  <r>
    <x v="38"/>
    <s v="DM"/>
    <s v="NORTHERN AMERICA"/>
    <s v="UNITED STATES"/>
    <s v="INDUSTRIALS"/>
    <x v="9"/>
    <s v="GAS DISTRIBUTION"/>
    <n v="227.2"/>
  </r>
  <r>
    <x v="38"/>
    <s v="DM"/>
    <s v="NORTHERN AMERICA"/>
    <s v="UNITED STATES"/>
    <s v="INDUSTRIALS"/>
    <x v="9"/>
    <s v="INTEGRATED ENERGY"/>
    <n v="505"/>
  </r>
  <r>
    <x v="38"/>
    <s v="DM"/>
    <s v="NORTHERN AMERICA"/>
    <s v="UNITED STATES"/>
    <s v="INDUSTRIALS"/>
    <x v="9"/>
    <s v="OIL FIELD EQUIPMENT &amp; SERVICES"/>
    <n v="3009.7"/>
  </r>
  <r>
    <x v="38"/>
    <s v="DM"/>
    <s v="NORTHERN AMERICA"/>
    <s v="UNITED STATES"/>
    <s v="INDUSTRIALS"/>
    <x v="9"/>
    <s v="OIL REFINING &amp; MARKETING"/>
    <n v="1300"/>
  </r>
  <r>
    <x v="38"/>
    <s v="DM"/>
    <s v="NORTHERN AMERICA"/>
    <s v="UNITED STATES"/>
    <s v="INDUSTRIALS"/>
    <x v="0"/>
    <s v="HEALTH FACILITIES"/>
    <n v="9903.6"/>
  </r>
  <r>
    <x v="38"/>
    <s v="DM"/>
    <s v="NORTHERN AMERICA"/>
    <s v="UNITED STATES"/>
    <s v="INDUSTRIALS"/>
    <x v="0"/>
    <s v="HEALTH SERVICES"/>
    <n v="3227.9"/>
  </r>
  <r>
    <x v="38"/>
    <s v="DM"/>
    <s v="NORTHERN AMERICA"/>
    <s v="UNITED STATES"/>
    <s v="INDUSTRIALS"/>
    <x v="0"/>
    <s v="MANAGED CARE"/>
    <n v="100"/>
  </r>
  <r>
    <x v="38"/>
    <s v="DM"/>
    <s v="NORTHERN AMERICA"/>
    <s v="UNITED STATES"/>
    <s v="INDUSTRIALS"/>
    <x v="0"/>
    <s v="MEDICAL PRODUCTS"/>
    <n v="1614.9"/>
  </r>
  <r>
    <x v="38"/>
    <s v="DM"/>
    <s v="NORTHERN AMERICA"/>
    <s v="UNITED STATES"/>
    <s v="INDUSTRIALS"/>
    <x v="0"/>
    <s v="PHARMACEUTICALS"/>
    <n v="725"/>
  </r>
  <r>
    <x v="38"/>
    <s v="DM"/>
    <s v="NORTHERN AMERICA"/>
    <s v="UNITED STATES"/>
    <s v="INDUSTRIALS"/>
    <x v="14"/>
    <s v="GAMING"/>
    <n v="8321.1"/>
  </r>
  <r>
    <x v="38"/>
    <s v="DM"/>
    <s v="NORTHERN AMERICA"/>
    <s v="UNITED STATES"/>
    <s v="INDUSTRIALS"/>
    <x v="14"/>
    <s v="HOTELS"/>
    <n v="4690"/>
  </r>
  <r>
    <x v="38"/>
    <s v="DM"/>
    <s v="NORTHERN AMERICA"/>
    <s v="UNITED STATES"/>
    <s v="INDUSTRIALS"/>
    <x v="14"/>
    <s v="RECREATION &amp; TRAVEL"/>
    <n v="4135.6000000000004"/>
  </r>
  <r>
    <x v="38"/>
    <s v="DM"/>
    <s v="NORTHERN AMERICA"/>
    <s v="UNITED STATES"/>
    <s v="INDUSTRIALS"/>
    <x v="14"/>
    <s v="THEATERS &amp; ENTERTAINMENT"/>
    <n v="2599.4"/>
  </r>
  <r>
    <x v="38"/>
    <s v="DM"/>
    <s v="NORTHERN AMERICA"/>
    <s v="UNITED STATES"/>
    <s v="INDUSTRIALS"/>
    <x v="5"/>
    <s v="ADVERTISING"/>
    <n v="1480"/>
  </r>
  <r>
    <x v="38"/>
    <s v="DM"/>
    <s v="NORTHERN AMERICA"/>
    <s v="UNITED STATES"/>
    <s v="INDUSTRIALS"/>
    <x v="5"/>
    <s v="CABLE &amp; SATELLITE TV"/>
    <n v="18150.599999999999"/>
  </r>
  <r>
    <x v="38"/>
    <s v="DM"/>
    <s v="NORTHERN AMERICA"/>
    <s v="UNITED STATES"/>
    <s v="INDUSTRIALS"/>
    <x v="5"/>
    <s v="MEDIA - DIVERSIFIED"/>
    <n v="1835"/>
  </r>
  <r>
    <x v="38"/>
    <s v="DM"/>
    <s v="NORTHERN AMERICA"/>
    <s v="UNITED STATES"/>
    <s v="INDUSTRIALS"/>
    <x v="5"/>
    <s v="MEDIA CONTENT"/>
    <n v="14504.6"/>
  </r>
  <r>
    <x v="38"/>
    <s v="DM"/>
    <s v="NORTHERN AMERICA"/>
    <s v="UNITED STATES"/>
    <s v="INDUSTRIALS"/>
    <x v="5"/>
    <s v="PRINTING &amp; PUBLISHING"/>
    <n v="2285"/>
  </r>
  <r>
    <x v="38"/>
    <s v="DM"/>
    <s v="NORTHERN AMERICA"/>
    <s v="UNITED STATES"/>
    <s v="INDUSTRIALS"/>
    <x v="15"/>
    <s v="REALESTATE DEV &amp; MGT"/>
    <n v="375"/>
  </r>
  <r>
    <x v="38"/>
    <s v="DM"/>
    <s v="NORTHERN AMERICA"/>
    <s v="UNITED STATES"/>
    <s v="INDUSTRIALS"/>
    <x v="15"/>
    <s v="REITS"/>
    <n v="2060"/>
  </r>
  <r>
    <x v="38"/>
    <s v="DM"/>
    <s v="NORTHERN AMERICA"/>
    <s v="UNITED STATES"/>
    <s v="INDUSTRIALS"/>
    <x v="10"/>
    <s v="DEPARTMENT STORES"/>
    <n v="117.5"/>
  </r>
  <r>
    <x v="38"/>
    <s v="DM"/>
    <s v="NORTHERN AMERICA"/>
    <s v="UNITED STATES"/>
    <s v="INDUSTRIALS"/>
    <x v="10"/>
    <s v="DISCOUNT STORES"/>
    <n v="1746.9"/>
  </r>
  <r>
    <x v="38"/>
    <s v="DM"/>
    <s v="NORTHERN AMERICA"/>
    <s v="UNITED STATES"/>
    <s v="INDUSTRIALS"/>
    <x v="10"/>
    <s v="FOOD &amp; DRUG RETAILERS"/>
    <n v="3567.5"/>
  </r>
  <r>
    <x v="38"/>
    <s v="DM"/>
    <s v="NORTHERN AMERICA"/>
    <s v="UNITED STATES"/>
    <s v="INDUSTRIALS"/>
    <x v="10"/>
    <s v="RESTAURANTS"/>
    <n v="2638.1"/>
  </r>
  <r>
    <x v="38"/>
    <s v="DM"/>
    <s v="NORTHERN AMERICA"/>
    <s v="UNITED STATES"/>
    <s v="INDUSTRIALS"/>
    <x v="10"/>
    <s v="SPECIALTY RETAIL"/>
    <n v="8581"/>
  </r>
  <r>
    <x v="38"/>
    <s v="DM"/>
    <s v="NORTHERN AMERICA"/>
    <s v="UNITED STATES"/>
    <s v="INDUSTRIALS"/>
    <x v="16"/>
    <s v="ENVIRONMENTAL"/>
    <n v="3724.2"/>
  </r>
  <r>
    <x v="38"/>
    <s v="DM"/>
    <s v="NORTHERN AMERICA"/>
    <s v="UNITED STATES"/>
    <s v="INDUSTRIALS"/>
    <x v="16"/>
    <s v="SUPPORT-SERVICES"/>
    <n v="3544.3"/>
  </r>
  <r>
    <x v="38"/>
    <s v="DM"/>
    <s v="NORTHERN AMERICA"/>
    <s v="UNITED STATES"/>
    <s v="INDUSTRIALS"/>
    <x v="17"/>
    <s v="ELECTRONICS"/>
    <n v="9078"/>
  </r>
  <r>
    <x v="38"/>
    <s v="DM"/>
    <s v="NORTHERN AMERICA"/>
    <s v="UNITED STATES"/>
    <s v="INDUSTRIALS"/>
    <x v="17"/>
    <s v="SOFTWARE/SERVICES"/>
    <n v="4563.6000000000004"/>
  </r>
  <r>
    <x v="38"/>
    <s v="DM"/>
    <s v="NORTHERN AMERICA"/>
    <s v="UNITED STATES"/>
    <s v="INDUSTRIALS"/>
    <x v="17"/>
    <s v="TECH HARDWARE &amp; EQUIPMENT"/>
    <n v="5079.8"/>
  </r>
  <r>
    <x v="38"/>
    <s v="DM"/>
    <s v="NORTHERN AMERICA"/>
    <s v="UNITED STATES"/>
    <s v="INDUSTRIALS"/>
    <x v="2"/>
    <s v="TELECOM - SATELLITE"/>
    <n v="4582.3"/>
  </r>
  <r>
    <x v="38"/>
    <s v="DM"/>
    <s v="NORTHERN AMERICA"/>
    <s v="UNITED STATES"/>
    <s v="INDUSTRIALS"/>
    <x v="2"/>
    <s v="TELECOM - WIRELESS"/>
    <n v="7799.5"/>
  </r>
  <r>
    <x v="38"/>
    <s v="DM"/>
    <s v="NORTHERN AMERICA"/>
    <s v="UNITED STATES"/>
    <s v="INDUSTRIALS"/>
    <x v="2"/>
    <s v="TELECOM - WIRELINE INTEGRATED &amp; SERVICES"/>
    <n v="27347.8"/>
  </r>
  <r>
    <x v="38"/>
    <s v="DM"/>
    <s v="NORTHERN AMERICA"/>
    <s v="UNITED STATES"/>
    <s v="INDUSTRIALS"/>
    <x v="1"/>
    <s v="AIR TRANSPORTATION"/>
    <n v="3977"/>
  </r>
  <r>
    <x v="38"/>
    <s v="DM"/>
    <s v="NORTHERN AMERICA"/>
    <s v="UNITED STATES"/>
    <s v="INDUSTRIALS"/>
    <x v="1"/>
    <s v="RAIL"/>
    <n v="100"/>
  </r>
  <r>
    <x v="38"/>
    <s v="DM"/>
    <s v="NORTHERN AMERICA"/>
    <s v="UNITED STATES"/>
    <s v="INDUSTRIALS"/>
    <x v="1"/>
    <s v="TRANSPORT INFRASTRUCTURE/SERVICES"/>
    <n v="1235"/>
  </r>
  <r>
    <x v="38"/>
    <s v="DM"/>
    <s v="NORTHERN AMERICA"/>
    <s v="UNITED STATES"/>
    <s v="UTILITY"/>
    <x v="6"/>
    <s v="ELECTRIC-GENERATION"/>
    <n v="1055"/>
  </r>
  <r>
    <x v="38"/>
    <s v="DM"/>
    <s v="NORTHERN AMERICA"/>
    <s v="UNITED STATES"/>
    <s v="UTILITY"/>
    <x v="6"/>
    <s v="ELECTRIC-INTEGRATED"/>
    <n v="4091.5"/>
  </r>
  <r>
    <x v="38"/>
    <s v="DM"/>
    <s v="OCEANIA"/>
    <s v="AUSTRALIA"/>
    <s v="FINANCIAL"/>
    <x v="12"/>
    <s v="INVESTMENTS &amp; MISC FINANCIAL SERVICES"/>
    <n v="340"/>
  </r>
  <r>
    <x v="38"/>
    <s v="DM"/>
    <s v="OCEANIA"/>
    <s v="AUSTRALIA"/>
    <s v="INDUSTRIALS"/>
    <x v="7"/>
    <s v="METALS/MINING EXCLUDING STEEL"/>
    <n v="710"/>
  </r>
  <r>
    <x v="38"/>
    <s v="DM"/>
    <s v="OCEANIA"/>
    <s v="AUSTRALIA"/>
    <s v="INDUSTRIALS"/>
    <x v="14"/>
    <s v="GAMING"/>
    <n v="135"/>
  </r>
  <r>
    <x v="38"/>
    <s v="EM"/>
    <s v="ASIA"/>
    <s v="CHINA"/>
    <s v="QUASI &amp; FOREIGN GOVERNMENT"/>
    <x v="20"/>
    <s v="AGENCY"/>
    <n v="450"/>
  </r>
  <r>
    <x v="38"/>
    <s v="EM"/>
    <s v="ASIA"/>
    <s v="HONG KONG"/>
    <s v="FINANCIAL"/>
    <x v="12"/>
    <s v="INVESTMENTS &amp; MISC FINANCIAL SERVICES"/>
    <n v="587.9"/>
  </r>
  <r>
    <x v="38"/>
    <s v="EM"/>
    <s v="ASIA"/>
    <s v="MALAYSIA"/>
    <s v="FINANCIAL"/>
    <x v="11"/>
    <s v="BANKING"/>
    <n v="250"/>
  </r>
  <r>
    <x v="38"/>
    <s v="EM"/>
    <s v="EUROPE"/>
    <s v="CZECH REPUBLIC"/>
    <s v="INDUSTRIALS"/>
    <x v="5"/>
    <s v="MEDIA CONTENT"/>
    <n v="100"/>
  </r>
  <r>
    <x v="38"/>
    <s v="EM"/>
    <s v="EUROPE"/>
    <s v="POLAND"/>
    <s v="INDUSTRIALS"/>
    <x v="2"/>
    <s v="TELECOM - WIRELESS"/>
    <n v="253.2"/>
  </r>
  <r>
    <x v="38"/>
    <s v="EM"/>
    <s v="EUROPE"/>
    <s v="POLAND"/>
    <s v="INDUSTRIALS"/>
    <x v="2"/>
    <s v="TELECOM - WIRELINE INTEGRATED &amp; SERVICES"/>
    <n v="391.6"/>
  </r>
  <r>
    <x v="38"/>
    <s v="EM"/>
    <s v="EUROPE"/>
    <s v="TURKEY"/>
    <s v="INDUSTRIALS"/>
    <x v="2"/>
    <s v="TELECOM - WIRELESS"/>
    <n v="285"/>
  </r>
  <r>
    <x v="38"/>
    <s v="EM"/>
    <s v="LATIN AMERICA"/>
    <s v="ARGENTINA"/>
    <s v="INDUSTRIALS"/>
    <x v="2"/>
    <s v="TELECOM - WIRELINE INTEGRATED &amp; SERVICES"/>
    <n v="318.39999999999998"/>
  </r>
  <r>
    <x v="38"/>
    <s v="EM"/>
    <s v="LATIN AMERICA"/>
    <s v="VENEZUELA"/>
    <s v="INDUSTRIALS"/>
    <x v="9"/>
    <s v="OIL REFINING &amp; MARKETING"/>
    <n v="500"/>
  </r>
  <r>
    <x v="39"/>
    <s v="DM"/>
    <s v="EUROPE"/>
    <s v="GERMANY"/>
    <s v="FINANCIAL"/>
    <x v="13"/>
    <s v="REINSURANCE"/>
    <n v="135"/>
  </r>
  <r>
    <x v="39"/>
    <s v="DM"/>
    <s v="EUROPE"/>
    <s v="GERMANY"/>
    <s v="INDUSTRIALS"/>
    <x v="0"/>
    <s v="MEDICAL PRODUCTS"/>
    <n v="360"/>
  </r>
  <r>
    <x v="39"/>
    <s v="DM"/>
    <s v="EUROPE"/>
    <s v="GREECE"/>
    <s v="INDUSTRIALS"/>
    <x v="1"/>
    <s v="TRANSPORT INFRASTRUCTURE/SERVICES"/>
    <n v="315"/>
  </r>
  <r>
    <x v="39"/>
    <s v="DM"/>
    <s v="EUROPE"/>
    <s v="IRELAND"/>
    <s v="INDUSTRIALS"/>
    <x v="2"/>
    <s v="TELECOM - WIRELINE INTEGRATED &amp; SERVICES"/>
    <n v="160"/>
  </r>
  <r>
    <x v="39"/>
    <s v="DM"/>
    <s v="EUROPE"/>
    <s v="LUXEMBOURG"/>
    <s v="INDUSTRIALS"/>
    <x v="2"/>
    <s v="TELECOM - WIRELESS"/>
    <n v="962"/>
  </r>
  <r>
    <x v="39"/>
    <s v="DM"/>
    <s v="EUROPE"/>
    <s v="NETHERLANDS"/>
    <s v="INDUSTRIALS"/>
    <x v="5"/>
    <s v="CABLE &amp; SATELLITE TV"/>
    <n v="1534"/>
  </r>
  <r>
    <x v="39"/>
    <s v="DM"/>
    <s v="EUROPE"/>
    <s v="NETHERLANDS"/>
    <s v="INDUSTRIALS"/>
    <x v="2"/>
    <s v="TELECOM - WIRELINE INTEGRATED &amp; SERVICES"/>
    <n v="1019.6"/>
  </r>
  <r>
    <x v="39"/>
    <s v="DM"/>
    <s v="EUROPE"/>
    <s v="NORWAY"/>
    <s v="INDUSTRIALS"/>
    <x v="9"/>
    <s v="OIL FIELD EQUIPMENT &amp; SERVICES"/>
    <n v="563.70000000000005"/>
  </r>
  <r>
    <x v="39"/>
    <s v="DM"/>
    <s v="EUROPE"/>
    <s v="SPAIN"/>
    <s v="INDUSTRIALS"/>
    <x v="2"/>
    <s v="TELECOM - WIRELINE INTEGRATED &amp; SERVICES"/>
    <n v="100"/>
  </r>
  <r>
    <x v="39"/>
    <s v="DM"/>
    <s v="EUROPE"/>
    <s v="SWEDEN"/>
    <s v="INDUSTRIALS"/>
    <x v="1"/>
    <s v="TRANSPORT INFRASTRUCTURE/SERVICES"/>
    <n v="475"/>
  </r>
  <r>
    <x v="39"/>
    <s v="DM"/>
    <s v="EUROPE"/>
    <s v="SWITZERLAND"/>
    <s v="INDUSTRIALS"/>
    <x v="2"/>
    <s v="TELECOM - WIRELINE INTEGRATED &amp; SERVICES"/>
    <n v="160"/>
  </r>
  <r>
    <x v="39"/>
    <s v="DM"/>
    <s v="EUROPE"/>
    <s v="UNITED KINGDOM"/>
    <s v="INDUSTRIALS"/>
    <x v="7"/>
    <s v="CHEMICALS"/>
    <n v="664.4"/>
  </r>
  <r>
    <x v="39"/>
    <s v="DM"/>
    <s v="EUROPE"/>
    <s v="UNITED KINGDOM"/>
    <s v="INDUSTRIALS"/>
    <x v="8"/>
    <s v="AEROSPACE/DEFENSE"/>
    <n v="224"/>
  </r>
  <r>
    <x v="39"/>
    <s v="DM"/>
    <s v="EUROPE"/>
    <s v="UNITED KINGDOM"/>
    <s v="INDUSTRIALS"/>
    <x v="4"/>
    <s v="PERSONAL &amp; HOUSEHOLD PRODUCTS"/>
    <n v="338.1"/>
  </r>
  <r>
    <x v="39"/>
    <s v="DM"/>
    <s v="EUROPE"/>
    <s v="UNITED KINGDOM"/>
    <s v="INDUSTRIALS"/>
    <x v="5"/>
    <s v="CABLE &amp; SATELLITE TV"/>
    <n v="2296.4"/>
  </r>
  <r>
    <x v="39"/>
    <s v="DM"/>
    <s v="EUROPE"/>
    <s v="UNITED KINGDOM"/>
    <s v="INDUSTRIALS"/>
    <x v="5"/>
    <s v="MEDIA CONTENT"/>
    <n v="1550"/>
  </r>
  <r>
    <x v="39"/>
    <s v="DM"/>
    <s v="EUROPE"/>
    <s v="UNITED KINGDOM"/>
    <s v="INDUSTRIALS"/>
    <x v="5"/>
    <s v="PRINTING &amp; PUBLISHING"/>
    <n v="110"/>
  </r>
  <r>
    <x v="39"/>
    <s v="DM"/>
    <s v="EUROPE"/>
    <s v="UNITED KINGDOM"/>
    <s v="INDUSTRIALS"/>
    <x v="10"/>
    <s v="SPECIALTY RETAIL"/>
    <n v="300"/>
  </r>
  <r>
    <x v="39"/>
    <s v="DM"/>
    <s v="EUROPE"/>
    <s v="UNITED KINGDOM"/>
    <s v="INDUSTRIALS"/>
    <x v="17"/>
    <s v="TECH HARDWARE &amp; EQUIPMENT"/>
    <n v="170"/>
  </r>
  <r>
    <x v="39"/>
    <s v="DM"/>
    <s v="EUROPE"/>
    <s v="UNITED KINGDOM"/>
    <s v="INDUSTRIALS"/>
    <x v="2"/>
    <s v="TELECOM - WIRELESS"/>
    <n v="1602.7"/>
  </r>
  <r>
    <x v="39"/>
    <s v="DM"/>
    <s v="EUROPE"/>
    <s v="UNITED KINGDOM"/>
    <s v="INDUSTRIALS"/>
    <x v="2"/>
    <s v="TELECOM - WIRELINE INTEGRATED &amp; SERVICES"/>
    <n v="1696.9"/>
  </r>
  <r>
    <x v="39"/>
    <s v="DM"/>
    <s v="EUROPE"/>
    <s v="UNITED KINGDOM"/>
    <s v="INDUSTRIALS"/>
    <x v="1"/>
    <s v="TRANSPORT INFRASTRUCTURE/SERVICES"/>
    <n v="174.5"/>
  </r>
  <r>
    <x v="39"/>
    <s v="DM"/>
    <s v="NORTHERN AMERICA"/>
    <s v="BERMUDA"/>
    <s v="INDUSTRIALS"/>
    <x v="8"/>
    <s v="DIVERSIFIED CAPITAL GOODS"/>
    <n v="426.6"/>
  </r>
  <r>
    <x v="39"/>
    <s v="DM"/>
    <s v="NORTHERN AMERICA"/>
    <s v="CANADA"/>
    <s v="INDUSTRIALS"/>
    <x v="7"/>
    <s v="BUILDING MATERIALS"/>
    <n v="357"/>
  </r>
  <r>
    <x v="39"/>
    <s v="DM"/>
    <s v="NORTHERN AMERICA"/>
    <s v="CANADA"/>
    <s v="INDUSTRIALS"/>
    <x v="7"/>
    <s v="CHEMICALS"/>
    <n v="180"/>
  </r>
  <r>
    <x v="39"/>
    <s v="DM"/>
    <s v="NORTHERN AMERICA"/>
    <s v="CANADA"/>
    <s v="INDUSTRIALS"/>
    <x v="7"/>
    <s v="FORESTRY/PAPER"/>
    <n v="2109.9"/>
  </r>
  <r>
    <x v="39"/>
    <s v="DM"/>
    <s v="NORTHERN AMERICA"/>
    <s v="CANADA"/>
    <s v="INDUSTRIALS"/>
    <x v="7"/>
    <s v="METALS/MINING EXCLUDING STEEL"/>
    <n v="450"/>
  </r>
  <r>
    <x v="39"/>
    <s v="DM"/>
    <s v="NORTHERN AMERICA"/>
    <s v="CANADA"/>
    <s v="INDUSTRIALS"/>
    <x v="7"/>
    <s v="STEEL PRODUCERS/PRODUCTS"/>
    <n v="340"/>
  </r>
  <r>
    <x v="39"/>
    <s v="DM"/>
    <s v="NORTHERN AMERICA"/>
    <s v="CANADA"/>
    <s v="INDUSTRIALS"/>
    <x v="8"/>
    <s v="DIVERSIFIED CAPITAL GOODS"/>
    <n v="367.5"/>
  </r>
  <r>
    <x v="39"/>
    <s v="DM"/>
    <s v="NORTHERN AMERICA"/>
    <s v="CANADA"/>
    <s v="INDUSTRIALS"/>
    <x v="8"/>
    <s v="PACKAGING"/>
    <n v="264.89999999999998"/>
  </r>
  <r>
    <x v="39"/>
    <s v="DM"/>
    <s v="NORTHERN AMERICA"/>
    <s v="CANADA"/>
    <s v="INDUSTRIALS"/>
    <x v="4"/>
    <s v="BEVERAGE"/>
    <n v="285"/>
  </r>
  <r>
    <x v="39"/>
    <s v="DM"/>
    <s v="NORTHERN AMERICA"/>
    <s v="CANADA"/>
    <s v="INDUSTRIALS"/>
    <x v="9"/>
    <s v="ENERGY - EXPLORATION &amp; PRODUCTION"/>
    <n v="1374.9"/>
  </r>
  <r>
    <x v="39"/>
    <s v="DM"/>
    <s v="NORTHERN AMERICA"/>
    <s v="CANADA"/>
    <s v="INDUSTRIALS"/>
    <x v="14"/>
    <s v="THEATERS &amp; ENTERTAINMENT"/>
    <n v="150"/>
  </r>
  <r>
    <x v="39"/>
    <s v="DM"/>
    <s v="NORTHERN AMERICA"/>
    <s v="CANADA"/>
    <s v="INDUSTRIALS"/>
    <x v="5"/>
    <s v="ADVERTISING"/>
    <n v="200"/>
  </r>
  <r>
    <x v="39"/>
    <s v="DM"/>
    <s v="NORTHERN AMERICA"/>
    <s v="CANADA"/>
    <s v="INDUSTRIALS"/>
    <x v="5"/>
    <s v="CABLE &amp; SATELLITE TV"/>
    <n v="1605"/>
  </r>
  <r>
    <x v="39"/>
    <s v="DM"/>
    <s v="NORTHERN AMERICA"/>
    <s v="CANADA"/>
    <s v="INDUSTRIALS"/>
    <x v="17"/>
    <s v="ELECTRONICS"/>
    <n v="200"/>
  </r>
  <r>
    <x v="39"/>
    <s v="DM"/>
    <s v="NORTHERN AMERICA"/>
    <s v="CANADA"/>
    <s v="INDUSTRIALS"/>
    <x v="2"/>
    <s v="TELECOM - WIRELESS"/>
    <n v="3030"/>
  </r>
  <r>
    <x v="39"/>
    <s v="DM"/>
    <s v="NORTHERN AMERICA"/>
    <s v="CANADA"/>
    <s v="INDUSTRIALS"/>
    <x v="2"/>
    <s v="TELECOM - WIRELINE INTEGRATED &amp; SERVICES"/>
    <n v="1896"/>
  </r>
  <r>
    <x v="39"/>
    <s v="DM"/>
    <s v="NORTHERN AMERICA"/>
    <s v="CANADA"/>
    <s v="INDUSTRIALS"/>
    <x v="1"/>
    <s v="TRANSPORT INFRASTRUCTURE/SERVICES"/>
    <n v="1950"/>
  </r>
  <r>
    <x v="39"/>
    <s v="DM"/>
    <s v="NORTHERN AMERICA"/>
    <s v="UNITED STATES"/>
    <s v="FINANCIAL"/>
    <x v="11"/>
    <s v="BANKING"/>
    <n v="2895"/>
  </r>
  <r>
    <x v="39"/>
    <s v="DM"/>
    <s v="NORTHERN AMERICA"/>
    <s v="UNITED STATES"/>
    <s v="FINANCIAL"/>
    <x v="12"/>
    <s v="CONS/COMM/LEASE FINANCING"/>
    <n v="2757.5"/>
  </r>
  <r>
    <x v="39"/>
    <s v="DM"/>
    <s v="NORTHERN AMERICA"/>
    <s v="UNITED STATES"/>
    <s v="FINANCIAL"/>
    <x v="12"/>
    <s v="INVESTMENTS &amp; MISC FINANCIAL SERVICES"/>
    <n v="4971.8"/>
  </r>
  <r>
    <x v="39"/>
    <s v="DM"/>
    <s v="NORTHERN AMERICA"/>
    <s v="UNITED STATES"/>
    <s v="FINANCIAL"/>
    <x v="13"/>
    <s v="MULTI-LINE INSURANCE"/>
    <n v="100"/>
  </r>
  <r>
    <x v="39"/>
    <s v="DM"/>
    <s v="NORTHERN AMERICA"/>
    <s v="UNITED STATES"/>
    <s v="FINANCIAL"/>
    <x v="13"/>
    <s v="P&amp;C"/>
    <n v="250"/>
  </r>
  <r>
    <x v="39"/>
    <s v="DM"/>
    <s v="NORTHERN AMERICA"/>
    <s v="UNITED STATES"/>
    <s v="FINANCIAL"/>
    <x v="13"/>
    <s v="REINSURANCE"/>
    <n v="100"/>
  </r>
  <r>
    <x v="39"/>
    <s v="DM"/>
    <s v="NORTHERN AMERICA"/>
    <s v="UNITED STATES"/>
    <s v="INDUSTRIALS"/>
    <x v="3"/>
    <s v="AUTO LOANS"/>
    <n v="300"/>
  </r>
  <r>
    <x v="39"/>
    <s v="DM"/>
    <s v="NORTHERN AMERICA"/>
    <s v="UNITED STATES"/>
    <s v="INDUSTRIALS"/>
    <x v="3"/>
    <s v="AUTO PARTS &amp; EQUIPMENT"/>
    <n v="7014.7"/>
  </r>
  <r>
    <x v="39"/>
    <s v="DM"/>
    <s v="NORTHERN AMERICA"/>
    <s v="UNITED STATES"/>
    <s v="INDUSTRIALS"/>
    <x v="3"/>
    <s v="AUTOMAKERS"/>
    <n v="252.3"/>
  </r>
  <r>
    <x v="39"/>
    <s v="DM"/>
    <s v="NORTHERN AMERICA"/>
    <s v="UNITED STATES"/>
    <s v="INDUSTRIALS"/>
    <x v="7"/>
    <s v="BUILDING &amp; CONSTRUCTION"/>
    <n v="5015.5"/>
  </r>
  <r>
    <x v="39"/>
    <s v="DM"/>
    <s v="NORTHERN AMERICA"/>
    <s v="UNITED STATES"/>
    <s v="INDUSTRIALS"/>
    <x v="7"/>
    <s v="BUILDING MATERIALS"/>
    <n v="2648.5"/>
  </r>
  <r>
    <x v="39"/>
    <s v="DM"/>
    <s v="NORTHERN AMERICA"/>
    <s v="UNITED STATES"/>
    <s v="INDUSTRIALS"/>
    <x v="7"/>
    <s v="CHEMICALS"/>
    <n v="6388.8"/>
  </r>
  <r>
    <x v="39"/>
    <s v="DM"/>
    <s v="NORTHERN AMERICA"/>
    <s v="UNITED STATES"/>
    <s v="INDUSTRIALS"/>
    <x v="7"/>
    <s v="FORESTRY/PAPER"/>
    <n v="1424.6"/>
  </r>
  <r>
    <x v="39"/>
    <s v="DM"/>
    <s v="NORTHERN AMERICA"/>
    <s v="UNITED STATES"/>
    <s v="INDUSTRIALS"/>
    <x v="7"/>
    <s v="METALS/MINING EXCLUDING STEEL"/>
    <n v="3260"/>
  </r>
  <r>
    <x v="39"/>
    <s v="DM"/>
    <s v="NORTHERN AMERICA"/>
    <s v="UNITED STATES"/>
    <s v="INDUSTRIALS"/>
    <x v="7"/>
    <s v="STEEL PRODUCERS/PRODUCTS"/>
    <n v="3908"/>
  </r>
  <r>
    <x v="39"/>
    <s v="DM"/>
    <s v="NORTHERN AMERICA"/>
    <s v="UNITED STATES"/>
    <s v="INDUSTRIALS"/>
    <x v="8"/>
    <s v="AEROSPACE/DEFENSE"/>
    <n v="1645"/>
  </r>
  <r>
    <x v="39"/>
    <s v="DM"/>
    <s v="NORTHERN AMERICA"/>
    <s v="UNITED STATES"/>
    <s v="INDUSTRIALS"/>
    <x v="8"/>
    <s v="DIVERSIFIED CAPITAL GOODS"/>
    <n v="1744.5"/>
  </r>
  <r>
    <x v="39"/>
    <s v="DM"/>
    <s v="NORTHERN AMERICA"/>
    <s v="UNITED STATES"/>
    <s v="INDUSTRIALS"/>
    <x v="8"/>
    <s v="MACHINERY"/>
    <n v="1607.3"/>
  </r>
  <r>
    <x v="39"/>
    <s v="DM"/>
    <s v="NORTHERN AMERICA"/>
    <s v="UNITED STATES"/>
    <s v="INDUSTRIALS"/>
    <x v="8"/>
    <s v="PACKAGING"/>
    <n v="8327.7000000000007"/>
  </r>
  <r>
    <x v="39"/>
    <s v="DM"/>
    <s v="NORTHERN AMERICA"/>
    <s v="UNITED STATES"/>
    <s v="INDUSTRIALS"/>
    <x v="4"/>
    <s v="BEVERAGE"/>
    <n v="830"/>
  </r>
  <r>
    <x v="39"/>
    <s v="DM"/>
    <s v="NORTHERN AMERICA"/>
    <s v="UNITED STATES"/>
    <s v="INDUSTRIALS"/>
    <x v="4"/>
    <s v="FOOD - WHOLESALE"/>
    <n v="3499.9"/>
  </r>
  <r>
    <x v="39"/>
    <s v="DM"/>
    <s v="NORTHERN AMERICA"/>
    <s v="UNITED STATES"/>
    <s v="INDUSTRIALS"/>
    <x v="4"/>
    <s v="PERSONAL &amp; HOUSEHOLD PRODUCTS"/>
    <n v="4819.7"/>
  </r>
  <r>
    <x v="39"/>
    <s v="DM"/>
    <s v="NORTHERN AMERICA"/>
    <s v="UNITED STATES"/>
    <s v="INDUSTRIALS"/>
    <x v="9"/>
    <s v="ENERGY - EXPLORATION &amp; PRODUCTION"/>
    <n v="7209.5"/>
  </r>
  <r>
    <x v="39"/>
    <s v="DM"/>
    <s v="NORTHERN AMERICA"/>
    <s v="UNITED STATES"/>
    <s v="INDUSTRIALS"/>
    <x v="9"/>
    <s v="GAS DISTRIBUTION"/>
    <n v="227.2"/>
  </r>
  <r>
    <x v="39"/>
    <s v="DM"/>
    <s v="NORTHERN AMERICA"/>
    <s v="UNITED STATES"/>
    <s v="INDUSTRIALS"/>
    <x v="9"/>
    <s v="INTEGRATED ENERGY"/>
    <n v="505"/>
  </r>
  <r>
    <x v="39"/>
    <s v="DM"/>
    <s v="NORTHERN AMERICA"/>
    <s v="UNITED STATES"/>
    <s v="INDUSTRIALS"/>
    <x v="9"/>
    <s v="OIL FIELD EQUIPMENT &amp; SERVICES"/>
    <n v="3009.5"/>
  </r>
  <r>
    <x v="39"/>
    <s v="DM"/>
    <s v="NORTHERN AMERICA"/>
    <s v="UNITED STATES"/>
    <s v="INDUSTRIALS"/>
    <x v="9"/>
    <s v="OIL REFINING &amp; MARKETING"/>
    <n v="1300"/>
  </r>
  <r>
    <x v="39"/>
    <s v="DM"/>
    <s v="NORTHERN AMERICA"/>
    <s v="UNITED STATES"/>
    <s v="INDUSTRIALS"/>
    <x v="0"/>
    <s v="HEALTH FACILITIES"/>
    <n v="9578.6"/>
  </r>
  <r>
    <x v="39"/>
    <s v="DM"/>
    <s v="NORTHERN AMERICA"/>
    <s v="UNITED STATES"/>
    <s v="INDUSTRIALS"/>
    <x v="0"/>
    <s v="HEALTH SERVICES"/>
    <n v="3227.9"/>
  </r>
  <r>
    <x v="39"/>
    <s v="DM"/>
    <s v="NORTHERN AMERICA"/>
    <s v="UNITED STATES"/>
    <s v="INDUSTRIALS"/>
    <x v="0"/>
    <s v="MANAGED CARE"/>
    <n v="100"/>
  </r>
  <r>
    <x v="39"/>
    <s v="DM"/>
    <s v="NORTHERN AMERICA"/>
    <s v="UNITED STATES"/>
    <s v="INDUSTRIALS"/>
    <x v="0"/>
    <s v="MEDICAL PRODUCTS"/>
    <n v="1614.9"/>
  </r>
  <r>
    <x v="39"/>
    <s v="DM"/>
    <s v="NORTHERN AMERICA"/>
    <s v="UNITED STATES"/>
    <s v="INDUSTRIALS"/>
    <x v="0"/>
    <s v="PHARMACEUTICALS"/>
    <n v="725"/>
  </r>
  <r>
    <x v="39"/>
    <s v="DM"/>
    <s v="NORTHERN AMERICA"/>
    <s v="UNITED STATES"/>
    <s v="INDUSTRIALS"/>
    <x v="14"/>
    <s v="GAMING"/>
    <n v="8321.1"/>
  </r>
  <r>
    <x v="39"/>
    <s v="DM"/>
    <s v="NORTHERN AMERICA"/>
    <s v="UNITED STATES"/>
    <s v="INDUSTRIALS"/>
    <x v="14"/>
    <s v="HOTELS"/>
    <n v="4690"/>
  </r>
  <r>
    <x v="39"/>
    <s v="DM"/>
    <s v="NORTHERN AMERICA"/>
    <s v="UNITED STATES"/>
    <s v="INDUSTRIALS"/>
    <x v="14"/>
    <s v="RECREATION &amp; TRAVEL"/>
    <n v="4135.6000000000004"/>
  </r>
  <r>
    <x v="39"/>
    <s v="DM"/>
    <s v="NORTHERN AMERICA"/>
    <s v="UNITED STATES"/>
    <s v="INDUSTRIALS"/>
    <x v="14"/>
    <s v="THEATERS &amp; ENTERTAINMENT"/>
    <n v="2599.4"/>
  </r>
  <r>
    <x v="39"/>
    <s v="DM"/>
    <s v="NORTHERN AMERICA"/>
    <s v="UNITED STATES"/>
    <s v="INDUSTRIALS"/>
    <x v="5"/>
    <s v="ADVERTISING"/>
    <n v="1480"/>
  </r>
  <r>
    <x v="39"/>
    <s v="DM"/>
    <s v="NORTHERN AMERICA"/>
    <s v="UNITED STATES"/>
    <s v="INDUSTRIALS"/>
    <x v="5"/>
    <s v="CABLE &amp; SATELLITE TV"/>
    <n v="17000.599999999999"/>
  </r>
  <r>
    <x v="39"/>
    <s v="DM"/>
    <s v="NORTHERN AMERICA"/>
    <s v="UNITED STATES"/>
    <s v="INDUSTRIALS"/>
    <x v="5"/>
    <s v="MEDIA - DIVERSIFIED"/>
    <n v="1835"/>
  </r>
  <r>
    <x v="39"/>
    <s v="DM"/>
    <s v="NORTHERN AMERICA"/>
    <s v="UNITED STATES"/>
    <s v="INDUSTRIALS"/>
    <x v="5"/>
    <s v="MEDIA CONTENT"/>
    <n v="14304.6"/>
  </r>
  <r>
    <x v="39"/>
    <s v="DM"/>
    <s v="NORTHERN AMERICA"/>
    <s v="UNITED STATES"/>
    <s v="INDUSTRIALS"/>
    <x v="5"/>
    <s v="PRINTING &amp; PUBLISHING"/>
    <n v="2285"/>
  </r>
  <r>
    <x v="39"/>
    <s v="DM"/>
    <s v="NORTHERN AMERICA"/>
    <s v="UNITED STATES"/>
    <s v="INDUSTRIALS"/>
    <x v="15"/>
    <s v="REALESTATE DEV &amp; MGT"/>
    <n v="375"/>
  </r>
  <r>
    <x v="39"/>
    <s v="DM"/>
    <s v="NORTHERN AMERICA"/>
    <s v="UNITED STATES"/>
    <s v="INDUSTRIALS"/>
    <x v="15"/>
    <s v="REITS"/>
    <n v="2060"/>
  </r>
  <r>
    <x v="39"/>
    <s v="DM"/>
    <s v="NORTHERN AMERICA"/>
    <s v="UNITED STATES"/>
    <s v="INDUSTRIALS"/>
    <x v="10"/>
    <s v="DEPARTMENT STORES"/>
    <n v="117.5"/>
  </r>
  <r>
    <x v="39"/>
    <s v="DM"/>
    <s v="NORTHERN AMERICA"/>
    <s v="UNITED STATES"/>
    <s v="INDUSTRIALS"/>
    <x v="10"/>
    <s v="DISCOUNT STORES"/>
    <n v="1746.9"/>
  </r>
  <r>
    <x v="39"/>
    <s v="DM"/>
    <s v="NORTHERN AMERICA"/>
    <s v="UNITED STATES"/>
    <s v="INDUSTRIALS"/>
    <x v="10"/>
    <s v="FOOD &amp; DRUG RETAILERS"/>
    <n v="3567.5"/>
  </r>
  <r>
    <x v="39"/>
    <s v="DM"/>
    <s v="NORTHERN AMERICA"/>
    <s v="UNITED STATES"/>
    <s v="INDUSTRIALS"/>
    <x v="10"/>
    <s v="RESTAURANTS"/>
    <n v="2638.1"/>
  </r>
  <r>
    <x v="39"/>
    <s v="DM"/>
    <s v="NORTHERN AMERICA"/>
    <s v="UNITED STATES"/>
    <s v="INDUSTRIALS"/>
    <x v="10"/>
    <s v="SPECIALTY RETAIL"/>
    <n v="8581"/>
  </r>
  <r>
    <x v="39"/>
    <s v="DM"/>
    <s v="NORTHERN AMERICA"/>
    <s v="UNITED STATES"/>
    <s v="INDUSTRIALS"/>
    <x v="16"/>
    <s v="ENVIRONMENTAL"/>
    <n v="5849.2"/>
  </r>
  <r>
    <x v="39"/>
    <s v="DM"/>
    <s v="NORTHERN AMERICA"/>
    <s v="UNITED STATES"/>
    <s v="INDUSTRIALS"/>
    <x v="16"/>
    <s v="SUPPORT-SERVICES"/>
    <n v="3544.3"/>
  </r>
  <r>
    <x v="39"/>
    <s v="DM"/>
    <s v="NORTHERN AMERICA"/>
    <s v="UNITED STATES"/>
    <s v="INDUSTRIALS"/>
    <x v="17"/>
    <s v="ELECTRONICS"/>
    <n v="11403"/>
  </r>
  <r>
    <x v="39"/>
    <s v="DM"/>
    <s v="NORTHERN AMERICA"/>
    <s v="UNITED STATES"/>
    <s v="INDUSTRIALS"/>
    <x v="17"/>
    <s v="SOFTWARE/SERVICES"/>
    <n v="5038.3999999999996"/>
  </r>
  <r>
    <x v="39"/>
    <s v="DM"/>
    <s v="NORTHERN AMERICA"/>
    <s v="UNITED STATES"/>
    <s v="INDUSTRIALS"/>
    <x v="17"/>
    <s v="TECH HARDWARE &amp; EQUIPMENT"/>
    <n v="4605"/>
  </r>
  <r>
    <x v="39"/>
    <s v="DM"/>
    <s v="NORTHERN AMERICA"/>
    <s v="UNITED STATES"/>
    <s v="INDUSTRIALS"/>
    <x v="2"/>
    <s v="TELECOM - SATELLITE"/>
    <n v="4582.3"/>
  </r>
  <r>
    <x v="39"/>
    <s v="DM"/>
    <s v="NORTHERN AMERICA"/>
    <s v="UNITED STATES"/>
    <s v="INDUSTRIALS"/>
    <x v="2"/>
    <s v="TELECOM - WIRELESS"/>
    <n v="7036"/>
  </r>
  <r>
    <x v="39"/>
    <s v="DM"/>
    <s v="NORTHERN AMERICA"/>
    <s v="UNITED STATES"/>
    <s v="INDUSTRIALS"/>
    <x v="2"/>
    <s v="TELECOM - WIRELINE INTEGRATED &amp; SERVICES"/>
    <n v="27927.3"/>
  </r>
  <r>
    <x v="39"/>
    <s v="DM"/>
    <s v="NORTHERN AMERICA"/>
    <s v="UNITED STATES"/>
    <s v="INDUSTRIALS"/>
    <x v="1"/>
    <s v="AIR TRANSPORTATION"/>
    <n v="3802"/>
  </r>
  <r>
    <x v="39"/>
    <s v="DM"/>
    <s v="NORTHERN AMERICA"/>
    <s v="UNITED STATES"/>
    <s v="INDUSTRIALS"/>
    <x v="1"/>
    <s v="RAIL"/>
    <n v="100"/>
  </r>
  <r>
    <x v="39"/>
    <s v="DM"/>
    <s v="NORTHERN AMERICA"/>
    <s v="UNITED STATES"/>
    <s v="INDUSTRIALS"/>
    <x v="1"/>
    <s v="TRANSPORT INFRASTRUCTURE/SERVICES"/>
    <n v="1235"/>
  </r>
  <r>
    <x v="39"/>
    <s v="DM"/>
    <s v="NORTHERN AMERICA"/>
    <s v="UNITED STATES"/>
    <s v="UTILITY"/>
    <x v="6"/>
    <s v="ELECTRIC-GENERATION"/>
    <n v="1055"/>
  </r>
  <r>
    <x v="39"/>
    <s v="DM"/>
    <s v="NORTHERN AMERICA"/>
    <s v="UNITED STATES"/>
    <s v="UTILITY"/>
    <x v="6"/>
    <s v="ELECTRIC-INTEGRATED"/>
    <n v="4571.5"/>
  </r>
  <r>
    <x v="39"/>
    <s v="DM"/>
    <s v="OCEANIA"/>
    <s v="AUSTRALIA"/>
    <s v="FINANCIAL"/>
    <x v="12"/>
    <s v="INVESTMENTS &amp; MISC FINANCIAL SERVICES"/>
    <n v="340"/>
  </r>
  <r>
    <x v="39"/>
    <s v="DM"/>
    <s v="OCEANIA"/>
    <s v="AUSTRALIA"/>
    <s v="INDUSTRIALS"/>
    <x v="7"/>
    <s v="METALS/MINING EXCLUDING STEEL"/>
    <n v="710"/>
  </r>
  <r>
    <x v="39"/>
    <s v="DM"/>
    <s v="OCEANIA"/>
    <s v="AUSTRALIA"/>
    <s v="INDUSTRIALS"/>
    <x v="14"/>
    <s v="GAMING"/>
    <n v="135"/>
  </r>
  <r>
    <x v="39"/>
    <s v="EM"/>
    <s v="ASIA"/>
    <s v="CHINA"/>
    <s v="QUASI &amp; FOREIGN GOVERNMENT"/>
    <x v="20"/>
    <s v="AGENCY"/>
    <n v="450"/>
  </r>
  <r>
    <x v="39"/>
    <s v="EM"/>
    <s v="ASIA"/>
    <s v="HONG KONG"/>
    <s v="INDUSTRIALS"/>
    <x v="1"/>
    <s v="TRANSPORT INFRASTRUCTURE/SERVICES"/>
    <n v="587.9"/>
  </r>
  <r>
    <x v="39"/>
    <s v="EM"/>
    <s v="ASIA"/>
    <s v="MALAYSIA"/>
    <s v="FINANCIAL"/>
    <x v="11"/>
    <s v="BANKING"/>
    <n v="250"/>
  </r>
  <r>
    <x v="39"/>
    <s v="EM"/>
    <s v="EUROPE"/>
    <s v="CZECH REPUBLIC"/>
    <s v="INDUSTRIALS"/>
    <x v="5"/>
    <s v="MEDIA CONTENT"/>
    <n v="100"/>
  </r>
  <r>
    <x v="39"/>
    <s v="EM"/>
    <s v="EUROPE"/>
    <s v="POLAND"/>
    <s v="INDUSTRIALS"/>
    <x v="2"/>
    <s v="TELECOM - WIRELESS"/>
    <n v="253.2"/>
  </r>
  <r>
    <x v="39"/>
    <s v="EM"/>
    <s v="EUROPE"/>
    <s v="POLAND"/>
    <s v="INDUSTRIALS"/>
    <x v="2"/>
    <s v="TELECOM - WIRELINE INTEGRATED &amp; SERVICES"/>
    <n v="391.6"/>
  </r>
  <r>
    <x v="39"/>
    <s v="EM"/>
    <s v="EUROPE"/>
    <s v="TURKEY"/>
    <s v="INDUSTRIALS"/>
    <x v="2"/>
    <s v="TELECOM - WIRELESS"/>
    <n v="285"/>
  </r>
  <r>
    <x v="39"/>
    <s v="EM"/>
    <s v="LATIN AMERICA"/>
    <s v="ARGENTINA"/>
    <s v="INDUSTRIALS"/>
    <x v="2"/>
    <s v="TELECOM - WIRELINE INTEGRATED &amp; SERVICES"/>
    <n v="318.39999999999998"/>
  </r>
  <r>
    <x v="39"/>
    <s v="EM"/>
    <s v="LATIN AMERICA"/>
    <s v="VENEZUELA"/>
    <s v="INDUSTRIALS"/>
    <x v="9"/>
    <s v="OIL REFINING &amp; MARKETING"/>
    <n v="500"/>
  </r>
  <r>
    <x v="40"/>
    <s v="DM"/>
    <s v="EUROPE"/>
    <s v="GERMANY"/>
    <s v="FINANCIAL"/>
    <x v="13"/>
    <s v="REINSURANCE"/>
    <n v="135"/>
  </r>
  <r>
    <x v="40"/>
    <s v="DM"/>
    <s v="EUROPE"/>
    <s v="GERMANY"/>
    <s v="INDUSTRIALS"/>
    <x v="0"/>
    <s v="MEDICAL PRODUCTS"/>
    <n v="360"/>
  </r>
  <r>
    <x v="40"/>
    <s v="DM"/>
    <s v="EUROPE"/>
    <s v="GREECE"/>
    <s v="INDUSTRIALS"/>
    <x v="1"/>
    <s v="TRANSPORT INFRASTRUCTURE/SERVICES"/>
    <n v="315"/>
  </r>
  <r>
    <x v="40"/>
    <s v="DM"/>
    <s v="EUROPE"/>
    <s v="IRELAND"/>
    <s v="INDUSTRIALS"/>
    <x v="2"/>
    <s v="TELECOM - WIRELINE INTEGRATED &amp; SERVICES"/>
    <n v="160"/>
  </r>
  <r>
    <x v="40"/>
    <s v="DM"/>
    <s v="EUROPE"/>
    <s v="LUXEMBOURG"/>
    <s v="INDUSTRIALS"/>
    <x v="2"/>
    <s v="TELECOM - WIRELESS"/>
    <n v="962"/>
  </r>
  <r>
    <x v="40"/>
    <s v="DM"/>
    <s v="EUROPE"/>
    <s v="NETHERLANDS"/>
    <s v="INDUSTRIALS"/>
    <x v="8"/>
    <s v="PACKAGING"/>
    <n v="100"/>
  </r>
  <r>
    <x v="40"/>
    <s v="DM"/>
    <s v="EUROPE"/>
    <s v="NETHERLANDS"/>
    <s v="INDUSTRIALS"/>
    <x v="5"/>
    <s v="CABLE &amp; SATELLITE TV"/>
    <n v="1534"/>
  </r>
  <r>
    <x v="40"/>
    <s v="DM"/>
    <s v="EUROPE"/>
    <s v="NETHERLANDS"/>
    <s v="INDUSTRIALS"/>
    <x v="2"/>
    <s v="TELECOM - WIRELINE INTEGRATED &amp; SERVICES"/>
    <n v="1019.6"/>
  </r>
  <r>
    <x v="40"/>
    <s v="DM"/>
    <s v="EUROPE"/>
    <s v="NORWAY"/>
    <s v="INDUSTRIALS"/>
    <x v="9"/>
    <s v="OIL FIELD EQUIPMENT &amp; SERVICES"/>
    <n v="563.70000000000005"/>
  </r>
  <r>
    <x v="40"/>
    <s v="DM"/>
    <s v="EUROPE"/>
    <s v="SPAIN"/>
    <s v="INDUSTRIALS"/>
    <x v="2"/>
    <s v="TELECOM - WIRELINE INTEGRATED &amp; SERVICES"/>
    <n v="100"/>
  </r>
  <r>
    <x v="40"/>
    <s v="DM"/>
    <s v="EUROPE"/>
    <s v="SWEDEN"/>
    <s v="INDUSTRIALS"/>
    <x v="1"/>
    <s v="TRANSPORT INFRASTRUCTURE/SERVICES"/>
    <n v="475"/>
  </r>
  <r>
    <x v="40"/>
    <s v="DM"/>
    <s v="EUROPE"/>
    <s v="SWITZERLAND"/>
    <s v="INDUSTRIALS"/>
    <x v="2"/>
    <s v="TELECOM - WIRELINE INTEGRATED &amp; SERVICES"/>
    <n v="160"/>
  </r>
  <r>
    <x v="40"/>
    <s v="DM"/>
    <s v="EUROPE"/>
    <s v="UNITED KINGDOM"/>
    <s v="INDUSTRIALS"/>
    <x v="7"/>
    <s v="CHEMICALS"/>
    <n v="664.4"/>
  </r>
  <r>
    <x v="40"/>
    <s v="DM"/>
    <s v="EUROPE"/>
    <s v="UNITED KINGDOM"/>
    <s v="INDUSTRIALS"/>
    <x v="8"/>
    <s v="AEROSPACE/DEFENSE"/>
    <n v="224"/>
  </r>
  <r>
    <x v="40"/>
    <s v="DM"/>
    <s v="EUROPE"/>
    <s v="UNITED KINGDOM"/>
    <s v="INDUSTRIALS"/>
    <x v="4"/>
    <s v="PERSONAL &amp; HOUSEHOLD PRODUCTS"/>
    <n v="338.1"/>
  </r>
  <r>
    <x v="40"/>
    <s v="DM"/>
    <s v="EUROPE"/>
    <s v="UNITED KINGDOM"/>
    <s v="INDUSTRIALS"/>
    <x v="5"/>
    <s v="CABLE &amp; SATELLITE TV"/>
    <n v="2296.4"/>
  </r>
  <r>
    <x v="40"/>
    <s v="DM"/>
    <s v="EUROPE"/>
    <s v="UNITED KINGDOM"/>
    <s v="INDUSTRIALS"/>
    <x v="5"/>
    <s v="MEDIA CONTENT"/>
    <n v="1550"/>
  </r>
  <r>
    <x v="40"/>
    <s v="DM"/>
    <s v="EUROPE"/>
    <s v="UNITED KINGDOM"/>
    <s v="INDUSTRIALS"/>
    <x v="5"/>
    <s v="PRINTING &amp; PUBLISHING"/>
    <n v="110"/>
  </r>
  <r>
    <x v="40"/>
    <s v="DM"/>
    <s v="EUROPE"/>
    <s v="UNITED KINGDOM"/>
    <s v="INDUSTRIALS"/>
    <x v="10"/>
    <s v="SPECIALTY RETAIL"/>
    <n v="300"/>
  </r>
  <r>
    <x v="40"/>
    <s v="DM"/>
    <s v="EUROPE"/>
    <s v="UNITED KINGDOM"/>
    <s v="INDUSTRIALS"/>
    <x v="17"/>
    <s v="SOFTWARE/SERVICES"/>
    <n v="180"/>
  </r>
  <r>
    <x v="40"/>
    <s v="DM"/>
    <s v="EUROPE"/>
    <s v="UNITED KINGDOM"/>
    <s v="INDUSTRIALS"/>
    <x v="17"/>
    <s v="TECH HARDWARE &amp; EQUIPMENT"/>
    <n v="170"/>
  </r>
  <r>
    <x v="40"/>
    <s v="DM"/>
    <s v="EUROPE"/>
    <s v="UNITED KINGDOM"/>
    <s v="INDUSTRIALS"/>
    <x v="2"/>
    <s v="TELECOM - WIRELESS"/>
    <n v="1602.7"/>
  </r>
  <r>
    <x v="40"/>
    <s v="DM"/>
    <s v="EUROPE"/>
    <s v="UNITED KINGDOM"/>
    <s v="INDUSTRIALS"/>
    <x v="2"/>
    <s v="TELECOM - WIRELINE INTEGRATED &amp; SERVICES"/>
    <n v="1696.9"/>
  </r>
  <r>
    <x v="40"/>
    <s v="DM"/>
    <s v="EUROPE"/>
    <s v="UNITED KINGDOM"/>
    <s v="INDUSTRIALS"/>
    <x v="1"/>
    <s v="TRANSPORT INFRASTRUCTURE/SERVICES"/>
    <n v="174.5"/>
  </r>
  <r>
    <x v="40"/>
    <s v="DM"/>
    <s v="NORTHERN AMERICA"/>
    <s v="BERMUDA"/>
    <s v="INDUSTRIALS"/>
    <x v="8"/>
    <s v="DIVERSIFIED CAPITAL GOODS"/>
    <n v="426.6"/>
  </r>
  <r>
    <x v="40"/>
    <s v="DM"/>
    <s v="NORTHERN AMERICA"/>
    <s v="BERMUDA"/>
    <s v="INDUSTRIALS"/>
    <x v="2"/>
    <s v="TELECOM - WIRELINE INTEGRATED &amp; SERVICES"/>
    <n v="300"/>
  </r>
  <r>
    <x v="40"/>
    <s v="DM"/>
    <s v="NORTHERN AMERICA"/>
    <s v="CANADA"/>
    <s v="INDUSTRIALS"/>
    <x v="7"/>
    <s v="BUILDING MATERIALS"/>
    <n v="357"/>
  </r>
  <r>
    <x v="40"/>
    <s v="DM"/>
    <s v="NORTHERN AMERICA"/>
    <s v="CANADA"/>
    <s v="INDUSTRIALS"/>
    <x v="7"/>
    <s v="CHEMICALS"/>
    <n v="180"/>
  </r>
  <r>
    <x v="40"/>
    <s v="DM"/>
    <s v="NORTHERN AMERICA"/>
    <s v="CANADA"/>
    <s v="INDUSTRIALS"/>
    <x v="7"/>
    <s v="FORESTRY/PAPER"/>
    <n v="2269.9"/>
  </r>
  <r>
    <x v="40"/>
    <s v="DM"/>
    <s v="NORTHERN AMERICA"/>
    <s v="CANADA"/>
    <s v="INDUSTRIALS"/>
    <x v="7"/>
    <s v="METALS/MINING EXCLUDING STEEL"/>
    <n v="450"/>
  </r>
  <r>
    <x v="40"/>
    <s v="DM"/>
    <s v="NORTHERN AMERICA"/>
    <s v="CANADA"/>
    <s v="INDUSTRIALS"/>
    <x v="7"/>
    <s v="STEEL PRODUCERS/PRODUCTS"/>
    <n v="340"/>
  </r>
  <r>
    <x v="40"/>
    <s v="DM"/>
    <s v="NORTHERN AMERICA"/>
    <s v="CANADA"/>
    <s v="INDUSTRIALS"/>
    <x v="8"/>
    <s v="DIVERSIFIED CAPITAL GOODS"/>
    <n v="367.5"/>
  </r>
  <r>
    <x v="40"/>
    <s v="DM"/>
    <s v="NORTHERN AMERICA"/>
    <s v="CANADA"/>
    <s v="INDUSTRIALS"/>
    <x v="8"/>
    <s v="PACKAGING"/>
    <n v="264.89999999999998"/>
  </r>
  <r>
    <x v="40"/>
    <s v="DM"/>
    <s v="NORTHERN AMERICA"/>
    <s v="CANADA"/>
    <s v="INDUSTRIALS"/>
    <x v="4"/>
    <s v="BEVERAGE"/>
    <n v="285"/>
  </r>
  <r>
    <x v="40"/>
    <s v="DM"/>
    <s v="NORTHERN AMERICA"/>
    <s v="CANADA"/>
    <s v="INDUSTRIALS"/>
    <x v="9"/>
    <s v="ENERGY - EXPLORATION &amp; PRODUCTION"/>
    <n v="1374.9"/>
  </r>
  <r>
    <x v="40"/>
    <s v="DM"/>
    <s v="NORTHERN AMERICA"/>
    <s v="CANADA"/>
    <s v="INDUSTRIALS"/>
    <x v="14"/>
    <s v="THEATERS &amp; ENTERTAINMENT"/>
    <n v="150"/>
  </r>
  <r>
    <x v="40"/>
    <s v="DM"/>
    <s v="NORTHERN AMERICA"/>
    <s v="CANADA"/>
    <s v="INDUSTRIALS"/>
    <x v="5"/>
    <s v="ADVERTISING"/>
    <n v="200"/>
  </r>
  <r>
    <x v="40"/>
    <s v="DM"/>
    <s v="NORTHERN AMERICA"/>
    <s v="CANADA"/>
    <s v="INDUSTRIALS"/>
    <x v="5"/>
    <s v="CABLE &amp; SATELLITE TV"/>
    <n v="1605"/>
  </r>
  <r>
    <x v="40"/>
    <s v="DM"/>
    <s v="NORTHERN AMERICA"/>
    <s v="CANADA"/>
    <s v="INDUSTRIALS"/>
    <x v="16"/>
    <s v="SUPPORT-SERVICES"/>
    <n v="135"/>
  </r>
  <r>
    <x v="40"/>
    <s v="DM"/>
    <s v="NORTHERN AMERICA"/>
    <s v="CANADA"/>
    <s v="INDUSTRIALS"/>
    <x v="17"/>
    <s v="ELECTRONICS"/>
    <n v="200"/>
  </r>
  <r>
    <x v="40"/>
    <s v="DM"/>
    <s v="NORTHERN AMERICA"/>
    <s v="CANADA"/>
    <s v="INDUSTRIALS"/>
    <x v="2"/>
    <s v="TELECOM - WIRELESS"/>
    <n v="3030"/>
  </r>
  <r>
    <x v="40"/>
    <s v="DM"/>
    <s v="NORTHERN AMERICA"/>
    <s v="CANADA"/>
    <s v="INDUSTRIALS"/>
    <x v="2"/>
    <s v="TELECOM - WIRELINE INTEGRATED &amp; SERVICES"/>
    <n v="2396"/>
  </r>
  <r>
    <x v="40"/>
    <s v="DM"/>
    <s v="NORTHERN AMERICA"/>
    <s v="CANADA"/>
    <s v="INDUSTRIALS"/>
    <x v="1"/>
    <s v="TRANSPORT INFRASTRUCTURE/SERVICES"/>
    <n v="2050"/>
  </r>
  <r>
    <x v="40"/>
    <s v="DM"/>
    <s v="NORTHERN AMERICA"/>
    <s v="UNITED STATES"/>
    <s v="FINANCIAL"/>
    <x v="11"/>
    <s v="BANKING"/>
    <n v="3395"/>
  </r>
  <r>
    <x v="40"/>
    <s v="DM"/>
    <s v="NORTHERN AMERICA"/>
    <s v="UNITED STATES"/>
    <s v="FINANCIAL"/>
    <x v="12"/>
    <s v="CONS/COMM/LEASE FINANCING"/>
    <n v="2757.5"/>
  </r>
  <r>
    <x v="40"/>
    <s v="DM"/>
    <s v="NORTHERN AMERICA"/>
    <s v="UNITED STATES"/>
    <s v="FINANCIAL"/>
    <x v="12"/>
    <s v="INVESTMENTS &amp; MISC FINANCIAL SERVICES"/>
    <n v="4726.8999999999996"/>
  </r>
  <r>
    <x v="40"/>
    <s v="DM"/>
    <s v="NORTHERN AMERICA"/>
    <s v="UNITED STATES"/>
    <s v="FINANCIAL"/>
    <x v="13"/>
    <s v="MULTI-LINE INSURANCE"/>
    <n v="100"/>
  </r>
  <r>
    <x v="40"/>
    <s v="DM"/>
    <s v="NORTHERN AMERICA"/>
    <s v="UNITED STATES"/>
    <s v="FINANCIAL"/>
    <x v="13"/>
    <s v="P&amp;C"/>
    <n v="250"/>
  </r>
  <r>
    <x v="40"/>
    <s v="DM"/>
    <s v="NORTHERN AMERICA"/>
    <s v="UNITED STATES"/>
    <s v="FINANCIAL"/>
    <x v="13"/>
    <s v="REINSURANCE"/>
    <n v="100"/>
  </r>
  <r>
    <x v="40"/>
    <s v="DM"/>
    <s v="NORTHERN AMERICA"/>
    <s v="UNITED STATES"/>
    <s v="INDUSTRIALS"/>
    <x v="3"/>
    <s v="AUTO LOANS"/>
    <n v="300"/>
  </r>
  <r>
    <x v="40"/>
    <s v="DM"/>
    <s v="NORTHERN AMERICA"/>
    <s v="UNITED STATES"/>
    <s v="INDUSTRIALS"/>
    <x v="3"/>
    <s v="AUTO PARTS &amp; EQUIPMENT"/>
    <n v="6909.7"/>
  </r>
  <r>
    <x v="40"/>
    <s v="DM"/>
    <s v="NORTHERN AMERICA"/>
    <s v="UNITED STATES"/>
    <s v="INDUSTRIALS"/>
    <x v="3"/>
    <s v="AUTOMAKERS"/>
    <n v="252.3"/>
  </r>
  <r>
    <x v="40"/>
    <s v="DM"/>
    <s v="NORTHERN AMERICA"/>
    <s v="UNITED STATES"/>
    <s v="INDUSTRIALS"/>
    <x v="7"/>
    <s v="BUILDING &amp; CONSTRUCTION"/>
    <n v="5290.5"/>
  </r>
  <r>
    <x v="40"/>
    <s v="DM"/>
    <s v="NORTHERN AMERICA"/>
    <s v="UNITED STATES"/>
    <s v="INDUSTRIALS"/>
    <x v="7"/>
    <s v="BUILDING MATERIALS"/>
    <n v="2648.5"/>
  </r>
  <r>
    <x v="40"/>
    <s v="DM"/>
    <s v="NORTHERN AMERICA"/>
    <s v="UNITED STATES"/>
    <s v="INDUSTRIALS"/>
    <x v="7"/>
    <s v="CHEMICALS"/>
    <n v="7803.8"/>
  </r>
  <r>
    <x v="40"/>
    <s v="DM"/>
    <s v="NORTHERN AMERICA"/>
    <s v="UNITED STATES"/>
    <s v="INDUSTRIALS"/>
    <x v="7"/>
    <s v="FORESTRY/PAPER"/>
    <n v="799.6"/>
  </r>
  <r>
    <x v="40"/>
    <s v="DM"/>
    <s v="NORTHERN AMERICA"/>
    <s v="UNITED STATES"/>
    <s v="INDUSTRIALS"/>
    <x v="7"/>
    <s v="METALS/MINING EXCLUDING STEEL"/>
    <n v="3260"/>
  </r>
  <r>
    <x v="40"/>
    <s v="DM"/>
    <s v="NORTHERN AMERICA"/>
    <s v="UNITED STATES"/>
    <s v="INDUSTRIALS"/>
    <x v="7"/>
    <s v="STEEL PRODUCERS/PRODUCTS"/>
    <n v="3823.5"/>
  </r>
  <r>
    <x v="40"/>
    <s v="DM"/>
    <s v="NORTHERN AMERICA"/>
    <s v="UNITED STATES"/>
    <s v="INDUSTRIALS"/>
    <x v="8"/>
    <s v="AEROSPACE/DEFENSE"/>
    <n v="1645"/>
  </r>
  <r>
    <x v="40"/>
    <s v="DM"/>
    <s v="NORTHERN AMERICA"/>
    <s v="UNITED STATES"/>
    <s v="INDUSTRIALS"/>
    <x v="8"/>
    <s v="DIVERSIFIED CAPITAL GOODS"/>
    <n v="2644.5"/>
  </r>
  <r>
    <x v="40"/>
    <s v="DM"/>
    <s v="NORTHERN AMERICA"/>
    <s v="UNITED STATES"/>
    <s v="INDUSTRIALS"/>
    <x v="8"/>
    <s v="MACHINERY"/>
    <n v="1607.3"/>
  </r>
  <r>
    <x v="40"/>
    <s v="DM"/>
    <s v="NORTHERN AMERICA"/>
    <s v="UNITED STATES"/>
    <s v="INDUSTRIALS"/>
    <x v="8"/>
    <s v="PACKAGING"/>
    <n v="8597.7000000000007"/>
  </r>
  <r>
    <x v="40"/>
    <s v="DM"/>
    <s v="NORTHERN AMERICA"/>
    <s v="UNITED STATES"/>
    <s v="INDUSTRIALS"/>
    <x v="4"/>
    <s v="BEVERAGE"/>
    <n v="830"/>
  </r>
  <r>
    <x v="40"/>
    <s v="DM"/>
    <s v="NORTHERN AMERICA"/>
    <s v="UNITED STATES"/>
    <s v="INDUSTRIALS"/>
    <x v="4"/>
    <s v="FOOD - WHOLESALE"/>
    <n v="3799.9"/>
  </r>
  <r>
    <x v="40"/>
    <s v="DM"/>
    <s v="NORTHERN AMERICA"/>
    <s v="UNITED STATES"/>
    <s v="INDUSTRIALS"/>
    <x v="4"/>
    <s v="PERSONAL &amp; HOUSEHOLD PRODUCTS"/>
    <n v="4389.7"/>
  </r>
  <r>
    <x v="40"/>
    <s v="DM"/>
    <s v="NORTHERN AMERICA"/>
    <s v="UNITED STATES"/>
    <s v="INDUSTRIALS"/>
    <x v="9"/>
    <s v="ENERGY - EXPLORATION &amp; PRODUCTION"/>
    <n v="7466.8"/>
  </r>
  <r>
    <x v="40"/>
    <s v="DM"/>
    <s v="NORTHERN AMERICA"/>
    <s v="UNITED STATES"/>
    <s v="INDUSTRIALS"/>
    <x v="9"/>
    <s v="GAS DISTRIBUTION"/>
    <n v="402.2"/>
  </r>
  <r>
    <x v="40"/>
    <s v="DM"/>
    <s v="NORTHERN AMERICA"/>
    <s v="UNITED STATES"/>
    <s v="INDUSTRIALS"/>
    <x v="9"/>
    <s v="INTEGRATED ENERGY"/>
    <n v="505"/>
  </r>
  <r>
    <x v="40"/>
    <s v="DM"/>
    <s v="NORTHERN AMERICA"/>
    <s v="UNITED STATES"/>
    <s v="INDUSTRIALS"/>
    <x v="9"/>
    <s v="OIL FIELD EQUIPMENT &amp; SERVICES"/>
    <n v="3009.5"/>
  </r>
  <r>
    <x v="40"/>
    <s v="DM"/>
    <s v="NORTHERN AMERICA"/>
    <s v="UNITED STATES"/>
    <s v="INDUSTRIALS"/>
    <x v="9"/>
    <s v="OIL REFINING &amp; MARKETING"/>
    <n v="1210"/>
  </r>
  <r>
    <x v="40"/>
    <s v="DM"/>
    <s v="NORTHERN AMERICA"/>
    <s v="UNITED STATES"/>
    <s v="INDUSTRIALS"/>
    <x v="0"/>
    <s v="HEALTH FACILITIES"/>
    <n v="10053.6"/>
  </r>
  <r>
    <x v="40"/>
    <s v="DM"/>
    <s v="NORTHERN AMERICA"/>
    <s v="UNITED STATES"/>
    <s v="INDUSTRIALS"/>
    <x v="0"/>
    <s v="HEALTH SERVICES"/>
    <n v="3677.9"/>
  </r>
  <r>
    <x v="40"/>
    <s v="DM"/>
    <s v="NORTHERN AMERICA"/>
    <s v="UNITED STATES"/>
    <s v="INDUSTRIALS"/>
    <x v="0"/>
    <s v="MANAGED CARE"/>
    <n v="300"/>
  </r>
  <r>
    <x v="40"/>
    <s v="DM"/>
    <s v="NORTHERN AMERICA"/>
    <s v="UNITED STATES"/>
    <s v="INDUSTRIALS"/>
    <x v="0"/>
    <s v="MEDICAL PRODUCTS"/>
    <n v="2064.9"/>
  </r>
  <r>
    <x v="40"/>
    <s v="DM"/>
    <s v="NORTHERN AMERICA"/>
    <s v="UNITED STATES"/>
    <s v="INDUSTRIALS"/>
    <x v="0"/>
    <s v="PHARMACEUTICALS"/>
    <n v="725"/>
  </r>
  <r>
    <x v="40"/>
    <s v="DM"/>
    <s v="NORTHERN AMERICA"/>
    <s v="UNITED STATES"/>
    <s v="INDUSTRIALS"/>
    <x v="14"/>
    <s v="GAMING"/>
    <n v="8864.9"/>
  </r>
  <r>
    <x v="40"/>
    <s v="DM"/>
    <s v="NORTHERN AMERICA"/>
    <s v="UNITED STATES"/>
    <s v="INDUSTRIALS"/>
    <x v="14"/>
    <s v="HOTELS"/>
    <n v="4690"/>
  </r>
  <r>
    <x v="40"/>
    <s v="DM"/>
    <s v="NORTHERN AMERICA"/>
    <s v="UNITED STATES"/>
    <s v="INDUSTRIALS"/>
    <x v="14"/>
    <s v="RECREATION &amp; TRAVEL"/>
    <n v="3936.2"/>
  </r>
  <r>
    <x v="40"/>
    <s v="DM"/>
    <s v="NORTHERN AMERICA"/>
    <s v="UNITED STATES"/>
    <s v="INDUSTRIALS"/>
    <x v="14"/>
    <s v="THEATERS &amp; ENTERTAINMENT"/>
    <n v="2599.4"/>
  </r>
  <r>
    <x v="40"/>
    <s v="DM"/>
    <s v="NORTHERN AMERICA"/>
    <s v="UNITED STATES"/>
    <s v="INDUSTRIALS"/>
    <x v="5"/>
    <s v="ADVERTISING"/>
    <n v="1480"/>
  </r>
  <r>
    <x v="40"/>
    <s v="DM"/>
    <s v="NORTHERN AMERICA"/>
    <s v="UNITED STATES"/>
    <s v="INDUSTRIALS"/>
    <x v="5"/>
    <s v="CABLE &amp; SATELLITE TV"/>
    <n v="17163.8"/>
  </r>
  <r>
    <x v="40"/>
    <s v="DM"/>
    <s v="NORTHERN AMERICA"/>
    <s v="UNITED STATES"/>
    <s v="INDUSTRIALS"/>
    <x v="5"/>
    <s v="MEDIA - DIVERSIFIED"/>
    <n v="2135"/>
  </r>
  <r>
    <x v="40"/>
    <s v="DM"/>
    <s v="NORTHERN AMERICA"/>
    <s v="UNITED STATES"/>
    <s v="INDUSTRIALS"/>
    <x v="5"/>
    <s v="MEDIA CONTENT"/>
    <n v="14655.1"/>
  </r>
  <r>
    <x v="40"/>
    <s v="DM"/>
    <s v="NORTHERN AMERICA"/>
    <s v="UNITED STATES"/>
    <s v="INDUSTRIALS"/>
    <x v="5"/>
    <s v="PRINTING &amp; PUBLISHING"/>
    <n v="2285"/>
  </r>
  <r>
    <x v="40"/>
    <s v="DM"/>
    <s v="NORTHERN AMERICA"/>
    <s v="UNITED STATES"/>
    <s v="INDUSTRIALS"/>
    <x v="15"/>
    <s v="REALESTATE DEV &amp; MGT"/>
    <n v="475"/>
  </r>
  <r>
    <x v="40"/>
    <s v="DM"/>
    <s v="NORTHERN AMERICA"/>
    <s v="UNITED STATES"/>
    <s v="INDUSTRIALS"/>
    <x v="15"/>
    <s v="REITS"/>
    <n v="2060"/>
  </r>
  <r>
    <x v="40"/>
    <s v="DM"/>
    <s v="NORTHERN AMERICA"/>
    <s v="UNITED STATES"/>
    <s v="INDUSTRIALS"/>
    <x v="10"/>
    <s v="DEPARTMENT STORES"/>
    <n v="117.5"/>
  </r>
  <r>
    <x v="40"/>
    <s v="DM"/>
    <s v="NORTHERN AMERICA"/>
    <s v="UNITED STATES"/>
    <s v="INDUSTRIALS"/>
    <x v="10"/>
    <s v="DISCOUNT STORES"/>
    <n v="2046.9"/>
  </r>
  <r>
    <x v="40"/>
    <s v="DM"/>
    <s v="NORTHERN AMERICA"/>
    <s v="UNITED STATES"/>
    <s v="INDUSTRIALS"/>
    <x v="10"/>
    <s v="FOOD &amp; DRUG RETAILERS"/>
    <n v="4187.3999999999996"/>
  </r>
  <r>
    <x v="40"/>
    <s v="DM"/>
    <s v="NORTHERN AMERICA"/>
    <s v="UNITED STATES"/>
    <s v="INDUSTRIALS"/>
    <x v="10"/>
    <s v="RESTAURANTS"/>
    <n v="2638.1"/>
  </r>
  <r>
    <x v="40"/>
    <s v="DM"/>
    <s v="NORTHERN AMERICA"/>
    <s v="UNITED STATES"/>
    <s v="INDUSTRIALS"/>
    <x v="10"/>
    <s v="SPECIALTY RETAIL"/>
    <n v="8781"/>
  </r>
  <r>
    <x v="40"/>
    <s v="DM"/>
    <s v="NORTHERN AMERICA"/>
    <s v="UNITED STATES"/>
    <s v="INDUSTRIALS"/>
    <x v="16"/>
    <s v="ENVIRONMENTAL"/>
    <n v="5849.2"/>
  </r>
  <r>
    <x v="40"/>
    <s v="DM"/>
    <s v="NORTHERN AMERICA"/>
    <s v="UNITED STATES"/>
    <s v="INDUSTRIALS"/>
    <x v="16"/>
    <s v="SUPPORT-SERVICES"/>
    <n v="3841"/>
  </r>
  <r>
    <x v="40"/>
    <s v="DM"/>
    <s v="NORTHERN AMERICA"/>
    <s v="UNITED STATES"/>
    <s v="INDUSTRIALS"/>
    <x v="17"/>
    <s v="ELECTRONICS"/>
    <n v="5122.7"/>
  </r>
  <r>
    <x v="40"/>
    <s v="DM"/>
    <s v="NORTHERN AMERICA"/>
    <s v="UNITED STATES"/>
    <s v="INDUSTRIALS"/>
    <x v="17"/>
    <s v="SOFTWARE/SERVICES"/>
    <n v="5762.9"/>
  </r>
  <r>
    <x v="40"/>
    <s v="DM"/>
    <s v="NORTHERN AMERICA"/>
    <s v="UNITED STATES"/>
    <s v="INDUSTRIALS"/>
    <x v="17"/>
    <s v="TECH HARDWARE &amp; EQUIPMENT"/>
    <n v="1205"/>
  </r>
  <r>
    <x v="40"/>
    <s v="DM"/>
    <s v="NORTHERN AMERICA"/>
    <s v="UNITED STATES"/>
    <s v="INDUSTRIALS"/>
    <x v="2"/>
    <s v="TELECOM - SATELLITE"/>
    <n v="4582.3"/>
  </r>
  <r>
    <x v="40"/>
    <s v="DM"/>
    <s v="NORTHERN AMERICA"/>
    <s v="UNITED STATES"/>
    <s v="INDUSTRIALS"/>
    <x v="2"/>
    <s v="TELECOM - WIRELESS"/>
    <n v="15676"/>
  </r>
  <r>
    <x v="40"/>
    <s v="DM"/>
    <s v="NORTHERN AMERICA"/>
    <s v="UNITED STATES"/>
    <s v="INDUSTRIALS"/>
    <x v="2"/>
    <s v="TELECOM - WIRELINE INTEGRATED &amp; SERVICES"/>
    <n v="31676.9"/>
  </r>
  <r>
    <x v="40"/>
    <s v="DM"/>
    <s v="NORTHERN AMERICA"/>
    <s v="UNITED STATES"/>
    <s v="INDUSTRIALS"/>
    <x v="1"/>
    <s v="AIR TRANSPORTATION"/>
    <n v="4052"/>
  </r>
  <r>
    <x v="40"/>
    <s v="DM"/>
    <s v="NORTHERN AMERICA"/>
    <s v="UNITED STATES"/>
    <s v="INDUSTRIALS"/>
    <x v="1"/>
    <s v="RAIL"/>
    <n v="100"/>
  </r>
  <r>
    <x v="40"/>
    <s v="DM"/>
    <s v="NORTHERN AMERICA"/>
    <s v="UNITED STATES"/>
    <s v="INDUSTRIALS"/>
    <x v="1"/>
    <s v="TRANSPORT INFRASTRUCTURE/SERVICES"/>
    <n v="1345"/>
  </r>
  <r>
    <x v="40"/>
    <s v="DM"/>
    <s v="NORTHERN AMERICA"/>
    <s v="UNITED STATES"/>
    <s v="UTILITY"/>
    <x v="6"/>
    <s v="ELECTRIC-GENERATION"/>
    <n v="1805"/>
  </r>
  <r>
    <x v="40"/>
    <s v="DM"/>
    <s v="NORTHERN AMERICA"/>
    <s v="UNITED STATES"/>
    <s v="UTILITY"/>
    <x v="6"/>
    <s v="ELECTRIC-INTEGRATED"/>
    <n v="5243.6"/>
  </r>
  <r>
    <x v="40"/>
    <s v="DM"/>
    <s v="OCEANIA"/>
    <s v="AUSTRALIA"/>
    <s v="FINANCIAL"/>
    <x v="12"/>
    <s v="INVESTMENTS &amp; MISC FINANCIAL SERVICES"/>
    <n v="340"/>
  </r>
  <r>
    <x v="40"/>
    <s v="DM"/>
    <s v="OCEANIA"/>
    <s v="AUSTRALIA"/>
    <s v="INDUSTRIALS"/>
    <x v="7"/>
    <s v="METALS/MINING EXCLUDING STEEL"/>
    <n v="710"/>
  </r>
  <r>
    <x v="40"/>
    <s v="DM"/>
    <s v="OCEANIA"/>
    <s v="AUSTRALIA"/>
    <s v="INDUSTRIALS"/>
    <x v="14"/>
    <s v="GAMING"/>
    <n v="135"/>
  </r>
  <r>
    <x v="40"/>
    <s v="EM"/>
    <s v="ASIA"/>
    <s v="HONG KONG"/>
    <s v="INDUSTRIALS"/>
    <x v="1"/>
    <s v="TRANSPORT INFRASTRUCTURE/SERVICES"/>
    <n v="587.9"/>
  </r>
  <r>
    <x v="40"/>
    <s v="EM"/>
    <s v="ASIA"/>
    <s v="MALAYSIA"/>
    <s v="FINANCIAL"/>
    <x v="11"/>
    <s v="BANKING"/>
    <n v="250"/>
  </r>
  <r>
    <x v="40"/>
    <s v="EM"/>
    <s v="EUROPE"/>
    <s v="CZECH REPUBLIC"/>
    <s v="INDUSTRIALS"/>
    <x v="5"/>
    <s v="MEDIA CONTENT"/>
    <n v="100"/>
  </r>
  <r>
    <x v="40"/>
    <s v="EM"/>
    <s v="EUROPE"/>
    <s v="POLAND"/>
    <s v="INDUSTRIALS"/>
    <x v="2"/>
    <s v="TELECOM - WIRELESS"/>
    <n v="253.2"/>
  </r>
  <r>
    <x v="40"/>
    <s v="EM"/>
    <s v="EUROPE"/>
    <s v="POLAND"/>
    <s v="INDUSTRIALS"/>
    <x v="2"/>
    <s v="TELECOM - WIRELINE INTEGRATED &amp; SERVICES"/>
    <n v="391.6"/>
  </r>
  <r>
    <x v="40"/>
    <s v="EM"/>
    <s v="EUROPE"/>
    <s v="TURKEY"/>
    <s v="INDUSTRIALS"/>
    <x v="2"/>
    <s v="TELECOM - WIRELESS"/>
    <n v="285"/>
  </r>
  <r>
    <x v="40"/>
    <s v="EM"/>
    <s v="LATIN AMERICA"/>
    <s v="ARGENTINA"/>
    <s v="INDUSTRIALS"/>
    <x v="2"/>
    <s v="TELECOM - WIRELINE INTEGRATED &amp; SERVICES"/>
    <n v="318.39999999999998"/>
  </r>
  <r>
    <x v="40"/>
    <s v="EM"/>
    <s v="LATIN AMERICA"/>
    <s v="VENEZUELA"/>
    <s v="INDUSTRIALS"/>
    <x v="9"/>
    <s v="OIL REFINING &amp; MARKETING"/>
    <n v="500"/>
  </r>
  <r>
    <x v="41"/>
    <s v="DM"/>
    <s v="EUROPE"/>
    <s v="GERMANY"/>
    <s v="FINANCIAL"/>
    <x v="13"/>
    <s v="REINSURANCE"/>
    <n v="135"/>
  </r>
  <r>
    <x v="41"/>
    <s v="DM"/>
    <s v="EUROPE"/>
    <s v="GERMANY"/>
    <s v="INDUSTRIALS"/>
    <x v="0"/>
    <s v="MEDICAL PRODUCTS"/>
    <n v="360"/>
  </r>
  <r>
    <x v="41"/>
    <s v="DM"/>
    <s v="EUROPE"/>
    <s v="GREECE"/>
    <s v="INDUSTRIALS"/>
    <x v="1"/>
    <s v="TRANSPORT INFRASTRUCTURE/SERVICES"/>
    <n v="315"/>
  </r>
  <r>
    <x v="41"/>
    <s v="DM"/>
    <s v="EUROPE"/>
    <s v="LUXEMBOURG"/>
    <s v="INDUSTRIALS"/>
    <x v="2"/>
    <s v="TELECOM - WIRELESS"/>
    <n v="962"/>
  </r>
  <r>
    <x v="41"/>
    <s v="DM"/>
    <s v="EUROPE"/>
    <s v="NETHERLANDS"/>
    <s v="INDUSTRIALS"/>
    <x v="8"/>
    <s v="PACKAGING"/>
    <n v="100"/>
  </r>
  <r>
    <x v="41"/>
    <s v="DM"/>
    <s v="EUROPE"/>
    <s v="NETHERLANDS"/>
    <s v="INDUSTRIALS"/>
    <x v="5"/>
    <s v="CABLE &amp; SATELLITE TV"/>
    <n v="1534"/>
  </r>
  <r>
    <x v="41"/>
    <s v="DM"/>
    <s v="EUROPE"/>
    <s v="NETHERLANDS"/>
    <s v="INDUSTRIALS"/>
    <x v="2"/>
    <s v="TELECOM - WIRELINE INTEGRATED &amp; SERVICES"/>
    <n v="1019.6"/>
  </r>
  <r>
    <x v="41"/>
    <s v="DM"/>
    <s v="EUROPE"/>
    <s v="NORWAY"/>
    <s v="INDUSTRIALS"/>
    <x v="9"/>
    <s v="OIL FIELD EQUIPMENT &amp; SERVICES"/>
    <n v="563.70000000000005"/>
  </r>
  <r>
    <x v="41"/>
    <s v="DM"/>
    <s v="EUROPE"/>
    <s v="SPAIN"/>
    <s v="INDUSTRIALS"/>
    <x v="2"/>
    <s v="TELECOM - WIRELINE INTEGRATED &amp; SERVICES"/>
    <n v="100"/>
  </r>
  <r>
    <x v="41"/>
    <s v="DM"/>
    <s v="EUROPE"/>
    <s v="SWEDEN"/>
    <s v="INDUSTRIALS"/>
    <x v="1"/>
    <s v="TRANSPORT INFRASTRUCTURE/SERVICES"/>
    <n v="475"/>
  </r>
  <r>
    <x v="41"/>
    <s v="DM"/>
    <s v="EUROPE"/>
    <s v="SWITZERLAND"/>
    <s v="INDUSTRIALS"/>
    <x v="2"/>
    <s v="TELECOM - WIRELINE INTEGRATED &amp; SERVICES"/>
    <n v="160"/>
  </r>
  <r>
    <x v="41"/>
    <s v="DM"/>
    <s v="EUROPE"/>
    <s v="UNITED KINGDOM"/>
    <s v="INDUSTRIALS"/>
    <x v="7"/>
    <s v="CHEMICALS"/>
    <n v="664.4"/>
  </r>
  <r>
    <x v="41"/>
    <s v="DM"/>
    <s v="EUROPE"/>
    <s v="UNITED KINGDOM"/>
    <s v="INDUSTRIALS"/>
    <x v="8"/>
    <s v="AEROSPACE/DEFENSE"/>
    <n v="224"/>
  </r>
  <r>
    <x v="41"/>
    <s v="DM"/>
    <s v="EUROPE"/>
    <s v="UNITED KINGDOM"/>
    <s v="INDUSTRIALS"/>
    <x v="4"/>
    <s v="PERSONAL &amp; HOUSEHOLD PRODUCTS"/>
    <n v="338.1"/>
  </r>
  <r>
    <x v="41"/>
    <s v="DM"/>
    <s v="EUROPE"/>
    <s v="UNITED KINGDOM"/>
    <s v="INDUSTRIALS"/>
    <x v="5"/>
    <s v="CABLE &amp; SATELLITE TV"/>
    <n v="2796.4"/>
  </r>
  <r>
    <x v="41"/>
    <s v="DM"/>
    <s v="EUROPE"/>
    <s v="UNITED KINGDOM"/>
    <s v="INDUSTRIALS"/>
    <x v="5"/>
    <s v="MEDIA CONTENT"/>
    <n v="1550"/>
  </r>
  <r>
    <x v="41"/>
    <s v="DM"/>
    <s v="EUROPE"/>
    <s v="UNITED KINGDOM"/>
    <s v="INDUSTRIALS"/>
    <x v="5"/>
    <s v="PRINTING &amp; PUBLISHING"/>
    <n v="110"/>
  </r>
  <r>
    <x v="41"/>
    <s v="DM"/>
    <s v="EUROPE"/>
    <s v="UNITED KINGDOM"/>
    <s v="INDUSTRIALS"/>
    <x v="10"/>
    <s v="SPECIALTY RETAIL"/>
    <n v="300"/>
  </r>
  <r>
    <x v="41"/>
    <s v="DM"/>
    <s v="EUROPE"/>
    <s v="UNITED KINGDOM"/>
    <s v="INDUSTRIALS"/>
    <x v="17"/>
    <s v="TECH HARDWARE &amp; EQUIPMENT"/>
    <n v="170"/>
  </r>
  <r>
    <x v="41"/>
    <s v="DM"/>
    <s v="EUROPE"/>
    <s v="UNITED KINGDOM"/>
    <s v="INDUSTRIALS"/>
    <x v="2"/>
    <s v="TELECOM - WIRELESS"/>
    <n v="1602.7"/>
  </r>
  <r>
    <x v="41"/>
    <s v="DM"/>
    <s v="EUROPE"/>
    <s v="UNITED KINGDOM"/>
    <s v="INDUSTRIALS"/>
    <x v="2"/>
    <s v="TELECOM - WIRELINE INTEGRATED &amp; SERVICES"/>
    <n v="1696.9"/>
  </r>
  <r>
    <x v="41"/>
    <s v="DM"/>
    <s v="EUROPE"/>
    <s v="UNITED KINGDOM"/>
    <s v="INDUSTRIALS"/>
    <x v="1"/>
    <s v="TRANSPORT INFRASTRUCTURE/SERVICES"/>
    <n v="174.5"/>
  </r>
  <r>
    <x v="41"/>
    <s v="DM"/>
    <s v="NORTHERN AMERICA"/>
    <s v="BERMUDA"/>
    <s v="INDUSTRIALS"/>
    <x v="8"/>
    <s v="DIVERSIFIED CAPITAL GOODS"/>
    <n v="426.6"/>
  </r>
  <r>
    <x v="41"/>
    <s v="DM"/>
    <s v="NORTHERN AMERICA"/>
    <s v="BERMUDA"/>
    <s v="INDUSTRIALS"/>
    <x v="2"/>
    <s v="TELECOM - WIRELINE INTEGRATED &amp; SERVICES"/>
    <n v="300"/>
  </r>
  <r>
    <x v="41"/>
    <s v="DM"/>
    <s v="NORTHERN AMERICA"/>
    <s v="CANADA"/>
    <s v="INDUSTRIALS"/>
    <x v="7"/>
    <s v="BUILDING MATERIALS"/>
    <n v="232"/>
  </r>
  <r>
    <x v="41"/>
    <s v="DM"/>
    <s v="NORTHERN AMERICA"/>
    <s v="CANADA"/>
    <s v="INDUSTRIALS"/>
    <x v="7"/>
    <s v="CHEMICALS"/>
    <n v="580"/>
  </r>
  <r>
    <x v="41"/>
    <s v="DM"/>
    <s v="NORTHERN AMERICA"/>
    <s v="CANADA"/>
    <s v="INDUSTRIALS"/>
    <x v="7"/>
    <s v="FORESTRY/PAPER"/>
    <n v="2269.9"/>
  </r>
  <r>
    <x v="41"/>
    <s v="DM"/>
    <s v="NORTHERN AMERICA"/>
    <s v="CANADA"/>
    <s v="INDUSTRIALS"/>
    <x v="7"/>
    <s v="METALS/MINING EXCLUDING STEEL"/>
    <n v="450"/>
  </r>
  <r>
    <x v="41"/>
    <s v="DM"/>
    <s v="NORTHERN AMERICA"/>
    <s v="CANADA"/>
    <s v="INDUSTRIALS"/>
    <x v="7"/>
    <s v="STEEL PRODUCERS/PRODUCTS"/>
    <n v="340"/>
  </r>
  <r>
    <x v="41"/>
    <s v="DM"/>
    <s v="NORTHERN AMERICA"/>
    <s v="CANADA"/>
    <s v="INDUSTRIALS"/>
    <x v="8"/>
    <s v="DIVERSIFIED CAPITAL GOODS"/>
    <n v="367.5"/>
  </r>
  <r>
    <x v="41"/>
    <s v="DM"/>
    <s v="NORTHERN AMERICA"/>
    <s v="CANADA"/>
    <s v="INDUSTRIALS"/>
    <x v="8"/>
    <s v="PACKAGING"/>
    <n v="264.89999999999998"/>
  </r>
  <r>
    <x v="41"/>
    <s v="DM"/>
    <s v="NORTHERN AMERICA"/>
    <s v="CANADA"/>
    <s v="INDUSTRIALS"/>
    <x v="4"/>
    <s v="BEVERAGE"/>
    <n v="285"/>
  </r>
  <r>
    <x v="41"/>
    <s v="DM"/>
    <s v="NORTHERN AMERICA"/>
    <s v="CANADA"/>
    <s v="INDUSTRIALS"/>
    <x v="9"/>
    <s v="ENERGY - EXPLORATION &amp; PRODUCTION"/>
    <n v="1374.9"/>
  </r>
  <r>
    <x v="41"/>
    <s v="DM"/>
    <s v="NORTHERN AMERICA"/>
    <s v="CANADA"/>
    <s v="INDUSTRIALS"/>
    <x v="14"/>
    <s v="THEATERS &amp; ENTERTAINMENT"/>
    <n v="150"/>
  </r>
  <r>
    <x v="41"/>
    <s v="DM"/>
    <s v="NORTHERN AMERICA"/>
    <s v="CANADA"/>
    <s v="INDUSTRIALS"/>
    <x v="5"/>
    <s v="ADVERTISING"/>
    <n v="200"/>
  </r>
  <r>
    <x v="41"/>
    <s v="DM"/>
    <s v="NORTHERN AMERICA"/>
    <s v="CANADA"/>
    <s v="INDUSTRIALS"/>
    <x v="5"/>
    <s v="CABLE &amp; SATELLITE TV"/>
    <n v="1605"/>
  </r>
  <r>
    <x v="41"/>
    <s v="DM"/>
    <s v="NORTHERN AMERICA"/>
    <s v="CANADA"/>
    <s v="INDUSTRIALS"/>
    <x v="16"/>
    <s v="SUPPORT-SERVICES"/>
    <n v="135"/>
  </r>
  <r>
    <x v="41"/>
    <s v="DM"/>
    <s v="NORTHERN AMERICA"/>
    <s v="CANADA"/>
    <s v="INDUSTRIALS"/>
    <x v="17"/>
    <s v="ELECTRONICS"/>
    <n v="200"/>
  </r>
  <r>
    <x v="41"/>
    <s v="DM"/>
    <s v="NORTHERN AMERICA"/>
    <s v="CANADA"/>
    <s v="INDUSTRIALS"/>
    <x v="2"/>
    <s v="TELECOM - WIRELESS"/>
    <n v="3030"/>
  </r>
  <r>
    <x v="41"/>
    <s v="DM"/>
    <s v="NORTHERN AMERICA"/>
    <s v="CANADA"/>
    <s v="INDUSTRIALS"/>
    <x v="2"/>
    <s v="TELECOM - WIRELINE INTEGRATED &amp; SERVICES"/>
    <n v="2396"/>
  </r>
  <r>
    <x v="41"/>
    <s v="DM"/>
    <s v="NORTHERN AMERICA"/>
    <s v="CANADA"/>
    <s v="INDUSTRIALS"/>
    <x v="1"/>
    <s v="TRANSPORT INFRASTRUCTURE/SERVICES"/>
    <n v="2050"/>
  </r>
  <r>
    <x v="41"/>
    <s v="DM"/>
    <s v="NORTHERN AMERICA"/>
    <s v="UNITED STATES"/>
    <s v="FINANCIAL"/>
    <x v="11"/>
    <s v="BANKING"/>
    <n v="3615"/>
  </r>
  <r>
    <x v="41"/>
    <s v="DM"/>
    <s v="NORTHERN AMERICA"/>
    <s v="UNITED STATES"/>
    <s v="FINANCIAL"/>
    <x v="12"/>
    <s v="CONS/COMM/LEASE FINANCING"/>
    <n v="2757.5"/>
  </r>
  <r>
    <x v="41"/>
    <s v="DM"/>
    <s v="NORTHERN AMERICA"/>
    <s v="UNITED STATES"/>
    <s v="FINANCIAL"/>
    <x v="12"/>
    <s v="INVESTMENTS &amp; MISC FINANCIAL SERVICES"/>
    <n v="4726.8999999999996"/>
  </r>
  <r>
    <x v="41"/>
    <s v="DM"/>
    <s v="NORTHERN AMERICA"/>
    <s v="UNITED STATES"/>
    <s v="FINANCIAL"/>
    <x v="13"/>
    <s v="LIFE INSURANCE"/>
    <n v="2775"/>
  </r>
  <r>
    <x v="41"/>
    <s v="DM"/>
    <s v="NORTHERN AMERICA"/>
    <s v="UNITED STATES"/>
    <s v="FINANCIAL"/>
    <x v="13"/>
    <s v="P&amp;C"/>
    <n v="250"/>
  </r>
  <r>
    <x v="41"/>
    <s v="DM"/>
    <s v="NORTHERN AMERICA"/>
    <s v="UNITED STATES"/>
    <s v="INDUSTRIALS"/>
    <x v="3"/>
    <s v="AUTO LOANS"/>
    <n v="300"/>
  </r>
  <r>
    <x v="41"/>
    <s v="DM"/>
    <s v="NORTHERN AMERICA"/>
    <s v="UNITED STATES"/>
    <s v="INDUSTRIALS"/>
    <x v="3"/>
    <s v="AUTO PARTS &amp; EQUIPMENT"/>
    <n v="6809.7"/>
  </r>
  <r>
    <x v="41"/>
    <s v="DM"/>
    <s v="NORTHERN AMERICA"/>
    <s v="UNITED STATES"/>
    <s v="INDUSTRIALS"/>
    <x v="3"/>
    <s v="AUTOMAKERS"/>
    <n v="252.3"/>
  </r>
  <r>
    <x v="41"/>
    <s v="DM"/>
    <s v="NORTHERN AMERICA"/>
    <s v="UNITED STATES"/>
    <s v="INDUSTRIALS"/>
    <x v="7"/>
    <s v="BUILDING &amp; CONSTRUCTION"/>
    <n v="5290.5"/>
  </r>
  <r>
    <x v="41"/>
    <s v="DM"/>
    <s v="NORTHERN AMERICA"/>
    <s v="UNITED STATES"/>
    <s v="INDUSTRIALS"/>
    <x v="7"/>
    <s v="BUILDING MATERIALS"/>
    <n v="2648.5"/>
  </r>
  <r>
    <x v="41"/>
    <s v="DM"/>
    <s v="NORTHERN AMERICA"/>
    <s v="UNITED STATES"/>
    <s v="INDUSTRIALS"/>
    <x v="7"/>
    <s v="CHEMICALS"/>
    <n v="7803.8"/>
  </r>
  <r>
    <x v="41"/>
    <s v="DM"/>
    <s v="NORTHERN AMERICA"/>
    <s v="UNITED STATES"/>
    <s v="INDUSTRIALS"/>
    <x v="7"/>
    <s v="FORESTRY/PAPER"/>
    <n v="799.6"/>
  </r>
  <r>
    <x v="41"/>
    <s v="DM"/>
    <s v="NORTHERN AMERICA"/>
    <s v="UNITED STATES"/>
    <s v="INDUSTRIALS"/>
    <x v="7"/>
    <s v="METALS/MINING EXCLUDING STEEL"/>
    <n v="3140"/>
  </r>
  <r>
    <x v="41"/>
    <s v="DM"/>
    <s v="NORTHERN AMERICA"/>
    <s v="UNITED STATES"/>
    <s v="INDUSTRIALS"/>
    <x v="7"/>
    <s v="STEEL PRODUCERS/PRODUCTS"/>
    <n v="4248.5"/>
  </r>
  <r>
    <x v="41"/>
    <s v="DM"/>
    <s v="NORTHERN AMERICA"/>
    <s v="UNITED STATES"/>
    <s v="INDUSTRIALS"/>
    <x v="8"/>
    <s v="AEROSPACE/DEFENSE"/>
    <n v="1645"/>
  </r>
  <r>
    <x v="41"/>
    <s v="DM"/>
    <s v="NORTHERN AMERICA"/>
    <s v="UNITED STATES"/>
    <s v="INDUSTRIALS"/>
    <x v="8"/>
    <s v="DIVERSIFIED CAPITAL GOODS"/>
    <n v="2490.6"/>
  </r>
  <r>
    <x v="41"/>
    <s v="DM"/>
    <s v="NORTHERN AMERICA"/>
    <s v="UNITED STATES"/>
    <s v="INDUSTRIALS"/>
    <x v="8"/>
    <s v="MACHINERY"/>
    <n v="1457.3"/>
  </r>
  <r>
    <x v="41"/>
    <s v="DM"/>
    <s v="NORTHERN AMERICA"/>
    <s v="UNITED STATES"/>
    <s v="INDUSTRIALS"/>
    <x v="8"/>
    <s v="PACKAGING"/>
    <n v="8597.7000000000007"/>
  </r>
  <r>
    <x v="41"/>
    <s v="DM"/>
    <s v="NORTHERN AMERICA"/>
    <s v="UNITED STATES"/>
    <s v="INDUSTRIALS"/>
    <x v="4"/>
    <s v="BEVERAGE"/>
    <n v="830"/>
  </r>
  <r>
    <x v="41"/>
    <s v="DM"/>
    <s v="NORTHERN AMERICA"/>
    <s v="UNITED STATES"/>
    <s v="INDUSTRIALS"/>
    <x v="4"/>
    <s v="FOOD - WHOLESALE"/>
    <n v="3799.9"/>
  </r>
  <r>
    <x v="41"/>
    <s v="DM"/>
    <s v="NORTHERN AMERICA"/>
    <s v="UNITED STATES"/>
    <s v="INDUSTRIALS"/>
    <x v="4"/>
    <s v="PERSONAL &amp; HOUSEHOLD PRODUCTS"/>
    <n v="4389.7"/>
  </r>
  <r>
    <x v="41"/>
    <s v="DM"/>
    <s v="NORTHERN AMERICA"/>
    <s v="UNITED STATES"/>
    <s v="INDUSTRIALS"/>
    <x v="9"/>
    <s v="ENERGY - EXPLORATION &amp; PRODUCTION"/>
    <n v="7891.8"/>
  </r>
  <r>
    <x v="41"/>
    <s v="DM"/>
    <s v="NORTHERN AMERICA"/>
    <s v="UNITED STATES"/>
    <s v="INDUSTRIALS"/>
    <x v="9"/>
    <s v="GAS DISTRIBUTION"/>
    <n v="402.2"/>
  </r>
  <r>
    <x v="41"/>
    <s v="DM"/>
    <s v="NORTHERN AMERICA"/>
    <s v="UNITED STATES"/>
    <s v="INDUSTRIALS"/>
    <x v="9"/>
    <s v="INTEGRATED ENERGY"/>
    <n v="505"/>
  </r>
  <r>
    <x v="41"/>
    <s v="DM"/>
    <s v="NORTHERN AMERICA"/>
    <s v="UNITED STATES"/>
    <s v="INDUSTRIALS"/>
    <x v="9"/>
    <s v="OIL FIELD EQUIPMENT &amp; SERVICES"/>
    <n v="3009.5"/>
  </r>
  <r>
    <x v="41"/>
    <s v="DM"/>
    <s v="NORTHERN AMERICA"/>
    <s v="UNITED STATES"/>
    <s v="INDUSTRIALS"/>
    <x v="9"/>
    <s v="OIL REFINING &amp; MARKETING"/>
    <n v="1210"/>
  </r>
  <r>
    <x v="41"/>
    <s v="DM"/>
    <s v="NORTHERN AMERICA"/>
    <s v="UNITED STATES"/>
    <s v="INDUSTRIALS"/>
    <x v="0"/>
    <s v="HEALTH FACILITIES"/>
    <n v="9678.6"/>
  </r>
  <r>
    <x v="41"/>
    <s v="DM"/>
    <s v="NORTHERN AMERICA"/>
    <s v="UNITED STATES"/>
    <s v="INDUSTRIALS"/>
    <x v="0"/>
    <s v="HEALTH SERVICES"/>
    <n v="3853.1"/>
  </r>
  <r>
    <x v="41"/>
    <s v="DM"/>
    <s v="NORTHERN AMERICA"/>
    <s v="UNITED STATES"/>
    <s v="INDUSTRIALS"/>
    <x v="0"/>
    <s v="MANAGED CARE"/>
    <n v="300"/>
  </r>
  <r>
    <x v="41"/>
    <s v="DM"/>
    <s v="NORTHERN AMERICA"/>
    <s v="UNITED STATES"/>
    <s v="INDUSTRIALS"/>
    <x v="0"/>
    <s v="MEDICAL PRODUCTS"/>
    <n v="2064.9"/>
  </r>
  <r>
    <x v="41"/>
    <s v="DM"/>
    <s v="NORTHERN AMERICA"/>
    <s v="UNITED STATES"/>
    <s v="INDUSTRIALS"/>
    <x v="0"/>
    <s v="PHARMACEUTICALS"/>
    <n v="725"/>
  </r>
  <r>
    <x v="41"/>
    <s v="DM"/>
    <s v="NORTHERN AMERICA"/>
    <s v="UNITED STATES"/>
    <s v="INDUSTRIALS"/>
    <x v="14"/>
    <s v="GAMING"/>
    <n v="8864.9"/>
  </r>
  <r>
    <x v="41"/>
    <s v="DM"/>
    <s v="NORTHERN AMERICA"/>
    <s v="UNITED STATES"/>
    <s v="INDUSTRIALS"/>
    <x v="14"/>
    <s v="HOTELS"/>
    <n v="4810"/>
  </r>
  <r>
    <x v="41"/>
    <s v="DM"/>
    <s v="NORTHERN AMERICA"/>
    <s v="UNITED STATES"/>
    <s v="INDUSTRIALS"/>
    <x v="14"/>
    <s v="RECREATION &amp; TRAVEL"/>
    <n v="3936.2"/>
  </r>
  <r>
    <x v="41"/>
    <s v="DM"/>
    <s v="NORTHERN AMERICA"/>
    <s v="UNITED STATES"/>
    <s v="INDUSTRIALS"/>
    <x v="14"/>
    <s v="THEATERS &amp; ENTERTAINMENT"/>
    <n v="2374.4"/>
  </r>
  <r>
    <x v="41"/>
    <s v="DM"/>
    <s v="NORTHERN AMERICA"/>
    <s v="UNITED STATES"/>
    <s v="INDUSTRIALS"/>
    <x v="5"/>
    <s v="ADVERTISING"/>
    <n v="730"/>
  </r>
  <r>
    <x v="41"/>
    <s v="DM"/>
    <s v="NORTHERN AMERICA"/>
    <s v="UNITED STATES"/>
    <s v="INDUSTRIALS"/>
    <x v="5"/>
    <s v="CABLE &amp; SATELLITE TV"/>
    <n v="17063.8"/>
  </r>
  <r>
    <x v="41"/>
    <s v="DM"/>
    <s v="NORTHERN AMERICA"/>
    <s v="UNITED STATES"/>
    <s v="INDUSTRIALS"/>
    <x v="5"/>
    <s v="MEDIA - DIVERSIFIED"/>
    <n v="1735"/>
  </r>
  <r>
    <x v="41"/>
    <s v="DM"/>
    <s v="NORTHERN AMERICA"/>
    <s v="UNITED STATES"/>
    <s v="INDUSTRIALS"/>
    <x v="5"/>
    <s v="MEDIA CONTENT"/>
    <n v="14480.1"/>
  </r>
  <r>
    <x v="41"/>
    <s v="DM"/>
    <s v="NORTHERN AMERICA"/>
    <s v="UNITED STATES"/>
    <s v="INDUSTRIALS"/>
    <x v="5"/>
    <s v="PRINTING &amp; PUBLISHING"/>
    <n v="2285"/>
  </r>
  <r>
    <x v="41"/>
    <s v="DM"/>
    <s v="NORTHERN AMERICA"/>
    <s v="UNITED STATES"/>
    <s v="INDUSTRIALS"/>
    <x v="15"/>
    <s v="REALESTATE DEV &amp; MGT"/>
    <n v="475"/>
  </r>
  <r>
    <x v="41"/>
    <s v="DM"/>
    <s v="NORTHERN AMERICA"/>
    <s v="UNITED STATES"/>
    <s v="INDUSTRIALS"/>
    <x v="15"/>
    <s v="REITS"/>
    <n v="2060"/>
  </r>
  <r>
    <x v="41"/>
    <s v="DM"/>
    <s v="NORTHERN AMERICA"/>
    <s v="UNITED STATES"/>
    <s v="INDUSTRIALS"/>
    <x v="10"/>
    <s v="DEPARTMENT STORES"/>
    <n v="117.5"/>
  </r>
  <r>
    <x v="41"/>
    <s v="DM"/>
    <s v="NORTHERN AMERICA"/>
    <s v="UNITED STATES"/>
    <s v="INDUSTRIALS"/>
    <x v="10"/>
    <s v="DISCOUNT STORES"/>
    <n v="2046.9"/>
  </r>
  <r>
    <x v="41"/>
    <s v="DM"/>
    <s v="NORTHERN AMERICA"/>
    <s v="UNITED STATES"/>
    <s v="INDUSTRIALS"/>
    <x v="10"/>
    <s v="FOOD &amp; DRUG RETAILERS"/>
    <n v="4187.3999999999996"/>
  </r>
  <r>
    <x v="41"/>
    <s v="DM"/>
    <s v="NORTHERN AMERICA"/>
    <s v="UNITED STATES"/>
    <s v="INDUSTRIALS"/>
    <x v="10"/>
    <s v="RESTAURANTS"/>
    <n v="2638.1"/>
  </r>
  <r>
    <x v="41"/>
    <s v="DM"/>
    <s v="NORTHERN AMERICA"/>
    <s v="UNITED STATES"/>
    <s v="INDUSTRIALS"/>
    <x v="10"/>
    <s v="SPECIALTY RETAIL"/>
    <n v="8711"/>
  </r>
  <r>
    <x v="41"/>
    <s v="DM"/>
    <s v="NORTHERN AMERICA"/>
    <s v="UNITED STATES"/>
    <s v="INDUSTRIALS"/>
    <x v="16"/>
    <s v="ENVIRONMENTAL"/>
    <n v="5849.2"/>
  </r>
  <r>
    <x v="41"/>
    <s v="DM"/>
    <s v="NORTHERN AMERICA"/>
    <s v="UNITED STATES"/>
    <s v="INDUSTRIALS"/>
    <x v="16"/>
    <s v="SUPPORT-SERVICES"/>
    <n v="3841"/>
  </r>
  <r>
    <x v="41"/>
    <s v="DM"/>
    <s v="NORTHERN AMERICA"/>
    <s v="UNITED STATES"/>
    <s v="INDUSTRIALS"/>
    <x v="17"/>
    <s v="ELECTRONICS"/>
    <n v="5122.7"/>
  </r>
  <r>
    <x v="41"/>
    <s v="DM"/>
    <s v="NORTHERN AMERICA"/>
    <s v="UNITED STATES"/>
    <s v="INDUSTRIALS"/>
    <x v="17"/>
    <s v="SOFTWARE/SERVICES"/>
    <n v="5962.8"/>
  </r>
  <r>
    <x v="41"/>
    <s v="DM"/>
    <s v="NORTHERN AMERICA"/>
    <s v="UNITED STATES"/>
    <s v="INDUSTRIALS"/>
    <x v="17"/>
    <s v="TECH HARDWARE &amp; EQUIPMENT"/>
    <n v="1205"/>
  </r>
  <r>
    <x v="41"/>
    <s v="DM"/>
    <s v="NORTHERN AMERICA"/>
    <s v="UNITED STATES"/>
    <s v="INDUSTRIALS"/>
    <x v="2"/>
    <s v="TELECOM - SATELLITE"/>
    <n v="4582.3"/>
  </r>
  <r>
    <x v="41"/>
    <s v="DM"/>
    <s v="NORTHERN AMERICA"/>
    <s v="UNITED STATES"/>
    <s v="INDUSTRIALS"/>
    <x v="2"/>
    <s v="TELECOM - WIRELESS"/>
    <n v="15823"/>
  </r>
  <r>
    <x v="41"/>
    <s v="DM"/>
    <s v="NORTHERN AMERICA"/>
    <s v="UNITED STATES"/>
    <s v="INDUSTRIALS"/>
    <x v="2"/>
    <s v="TELECOM - WIRELINE INTEGRATED &amp; SERVICES"/>
    <n v="30982.7"/>
  </r>
  <r>
    <x v="41"/>
    <s v="DM"/>
    <s v="NORTHERN AMERICA"/>
    <s v="UNITED STATES"/>
    <s v="INDUSTRIALS"/>
    <x v="1"/>
    <s v="AIR TRANSPORTATION"/>
    <n v="3904.5"/>
  </r>
  <r>
    <x v="41"/>
    <s v="DM"/>
    <s v="NORTHERN AMERICA"/>
    <s v="UNITED STATES"/>
    <s v="INDUSTRIALS"/>
    <x v="1"/>
    <s v="RAIL"/>
    <n v="100"/>
  </r>
  <r>
    <x v="41"/>
    <s v="DM"/>
    <s v="NORTHERN AMERICA"/>
    <s v="UNITED STATES"/>
    <s v="INDUSTRIALS"/>
    <x v="1"/>
    <s v="TRANSPORT INFRASTRUCTURE/SERVICES"/>
    <n v="1460"/>
  </r>
  <r>
    <x v="41"/>
    <s v="DM"/>
    <s v="NORTHERN AMERICA"/>
    <s v="UNITED STATES"/>
    <s v="UTILITY"/>
    <x v="6"/>
    <s v="ELECTRIC-DISTR/TRANS"/>
    <n v="550"/>
  </r>
  <r>
    <x v="41"/>
    <s v="DM"/>
    <s v="NORTHERN AMERICA"/>
    <s v="UNITED STATES"/>
    <s v="UTILITY"/>
    <x v="6"/>
    <s v="ELECTRIC-GENERATION"/>
    <n v="1805"/>
  </r>
  <r>
    <x v="41"/>
    <s v="DM"/>
    <s v="NORTHERN AMERICA"/>
    <s v="UNITED STATES"/>
    <s v="UTILITY"/>
    <x v="6"/>
    <s v="ELECTRIC-INTEGRATED"/>
    <n v="5603.6"/>
  </r>
  <r>
    <x v="41"/>
    <s v="DM"/>
    <s v="OCEANIA"/>
    <s v="AUSTRALIA"/>
    <s v="FINANCIAL"/>
    <x v="12"/>
    <s v="INVESTMENTS &amp; MISC FINANCIAL SERVICES"/>
    <n v="340"/>
  </r>
  <r>
    <x v="41"/>
    <s v="DM"/>
    <s v="OCEANIA"/>
    <s v="AUSTRALIA"/>
    <s v="INDUSTRIALS"/>
    <x v="7"/>
    <s v="METALS/MINING EXCLUDING STEEL"/>
    <n v="710"/>
  </r>
  <r>
    <x v="41"/>
    <s v="DM"/>
    <s v="OCEANIA"/>
    <s v="AUSTRALIA"/>
    <s v="INDUSTRIALS"/>
    <x v="14"/>
    <s v="GAMING"/>
    <n v="135"/>
  </r>
  <r>
    <x v="41"/>
    <s v="EM"/>
    <s v="ASIA"/>
    <s v="HONG KONG"/>
    <s v="INDUSTRIALS"/>
    <x v="1"/>
    <s v="TRANSPORT INFRASTRUCTURE/SERVICES"/>
    <n v="587.9"/>
  </r>
  <r>
    <x v="41"/>
    <s v="EM"/>
    <s v="ASIA"/>
    <s v="MALAYSIA"/>
    <s v="FINANCIAL"/>
    <x v="11"/>
    <s v="BANKING"/>
    <n v="250"/>
  </r>
  <r>
    <x v="41"/>
    <s v="EM"/>
    <s v="EUROPE"/>
    <s v="CZECH REPUBLIC"/>
    <s v="INDUSTRIALS"/>
    <x v="5"/>
    <s v="MEDIA CONTENT"/>
    <n v="100"/>
  </r>
  <r>
    <x v="41"/>
    <s v="EM"/>
    <s v="EUROPE"/>
    <s v="POLAND"/>
    <s v="INDUSTRIALS"/>
    <x v="2"/>
    <s v="TELECOM - WIRELESS"/>
    <n v="253.2"/>
  </r>
  <r>
    <x v="41"/>
    <s v="EM"/>
    <s v="EUROPE"/>
    <s v="POLAND"/>
    <s v="INDUSTRIALS"/>
    <x v="2"/>
    <s v="TELECOM - WIRELINE INTEGRATED &amp; SERVICES"/>
    <n v="391.6"/>
  </r>
  <r>
    <x v="41"/>
    <s v="EM"/>
    <s v="EUROPE"/>
    <s v="TURKEY"/>
    <s v="INDUSTRIALS"/>
    <x v="2"/>
    <s v="TELECOM - WIRELESS"/>
    <n v="285"/>
  </r>
  <r>
    <x v="41"/>
    <s v="EM"/>
    <s v="LATIN AMERICA"/>
    <s v="ARGENTINA"/>
    <s v="INDUSTRIALS"/>
    <x v="2"/>
    <s v="TELECOM - WIRELINE INTEGRATED &amp; SERVICES"/>
    <n v="318.39999999999998"/>
  </r>
  <r>
    <x v="41"/>
    <s v="EM"/>
    <s v="LATIN AMERICA"/>
    <s v="VENEZUELA"/>
    <s v="INDUSTRIALS"/>
    <x v="9"/>
    <s v="OIL REFINING &amp; MARKETING"/>
    <n v="500"/>
  </r>
  <r>
    <x v="42"/>
    <s v="DM"/>
    <s v="EUROPE"/>
    <s v="GERMANY"/>
    <s v="FINANCIAL"/>
    <x v="13"/>
    <s v="REINSURANCE"/>
    <n v="135"/>
  </r>
  <r>
    <x v="42"/>
    <s v="DM"/>
    <s v="EUROPE"/>
    <s v="GERMANY"/>
    <s v="INDUSTRIALS"/>
    <x v="0"/>
    <s v="MEDICAL PRODUCTS"/>
    <n v="360"/>
  </r>
  <r>
    <x v="42"/>
    <s v="DM"/>
    <s v="EUROPE"/>
    <s v="GREECE"/>
    <s v="INDUSTRIALS"/>
    <x v="1"/>
    <s v="TRANSPORT INFRASTRUCTURE/SERVICES"/>
    <n v="315"/>
  </r>
  <r>
    <x v="42"/>
    <s v="DM"/>
    <s v="EUROPE"/>
    <s v="LUXEMBOURG"/>
    <s v="INDUSTRIALS"/>
    <x v="2"/>
    <s v="TELECOM - WIRELESS"/>
    <n v="962"/>
  </r>
  <r>
    <x v="42"/>
    <s v="DM"/>
    <s v="EUROPE"/>
    <s v="NETHERLANDS"/>
    <s v="INDUSTRIALS"/>
    <x v="8"/>
    <s v="PACKAGING"/>
    <n v="100"/>
  </r>
  <r>
    <x v="42"/>
    <s v="DM"/>
    <s v="EUROPE"/>
    <s v="NETHERLANDS"/>
    <s v="INDUSTRIALS"/>
    <x v="5"/>
    <s v="CABLE &amp; SATELLITE TV"/>
    <n v="1534"/>
  </r>
  <r>
    <x v="42"/>
    <s v="DM"/>
    <s v="EUROPE"/>
    <s v="NETHERLANDS"/>
    <s v="INDUSTRIALS"/>
    <x v="10"/>
    <s v="SPECIALTY RETAIL"/>
    <n v="350"/>
  </r>
  <r>
    <x v="42"/>
    <s v="DM"/>
    <s v="EUROPE"/>
    <s v="NETHERLANDS"/>
    <s v="INDUSTRIALS"/>
    <x v="2"/>
    <s v="TELECOM - WIRELINE INTEGRATED &amp; SERVICES"/>
    <n v="1469.6"/>
  </r>
  <r>
    <x v="42"/>
    <s v="DM"/>
    <s v="EUROPE"/>
    <s v="NORWAY"/>
    <s v="INDUSTRIALS"/>
    <x v="9"/>
    <s v="OIL FIELD EQUIPMENT &amp; SERVICES"/>
    <n v="563.70000000000005"/>
  </r>
  <r>
    <x v="42"/>
    <s v="DM"/>
    <s v="EUROPE"/>
    <s v="SPAIN"/>
    <s v="INDUSTRIALS"/>
    <x v="2"/>
    <s v="TELECOM - WIRELINE INTEGRATED &amp; SERVICES"/>
    <n v="100"/>
  </r>
  <r>
    <x v="42"/>
    <s v="DM"/>
    <s v="EUROPE"/>
    <s v="SWEDEN"/>
    <s v="INDUSTRIALS"/>
    <x v="1"/>
    <s v="TRANSPORT INFRASTRUCTURE/SERVICES"/>
    <n v="475"/>
  </r>
  <r>
    <x v="42"/>
    <s v="DM"/>
    <s v="EUROPE"/>
    <s v="SWITZERLAND"/>
    <s v="INDUSTRIALS"/>
    <x v="2"/>
    <s v="TELECOM - WIRELINE INTEGRATED &amp; SERVICES"/>
    <n v="160"/>
  </r>
  <r>
    <x v="42"/>
    <s v="DM"/>
    <s v="EUROPE"/>
    <s v="UNITED KINGDOM"/>
    <s v="INDUSTRIALS"/>
    <x v="7"/>
    <s v="CHEMICALS"/>
    <n v="664.4"/>
  </r>
  <r>
    <x v="42"/>
    <s v="DM"/>
    <s v="EUROPE"/>
    <s v="UNITED KINGDOM"/>
    <s v="INDUSTRIALS"/>
    <x v="8"/>
    <s v="AEROSPACE/DEFENSE"/>
    <n v="224"/>
  </r>
  <r>
    <x v="42"/>
    <s v="DM"/>
    <s v="EUROPE"/>
    <s v="UNITED KINGDOM"/>
    <s v="INDUSTRIALS"/>
    <x v="4"/>
    <s v="PERSONAL &amp; HOUSEHOLD PRODUCTS"/>
    <n v="338.1"/>
  </r>
  <r>
    <x v="42"/>
    <s v="DM"/>
    <s v="EUROPE"/>
    <s v="UNITED KINGDOM"/>
    <s v="INDUSTRIALS"/>
    <x v="5"/>
    <s v="CABLE &amp; SATELLITE TV"/>
    <n v="2796.4"/>
  </r>
  <r>
    <x v="42"/>
    <s v="DM"/>
    <s v="EUROPE"/>
    <s v="UNITED KINGDOM"/>
    <s v="INDUSTRIALS"/>
    <x v="5"/>
    <s v="MEDIA CONTENT"/>
    <n v="1550"/>
  </r>
  <r>
    <x v="42"/>
    <s v="DM"/>
    <s v="EUROPE"/>
    <s v="UNITED KINGDOM"/>
    <s v="INDUSTRIALS"/>
    <x v="5"/>
    <s v="PRINTING &amp; PUBLISHING"/>
    <n v="110"/>
  </r>
  <r>
    <x v="42"/>
    <s v="DM"/>
    <s v="EUROPE"/>
    <s v="UNITED KINGDOM"/>
    <s v="INDUSTRIALS"/>
    <x v="10"/>
    <s v="SPECIALTY RETAIL"/>
    <n v="300"/>
  </r>
  <r>
    <x v="42"/>
    <s v="DM"/>
    <s v="EUROPE"/>
    <s v="UNITED KINGDOM"/>
    <s v="INDUSTRIALS"/>
    <x v="17"/>
    <s v="TECH HARDWARE &amp; EQUIPMENT"/>
    <n v="170"/>
  </r>
  <r>
    <x v="42"/>
    <s v="DM"/>
    <s v="EUROPE"/>
    <s v="UNITED KINGDOM"/>
    <s v="INDUSTRIALS"/>
    <x v="2"/>
    <s v="TELECOM - WIRELESS"/>
    <n v="1602.7"/>
  </r>
  <r>
    <x v="42"/>
    <s v="DM"/>
    <s v="EUROPE"/>
    <s v="UNITED KINGDOM"/>
    <s v="INDUSTRIALS"/>
    <x v="2"/>
    <s v="TELECOM - WIRELINE INTEGRATED &amp; SERVICES"/>
    <n v="1696.9"/>
  </r>
  <r>
    <x v="42"/>
    <s v="DM"/>
    <s v="EUROPE"/>
    <s v="UNITED KINGDOM"/>
    <s v="INDUSTRIALS"/>
    <x v="1"/>
    <s v="TRANSPORT INFRASTRUCTURE/SERVICES"/>
    <n v="174.5"/>
  </r>
  <r>
    <x v="42"/>
    <s v="DM"/>
    <s v="NORTHERN AMERICA"/>
    <s v="BERMUDA"/>
    <s v="INDUSTRIALS"/>
    <x v="8"/>
    <s v="DIVERSIFIED CAPITAL GOODS"/>
    <n v="426.6"/>
  </r>
  <r>
    <x v="42"/>
    <s v="DM"/>
    <s v="NORTHERN AMERICA"/>
    <s v="BERMUDA"/>
    <s v="INDUSTRIALS"/>
    <x v="2"/>
    <s v="TELECOM - WIRELINE INTEGRATED &amp; SERVICES"/>
    <n v="300"/>
  </r>
  <r>
    <x v="42"/>
    <s v="DM"/>
    <s v="NORTHERN AMERICA"/>
    <s v="CANADA"/>
    <s v="INDUSTRIALS"/>
    <x v="7"/>
    <s v="BUILDING MATERIALS"/>
    <n v="232"/>
  </r>
  <r>
    <x v="42"/>
    <s v="DM"/>
    <s v="NORTHERN AMERICA"/>
    <s v="CANADA"/>
    <s v="INDUSTRIALS"/>
    <x v="7"/>
    <s v="CHEMICALS"/>
    <n v="580"/>
  </r>
  <r>
    <x v="42"/>
    <s v="DM"/>
    <s v="NORTHERN AMERICA"/>
    <s v="CANADA"/>
    <s v="INDUSTRIALS"/>
    <x v="7"/>
    <s v="FORESTRY/PAPER"/>
    <n v="2269.9"/>
  </r>
  <r>
    <x v="42"/>
    <s v="DM"/>
    <s v="NORTHERN AMERICA"/>
    <s v="CANADA"/>
    <s v="INDUSTRIALS"/>
    <x v="7"/>
    <s v="METALS/MINING EXCLUDING STEEL"/>
    <n v="450"/>
  </r>
  <r>
    <x v="42"/>
    <s v="DM"/>
    <s v="NORTHERN AMERICA"/>
    <s v="CANADA"/>
    <s v="INDUSTRIALS"/>
    <x v="7"/>
    <s v="STEEL PRODUCERS/PRODUCTS"/>
    <n v="340"/>
  </r>
  <r>
    <x v="42"/>
    <s v="DM"/>
    <s v="NORTHERN AMERICA"/>
    <s v="CANADA"/>
    <s v="INDUSTRIALS"/>
    <x v="8"/>
    <s v="DIVERSIFIED CAPITAL GOODS"/>
    <n v="367.5"/>
  </r>
  <r>
    <x v="42"/>
    <s v="DM"/>
    <s v="NORTHERN AMERICA"/>
    <s v="CANADA"/>
    <s v="INDUSTRIALS"/>
    <x v="8"/>
    <s v="PACKAGING"/>
    <n v="264.89999999999998"/>
  </r>
  <r>
    <x v="42"/>
    <s v="DM"/>
    <s v="NORTHERN AMERICA"/>
    <s v="CANADA"/>
    <s v="INDUSTRIALS"/>
    <x v="4"/>
    <s v="BEVERAGE"/>
    <n v="285"/>
  </r>
  <r>
    <x v="42"/>
    <s v="DM"/>
    <s v="NORTHERN AMERICA"/>
    <s v="CANADA"/>
    <s v="INDUSTRIALS"/>
    <x v="9"/>
    <s v="ENERGY - EXPLORATION &amp; PRODUCTION"/>
    <n v="1374.9"/>
  </r>
  <r>
    <x v="42"/>
    <s v="DM"/>
    <s v="NORTHERN AMERICA"/>
    <s v="CANADA"/>
    <s v="INDUSTRIALS"/>
    <x v="14"/>
    <s v="THEATERS &amp; ENTERTAINMENT"/>
    <n v="150"/>
  </r>
  <r>
    <x v="42"/>
    <s v="DM"/>
    <s v="NORTHERN AMERICA"/>
    <s v="CANADA"/>
    <s v="INDUSTRIALS"/>
    <x v="5"/>
    <s v="ADVERTISING"/>
    <n v="200"/>
  </r>
  <r>
    <x v="42"/>
    <s v="DM"/>
    <s v="NORTHERN AMERICA"/>
    <s v="CANADA"/>
    <s v="INDUSTRIALS"/>
    <x v="5"/>
    <s v="CABLE &amp; SATELLITE TV"/>
    <n v="1605"/>
  </r>
  <r>
    <x v="42"/>
    <s v="DM"/>
    <s v="NORTHERN AMERICA"/>
    <s v="CANADA"/>
    <s v="INDUSTRIALS"/>
    <x v="16"/>
    <s v="SUPPORT-SERVICES"/>
    <n v="135"/>
  </r>
  <r>
    <x v="42"/>
    <s v="DM"/>
    <s v="NORTHERN AMERICA"/>
    <s v="CANADA"/>
    <s v="INDUSTRIALS"/>
    <x v="17"/>
    <s v="ELECTRONICS"/>
    <n v="200"/>
  </r>
  <r>
    <x v="42"/>
    <s v="DM"/>
    <s v="NORTHERN AMERICA"/>
    <s v="CANADA"/>
    <s v="INDUSTRIALS"/>
    <x v="2"/>
    <s v="TELECOM - WIRELESS"/>
    <n v="3030"/>
  </r>
  <r>
    <x v="42"/>
    <s v="DM"/>
    <s v="NORTHERN AMERICA"/>
    <s v="CANADA"/>
    <s v="INDUSTRIALS"/>
    <x v="2"/>
    <s v="TELECOM - WIRELINE INTEGRATED &amp; SERVICES"/>
    <n v="2396"/>
  </r>
  <r>
    <x v="42"/>
    <s v="DM"/>
    <s v="NORTHERN AMERICA"/>
    <s v="CANADA"/>
    <s v="INDUSTRIALS"/>
    <x v="1"/>
    <s v="TRANSPORT INFRASTRUCTURE/SERVICES"/>
    <n v="1950"/>
  </r>
  <r>
    <x v="42"/>
    <s v="DM"/>
    <s v="NORTHERN AMERICA"/>
    <s v="UNITED STATES"/>
    <s v="FINANCIAL"/>
    <x v="11"/>
    <s v="BANKING"/>
    <n v="3115"/>
  </r>
  <r>
    <x v="42"/>
    <s v="DM"/>
    <s v="NORTHERN AMERICA"/>
    <s v="UNITED STATES"/>
    <s v="FINANCIAL"/>
    <x v="12"/>
    <s v="CONS/COMM/LEASE FINANCING"/>
    <n v="2491.1"/>
  </r>
  <r>
    <x v="42"/>
    <s v="DM"/>
    <s v="NORTHERN AMERICA"/>
    <s v="UNITED STATES"/>
    <s v="FINANCIAL"/>
    <x v="12"/>
    <s v="INVESTMENTS &amp; MISC FINANCIAL SERVICES"/>
    <n v="4688.3999999999996"/>
  </r>
  <r>
    <x v="42"/>
    <s v="DM"/>
    <s v="NORTHERN AMERICA"/>
    <s v="UNITED STATES"/>
    <s v="FINANCIAL"/>
    <x v="13"/>
    <s v="LIFE INSURANCE"/>
    <n v="2418.9"/>
  </r>
  <r>
    <x v="42"/>
    <s v="DM"/>
    <s v="NORTHERN AMERICA"/>
    <s v="UNITED STATES"/>
    <s v="FINANCIAL"/>
    <x v="13"/>
    <s v="P&amp;C"/>
    <n v="250"/>
  </r>
  <r>
    <x v="42"/>
    <s v="DM"/>
    <s v="NORTHERN AMERICA"/>
    <s v="UNITED STATES"/>
    <s v="INDUSTRIALS"/>
    <x v="3"/>
    <s v="AUTO LOANS"/>
    <n v="300"/>
  </r>
  <r>
    <x v="42"/>
    <s v="DM"/>
    <s v="NORTHERN AMERICA"/>
    <s v="UNITED STATES"/>
    <s v="INDUSTRIALS"/>
    <x v="3"/>
    <s v="AUTO PARTS &amp; EQUIPMENT"/>
    <n v="6809.7"/>
  </r>
  <r>
    <x v="42"/>
    <s v="DM"/>
    <s v="NORTHERN AMERICA"/>
    <s v="UNITED STATES"/>
    <s v="INDUSTRIALS"/>
    <x v="3"/>
    <s v="AUTOMAKERS"/>
    <n v="252.3"/>
  </r>
  <r>
    <x v="42"/>
    <s v="DM"/>
    <s v="NORTHERN AMERICA"/>
    <s v="UNITED STATES"/>
    <s v="INDUSTRIALS"/>
    <x v="7"/>
    <s v="BUILDING &amp; CONSTRUCTION"/>
    <n v="5290.5"/>
  </r>
  <r>
    <x v="42"/>
    <s v="DM"/>
    <s v="NORTHERN AMERICA"/>
    <s v="UNITED STATES"/>
    <s v="INDUSTRIALS"/>
    <x v="7"/>
    <s v="BUILDING MATERIALS"/>
    <n v="2648.5"/>
  </r>
  <r>
    <x v="42"/>
    <s v="DM"/>
    <s v="NORTHERN AMERICA"/>
    <s v="UNITED STATES"/>
    <s v="INDUSTRIALS"/>
    <x v="7"/>
    <s v="CHEMICALS"/>
    <n v="7803.8"/>
  </r>
  <r>
    <x v="42"/>
    <s v="DM"/>
    <s v="NORTHERN AMERICA"/>
    <s v="UNITED STATES"/>
    <s v="INDUSTRIALS"/>
    <x v="7"/>
    <s v="FORESTRY/PAPER"/>
    <n v="799.6"/>
  </r>
  <r>
    <x v="42"/>
    <s v="DM"/>
    <s v="NORTHERN AMERICA"/>
    <s v="UNITED STATES"/>
    <s v="INDUSTRIALS"/>
    <x v="7"/>
    <s v="METALS/MINING EXCLUDING STEEL"/>
    <n v="3140"/>
  </r>
  <r>
    <x v="42"/>
    <s v="DM"/>
    <s v="NORTHERN AMERICA"/>
    <s v="UNITED STATES"/>
    <s v="INDUSTRIALS"/>
    <x v="7"/>
    <s v="STEEL PRODUCERS/PRODUCTS"/>
    <n v="4523.5"/>
  </r>
  <r>
    <x v="42"/>
    <s v="DM"/>
    <s v="NORTHERN AMERICA"/>
    <s v="UNITED STATES"/>
    <s v="INDUSTRIALS"/>
    <x v="8"/>
    <s v="AEROSPACE/DEFENSE"/>
    <n v="1870"/>
  </r>
  <r>
    <x v="42"/>
    <s v="DM"/>
    <s v="NORTHERN AMERICA"/>
    <s v="UNITED STATES"/>
    <s v="INDUSTRIALS"/>
    <x v="8"/>
    <s v="DIVERSIFIED CAPITAL GOODS"/>
    <n v="2490.6"/>
  </r>
  <r>
    <x v="42"/>
    <s v="DM"/>
    <s v="NORTHERN AMERICA"/>
    <s v="UNITED STATES"/>
    <s v="INDUSTRIALS"/>
    <x v="8"/>
    <s v="MACHINERY"/>
    <n v="1457.3"/>
  </r>
  <r>
    <x v="42"/>
    <s v="DM"/>
    <s v="NORTHERN AMERICA"/>
    <s v="UNITED STATES"/>
    <s v="INDUSTRIALS"/>
    <x v="8"/>
    <s v="PACKAGING"/>
    <n v="8597.7000000000007"/>
  </r>
  <r>
    <x v="42"/>
    <s v="DM"/>
    <s v="NORTHERN AMERICA"/>
    <s v="UNITED STATES"/>
    <s v="INDUSTRIALS"/>
    <x v="4"/>
    <s v="BEVERAGE"/>
    <n v="830"/>
  </r>
  <r>
    <x v="42"/>
    <s v="DM"/>
    <s v="NORTHERN AMERICA"/>
    <s v="UNITED STATES"/>
    <s v="INDUSTRIALS"/>
    <x v="4"/>
    <s v="FOOD - WHOLESALE"/>
    <n v="3799.9"/>
  </r>
  <r>
    <x v="42"/>
    <s v="DM"/>
    <s v="NORTHERN AMERICA"/>
    <s v="UNITED STATES"/>
    <s v="INDUSTRIALS"/>
    <x v="4"/>
    <s v="PERSONAL &amp; HOUSEHOLD PRODUCTS"/>
    <n v="4389.7"/>
  </r>
  <r>
    <x v="42"/>
    <s v="DM"/>
    <s v="NORTHERN AMERICA"/>
    <s v="UNITED STATES"/>
    <s v="INDUSTRIALS"/>
    <x v="9"/>
    <s v="ENERGY - EXPLORATION &amp; PRODUCTION"/>
    <n v="7891.8"/>
  </r>
  <r>
    <x v="42"/>
    <s v="DM"/>
    <s v="NORTHERN AMERICA"/>
    <s v="UNITED STATES"/>
    <s v="INDUSTRIALS"/>
    <x v="9"/>
    <s v="GAS DISTRIBUTION"/>
    <n v="402.2"/>
  </r>
  <r>
    <x v="42"/>
    <s v="DM"/>
    <s v="NORTHERN AMERICA"/>
    <s v="UNITED STATES"/>
    <s v="INDUSTRIALS"/>
    <x v="9"/>
    <s v="INTEGRATED ENERGY"/>
    <n v="505"/>
  </r>
  <r>
    <x v="42"/>
    <s v="DM"/>
    <s v="NORTHERN AMERICA"/>
    <s v="UNITED STATES"/>
    <s v="INDUSTRIALS"/>
    <x v="9"/>
    <s v="OIL FIELD EQUIPMENT &amp; SERVICES"/>
    <n v="3009.5"/>
  </r>
  <r>
    <x v="42"/>
    <s v="DM"/>
    <s v="NORTHERN AMERICA"/>
    <s v="UNITED STATES"/>
    <s v="INDUSTRIALS"/>
    <x v="9"/>
    <s v="OIL REFINING &amp; MARKETING"/>
    <n v="1210"/>
  </r>
  <r>
    <x v="42"/>
    <s v="DM"/>
    <s v="NORTHERN AMERICA"/>
    <s v="UNITED STATES"/>
    <s v="INDUSTRIALS"/>
    <x v="0"/>
    <s v="HEALTH FACILITIES"/>
    <n v="9678.6"/>
  </r>
  <r>
    <x v="42"/>
    <s v="DM"/>
    <s v="NORTHERN AMERICA"/>
    <s v="UNITED STATES"/>
    <s v="INDUSTRIALS"/>
    <x v="0"/>
    <s v="HEALTH SERVICES"/>
    <n v="3853.1"/>
  </r>
  <r>
    <x v="42"/>
    <s v="DM"/>
    <s v="NORTHERN AMERICA"/>
    <s v="UNITED STATES"/>
    <s v="INDUSTRIALS"/>
    <x v="0"/>
    <s v="MANAGED CARE"/>
    <n v="300"/>
  </r>
  <r>
    <x v="42"/>
    <s v="DM"/>
    <s v="NORTHERN AMERICA"/>
    <s v="UNITED STATES"/>
    <s v="INDUSTRIALS"/>
    <x v="0"/>
    <s v="MEDICAL PRODUCTS"/>
    <n v="2164.9"/>
  </r>
  <r>
    <x v="42"/>
    <s v="DM"/>
    <s v="NORTHERN AMERICA"/>
    <s v="UNITED STATES"/>
    <s v="INDUSTRIALS"/>
    <x v="0"/>
    <s v="PHARMACEUTICALS"/>
    <n v="575"/>
  </r>
  <r>
    <x v="42"/>
    <s v="DM"/>
    <s v="NORTHERN AMERICA"/>
    <s v="UNITED STATES"/>
    <s v="INDUSTRIALS"/>
    <x v="14"/>
    <s v="GAMING"/>
    <n v="9572.6"/>
  </r>
  <r>
    <x v="42"/>
    <s v="DM"/>
    <s v="NORTHERN AMERICA"/>
    <s v="UNITED STATES"/>
    <s v="INDUSTRIALS"/>
    <x v="14"/>
    <s v="HOTELS"/>
    <n v="4810"/>
  </r>
  <r>
    <x v="42"/>
    <s v="DM"/>
    <s v="NORTHERN AMERICA"/>
    <s v="UNITED STATES"/>
    <s v="INDUSTRIALS"/>
    <x v="14"/>
    <s v="RECREATION &amp; TRAVEL"/>
    <n v="3736.2"/>
  </r>
  <r>
    <x v="42"/>
    <s v="DM"/>
    <s v="NORTHERN AMERICA"/>
    <s v="UNITED STATES"/>
    <s v="INDUSTRIALS"/>
    <x v="14"/>
    <s v="THEATERS &amp; ENTERTAINMENT"/>
    <n v="2374.4"/>
  </r>
  <r>
    <x v="42"/>
    <s v="DM"/>
    <s v="NORTHERN AMERICA"/>
    <s v="UNITED STATES"/>
    <s v="INDUSTRIALS"/>
    <x v="5"/>
    <s v="ADVERTISING"/>
    <n v="730"/>
  </r>
  <r>
    <x v="42"/>
    <s v="DM"/>
    <s v="NORTHERN AMERICA"/>
    <s v="UNITED STATES"/>
    <s v="INDUSTRIALS"/>
    <x v="5"/>
    <s v="CABLE &amp; SATELLITE TV"/>
    <n v="17015"/>
  </r>
  <r>
    <x v="42"/>
    <s v="DM"/>
    <s v="NORTHERN AMERICA"/>
    <s v="UNITED STATES"/>
    <s v="INDUSTRIALS"/>
    <x v="5"/>
    <s v="MEDIA - DIVERSIFIED"/>
    <n v="1735"/>
  </r>
  <r>
    <x v="42"/>
    <s v="DM"/>
    <s v="NORTHERN AMERICA"/>
    <s v="UNITED STATES"/>
    <s v="INDUSTRIALS"/>
    <x v="5"/>
    <s v="MEDIA CONTENT"/>
    <n v="14480.1"/>
  </r>
  <r>
    <x v="42"/>
    <s v="DM"/>
    <s v="NORTHERN AMERICA"/>
    <s v="UNITED STATES"/>
    <s v="INDUSTRIALS"/>
    <x v="5"/>
    <s v="PRINTING &amp; PUBLISHING"/>
    <n v="2285"/>
  </r>
  <r>
    <x v="42"/>
    <s v="DM"/>
    <s v="NORTHERN AMERICA"/>
    <s v="UNITED STATES"/>
    <s v="INDUSTRIALS"/>
    <x v="15"/>
    <s v="REALESTATE DEV &amp; MGT"/>
    <n v="475"/>
  </r>
  <r>
    <x v="42"/>
    <s v="DM"/>
    <s v="NORTHERN AMERICA"/>
    <s v="UNITED STATES"/>
    <s v="INDUSTRIALS"/>
    <x v="15"/>
    <s v="REITS"/>
    <n v="1960"/>
  </r>
  <r>
    <x v="42"/>
    <s v="DM"/>
    <s v="NORTHERN AMERICA"/>
    <s v="UNITED STATES"/>
    <s v="INDUSTRIALS"/>
    <x v="10"/>
    <s v="DEPARTMENT STORES"/>
    <n v="117.5"/>
  </r>
  <r>
    <x v="42"/>
    <s v="DM"/>
    <s v="NORTHERN AMERICA"/>
    <s v="UNITED STATES"/>
    <s v="INDUSTRIALS"/>
    <x v="10"/>
    <s v="DISCOUNT STORES"/>
    <n v="2046.9"/>
  </r>
  <r>
    <x v="42"/>
    <s v="DM"/>
    <s v="NORTHERN AMERICA"/>
    <s v="UNITED STATES"/>
    <s v="INDUSTRIALS"/>
    <x v="10"/>
    <s v="FOOD &amp; DRUG RETAILERS"/>
    <n v="3523.9"/>
  </r>
  <r>
    <x v="42"/>
    <s v="DM"/>
    <s v="NORTHERN AMERICA"/>
    <s v="UNITED STATES"/>
    <s v="INDUSTRIALS"/>
    <x v="10"/>
    <s v="RESTAURANTS"/>
    <n v="2218.1"/>
  </r>
  <r>
    <x v="42"/>
    <s v="DM"/>
    <s v="NORTHERN AMERICA"/>
    <s v="UNITED STATES"/>
    <s v="INDUSTRIALS"/>
    <x v="10"/>
    <s v="SPECIALTY RETAIL"/>
    <n v="8972.6"/>
  </r>
  <r>
    <x v="42"/>
    <s v="DM"/>
    <s v="NORTHERN AMERICA"/>
    <s v="UNITED STATES"/>
    <s v="INDUSTRIALS"/>
    <x v="16"/>
    <s v="ENVIRONMENTAL"/>
    <n v="5624.2"/>
  </r>
  <r>
    <x v="42"/>
    <s v="DM"/>
    <s v="NORTHERN AMERICA"/>
    <s v="UNITED STATES"/>
    <s v="INDUSTRIALS"/>
    <x v="16"/>
    <s v="SUPPORT-SERVICES"/>
    <n v="3841"/>
  </r>
  <r>
    <x v="42"/>
    <s v="DM"/>
    <s v="NORTHERN AMERICA"/>
    <s v="UNITED STATES"/>
    <s v="INDUSTRIALS"/>
    <x v="17"/>
    <s v="ELECTRONICS"/>
    <n v="4390.5"/>
  </r>
  <r>
    <x v="42"/>
    <s v="DM"/>
    <s v="NORTHERN AMERICA"/>
    <s v="UNITED STATES"/>
    <s v="INDUSTRIALS"/>
    <x v="17"/>
    <s v="SOFTWARE/SERVICES"/>
    <n v="6562.8"/>
  </r>
  <r>
    <x v="42"/>
    <s v="DM"/>
    <s v="NORTHERN AMERICA"/>
    <s v="UNITED STATES"/>
    <s v="INDUSTRIALS"/>
    <x v="17"/>
    <s v="TECH HARDWARE &amp; EQUIPMENT"/>
    <n v="1400"/>
  </r>
  <r>
    <x v="42"/>
    <s v="DM"/>
    <s v="NORTHERN AMERICA"/>
    <s v="UNITED STATES"/>
    <s v="INDUSTRIALS"/>
    <x v="2"/>
    <s v="TELECOM - SATELLITE"/>
    <n v="4582.3"/>
  </r>
  <r>
    <x v="42"/>
    <s v="DM"/>
    <s v="NORTHERN AMERICA"/>
    <s v="UNITED STATES"/>
    <s v="INDUSTRIALS"/>
    <x v="2"/>
    <s v="TELECOM - WIRELESS"/>
    <n v="17943"/>
  </r>
  <r>
    <x v="42"/>
    <s v="DM"/>
    <s v="NORTHERN AMERICA"/>
    <s v="UNITED STATES"/>
    <s v="INDUSTRIALS"/>
    <x v="2"/>
    <s v="TELECOM - WIRELINE INTEGRATED &amp; SERVICES"/>
    <n v="32924.6"/>
  </r>
  <r>
    <x v="42"/>
    <s v="DM"/>
    <s v="NORTHERN AMERICA"/>
    <s v="UNITED STATES"/>
    <s v="INDUSTRIALS"/>
    <x v="1"/>
    <s v="AIR TRANSPORTATION"/>
    <n v="3904.5"/>
  </r>
  <r>
    <x v="42"/>
    <s v="DM"/>
    <s v="NORTHERN AMERICA"/>
    <s v="UNITED STATES"/>
    <s v="INDUSTRIALS"/>
    <x v="1"/>
    <s v="RAIL"/>
    <n v="100"/>
  </r>
  <r>
    <x v="42"/>
    <s v="DM"/>
    <s v="NORTHERN AMERICA"/>
    <s v="UNITED STATES"/>
    <s v="INDUSTRIALS"/>
    <x v="1"/>
    <s v="TRANSPORT INFRASTRUCTURE/SERVICES"/>
    <n v="1460"/>
  </r>
  <r>
    <x v="42"/>
    <s v="DM"/>
    <s v="NORTHERN AMERICA"/>
    <s v="UNITED STATES"/>
    <s v="UTILITY"/>
    <x v="6"/>
    <s v="ELECTRIC-DISTR/TRANS"/>
    <n v="550"/>
  </r>
  <r>
    <x v="42"/>
    <s v="DM"/>
    <s v="NORTHERN AMERICA"/>
    <s v="UNITED STATES"/>
    <s v="UTILITY"/>
    <x v="6"/>
    <s v="ELECTRIC-GENERATION"/>
    <n v="1735"/>
  </r>
  <r>
    <x v="42"/>
    <s v="DM"/>
    <s v="NORTHERN AMERICA"/>
    <s v="UNITED STATES"/>
    <s v="UTILITY"/>
    <x v="6"/>
    <s v="ELECTRIC-INTEGRATED"/>
    <n v="5598"/>
  </r>
  <r>
    <x v="42"/>
    <s v="DM"/>
    <s v="OCEANIA"/>
    <s v="AUSTRALIA"/>
    <s v="FINANCIAL"/>
    <x v="12"/>
    <s v="INVESTMENTS &amp; MISC FINANCIAL SERVICES"/>
    <n v="340"/>
  </r>
  <r>
    <x v="42"/>
    <s v="DM"/>
    <s v="OCEANIA"/>
    <s v="AUSTRALIA"/>
    <s v="INDUSTRIALS"/>
    <x v="7"/>
    <s v="METALS/MINING EXCLUDING STEEL"/>
    <n v="710"/>
  </r>
  <r>
    <x v="42"/>
    <s v="DM"/>
    <s v="OCEANIA"/>
    <s v="AUSTRALIA"/>
    <s v="INDUSTRIALS"/>
    <x v="14"/>
    <s v="GAMING"/>
    <n v="135"/>
  </r>
  <r>
    <x v="42"/>
    <s v="EM"/>
    <s v="ASIA"/>
    <s v="CHINA"/>
    <s v="QUASI &amp; FOREIGN GOVERNMENT"/>
    <x v="21"/>
    <s v="LOCAL-AUTHORITY"/>
    <n v="288"/>
  </r>
  <r>
    <x v="42"/>
    <s v="EM"/>
    <s v="ASIA"/>
    <s v="CHINA"/>
    <s v="UTILITY"/>
    <x v="6"/>
    <s v="ELECTRIC-GENERATION"/>
    <n v="180"/>
  </r>
  <r>
    <x v="42"/>
    <s v="EM"/>
    <s v="ASIA"/>
    <s v="HONG KONG"/>
    <s v="INDUSTRIALS"/>
    <x v="1"/>
    <s v="TRANSPORT INFRASTRUCTURE/SERVICES"/>
    <n v="587.9"/>
  </r>
  <r>
    <x v="42"/>
    <s v="EM"/>
    <s v="ASIA"/>
    <s v="MALAYSIA"/>
    <s v="FINANCIAL"/>
    <x v="11"/>
    <s v="BANKING"/>
    <n v="250"/>
  </r>
  <r>
    <x v="42"/>
    <s v="EM"/>
    <s v="EUROPE"/>
    <s v="CZECH REPUBLIC"/>
    <s v="INDUSTRIALS"/>
    <x v="5"/>
    <s v="MEDIA CONTENT"/>
    <n v="100"/>
  </r>
  <r>
    <x v="42"/>
    <s v="EM"/>
    <s v="EUROPE"/>
    <s v="POLAND"/>
    <s v="INDUSTRIALS"/>
    <x v="2"/>
    <s v="TELECOM - WIRELESS"/>
    <n v="403.2"/>
  </r>
  <r>
    <x v="42"/>
    <s v="EM"/>
    <s v="EUROPE"/>
    <s v="POLAND"/>
    <s v="INDUSTRIALS"/>
    <x v="2"/>
    <s v="TELECOM - WIRELINE INTEGRATED &amp; SERVICES"/>
    <n v="391.6"/>
  </r>
  <r>
    <x v="42"/>
    <s v="EM"/>
    <s v="EUROPE"/>
    <s v="TURKEY"/>
    <s v="INDUSTRIALS"/>
    <x v="2"/>
    <s v="TELECOM - WIRELESS"/>
    <n v="285"/>
  </r>
  <r>
    <x v="42"/>
    <s v="EM"/>
    <s v="LATIN AMERICA"/>
    <s v="ARGENTINA"/>
    <s v="INDUSTRIALS"/>
    <x v="2"/>
    <s v="TELECOM - WIRELINE INTEGRATED &amp; SERVICES"/>
    <n v="318.39999999999998"/>
  </r>
  <r>
    <x v="42"/>
    <s v="EM"/>
    <s v="LATIN AMERICA"/>
    <s v="VENEZUELA"/>
    <s v="INDUSTRIALS"/>
    <x v="9"/>
    <s v="OIL REFINING &amp; MARKETING"/>
    <n v="500"/>
  </r>
  <r>
    <x v="43"/>
    <s v="DM"/>
    <s v="EUROPE"/>
    <s v="GERMANY"/>
    <s v="FINANCIAL"/>
    <x v="13"/>
    <s v="REINSURANCE"/>
    <n v="135"/>
  </r>
  <r>
    <x v="43"/>
    <s v="DM"/>
    <s v="EUROPE"/>
    <s v="GREECE"/>
    <s v="INDUSTRIALS"/>
    <x v="1"/>
    <s v="TRANSPORT INFRASTRUCTURE/SERVICES"/>
    <n v="315"/>
  </r>
  <r>
    <x v="43"/>
    <s v="DM"/>
    <s v="EUROPE"/>
    <s v="LUXEMBOURG"/>
    <s v="INDUSTRIALS"/>
    <x v="2"/>
    <s v="TELECOM - WIRELESS"/>
    <n v="962"/>
  </r>
  <r>
    <x v="43"/>
    <s v="DM"/>
    <s v="EUROPE"/>
    <s v="NETHERLANDS"/>
    <s v="INDUSTRIALS"/>
    <x v="8"/>
    <s v="PACKAGING"/>
    <n v="100"/>
  </r>
  <r>
    <x v="43"/>
    <s v="DM"/>
    <s v="EUROPE"/>
    <s v="NETHERLANDS"/>
    <s v="INDUSTRIALS"/>
    <x v="5"/>
    <s v="CABLE &amp; SATELLITE TV"/>
    <n v="4364"/>
  </r>
  <r>
    <x v="43"/>
    <s v="DM"/>
    <s v="EUROPE"/>
    <s v="NETHERLANDS"/>
    <s v="INDUSTRIALS"/>
    <x v="10"/>
    <s v="SPECIALTY RETAIL"/>
    <n v="350"/>
  </r>
  <r>
    <x v="43"/>
    <s v="DM"/>
    <s v="EUROPE"/>
    <s v="NETHERLANDS"/>
    <s v="INDUSTRIALS"/>
    <x v="2"/>
    <s v="TELECOM - WIRELINE INTEGRATED &amp; SERVICES"/>
    <n v="1469.6"/>
  </r>
  <r>
    <x v="43"/>
    <s v="DM"/>
    <s v="EUROPE"/>
    <s v="NORWAY"/>
    <s v="INDUSTRIALS"/>
    <x v="9"/>
    <s v="OIL FIELD EQUIPMENT &amp; SERVICES"/>
    <n v="563.70000000000005"/>
  </r>
  <r>
    <x v="43"/>
    <s v="DM"/>
    <s v="EUROPE"/>
    <s v="SPAIN"/>
    <s v="INDUSTRIALS"/>
    <x v="2"/>
    <s v="TELECOM - WIRELINE INTEGRATED &amp; SERVICES"/>
    <n v="100"/>
  </r>
  <r>
    <x v="43"/>
    <s v="DM"/>
    <s v="EUROPE"/>
    <s v="SWEDEN"/>
    <s v="INDUSTRIALS"/>
    <x v="1"/>
    <s v="TRANSPORT INFRASTRUCTURE/SERVICES"/>
    <n v="475"/>
  </r>
  <r>
    <x v="43"/>
    <s v="DM"/>
    <s v="EUROPE"/>
    <s v="SWITZERLAND"/>
    <s v="INDUSTRIALS"/>
    <x v="2"/>
    <s v="TELECOM - WIRELINE INTEGRATED &amp; SERVICES"/>
    <n v="160"/>
  </r>
  <r>
    <x v="43"/>
    <s v="DM"/>
    <s v="EUROPE"/>
    <s v="UNITED KINGDOM"/>
    <s v="INDUSTRIALS"/>
    <x v="7"/>
    <s v="CHEMICALS"/>
    <n v="664.4"/>
  </r>
  <r>
    <x v="43"/>
    <s v="DM"/>
    <s v="EUROPE"/>
    <s v="UNITED KINGDOM"/>
    <s v="INDUSTRIALS"/>
    <x v="8"/>
    <s v="AEROSPACE/DEFENSE"/>
    <n v="224"/>
  </r>
  <r>
    <x v="43"/>
    <s v="DM"/>
    <s v="EUROPE"/>
    <s v="UNITED KINGDOM"/>
    <s v="INDUSTRIALS"/>
    <x v="4"/>
    <s v="PERSONAL &amp; HOUSEHOLD PRODUCTS"/>
    <n v="338.1"/>
  </r>
  <r>
    <x v="43"/>
    <s v="DM"/>
    <s v="EUROPE"/>
    <s v="UNITED KINGDOM"/>
    <s v="INDUSTRIALS"/>
    <x v="5"/>
    <s v="CABLE &amp; SATELLITE TV"/>
    <n v="2796.4"/>
  </r>
  <r>
    <x v="43"/>
    <s v="DM"/>
    <s v="EUROPE"/>
    <s v="UNITED KINGDOM"/>
    <s v="INDUSTRIALS"/>
    <x v="5"/>
    <s v="MEDIA CONTENT"/>
    <n v="1550"/>
  </r>
  <r>
    <x v="43"/>
    <s v="DM"/>
    <s v="EUROPE"/>
    <s v="UNITED KINGDOM"/>
    <s v="INDUSTRIALS"/>
    <x v="5"/>
    <s v="PRINTING &amp; PUBLISHING"/>
    <n v="110"/>
  </r>
  <r>
    <x v="43"/>
    <s v="DM"/>
    <s v="EUROPE"/>
    <s v="UNITED KINGDOM"/>
    <s v="INDUSTRIALS"/>
    <x v="10"/>
    <s v="SPECIALTY RETAIL"/>
    <n v="300"/>
  </r>
  <r>
    <x v="43"/>
    <s v="DM"/>
    <s v="EUROPE"/>
    <s v="UNITED KINGDOM"/>
    <s v="INDUSTRIALS"/>
    <x v="17"/>
    <s v="TECH HARDWARE &amp; EQUIPMENT"/>
    <n v="170"/>
  </r>
  <r>
    <x v="43"/>
    <s v="DM"/>
    <s v="EUROPE"/>
    <s v="UNITED KINGDOM"/>
    <s v="INDUSTRIALS"/>
    <x v="2"/>
    <s v="TELECOM - WIRELESS"/>
    <n v="1602.7"/>
  </r>
  <r>
    <x v="43"/>
    <s v="DM"/>
    <s v="EUROPE"/>
    <s v="UNITED KINGDOM"/>
    <s v="INDUSTRIALS"/>
    <x v="2"/>
    <s v="TELECOM - WIRELINE INTEGRATED &amp; SERVICES"/>
    <n v="1696.9"/>
  </r>
  <r>
    <x v="43"/>
    <s v="DM"/>
    <s v="EUROPE"/>
    <s v="UNITED KINGDOM"/>
    <s v="INDUSTRIALS"/>
    <x v="1"/>
    <s v="TRANSPORT INFRASTRUCTURE/SERVICES"/>
    <n v="174.5"/>
  </r>
  <r>
    <x v="43"/>
    <s v="DM"/>
    <s v="NORTHERN AMERICA"/>
    <s v="BERMUDA"/>
    <s v="INDUSTRIALS"/>
    <x v="8"/>
    <s v="DIVERSIFIED CAPITAL GOODS"/>
    <n v="426.6"/>
  </r>
  <r>
    <x v="43"/>
    <s v="DM"/>
    <s v="NORTHERN AMERICA"/>
    <s v="BERMUDA"/>
    <s v="INDUSTRIALS"/>
    <x v="2"/>
    <s v="TELECOM - WIRELINE INTEGRATED &amp; SERVICES"/>
    <n v="300"/>
  </r>
  <r>
    <x v="43"/>
    <s v="DM"/>
    <s v="NORTHERN AMERICA"/>
    <s v="CANADA"/>
    <s v="INDUSTRIALS"/>
    <x v="7"/>
    <s v="BUILDING MATERIALS"/>
    <n v="232"/>
  </r>
  <r>
    <x v="43"/>
    <s v="DM"/>
    <s v="NORTHERN AMERICA"/>
    <s v="CANADA"/>
    <s v="INDUSTRIALS"/>
    <x v="7"/>
    <s v="CHEMICALS"/>
    <n v="580"/>
  </r>
  <r>
    <x v="43"/>
    <s v="DM"/>
    <s v="NORTHERN AMERICA"/>
    <s v="CANADA"/>
    <s v="INDUSTRIALS"/>
    <x v="7"/>
    <s v="FORESTRY/PAPER"/>
    <n v="2269.9"/>
  </r>
  <r>
    <x v="43"/>
    <s v="DM"/>
    <s v="NORTHERN AMERICA"/>
    <s v="CANADA"/>
    <s v="INDUSTRIALS"/>
    <x v="7"/>
    <s v="METALS/MINING EXCLUDING STEEL"/>
    <n v="442.5"/>
  </r>
  <r>
    <x v="43"/>
    <s v="DM"/>
    <s v="NORTHERN AMERICA"/>
    <s v="CANADA"/>
    <s v="INDUSTRIALS"/>
    <x v="7"/>
    <s v="STEEL PRODUCERS/PRODUCTS"/>
    <n v="340"/>
  </r>
  <r>
    <x v="43"/>
    <s v="DM"/>
    <s v="NORTHERN AMERICA"/>
    <s v="CANADA"/>
    <s v="INDUSTRIALS"/>
    <x v="8"/>
    <s v="DIVERSIFIED CAPITAL GOODS"/>
    <n v="367.5"/>
  </r>
  <r>
    <x v="43"/>
    <s v="DM"/>
    <s v="NORTHERN AMERICA"/>
    <s v="CANADA"/>
    <s v="INDUSTRIALS"/>
    <x v="8"/>
    <s v="PACKAGING"/>
    <n v="264.89999999999998"/>
  </r>
  <r>
    <x v="43"/>
    <s v="DM"/>
    <s v="NORTHERN AMERICA"/>
    <s v="CANADA"/>
    <s v="INDUSTRIALS"/>
    <x v="4"/>
    <s v="BEVERAGE"/>
    <n v="285"/>
  </r>
  <r>
    <x v="43"/>
    <s v="DM"/>
    <s v="NORTHERN AMERICA"/>
    <s v="CANADA"/>
    <s v="INDUSTRIALS"/>
    <x v="9"/>
    <s v="ENERGY - EXPLORATION &amp; PRODUCTION"/>
    <n v="1374.9"/>
  </r>
  <r>
    <x v="43"/>
    <s v="DM"/>
    <s v="NORTHERN AMERICA"/>
    <s v="CANADA"/>
    <s v="INDUSTRIALS"/>
    <x v="14"/>
    <s v="THEATERS &amp; ENTERTAINMENT"/>
    <n v="150"/>
  </r>
  <r>
    <x v="43"/>
    <s v="DM"/>
    <s v="NORTHERN AMERICA"/>
    <s v="CANADA"/>
    <s v="INDUSTRIALS"/>
    <x v="5"/>
    <s v="ADVERTISING"/>
    <n v="200"/>
  </r>
  <r>
    <x v="43"/>
    <s v="DM"/>
    <s v="NORTHERN AMERICA"/>
    <s v="CANADA"/>
    <s v="INDUSTRIALS"/>
    <x v="5"/>
    <s v="CABLE &amp; SATELLITE TV"/>
    <n v="1605"/>
  </r>
  <r>
    <x v="43"/>
    <s v="DM"/>
    <s v="NORTHERN AMERICA"/>
    <s v="CANADA"/>
    <s v="INDUSTRIALS"/>
    <x v="16"/>
    <s v="SUPPORT-SERVICES"/>
    <n v="135"/>
  </r>
  <r>
    <x v="43"/>
    <s v="DM"/>
    <s v="NORTHERN AMERICA"/>
    <s v="CANADA"/>
    <s v="INDUSTRIALS"/>
    <x v="17"/>
    <s v="ELECTRONICS"/>
    <n v="200"/>
  </r>
  <r>
    <x v="43"/>
    <s v="DM"/>
    <s v="NORTHERN AMERICA"/>
    <s v="CANADA"/>
    <s v="INDUSTRIALS"/>
    <x v="2"/>
    <s v="TELECOM - WIRELESS"/>
    <n v="3030"/>
  </r>
  <r>
    <x v="43"/>
    <s v="DM"/>
    <s v="NORTHERN AMERICA"/>
    <s v="CANADA"/>
    <s v="INDUSTRIALS"/>
    <x v="2"/>
    <s v="TELECOM - WIRELINE INTEGRATED &amp; SERVICES"/>
    <n v="2396"/>
  </r>
  <r>
    <x v="43"/>
    <s v="DM"/>
    <s v="NORTHERN AMERICA"/>
    <s v="CANADA"/>
    <s v="INDUSTRIALS"/>
    <x v="1"/>
    <s v="TRANSPORT INFRASTRUCTURE/SERVICES"/>
    <n v="1950"/>
  </r>
  <r>
    <x v="43"/>
    <s v="DM"/>
    <s v="NORTHERN AMERICA"/>
    <s v="UNITED STATES"/>
    <s v="FINANCIAL"/>
    <x v="11"/>
    <s v="BANKING"/>
    <n v="2815"/>
  </r>
  <r>
    <x v="43"/>
    <s v="DM"/>
    <s v="NORTHERN AMERICA"/>
    <s v="UNITED STATES"/>
    <s v="FINANCIAL"/>
    <x v="12"/>
    <s v="CONS/COMM/LEASE FINANCING"/>
    <n v="2353.9"/>
  </r>
  <r>
    <x v="43"/>
    <s v="DM"/>
    <s v="NORTHERN AMERICA"/>
    <s v="UNITED STATES"/>
    <s v="FINANCIAL"/>
    <x v="12"/>
    <s v="INVESTMENTS &amp; MISC FINANCIAL SERVICES"/>
    <n v="4788.3999999999996"/>
  </r>
  <r>
    <x v="43"/>
    <s v="DM"/>
    <s v="NORTHERN AMERICA"/>
    <s v="UNITED STATES"/>
    <s v="FINANCIAL"/>
    <x v="13"/>
    <s v="LIFE INSURANCE"/>
    <n v="2300"/>
  </r>
  <r>
    <x v="43"/>
    <s v="DM"/>
    <s v="NORTHERN AMERICA"/>
    <s v="UNITED STATES"/>
    <s v="FINANCIAL"/>
    <x v="13"/>
    <s v="P&amp;C"/>
    <n v="250"/>
  </r>
  <r>
    <x v="43"/>
    <s v="DM"/>
    <s v="NORTHERN AMERICA"/>
    <s v="UNITED STATES"/>
    <s v="INDUSTRIALS"/>
    <x v="3"/>
    <s v="AUTO PARTS &amp; EQUIPMENT"/>
    <n v="6809.7"/>
  </r>
  <r>
    <x v="43"/>
    <s v="DM"/>
    <s v="NORTHERN AMERICA"/>
    <s v="UNITED STATES"/>
    <s v="INDUSTRIALS"/>
    <x v="3"/>
    <s v="AUTOMAKERS"/>
    <n v="252.3"/>
  </r>
  <r>
    <x v="43"/>
    <s v="DM"/>
    <s v="NORTHERN AMERICA"/>
    <s v="UNITED STATES"/>
    <s v="INDUSTRIALS"/>
    <x v="7"/>
    <s v="BUILDING &amp; CONSTRUCTION"/>
    <n v="4970.5"/>
  </r>
  <r>
    <x v="43"/>
    <s v="DM"/>
    <s v="NORTHERN AMERICA"/>
    <s v="UNITED STATES"/>
    <s v="INDUSTRIALS"/>
    <x v="7"/>
    <s v="BUILDING MATERIALS"/>
    <n v="3848.5"/>
  </r>
  <r>
    <x v="43"/>
    <s v="DM"/>
    <s v="NORTHERN AMERICA"/>
    <s v="UNITED STATES"/>
    <s v="INDUSTRIALS"/>
    <x v="7"/>
    <s v="CHEMICALS"/>
    <n v="8003.8"/>
  </r>
  <r>
    <x v="43"/>
    <s v="DM"/>
    <s v="NORTHERN AMERICA"/>
    <s v="UNITED STATES"/>
    <s v="INDUSTRIALS"/>
    <x v="7"/>
    <s v="FORESTRY/PAPER"/>
    <n v="799.6"/>
  </r>
  <r>
    <x v="43"/>
    <s v="DM"/>
    <s v="NORTHERN AMERICA"/>
    <s v="UNITED STATES"/>
    <s v="INDUSTRIALS"/>
    <x v="7"/>
    <s v="METALS/MINING EXCLUDING STEEL"/>
    <n v="3140"/>
  </r>
  <r>
    <x v="43"/>
    <s v="DM"/>
    <s v="NORTHERN AMERICA"/>
    <s v="UNITED STATES"/>
    <s v="INDUSTRIALS"/>
    <x v="7"/>
    <s v="STEEL PRODUCERS/PRODUCTS"/>
    <n v="4278.5"/>
  </r>
  <r>
    <x v="43"/>
    <s v="DM"/>
    <s v="NORTHERN AMERICA"/>
    <s v="UNITED STATES"/>
    <s v="INDUSTRIALS"/>
    <x v="8"/>
    <s v="AEROSPACE/DEFENSE"/>
    <n v="1870"/>
  </r>
  <r>
    <x v="43"/>
    <s v="DM"/>
    <s v="NORTHERN AMERICA"/>
    <s v="UNITED STATES"/>
    <s v="INDUSTRIALS"/>
    <x v="8"/>
    <s v="DIVERSIFIED CAPITAL GOODS"/>
    <n v="2350.6"/>
  </r>
  <r>
    <x v="43"/>
    <s v="DM"/>
    <s v="NORTHERN AMERICA"/>
    <s v="UNITED STATES"/>
    <s v="INDUSTRIALS"/>
    <x v="8"/>
    <s v="MACHINERY"/>
    <n v="1457.3"/>
  </r>
  <r>
    <x v="43"/>
    <s v="DM"/>
    <s v="NORTHERN AMERICA"/>
    <s v="UNITED STATES"/>
    <s v="INDUSTRIALS"/>
    <x v="8"/>
    <s v="PACKAGING"/>
    <n v="8612.1"/>
  </r>
  <r>
    <x v="43"/>
    <s v="DM"/>
    <s v="NORTHERN AMERICA"/>
    <s v="UNITED STATES"/>
    <s v="INDUSTRIALS"/>
    <x v="4"/>
    <s v="BEVERAGE"/>
    <n v="830"/>
  </r>
  <r>
    <x v="43"/>
    <s v="DM"/>
    <s v="NORTHERN AMERICA"/>
    <s v="UNITED STATES"/>
    <s v="INDUSTRIALS"/>
    <x v="4"/>
    <s v="FOOD - WHOLESALE"/>
    <n v="3799.9"/>
  </r>
  <r>
    <x v="43"/>
    <s v="DM"/>
    <s v="NORTHERN AMERICA"/>
    <s v="UNITED STATES"/>
    <s v="INDUSTRIALS"/>
    <x v="4"/>
    <s v="PERSONAL &amp; HOUSEHOLD PRODUCTS"/>
    <n v="4419.7"/>
  </r>
  <r>
    <x v="43"/>
    <s v="DM"/>
    <s v="NORTHERN AMERICA"/>
    <s v="UNITED STATES"/>
    <s v="INDUSTRIALS"/>
    <x v="9"/>
    <s v="ENERGY - EXPLORATION &amp; PRODUCTION"/>
    <n v="7891.8"/>
  </r>
  <r>
    <x v="43"/>
    <s v="DM"/>
    <s v="NORTHERN AMERICA"/>
    <s v="UNITED STATES"/>
    <s v="INDUSTRIALS"/>
    <x v="9"/>
    <s v="GAS DISTRIBUTION"/>
    <n v="402.2"/>
  </r>
  <r>
    <x v="43"/>
    <s v="DM"/>
    <s v="NORTHERN AMERICA"/>
    <s v="UNITED STATES"/>
    <s v="INDUSTRIALS"/>
    <x v="9"/>
    <s v="INTEGRATED ENERGY"/>
    <n v="505"/>
  </r>
  <r>
    <x v="43"/>
    <s v="DM"/>
    <s v="NORTHERN AMERICA"/>
    <s v="UNITED STATES"/>
    <s v="INDUSTRIALS"/>
    <x v="9"/>
    <s v="OIL FIELD EQUIPMENT &amp; SERVICES"/>
    <n v="2899.5"/>
  </r>
  <r>
    <x v="43"/>
    <s v="DM"/>
    <s v="NORTHERN AMERICA"/>
    <s v="UNITED STATES"/>
    <s v="INDUSTRIALS"/>
    <x v="9"/>
    <s v="OIL REFINING &amp; MARKETING"/>
    <n v="1210"/>
  </r>
  <r>
    <x v="43"/>
    <s v="DM"/>
    <s v="NORTHERN AMERICA"/>
    <s v="UNITED STATES"/>
    <s v="INDUSTRIALS"/>
    <x v="0"/>
    <s v="HEALTH FACILITIES"/>
    <n v="9183.6"/>
  </r>
  <r>
    <x v="43"/>
    <s v="DM"/>
    <s v="NORTHERN AMERICA"/>
    <s v="UNITED STATES"/>
    <s v="INDUSTRIALS"/>
    <x v="0"/>
    <s v="HEALTH SERVICES"/>
    <n v="3703.1"/>
  </r>
  <r>
    <x v="43"/>
    <s v="DM"/>
    <s v="NORTHERN AMERICA"/>
    <s v="UNITED STATES"/>
    <s v="INDUSTRIALS"/>
    <x v="0"/>
    <s v="MANAGED CARE"/>
    <n v="300"/>
  </r>
  <r>
    <x v="43"/>
    <s v="DM"/>
    <s v="NORTHERN AMERICA"/>
    <s v="UNITED STATES"/>
    <s v="INDUSTRIALS"/>
    <x v="0"/>
    <s v="MEDICAL PRODUCTS"/>
    <n v="1714.9"/>
  </r>
  <r>
    <x v="43"/>
    <s v="DM"/>
    <s v="NORTHERN AMERICA"/>
    <s v="UNITED STATES"/>
    <s v="INDUSTRIALS"/>
    <x v="0"/>
    <s v="PHARMACEUTICALS"/>
    <n v="575"/>
  </r>
  <r>
    <x v="43"/>
    <s v="DM"/>
    <s v="NORTHERN AMERICA"/>
    <s v="UNITED STATES"/>
    <s v="INDUSTRIALS"/>
    <x v="14"/>
    <s v="GAMING"/>
    <n v="9774.9"/>
  </r>
  <r>
    <x v="43"/>
    <s v="DM"/>
    <s v="NORTHERN AMERICA"/>
    <s v="UNITED STATES"/>
    <s v="INDUSTRIALS"/>
    <x v="14"/>
    <s v="HOTELS"/>
    <n v="4810"/>
  </r>
  <r>
    <x v="43"/>
    <s v="DM"/>
    <s v="NORTHERN AMERICA"/>
    <s v="UNITED STATES"/>
    <s v="INDUSTRIALS"/>
    <x v="14"/>
    <s v="RECREATION &amp; TRAVEL"/>
    <n v="3736.2"/>
  </r>
  <r>
    <x v="43"/>
    <s v="DM"/>
    <s v="NORTHERN AMERICA"/>
    <s v="UNITED STATES"/>
    <s v="INDUSTRIALS"/>
    <x v="14"/>
    <s v="THEATERS &amp; ENTERTAINMENT"/>
    <n v="2466.6999999999998"/>
  </r>
  <r>
    <x v="43"/>
    <s v="DM"/>
    <s v="NORTHERN AMERICA"/>
    <s v="UNITED STATES"/>
    <s v="INDUSTRIALS"/>
    <x v="5"/>
    <s v="ADVERTISING"/>
    <n v="730"/>
  </r>
  <r>
    <x v="43"/>
    <s v="DM"/>
    <s v="NORTHERN AMERICA"/>
    <s v="UNITED STATES"/>
    <s v="INDUSTRIALS"/>
    <x v="5"/>
    <s v="CABLE &amp; SATELLITE TV"/>
    <n v="18145.5"/>
  </r>
  <r>
    <x v="43"/>
    <s v="DM"/>
    <s v="NORTHERN AMERICA"/>
    <s v="UNITED STATES"/>
    <s v="INDUSTRIALS"/>
    <x v="5"/>
    <s v="MEDIA - DIVERSIFIED"/>
    <n v="1485"/>
  </r>
  <r>
    <x v="43"/>
    <s v="DM"/>
    <s v="NORTHERN AMERICA"/>
    <s v="UNITED STATES"/>
    <s v="INDUSTRIALS"/>
    <x v="5"/>
    <s v="MEDIA CONTENT"/>
    <n v="14773.2"/>
  </r>
  <r>
    <x v="43"/>
    <s v="DM"/>
    <s v="NORTHERN AMERICA"/>
    <s v="UNITED STATES"/>
    <s v="INDUSTRIALS"/>
    <x v="5"/>
    <s v="PRINTING &amp; PUBLISHING"/>
    <n v="2285"/>
  </r>
  <r>
    <x v="43"/>
    <s v="DM"/>
    <s v="NORTHERN AMERICA"/>
    <s v="UNITED STATES"/>
    <s v="INDUSTRIALS"/>
    <x v="15"/>
    <s v="REALESTATE DEV &amp; MGT"/>
    <n v="475"/>
  </r>
  <r>
    <x v="43"/>
    <s v="DM"/>
    <s v="NORTHERN AMERICA"/>
    <s v="UNITED STATES"/>
    <s v="INDUSTRIALS"/>
    <x v="15"/>
    <s v="REITS"/>
    <n v="1810"/>
  </r>
  <r>
    <x v="43"/>
    <s v="DM"/>
    <s v="NORTHERN AMERICA"/>
    <s v="UNITED STATES"/>
    <s v="INDUSTRIALS"/>
    <x v="10"/>
    <s v="DEPARTMENT STORES"/>
    <n v="117.5"/>
  </r>
  <r>
    <x v="43"/>
    <s v="DM"/>
    <s v="NORTHERN AMERICA"/>
    <s v="UNITED STATES"/>
    <s v="INDUSTRIALS"/>
    <x v="10"/>
    <s v="DISCOUNT STORES"/>
    <n v="2046.9"/>
  </r>
  <r>
    <x v="43"/>
    <s v="DM"/>
    <s v="NORTHERN AMERICA"/>
    <s v="UNITED STATES"/>
    <s v="INDUSTRIALS"/>
    <x v="10"/>
    <s v="FOOD &amp; DRUG RETAILERS"/>
    <n v="2974.9"/>
  </r>
  <r>
    <x v="43"/>
    <s v="DM"/>
    <s v="NORTHERN AMERICA"/>
    <s v="UNITED STATES"/>
    <s v="INDUSTRIALS"/>
    <x v="10"/>
    <s v="RESTAURANTS"/>
    <n v="2473.1"/>
  </r>
  <r>
    <x v="43"/>
    <s v="DM"/>
    <s v="NORTHERN AMERICA"/>
    <s v="UNITED STATES"/>
    <s v="INDUSTRIALS"/>
    <x v="10"/>
    <s v="SPECIALTY RETAIL"/>
    <n v="9572.6"/>
  </r>
  <r>
    <x v="43"/>
    <s v="DM"/>
    <s v="NORTHERN AMERICA"/>
    <s v="UNITED STATES"/>
    <s v="INDUSTRIALS"/>
    <x v="16"/>
    <s v="ENVIRONMENTAL"/>
    <n v="5299.2"/>
  </r>
  <r>
    <x v="43"/>
    <s v="DM"/>
    <s v="NORTHERN AMERICA"/>
    <s v="UNITED STATES"/>
    <s v="INDUSTRIALS"/>
    <x v="16"/>
    <s v="SUPPORT-SERVICES"/>
    <n v="3841"/>
  </r>
  <r>
    <x v="43"/>
    <s v="DM"/>
    <s v="NORTHERN AMERICA"/>
    <s v="UNITED STATES"/>
    <s v="INDUSTRIALS"/>
    <x v="17"/>
    <s v="ELECTRONICS"/>
    <n v="4390.5"/>
  </r>
  <r>
    <x v="43"/>
    <s v="DM"/>
    <s v="NORTHERN AMERICA"/>
    <s v="UNITED STATES"/>
    <s v="INDUSTRIALS"/>
    <x v="17"/>
    <s v="SOFTWARE/SERVICES"/>
    <n v="7787.8"/>
  </r>
  <r>
    <x v="43"/>
    <s v="DM"/>
    <s v="NORTHERN AMERICA"/>
    <s v="UNITED STATES"/>
    <s v="INDUSTRIALS"/>
    <x v="17"/>
    <s v="TECH HARDWARE &amp; EQUIPMENT"/>
    <n v="1400"/>
  </r>
  <r>
    <x v="43"/>
    <s v="DM"/>
    <s v="NORTHERN AMERICA"/>
    <s v="UNITED STATES"/>
    <s v="INDUSTRIALS"/>
    <x v="2"/>
    <s v="TELECOM - SATELLITE"/>
    <n v="4582.3"/>
  </r>
  <r>
    <x v="43"/>
    <s v="DM"/>
    <s v="NORTHERN AMERICA"/>
    <s v="UNITED STATES"/>
    <s v="INDUSTRIALS"/>
    <x v="2"/>
    <s v="TELECOM - WIRELESS"/>
    <n v="19798.7"/>
  </r>
  <r>
    <x v="43"/>
    <s v="DM"/>
    <s v="NORTHERN AMERICA"/>
    <s v="UNITED STATES"/>
    <s v="INDUSTRIALS"/>
    <x v="2"/>
    <s v="TELECOM - WIRELINE INTEGRATED &amp; SERVICES"/>
    <n v="31653.9"/>
  </r>
  <r>
    <x v="43"/>
    <s v="DM"/>
    <s v="NORTHERN AMERICA"/>
    <s v="UNITED STATES"/>
    <s v="INDUSTRIALS"/>
    <x v="1"/>
    <s v="AIR TRANSPORTATION"/>
    <n v="3904.5"/>
  </r>
  <r>
    <x v="43"/>
    <s v="DM"/>
    <s v="NORTHERN AMERICA"/>
    <s v="UNITED STATES"/>
    <s v="INDUSTRIALS"/>
    <x v="1"/>
    <s v="RAIL"/>
    <n v="100"/>
  </r>
  <r>
    <x v="43"/>
    <s v="DM"/>
    <s v="NORTHERN AMERICA"/>
    <s v="UNITED STATES"/>
    <s v="INDUSTRIALS"/>
    <x v="1"/>
    <s v="TRANSPORT INFRASTRUCTURE/SERVICES"/>
    <n v="1460"/>
  </r>
  <r>
    <x v="43"/>
    <s v="DM"/>
    <s v="NORTHERN AMERICA"/>
    <s v="UNITED STATES"/>
    <s v="UTILITY"/>
    <x v="6"/>
    <s v="ELECTRIC-DISTR/TRANS"/>
    <n v="550"/>
  </r>
  <r>
    <x v="43"/>
    <s v="DM"/>
    <s v="NORTHERN AMERICA"/>
    <s v="UNITED STATES"/>
    <s v="UTILITY"/>
    <x v="6"/>
    <s v="ELECTRIC-GENERATION"/>
    <n v="1735"/>
  </r>
  <r>
    <x v="43"/>
    <s v="DM"/>
    <s v="NORTHERN AMERICA"/>
    <s v="UNITED STATES"/>
    <s v="UTILITY"/>
    <x v="6"/>
    <s v="ELECTRIC-INTEGRATED"/>
    <n v="5598"/>
  </r>
  <r>
    <x v="43"/>
    <s v="DM"/>
    <s v="OCEANIA"/>
    <s v="AUSTRALIA"/>
    <s v="FINANCIAL"/>
    <x v="12"/>
    <s v="INVESTMENTS &amp; MISC FINANCIAL SERVICES"/>
    <n v="340"/>
  </r>
  <r>
    <x v="43"/>
    <s v="DM"/>
    <s v="OCEANIA"/>
    <s v="AUSTRALIA"/>
    <s v="INDUSTRIALS"/>
    <x v="7"/>
    <s v="METALS/MINING EXCLUDING STEEL"/>
    <n v="525"/>
  </r>
  <r>
    <x v="43"/>
    <s v="DM"/>
    <s v="OCEANIA"/>
    <s v="AUSTRALIA"/>
    <s v="INDUSTRIALS"/>
    <x v="14"/>
    <s v="GAMING"/>
    <n v="135"/>
  </r>
  <r>
    <x v="43"/>
    <s v="EM"/>
    <s v="ASIA"/>
    <s v="CHINA"/>
    <s v="UTILITY"/>
    <x v="6"/>
    <s v="ELECTRIC-GENERATION"/>
    <n v="180"/>
  </r>
  <r>
    <x v="43"/>
    <s v="EM"/>
    <s v="ASIA"/>
    <s v="HONG KONG"/>
    <s v="INDUSTRIALS"/>
    <x v="1"/>
    <s v="TRANSPORT INFRASTRUCTURE/SERVICES"/>
    <n v="587.9"/>
  </r>
  <r>
    <x v="43"/>
    <s v="EM"/>
    <s v="ASIA"/>
    <s v="MALAYSIA"/>
    <s v="FINANCIAL"/>
    <x v="11"/>
    <s v="BANKING"/>
    <n v="250"/>
  </r>
  <r>
    <x v="43"/>
    <s v="EM"/>
    <s v="ASIA"/>
    <s v="THAILAND"/>
    <s v="INDUSTRIALS"/>
    <x v="7"/>
    <s v="FORESTRY/PAPER"/>
    <n v="111.3"/>
  </r>
  <r>
    <x v="43"/>
    <s v="EM"/>
    <s v="EUROPE"/>
    <s v="CZECH REPUBLIC"/>
    <s v="INDUSTRIALS"/>
    <x v="5"/>
    <s v="MEDIA CONTENT"/>
    <n v="100"/>
  </r>
  <r>
    <x v="43"/>
    <s v="EM"/>
    <s v="EUROPE"/>
    <s v="POLAND"/>
    <s v="INDUSTRIALS"/>
    <x v="2"/>
    <s v="TELECOM - WIRELESS"/>
    <n v="403.2"/>
  </r>
  <r>
    <x v="43"/>
    <s v="EM"/>
    <s v="EUROPE"/>
    <s v="POLAND"/>
    <s v="INDUSTRIALS"/>
    <x v="2"/>
    <s v="TELECOM - WIRELINE INTEGRATED &amp; SERVICES"/>
    <n v="391.6"/>
  </r>
  <r>
    <x v="43"/>
    <s v="EM"/>
    <s v="EUROPE"/>
    <s v="TURKEY"/>
    <s v="INDUSTRIALS"/>
    <x v="2"/>
    <s v="TELECOM - WIRELESS"/>
    <n v="285"/>
  </r>
  <r>
    <x v="43"/>
    <s v="EM"/>
    <s v="LATIN AMERICA"/>
    <s v="ARGENTINA"/>
    <s v="INDUSTRIALS"/>
    <x v="2"/>
    <s v="TELECOM - WIRELINE INTEGRATED &amp; SERVICES"/>
    <n v="318.39999999999998"/>
  </r>
  <r>
    <x v="43"/>
    <s v="EM"/>
    <s v="LATIN AMERICA"/>
    <s v="VENEZUELA"/>
    <s v="INDUSTRIALS"/>
    <x v="9"/>
    <s v="OIL REFINING &amp; MARKETING"/>
    <n v="500"/>
  </r>
  <r>
    <x v="44"/>
    <s v="DM"/>
    <s v="EUROPE"/>
    <s v="GERMANY"/>
    <s v="FINANCIAL"/>
    <x v="13"/>
    <s v="REINSURANCE"/>
    <n v="135"/>
  </r>
  <r>
    <x v="44"/>
    <s v="DM"/>
    <s v="EUROPE"/>
    <s v="GREECE"/>
    <s v="INDUSTRIALS"/>
    <x v="1"/>
    <s v="TRANSPORT INFRASTRUCTURE/SERVICES"/>
    <n v="315"/>
  </r>
  <r>
    <x v="44"/>
    <s v="DM"/>
    <s v="EUROPE"/>
    <s v="LUXEMBOURG"/>
    <s v="INDUSTRIALS"/>
    <x v="2"/>
    <s v="TELECOM - WIRELESS"/>
    <n v="962"/>
  </r>
  <r>
    <x v="44"/>
    <s v="DM"/>
    <s v="EUROPE"/>
    <s v="NETHERLANDS"/>
    <s v="INDUSTRIALS"/>
    <x v="8"/>
    <s v="PACKAGING"/>
    <n v="100"/>
  </r>
  <r>
    <x v="44"/>
    <s v="DM"/>
    <s v="EUROPE"/>
    <s v="NETHERLANDS"/>
    <s v="INDUSTRIALS"/>
    <x v="5"/>
    <s v="CABLE &amp; SATELLITE TV"/>
    <n v="4364"/>
  </r>
  <r>
    <x v="44"/>
    <s v="DM"/>
    <s v="EUROPE"/>
    <s v="NETHERLANDS"/>
    <s v="INDUSTRIALS"/>
    <x v="10"/>
    <s v="SPECIALTY RETAIL"/>
    <n v="350"/>
  </r>
  <r>
    <x v="44"/>
    <s v="DM"/>
    <s v="EUROPE"/>
    <s v="NETHERLANDS"/>
    <s v="INDUSTRIALS"/>
    <x v="2"/>
    <s v="TELECOM - WIRELINE INTEGRATED &amp; SERVICES"/>
    <n v="1469.6"/>
  </r>
  <r>
    <x v="44"/>
    <s v="DM"/>
    <s v="EUROPE"/>
    <s v="NORWAY"/>
    <s v="INDUSTRIALS"/>
    <x v="9"/>
    <s v="OIL FIELD EQUIPMENT &amp; SERVICES"/>
    <n v="563.70000000000005"/>
  </r>
  <r>
    <x v="44"/>
    <s v="DM"/>
    <s v="EUROPE"/>
    <s v="SPAIN"/>
    <s v="INDUSTRIALS"/>
    <x v="2"/>
    <s v="TELECOM - WIRELINE INTEGRATED &amp; SERVICES"/>
    <n v="100"/>
  </r>
  <r>
    <x v="44"/>
    <s v="DM"/>
    <s v="EUROPE"/>
    <s v="SWEDEN"/>
    <s v="INDUSTRIALS"/>
    <x v="1"/>
    <s v="TRANSPORT INFRASTRUCTURE/SERVICES"/>
    <n v="475"/>
  </r>
  <r>
    <x v="44"/>
    <s v="DM"/>
    <s v="EUROPE"/>
    <s v="SWITZERLAND"/>
    <s v="INDUSTRIALS"/>
    <x v="2"/>
    <s v="TELECOM - WIRELINE INTEGRATED &amp; SERVICES"/>
    <n v="160"/>
  </r>
  <r>
    <x v="44"/>
    <s v="DM"/>
    <s v="EUROPE"/>
    <s v="UNITED KINGDOM"/>
    <s v="INDUSTRIALS"/>
    <x v="7"/>
    <s v="CHEMICALS"/>
    <n v="664.4"/>
  </r>
  <r>
    <x v="44"/>
    <s v="DM"/>
    <s v="EUROPE"/>
    <s v="UNITED KINGDOM"/>
    <s v="INDUSTRIALS"/>
    <x v="8"/>
    <s v="AEROSPACE/DEFENSE"/>
    <n v="224"/>
  </r>
  <r>
    <x v="44"/>
    <s v="DM"/>
    <s v="EUROPE"/>
    <s v="UNITED KINGDOM"/>
    <s v="INDUSTRIALS"/>
    <x v="4"/>
    <s v="PERSONAL &amp; HOUSEHOLD PRODUCTS"/>
    <n v="338.1"/>
  </r>
  <r>
    <x v="44"/>
    <s v="DM"/>
    <s v="EUROPE"/>
    <s v="UNITED KINGDOM"/>
    <s v="INDUSTRIALS"/>
    <x v="5"/>
    <s v="CABLE &amp; SATELLITE TV"/>
    <n v="2796.4"/>
  </r>
  <r>
    <x v="44"/>
    <s v="DM"/>
    <s v="EUROPE"/>
    <s v="UNITED KINGDOM"/>
    <s v="INDUSTRIALS"/>
    <x v="5"/>
    <s v="MEDIA CONTENT"/>
    <n v="1550"/>
  </r>
  <r>
    <x v="44"/>
    <s v="DM"/>
    <s v="EUROPE"/>
    <s v="UNITED KINGDOM"/>
    <s v="INDUSTRIALS"/>
    <x v="5"/>
    <s v="PRINTING &amp; PUBLISHING"/>
    <n v="110"/>
  </r>
  <r>
    <x v="44"/>
    <s v="DM"/>
    <s v="EUROPE"/>
    <s v="UNITED KINGDOM"/>
    <s v="INDUSTRIALS"/>
    <x v="10"/>
    <s v="SPECIALTY RETAIL"/>
    <n v="300"/>
  </r>
  <r>
    <x v="44"/>
    <s v="DM"/>
    <s v="EUROPE"/>
    <s v="UNITED KINGDOM"/>
    <s v="INDUSTRIALS"/>
    <x v="17"/>
    <s v="TECH HARDWARE &amp; EQUIPMENT"/>
    <n v="170"/>
  </r>
  <r>
    <x v="44"/>
    <s v="DM"/>
    <s v="EUROPE"/>
    <s v="UNITED KINGDOM"/>
    <s v="INDUSTRIALS"/>
    <x v="2"/>
    <s v="TELECOM - WIRELESS"/>
    <n v="1602.7"/>
  </r>
  <r>
    <x v="44"/>
    <s v="DM"/>
    <s v="EUROPE"/>
    <s v="UNITED KINGDOM"/>
    <s v="INDUSTRIALS"/>
    <x v="2"/>
    <s v="TELECOM - WIRELINE INTEGRATED &amp; SERVICES"/>
    <n v="1696.9"/>
  </r>
  <r>
    <x v="44"/>
    <s v="DM"/>
    <s v="EUROPE"/>
    <s v="UNITED KINGDOM"/>
    <s v="INDUSTRIALS"/>
    <x v="1"/>
    <s v="TRANSPORT INFRASTRUCTURE/SERVICES"/>
    <n v="174.5"/>
  </r>
  <r>
    <x v="44"/>
    <s v="DM"/>
    <s v="NORTHERN AMERICA"/>
    <s v="BERMUDA"/>
    <s v="INDUSTRIALS"/>
    <x v="8"/>
    <s v="DIVERSIFIED CAPITAL GOODS"/>
    <n v="426.6"/>
  </r>
  <r>
    <x v="44"/>
    <s v="DM"/>
    <s v="NORTHERN AMERICA"/>
    <s v="BERMUDA"/>
    <s v="INDUSTRIALS"/>
    <x v="2"/>
    <s v="TELECOM - WIRELINE INTEGRATED &amp; SERVICES"/>
    <n v="300"/>
  </r>
  <r>
    <x v="44"/>
    <s v="DM"/>
    <s v="NORTHERN AMERICA"/>
    <s v="CANADA"/>
    <s v="INDUSTRIALS"/>
    <x v="7"/>
    <s v="BUILDING MATERIALS"/>
    <n v="232"/>
  </r>
  <r>
    <x v="44"/>
    <s v="DM"/>
    <s v="NORTHERN AMERICA"/>
    <s v="CANADA"/>
    <s v="INDUSTRIALS"/>
    <x v="7"/>
    <s v="CHEMICALS"/>
    <n v="580"/>
  </r>
  <r>
    <x v="44"/>
    <s v="DM"/>
    <s v="NORTHERN AMERICA"/>
    <s v="CANADA"/>
    <s v="INDUSTRIALS"/>
    <x v="7"/>
    <s v="FORESTRY/PAPER"/>
    <n v="2269.9"/>
  </r>
  <r>
    <x v="44"/>
    <s v="DM"/>
    <s v="NORTHERN AMERICA"/>
    <s v="CANADA"/>
    <s v="INDUSTRIALS"/>
    <x v="7"/>
    <s v="METALS/MINING EXCLUDING STEEL"/>
    <n v="442.5"/>
  </r>
  <r>
    <x v="44"/>
    <s v="DM"/>
    <s v="NORTHERN AMERICA"/>
    <s v="CANADA"/>
    <s v="INDUSTRIALS"/>
    <x v="7"/>
    <s v="STEEL PRODUCERS/PRODUCTS"/>
    <n v="340"/>
  </r>
  <r>
    <x v="44"/>
    <s v="DM"/>
    <s v="NORTHERN AMERICA"/>
    <s v="CANADA"/>
    <s v="INDUSTRIALS"/>
    <x v="8"/>
    <s v="DIVERSIFIED CAPITAL GOODS"/>
    <n v="367.5"/>
  </r>
  <r>
    <x v="44"/>
    <s v="DM"/>
    <s v="NORTHERN AMERICA"/>
    <s v="CANADA"/>
    <s v="INDUSTRIALS"/>
    <x v="8"/>
    <s v="PACKAGING"/>
    <n v="264.89999999999998"/>
  </r>
  <r>
    <x v="44"/>
    <s v="DM"/>
    <s v="NORTHERN AMERICA"/>
    <s v="CANADA"/>
    <s v="INDUSTRIALS"/>
    <x v="4"/>
    <s v="BEVERAGE"/>
    <n v="285"/>
  </r>
  <r>
    <x v="44"/>
    <s v="DM"/>
    <s v="NORTHERN AMERICA"/>
    <s v="CANADA"/>
    <s v="INDUSTRIALS"/>
    <x v="9"/>
    <s v="ENERGY - EXPLORATION &amp; PRODUCTION"/>
    <n v="1374.9"/>
  </r>
  <r>
    <x v="44"/>
    <s v="DM"/>
    <s v="NORTHERN AMERICA"/>
    <s v="CANADA"/>
    <s v="INDUSTRIALS"/>
    <x v="14"/>
    <s v="THEATERS &amp; ENTERTAINMENT"/>
    <n v="150"/>
  </r>
  <r>
    <x v="44"/>
    <s v="DM"/>
    <s v="NORTHERN AMERICA"/>
    <s v="CANADA"/>
    <s v="INDUSTRIALS"/>
    <x v="5"/>
    <s v="ADVERTISING"/>
    <n v="200"/>
  </r>
  <r>
    <x v="44"/>
    <s v="DM"/>
    <s v="NORTHERN AMERICA"/>
    <s v="CANADA"/>
    <s v="INDUSTRIALS"/>
    <x v="5"/>
    <s v="CABLE &amp; SATELLITE TV"/>
    <n v="1605"/>
  </r>
  <r>
    <x v="44"/>
    <s v="DM"/>
    <s v="NORTHERN AMERICA"/>
    <s v="CANADA"/>
    <s v="INDUSTRIALS"/>
    <x v="16"/>
    <s v="SUPPORT-SERVICES"/>
    <n v="135"/>
  </r>
  <r>
    <x v="44"/>
    <s v="DM"/>
    <s v="NORTHERN AMERICA"/>
    <s v="CANADA"/>
    <s v="INDUSTRIALS"/>
    <x v="17"/>
    <s v="ELECTRONICS"/>
    <n v="200"/>
  </r>
  <r>
    <x v="44"/>
    <s v="DM"/>
    <s v="NORTHERN AMERICA"/>
    <s v="CANADA"/>
    <s v="INDUSTRIALS"/>
    <x v="2"/>
    <s v="TELECOM - WIRELESS"/>
    <n v="3030"/>
  </r>
  <r>
    <x v="44"/>
    <s v="DM"/>
    <s v="NORTHERN AMERICA"/>
    <s v="CANADA"/>
    <s v="INDUSTRIALS"/>
    <x v="2"/>
    <s v="TELECOM - WIRELINE INTEGRATED &amp; SERVICES"/>
    <n v="2396"/>
  </r>
  <r>
    <x v="44"/>
    <s v="DM"/>
    <s v="NORTHERN AMERICA"/>
    <s v="CANADA"/>
    <s v="INDUSTRIALS"/>
    <x v="1"/>
    <s v="TRANSPORT INFRASTRUCTURE/SERVICES"/>
    <n v="1850"/>
  </r>
  <r>
    <x v="44"/>
    <s v="DM"/>
    <s v="NORTHERN AMERICA"/>
    <s v="UNITED STATES"/>
    <s v="FINANCIAL"/>
    <x v="11"/>
    <s v="BANKING"/>
    <n v="2665"/>
  </r>
  <r>
    <x v="44"/>
    <s v="DM"/>
    <s v="NORTHERN AMERICA"/>
    <s v="UNITED STATES"/>
    <s v="FINANCIAL"/>
    <x v="12"/>
    <s v="CONS/COMM/LEASE FINANCING"/>
    <n v="2353.9"/>
  </r>
  <r>
    <x v="44"/>
    <s v="DM"/>
    <s v="NORTHERN AMERICA"/>
    <s v="UNITED STATES"/>
    <s v="FINANCIAL"/>
    <x v="12"/>
    <s v="INVESTMENTS &amp; MISC FINANCIAL SERVICES"/>
    <n v="4952.8"/>
  </r>
  <r>
    <x v="44"/>
    <s v="DM"/>
    <s v="NORTHERN AMERICA"/>
    <s v="UNITED STATES"/>
    <s v="FINANCIAL"/>
    <x v="13"/>
    <s v="LIFE INSURANCE"/>
    <n v="2300"/>
  </r>
  <r>
    <x v="44"/>
    <s v="DM"/>
    <s v="NORTHERN AMERICA"/>
    <s v="UNITED STATES"/>
    <s v="FINANCIAL"/>
    <x v="13"/>
    <s v="P&amp;C"/>
    <n v="350"/>
  </r>
  <r>
    <x v="44"/>
    <s v="DM"/>
    <s v="NORTHERN AMERICA"/>
    <s v="UNITED STATES"/>
    <s v="INDUSTRIALS"/>
    <x v="3"/>
    <s v="AUTO PARTS &amp; EQUIPMENT"/>
    <n v="6809.7"/>
  </r>
  <r>
    <x v="44"/>
    <s v="DM"/>
    <s v="NORTHERN AMERICA"/>
    <s v="UNITED STATES"/>
    <s v="INDUSTRIALS"/>
    <x v="3"/>
    <s v="AUTOMAKERS"/>
    <n v="252.3"/>
  </r>
  <r>
    <x v="44"/>
    <s v="DM"/>
    <s v="NORTHERN AMERICA"/>
    <s v="UNITED STATES"/>
    <s v="INDUSTRIALS"/>
    <x v="7"/>
    <s v="BUILDING &amp; CONSTRUCTION"/>
    <n v="4970.5"/>
  </r>
  <r>
    <x v="44"/>
    <s v="DM"/>
    <s v="NORTHERN AMERICA"/>
    <s v="UNITED STATES"/>
    <s v="INDUSTRIALS"/>
    <x v="7"/>
    <s v="BUILDING MATERIALS"/>
    <n v="3948.5"/>
  </r>
  <r>
    <x v="44"/>
    <s v="DM"/>
    <s v="NORTHERN AMERICA"/>
    <s v="UNITED STATES"/>
    <s v="INDUSTRIALS"/>
    <x v="7"/>
    <s v="CHEMICALS"/>
    <n v="8153.8"/>
  </r>
  <r>
    <x v="44"/>
    <s v="DM"/>
    <s v="NORTHERN AMERICA"/>
    <s v="UNITED STATES"/>
    <s v="INDUSTRIALS"/>
    <x v="7"/>
    <s v="FORESTRY/PAPER"/>
    <n v="799.6"/>
  </r>
  <r>
    <x v="44"/>
    <s v="DM"/>
    <s v="NORTHERN AMERICA"/>
    <s v="UNITED STATES"/>
    <s v="INDUSTRIALS"/>
    <x v="7"/>
    <s v="METALS/MINING EXCLUDING STEEL"/>
    <n v="3457.9"/>
  </r>
  <r>
    <x v="44"/>
    <s v="DM"/>
    <s v="NORTHERN AMERICA"/>
    <s v="UNITED STATES"/>
    <s v="INDUSTRIALS"/>
    <x v="7"/>
    <s v="STEEL PRODUCERS/PRODUCTS"/>
    <n v="4278.5"/>
  </r>
  <r>
    <x v="44"/>
    <s v="DM"/>
    <s v="NORTHERN AMERICA"/>
    <s v="UNITED STATES"/>
    <s v="INDUSTRIALS"/>
    <x v="8"/>
    <s v="AEROSPACE/DEFENSE"/>
    <n v="1870"/>
  </r>
  <r>
    <x v="44"/>
    <s v="DM"/>
    <s v="NORTHERN AMERICA"/>
    <s v="UNITED STATES"/>
    <s v="INDUSTRIALS"/>
    <x v="8"/>
    <s v="DIVERSIFIED CAPITAL GOODS"/>
    <n v="2350.6"/>
  </r>
  <r>
    <x v="44"/>
    <s v="DM"/>
    <s v="NORTHERN AMERICA"/>
    <s v="UNITED STATES"/>
    <s v="INDUSTRIALS"/>
    <x v="8"/>
    <s v="MACHINERY"/>
    <n v="1587.3"/>
  </r>
  <r>
    <x v="44"/>
    <s v="DM"/>
    <s v="NORTHERN AMERICA"/>
    <s v="UNITED STATES"/>
    <s v="INDUSTRIALS"/>
    <x v="8"/>
    <s v="PACKAGING"/>
    <n v="8612.1"/>
  </r>
  <r>
    <x v="44"/>
    <s v="DM"/>
    <s v="NORTHERN AMERICA"/>
    <s v="UNITED STATES"/>
    <s v="INDUSTRIALS"/>
    <x v="4"/>
    <s v="BEVERAGE"/>
    <n v="830"/>
  </r>
  <r>
    <x v="44"/>
    <s v="DM"/>
    <s v="NORTHERN AMERICA"/>
    <s v="UNITED STATES"/>
    <s v="INDUSTRIALS"/>
    <x v="4"/>
    <s v="FOOD - WHOLESALE"/>
    <n v="3799.9"/>
  </r>
  <r>
    <x v="44"/>
    <s v="DM"/>
    <s v="NORTHERN AMERICA"/>
    <s v="UNITED STATES"/>
    <s v="INDUSTRIALS"/>
    <x v="4"/>
    <s v="PERSONAL &amp; HOUSEHOLD PRODUCTS"/>
    <n v="4419.7"/>
  </r>
  <r>
    <x v="44"/>
    <s v="DM"/>
    <s v="NORTHERN AMERICA"/>
    <s v="UNITED STATES"/>
    <s v="INDUSTRIALS"/>
    <x v="9"/>
    <s v="ENERGY - EXPLORATION &amp; PRODUCTION"/>
    <n v="7891.8"/>
  </r>
  <r>
    <x v="44"/>
    <s v="DM"/>
    <s v="NORTHERN AMERICA"/>
    <s v="UNITED STATES"/>
    <s v="INDUSTRIALS"/>
    <x v="9"/>
    <s v="GAS DISTRIBUTION"/>
    <n v="402.2"/>
  </r>
  <r>
    <x v="44"/>
    <s v="DM"/>
    <s v="NORTHERN AMERICA"/>
    <s v="UNITED STATES"/>
    <s v="INDUSTRIALS"/>
    <x v="9"/>
    <s v="INTEGRATED ENERGY"/>
    <n v="505"/>
  </r>
  <r>
    <x v="44"/>
    <s v="DM"/>
    <s v="NORTHERN AMERICA"/>
    <s v="UNITED STATES"/>
    <s v="INDUSTRIALS"/>
    <x v="9"/>
    <s v="OIL FIELD EQUIPMENT &amp; SERVICES"/>
    <n v="2899.5"/>
  </r>
  <r>
    <x v="44"/>
    <s v="DM"/>
    <s v="NORTHERN AMERICA"/>
    <s v="UNITED STATES"/>
    <s v="INDUSTRIALS"/>
    <x v="9"/>
    <s v="OIL REFINING &amp; MARKETING"/>
    <n v="1410"/>
  </r>
  <r>
    <x v="44"/>
    <s v="DM"/>
    <s v="NORTHERN AMERICA"/>
    <s v="UNITED STATES"/>
    <s v="INDUSTRIALS"/>
    <x v="0"/>
    <s v="HEALTH FACILITIES"/>
    <n v="9083.6"/>
  </r>
  <r>
    <x v="44"/>
    <s v="DM"/>
    <s v="NORTHERN AMERICA"/>
    <s v="UNITED STATES"/>
    <s v="INDUSTRIALS"/>
    <x v="0"/>
    <s v="HEALTH SERVICES"/>
    <n v="3703.1"/>
  </r>
  <r>
    <x v="44"/>
    <s v="DM"/>
    <s v="NORTHERN AMERICA"/>
    <s v="UNITED STATES"/>
    <s v="INDUSTRIALS"/>
    <x v="0"/>
    <s v="MANAGED CARE"/>
    <n v="300"/>
  </r>
  <r>
    <x v="44"/>
    <s v="DM"/>
    <s v="NORTHERN AMERICA"/>
    <s v="UNITED STATES"/>
    <s v="INDUSTRIALS"/>
    <x v="0"/>
    <s v="MEDICAL PRODUCTS"/>
    <n v="1714.9"/>
  </r>
  <r>
    <x v="44"/>
    <s v="DM"/>
    <s v="NORTHERN AMERICA"/>
    <s v="UNITED STATES"/>
    <s v="INDUSTRIALS"/>
    <x v="0"/>
    <s v="PHARMACEUTICALS"/>
    <n v="725"/>
  </r>
  <r>
    <x v="44"/>
    <s v="DM"/>
    <s v="NORTHERN AMERICA"/>
    <s v="UNITED STATES"/>
    <s v="INDUSTRIALS"/>
    <x v="14"/>
    <s v="GAMING"/>
    <n v="9774.9"/>
  </r>
  <r>
    <x v="44"/>
    <s v="DM"/>
    <s v="NORTHERN AMERICA"/>
    <s v="UNITED STATES"/>
    <s v="INDUSTRIALS"/>
    <x v="14"/>
    <s v="HOTELS"/>
    <n v="4810"/>
  </r>
  <r>
    <x v="44"/>
    <s v="DM"/>
    <s v="NORTHERN AMERICA"/>
    <s v="UNITED STATES"/>
    <s v="INDUSTRIALS"/>
    <x v="14"/>
    <s v="RECREATION &amp; TRAVEL"/>
    <n v="3896.2"/>
  </r>
  <r>
    <x v="44"/>
    <s v="DM"/>
    <s v="NORTHERN AMERICA"/>
    <s v="UNITED STATES"/>
    <s v="INDUSTRIALS"/>
    <x v="14"/>
    <s v="THEATERS &amp; ENTERTAINMENT"/>
    <n v="2679.4"/>
  </r>
  <r>
    <x v="44"/>
    <s v="DM"/>
    <s v="NORTHERN AMERICA"/>
    <s v="UNITED STATES"/>
    <s v="INDUSTRIALS"/>
    <x v="5"/>
    <s v="ADVERTISING"/>
    <n v="730"/>
  </r>
  <r>
    <x v="44"/>
    <s v="DM"/>
    <s v="NORTHERN AMERICA"/>
    <s v="UNITED STATES"/>
    <s v="INDUSTRIALS"/>
    <x v="5"/>
    <s v="CABLE &amp; SATELLITE TV"/>
    <n v="18145.5"/>
  </r>
  <r>
    <x v="44"/>
    <s v="DM"/>
    <s v="NORTHERN AMERICA"/>
    <s v="UNITED STATES"/>
    <s v="INDUSTRIALS"/>
    <x v="5"/>
    <s v="MEDIA - DIVERSIFIED"/>
    <n v="1485"/>
  </r>
  <r>
    <x v="44"/>
    <s v="DM"/>
    <s v="NORTHERN AMERICA"/>
    <s v="UNITED STATES"/>
    <s v="INDUSTRIALS"/>
    <x v="5"/>
    <s v="MEDIA CONTENT"/>
    <n v="14948.2"/>
  </r>
  <r>
    <x v="44"/>
    <s v="DM"/>
    <s v="NORTHERN AMERICA"/>
    <s v="UNITED STATES"/>
    <s v="INDUSTRIALS"/>
    <x v="5"/>
    <s v="PRINTING &amp; PUBLISHING"/>
    <n v="2285"/>
  </r>
  <r>
    <x v="44"/>
    <s v="DM"/>
    <s v="NORTHERN AMERICA"/>
    <s v="UNITED STATES"/>
    <s v="INDUSTRIALS"/>
    <x v="15"/>
    <s v="REALESTATE DEV &amp; MGT"/>
    <n v="475"/>
  </r>
  <r>
    <x v="44"/>
    <s v="DM"/>
    <s v="NORTHERN AMERICA"/>
    <s v="UNITED STATES"/>
    <s v="INDUSTRIALS"/>
    <x v="15"/>
    <s v="REITS"/>
    <n v="1810"/>
  </r>
  <r>
    <x v="44"/>
    <s v="DM"/>
    <s v="NORTHERN AMERICA"/>
    <s v="UNITED STATES"/>
    <s v="INDUSTRIALS"/>
    <x v="10"/>
    <s v="DEPARTMENT STORES"/>
    <n v="107.5"/>
  </r>
  <r>
    <x v="44"/>
    <s v="DM"/>
    <s v="NORTHERN AMERICA"/>
    <s v="UNITED STATES"/>
    <s v="INDUSTRIALS"/>
    <x v="10"/>
    <s v="DISCOUNT STORES"/>
    <n v="2046.9"/>
  </r>
  <r>
    <x v="44"/>
    <s v="DM"/>
    <s v="NORTHERN AMERICA"/>
    <s v="UNITED STATES"/>
    <s v="INDUSTRIALS"/>
    <x v="10"/>
    <s v="FOOD &amp; DRUG RETAILERS"/>
    <n v="2974.9"/>
  </r>
  <r>
    <x v="44"/>
    <s v="DM"/>
    <s v="NORTHERN AMERICA"/>
    <s v="UNITED STATES"/>
    <s v="INDUSTRIALS"/>
    <x v="10"/>
    <s v="RESTAURANTS"/>
    <n v="2473.1"/>
  </r>
  <r>
    <x v="44"/>
    <s v="DM"/>
    <s v="NORTHERN AMERICA"/>
    <s v="UNITED STATES"/>
    <s v="INDUSTRIALS"/>
    <x v="10"/>
    <s v="SPECIALTY RETAIL"/>
    <n v="9572.6"/>
  </r>
  <r>
    <x v="44"/>
    <s v="DM"/>
    <s v="NORTHERN AMERICA"/>
    <s v="UNITED STATES"/>
    <s v="INDUSTRIALS"/>
    <x v="16"/>
    <s v="ENVIRONMENTAL"/>
    <n v="5299.2"/>
  </r>
  <r>
    <x v="44"/>
    <s v="DM"/>
    <s v="NORTHERN AMERICA"/>
    <s v="UNITED STATES"/>
    <s v="INDUSTRIALS"/>
    <x v="16"/>
    <s v="SUPPORT-SERVICES"/>
    <n v="3841"/>
  </r>
  <r>
    <x v="44"/>
    <s v="DM"/>
    <s v="NORTHERN AMERICA"/>
    <s v="UNITED STATES"/>
    <s v="INDUSTRIALS"/>
    <x v="17"/>
    <s v="ELECTRONICS"/>
    <n v="4950.3"/>
  </r>
  <r>
    <x v="44"/>
    <s v="DM"/>
    <s v="NORTHERN AMERICA"/>
    <s v="UNITED STATES"/>
    <s v="INDUSTRIALS"/>
    <x v="17"/>
    <s v="SOFTWARE/SERVICES"/>
    <n v="8087.8"/>
  </r>
  <r>
    <x v="44"/>
    <s v="DM"/>
    <s v="NORTHERN AMERICA"/>
    <s v="UNITED STATES"/>
    <s v="INDUSTRIALS"/>
    <x v="17"/>
    <s v="TECH HARDWARE &amp; EQUIPMENT"/>
    <n v="1700"/>
  </r>
  <r>
    <x v="44"/>
    <s v="DM"/>
    <s v="NORTHERN AMERICA"/>
    <s v="UNITED STATES"/>
    <s v="INDUSTRIALS"/>
    <x v="2"/>
    <s v="TELECOM - SATELLITE"/>
    <n v="4582.3"/>
  </r>
  <r>
    <x v="44"/>
    <s v="DM"/>
    <s v="NORTHERN AMERICA"/>
    <s v="UNITED STATES"/>
    <s v="INDUSTRIALS"/>
    <x v="2"/>
    <s v="TELECOM - WIRELESS"/>
    <n v="19457.400000000001"/>
  </r>
  <r>
    <x v="44"/>
    <s v="DM"/>
    <s v="NORTHERN AMERICA"/>
    <s v="UNITED STATES"/>
    <s v="INDUSTRIALS"/>
    <x v="2"/>
    <s v="TELECOM - WIRELINE INTEGRATED &amp; SERVICES"/>
    <n v="33378.9"/>
  </r>
  <r>
    <x v="44"/>
    <s v="DM"/>
    <s v="NORTHERN AMERICA"/>
    <s v="UNITED STATES"/>
    <s v="INDUSTRIALS"/>
    <x v="1"/>
    <s v="AIR TRANSPORTATION"/>
    <n v="3904.5"/>
  </r>
  <r>
    <x v="44"/>
    <s v="DM"/>
    <s v="NORTHERN AMERICA"/>
    <s v="UNITED STATES"/>
    <s v="INDUSTRIALS"/>
    <x v="1"/>
    <s v="RAIL"/>
    <n v="100"/>
  </r>
  <r>
    <x v="44"/>
    <s v="DM"/>
    <s v="NORTHERN AMERICA"/>
    <s v="UNITED STATES"/>
    <s v="INDUSTRIALS"/>
    <x v="1"/>
    <s v="TRANSPORT INFRASTRUCTURE/SERVICES"/>
    <n v="1460"/>
  </r>
  <r>
    <x v="44"/>
    <s v="DM"/>
    <s v="NORTHERN AMERICA"/>
    <s v="UNITED STATES"/>
    <s v="UTILITY"/>
    <x v="6"/>
    <s v="ELECTRIC-DISTR/TRANS"/>
    <n v="550"/>
  </r>
  <r>
    <x v="44"/>
    <s v="DM"/>
    <s v="NORTHERN AMERICA"/>
    <s v="UNITED STATES"/>
    <s v="UTILITY"/>
    <x v="6"/>
    <s v="ELECTRIC-GENERATION"/>
    <n v="1735"/>
  </r>
  <r>
    <x v="44"/>
    <s v="DM"/>
    <s v="NORTHERN AMERICA"/>
    <s v="UNITED STATES"/>
    <s v="UTILITY"/>
    <x v="6"/>
    <s v="ELECTRIC-INTEGRATED"/>
    <n v="5598"/>
  </r>
  <r>
    <x v="44"/>
    <s v="DM"/>
    <s v="OCEANIA"/>
    <s v="AUSTRALIA"/>
    <s v="FINANCIAL"/>
    <x v="12"/>
    <s v="INVESTMENTS &amp; MISC FINANCIAL SERVICES"/>
    <n v="340"/>
  </r>
  <r>
    <x v="44"/>
    <s v="DM"/>
    <s v="OCEANIA"/>
    <s v="AUSTRALIA"/>
    <s v="INDUSTRIALS"/>
    <x v="7"/>
    <s v="METALS/MINING EXCLUDING STEEL"/>
    <n v="525"/>
  </r>
  <r>
    <x v="44"/>
    <s v="DM"/>
    <s v="OCEANIA"/>
    <s v="AUSTRALIA"/>
    <s v="INDUSTRIALS"/>
    <x v="14"/>
    <s v="GAMING"/>
    <n v="135"/>
  </r>
  <r>
    <x v="44"/>
    <s v="EM"/>
    <s v="ASIA"/>
    <s v="CHINA"/>
    <s v="UTILITY"/>
    <x v="6"/>
    <s v="ELECTRIC-GENERATION"/>
    <n v="180"/>
  </r>
  <r>
    <x v="44"/>
    <s v="EM"/>
    <s v="ASIA"/>
    <s v="HONG KONG"/>
    <s v="INDUSTRIALS"/>
    <x v="1"/>
    <s v="TRANSPORT INFRASTRUCTURE/SERVICES"/>
    <n v="587.9"/>
  </r>
  <r>
    <x v="44"/>
    <s v="EM"/>
    <s v="ASIA"/>
    <s v="MALAYSIA"/>
    <s v="FINANCIAL"/>
    <x v="11"/>
    <s v="BANKING"/>
    <n v="250"/>
  </r>
  <r>
    <x v="44"/>
    <s v="EM"/>
    <s v="ASIA"/>
    <s v="SINGAPORE"/>
    <s v="INDUSTRIALS"/>
    <x v="17"/>
    <s v="ELECTRONICS"/>
    <n v="150"/>
  </r>
  <r>
    <x v="44"/>
    <s v="EM"/>
    <s v="ASIA"/>
    <s v="THAILAND"/>
    <s v="INDUSTRIALS"/>
    <x v="7"/>
    <s v="FORESTRY/PAPER"/>
    <n v="111.3"/>
  </r>
  <r>
    <x v="44"/>
    <s v="EM"/>
    <s v="EUROPE"/>
    <s v="CZECH REPUBLIC"/>
    <s v="INDUSTRIALS"/>
    <x v="5"/>
    <s v="MEDIA CONTENT"/>
    <n v="100"/>
  </r>
  <r>
    <x v="44"/>
    <s v="EM"/>
    <s v="EUROPE"/>
    <s v="POLAND"/>
    <s v="INDUSTRIALS"/>
    <x v="2"/>
    <s v="TELECOM - WIRELESS"/>
    <n v="403.2"/>
  </r>
  <r>
    <x v="44"/>
    <s v="EM"/>
    <s v="EUROPE"/>
    <s v="POLAND"/>
    <s v="INDUSTRIALS"/>
    <x v="2"/>
    <s v="TELECOM - WIRELINE INTEGRATED &amp; SERVICES"/>
    <n v="391.6"/>
  </r>
  <r>
    <x v="44"/>
    <s v="EM"/>
    <s v="EUROPE"/>
    <s v="TURKEY"/>
    <s v="INDUSTRIALS"/>
    <x v="2"/>
    <s v="TELECOM - WIRELESS"/>
    <n v="285"/>
  </r>
  <r>
    <x v="44"/>
    <s v="EM"/>
    <s v="LATIN AMERICA"/>
    <s v="ARGENTINA"/>
    <s v="INDUSTRIALS"/>
    <x v="2"/>
    <s v="TELECOM - WIRELINE INTEGRATED &amp; SERVICES"/>
    <n v="318.39999999999998"/>
  </r>
  <r>
    <x v="44"/>
    <s v="EM"/>
    <s v="LATIN AMERICA"/>
    <s v="VENEZUELA"/>
    <s v="INDUSTRIALS"/>
    <x v="9"/>
    <s v="OIL REFINING &amp; MARKETING"/>
    <n v="500"/>
  </r>
  <r>
    <x v="45"/>
    <s v="DM"/>
    <s v="EUROPE"/>
    <s v="GERMANY"/>
    <s v="FINANCIAL"/>
    <x v="13"/>
    <s v="REINSURANCE"/>
    <n v="135"/>
  </r>
  <r>
    <x v="45"/>
    <s v="DM"/>
    <s v="EUROPE"/>
    <s v="GREECE"/>
    <s v="INDUSTRIALS"/>
    <x v="1"/>
    <s v="TRANSPORT INFRASTRUCTURE/SERVICES"/>
    <n v="315"/>
  </r>
  <r>
    <x v="45"/>
    <s v="DM"/>
    <s v="EUROPE"/>
    <s v="LUXEMBOURG"/>
    <s v="INDUSTRIALS"/>
    <x v="2"/>
    <s v="TELECOM - WIRELESS"/>
    <n v="962"/>
  </r>
  <r>
    <x v="45"/>
    <s v="DM"/>
    <s v="EUROPE"/>
    <s v="NETHERLANDS"/>
    <s v="INDUSTRIALS"/>
    <x v="8"/>
    <s v="PACKAGING"/>
    <n v="100"/>
  </r>
  <r>
    <x v="45"/>
    <s v="DM"/>
    <s v="EUROPE"/>
    <s v="NETHERLANDS"/>
    <s v="INDUSTRIALS"/>
    <x v="5"/>
    <s v="CABLE &amp; SATELLITE TV"/>
    <n v="4364"/>
  </r>
  <r>
    <x v="45"/>
    <s v="DM"/>
    <s v="EUROPE"/>
    <s v="NETHERLANDS"/>
    <s v="INDUSTRIALS"/>
    <x v="10"/>
    <s v="SPECIALTY RETAIL"/>
    <n v="350"/>
  </r>
  <r>
    <x v="45"/>
    <s v="DM"/>
    <s v="EUROPE"/>
    <s v="NETHERLANDS"/>
    <s v="INDUSTRIALS"/>
    <x v="2"/>
    <s v="TELECOM - WIRELINE INTEGRATED &amp; SERVICES"/>
    <n v="1469.6"/>
  </r>
  <r>
    <x v="45"/>
    <s v="DM"/>
    <s v="EUROPE"/>
    <s v="NORWAY"/>
    <s v="INDUSTRIALS"/>
    <x v="9"/>
    <s v="OIL FIELD EQUIPMENT &amp; SERVICES"/>
    <n v="563.70000000000005"/>
  </r>
  <r>
    <x v="45"/>
    <s v="DM"/>
    <s v="EUROPE"/>
    <s v="SPAIN"/>
    <s v="INDUSTRIALS"/>
    <x v="2"/>
    <s v="TELECOM - WIRELINE INTEGRATED &amp; SERVICES"/>
    <n v="100"/>
  </r>
  <r>
    <x v="45"/>
    <s v="DM"/>
    <s v="EUROPE"/>
    <s v="SWEDEN"/>
    <s v="INDUSTRIALS"/>
    <x v="1"/>
    <s v="TRANSPORT INFRASTRUCTURE/SERVICES"/>
    <n v="475"/>
  </r>
  <r>
    <x v="45"/>
    <s v="DM"/>
    <s v="EUROPE"/>
    <s v="SWITZERLAND"/>
    <s v="INDUSTRIALS"/>
    <x v="2"/>
    <s v="TELECOM - WIRELINE INTEGRATED &amp; SERVICES"/>
    <n v="160"/>
  </r>
  <r>
    <x v="45"/>
    <s v="DM"/>
    <s v="EUROPE"/>
    <s v="UNITED KINGDOM"/>
    <s v="INDUSTRIALS"/>
    <x v="7"/>
    <s v="CHEMICALS"/>
    <n v="664.4"/>
  </r>
  <r>
    <x v="45"/>
    <s v="DM"/>
    <s v="EUROPE"/>
    <s v="UNITED KINGDOM"/>
    <s v="INDUSTRIALS"/>
    <x v="8"/>
    <s v="AEROSPACE/DEFENSE"/>
    <n v="224"/>
  </r>
  <r>
    <x v="45"/>
    <s v="DM"/>
    <s v="EUROPE"/>
    <s v="UNITED KINGDOM"/>
    <s v="INDUSTRIALS"/>
    <x v="4"/>
    <s v="PERSONAL &amp; HOUSEHOLD PRODUCTS"/>
    <n v="338.1"/>
  </r>
  <r>
    <x v="45"/>
    <s v="DM"/>
    <s v="EUROPE"/>
    <s v="UNITED KINGDOM"/>
    <s v="INDUSTRIALS"/>
    <x v="5"/>
    <s v="CABLE &amp; SATELLITE TV"/>
    <n v="2796.3"/>
  </r>
  <r>
    <x v="45"/>
    <s v="DM"/>
    <s v="EUROPE"/>
    <s v="UNITED KINGDOM"/>
    <s v="INDUSTRIALS"/>
    <x v="5"/>
    <s v="MEDIA CONTENT"/>
    <n v="1550"/>
  </r>
  <r>
    <x v="45"/>
    <s v="DM"/>
    <s v="EUROPE"/>
    <s v="UNITED KINGDOM"/>
    <s v="INDUSTRIALS"/>
    <x v="5"/>
    <s v="PRINTING &amp; PUBLISHING"/>
    <n v="110"/>
  </r>
  <r>
    <x v="45"/>
    <s v="DM"/>
    <s v="EUROPE"/>
    <s v="UNITED KINGDOM"/>
    <s v="INDUSTRIALS"/>
    <x v="10"/>
    <s v="SPECIALTY RETAIL"/>
    <n v="300"/>
  </r>
  <r>
    <x v="45"/>
    <s v="DM"/>
    <s v="EUROPE"/>
    <s v="UNITED KINGDOM"/>
    <s v="INDUSTRIALS"/>
    <x v="17"/>
    <s v="TECH HARDWARE &amp; EQUIPMENT"/>
    <n v="170"/>
  </r>
  <r>
    <x v="45"/>
    <s v="DM"/>
    <s v="EUROPE"/>
    <s v="UNITED KINGDOM"/>
    <s v="INDUSTRIALS"/>
    <x v="2"/>
    <s v="TELECOM - WIRELESS"/>
    <n v="558"/>
  </r>
  <r>
    <x v="45"/>
    <s v="DM"/>
    <s v="EUROPE"/>
    <s v="UNITED KINGDOM"/>
    <s v="INDUSTRIALS"/>
    <x v="2"/>
    <s v="TELECOM - WIRELINE INTEGRATED &amp; SERVICES"/>
    <n v="1796.9"/>
  </r>
  <r>
    <x v="45"/>
    <s v="DM"/>
    <s v="NORTHERN AMERICA"/>
    <s v="BERMUDA"/>
    <s v="INDUSTRIALS"/>
    <x v="8"/>
    <s v="DIVERSIFIED CAPITAL GOODS"/>
    <n v="426.6"/>
  </r>
  <r>
    <x v="45"/>
    <s v="DM"/>
    <s v="NORTHERN AMERICA"/>
    <s v="BERMUDA"/>
    <s v="INDUSTRIALS"/>
    <x v="2"/>
    <s v="TELECOM - WIRELINE INTEGRATED &amp; SERVICES"/>
    <n v="300"/>
  </r>
  <r>
    <x v="45"/>
    <s v="DM"/>
    <s v="NORTHERN AMERICA"/>
    <s v="CANADA"/>
    <s v="INDUSTRIALS"/>
    <x v="7"/>
    <s v="BUILDING MATERIALS"/>
    <n v="232"/>
  </r>
  <r>
    <x v="45"/>
    <s v="DM"/>
    <s v="NORTHERN AMERICA"/>
    <s v="CANADA"/>
    <s v="INDUSTRIALS"/>
    <x v="7"/>
    <s v="CHEMICALS"/>
    <n v="580"/>
  </r>
  <r>
    <x v="45"/>
    <s v="DM"/>
    <s v="NORTHERN AMERICA"/>
    <s v="CANADA"/>
    <s v="INDUSTRIALS"/>
    <x v="7"/>
    <s v="FORESTRY/PAPER"/>
    <n v="2269.9"/>
  </r>
  <r>
    <x v="45"/>
    <s v="DM"/>
    <s v="NORTHERN AMERICA"/>
    <s v="CANADA"/>
    <s v="INDUSTRIALS"/>
    <x v="7"/>
    <s v="METALS/MINING EXCLUDING STEEL"/>
    <n v="442.5"/>
  </r>
  <r>
    <x v="45"/>
    <s v="DM"/>
    <s v="NORTHERN AMERICA"/>
    <s v="CANADA"/>
    <s v="INDUSTRIALS"/>
    <x v="7"/>
    <s v="STEEL PRODUCERS/PRODUCTS"/>
    <n v="340"/>
  </r>
  <r>
    <x v="45"/>
    <s v="DM"/>
    <s v="NORTHERN AMERICA"/>
    <s v="CANADA"/>
    <s v="INDUSTRIALS"/>
    <x v="8"/>
    <s v="DIVERSIFIED CAPITAL GOODS"/>
    <n v="367.5"/>
  </r>
  <r>
    <x v="45"/>
    <s v="DM"/>
    <s v="NORTHERN AMERICA"/>
    <s v="CANADA"/>
    <s v="INDUSTRIALS"/>
    <x v="8"/>
    <s v="PACKAGING"/>
    <n v="264.89999999999998"/>
  </r>
  <r>
    <x v="45"/>
    <s v="DM"/>
    <s v="NORTHERN AMERICA"/>
    <s v="CANADA"/>
    <s v="INDUSTRIALS"/>
    <x v="4"/>
    <s v="BEVERAGE"/>
    <n v="285"/>
  </r>
  <r>
    <x v="45"/>
    <s v="DM"/>
    <s v="NORTHERN AMERICA"/>
    <s v="CANADA"/>
    <s v="INDUSTRIALS"/>
    <x v="9"/>
    <s v="ENERGY - EXPLORATION &amp; PRODUCTION"/>
    <n v="1374.9"/>
  </r>
  <r>
    <x v="45"/>
    <s v="DM"/>
    <s v="NORTHERN AMERICA"/>
    <s v="CANADA"/>
    <s v="INDUSTRIALS"/>
    <x v="14"/>
    <s v="THEATERS &amp; ENTERTAINMENT"/>
    <n v="150"/>
  </r>
  <r>
    <x v="45"/>
    <s v="DM"/>
    <s v="NORTHERN AMERICA"/>
    <s v="CANADA"/>
    <s v="INDUSTRIALS"/>
    <x v="5"/>
    <s v="ADVERTISING"/>
    <n v="200"/>
  </r>
  <r>
    <x v="45"/>
    <s v="DM"/>
    <s v="NORTHERN AMERICA"/>
    <s v="CANADA"/>
    <s v="INDUSTRIALS"/>
    <x v="5"/>
    <s v="CABLE &amp; SATELLITE TV"/>
    <n v="868"/>
  </r>
  <r>
    <x v="45"/>
    <s v="DM"/>
    <s v="NORTHERN AMERICA"/>
    <s v="CANADA"/>
    <s v="INDUSTRIALS"/>
    <x v="16"/>
    <s v="SUPPORT-SERVICES"/>
    <n v="135"/>
  </r>
  <r>
    <x v="45"/>
    <s v="DM"/>
    <s v="NORTHERN AMERICA"/>
    <s v="CANADA"/>
    <s v="INDUSTRIALS"/>
    <x v="17"/>
    <s v="ELECTRONICS"/>
    <n v="200"/>
  </r>
  <r>
    <x v="45"/>
    <s v="DM"/>
    <s v="NORTHERN AMERICA"/>
    <s v="CANADA"/>
    <s v="INDUSTRIALS"/>
    <x v="2"/>
    <s v="TELECOM - WIRELESS"/>
    <n v="3030"/>
  </r>
  <r>
    <x v="45"/>
    <s v="DM"/>
    <s v="NORTHERN AMERICA"/>
    <s v="CANADA"/>
    <s v="INDUSTRIALS"/>
    <x v="2"/>
    <s v="TELECOM - WIRELINE INTEGRATED &amp; SERVICES"/>
    <n v="2396"/>
  </r>
  <r>
    <x v="45"/>
    <s v="DM"/>
    <s v="NORTHERN AMERICA"/>
    <s v="CANADA"/>
    <s v="INDUSTRIALS"/>
    <x v="1"/>
    <s v="TRANSPORT INFRASTRUCTURE/SERVICES"/>
    <n v="950"/>
  </r>
  <r>
    <x v="45"/>
    <s v="DM"/>
    <s v="NORTHERN AMERICA"/>
    <s v="UNITED STATES"/>
    <s v="FINANCIAL"/>
    <x v="11"/>
    <s v="BANKING"/>
    <n v="2665"/>
  </r>
  <r>
    <x v="45"/>
    <s v="DM"/>
    <s v="NORTHERN AMERICA"/>
    <s v="UNITED STATES"/>
    <s v="FINANCIAL"/>
    <x v="12"/>
    <s v="CONS/COMM/LEASE FINANCING"/>
    <n v="5903.9"/>
  </r>
  <r>
    <x v="45"/>
    <s v="DM"/>
    <s v="NORTHERN AMERICA"/>
    <s v="UNITED STATES"/>
    <s v="FINANCIAL"/>
    <x v="12"/>
    <s v="INVESTMENTS &amp; MISC FINANCIAL SERVICES"/>
    <n v="4952.8"/>
  </r>
  <r>
    <x v="45"/>
    <s v="DM"/>
    <s v="NORTHERN AMERICA"/>
    <s v="UNITED STATES"/>
    <s v="FINANCIAL"/>
    <x v="13"/>
    <s v="LIFE INSURANCE"/>
    <n v="2300"/>
  </r>
  <r>
    <x v="45"/>
    <s v="DM"/>
    <s v="NORTHERN AMERICA"/>
    <s v="UNITED STATES"/>
    <s v="FINANCIAL"/>
    <x v="13"/>
    <s v="P&amp;C"/>
    <n v="274"/>
  </r>
  <r>
    <x v="45"/>
    <s v="DM"/>
    <s v="NORTHERN AMERICA"/>
    <s v="UNITED STATES"/>
    <s v="INDUSTRIALS"/>
    <x v="3"/>
    <s v="AUTO PARTS &amp; EQUIPMENT"/>
    <n v="6809.7"/>
  </r>
  <r>
    <x v="45"/>
    <s v="DM"/>
    <s v="NORTHERN AMERICA"/>
    <s v="UNITED STATES"/>
    <s v="INDUSTRIALS"/>
    <x v="3"/>
    <s v="AUTOMAKERS"/>
    <n v="252.3"/>
  </r>
  <r>
    <x v="45"/>
    <s v="DM"/>
    <s v="NORTHERN AMERICA"/>
    <s v="UNITED STATES"/>
    <s v="INDUSTRIALS"/>
    <x v="7"/>
    <s v="BUILDING &amp; CONSTRUCTION"/>
    <n v="5120.5"/>
  </r>
  <r>
    <x v="45"/>
    <s v="DM"/>
    <s v="NORTHERN AMERICA"/>
    <s v="UNITED STATES"/>
    <s v="INDUSTRIALS"/>
    <x v="7"/>
    <s v="BUILDING MATERIALS"/>
    <n v="3948.5"/>
  </r>
  <r>
    <x v="45"/>
    <s v="DM"/>
    <s v="NORTHERN AMERICA"/>
    <s v="UNITED STATES"/>
    <s v="INDUSTRIALS"/>
    <x v="7"/>
    <s v="CHEMICALS"/>
    <n v="8153.8"/>
  </r>
  <r>
    <x v="45"/>
    <s v="DM"/>
    <s v="NORTHERN AMERICA"/>
    <s v="UNITED STATES"/>
    <s v="INDUSTRIALS"/>
    <x v="7"/>
    <s v="FORESTRY/PAPER"/>
    <n v="799.6"/>
  </r>
  <r>
    <x v="45"/>
    <s v="DM"/>
    <s v="NORTHERN AMERICA"/>
    <s v="UNITED STATES"/>
    <s v="INDUSTRIALS"/>
    <x v="7"/>
    <s v="METALS/MINING EXCLUDING STEEL"/>
    <n v="3457.9"/>
  </r>
  <r>
    <x v="45"/>
    <s v="DM"/>
    <s v="NORTHERN AMERICA"/>
    <s v="UNITED STATES"/>
    <s v="INDUSTRIALS"/>
    <x v="7"/>
    <s v="STEEL PRODUCERS/PRODUCTS"/>
    <n v="4278.5"/>
  </r>
  <r>
    <x v="45"/>
    <s v="DM"/>
    <s v="NORTHERN AMERICA"/>
    <s v="UNITED STATES"/>
    <s v="INDUSTRIALS"/>
    <x v="8"/>
    <s v="AEROSPACE/DEFENSE"/>
    <n v="1870"/>
  </r>
  <r>
    <x v="45"/>
    <s v="DM"/>
    <s v="NORTHERN AMERICA"/>
    <s v="UNITED STATES"/>
    <s v="INDUSTRIALS"/>
    <x v="8"/>
    <s v="DIVERSIFIED CAPITAL GOODS"/>
    <n v="2220.1999999999998"/>
  </r>
  <r>
    <x v="45"/>
    <s v="DM"/>
    <s v="NORTHERN AMERICA"/>
    <s v="UNITED STATES"/>
    <s v="INDUSTRIALS"/>
    <x v="8"/>
    <s v="MACHINERY"/>
    <n v="1587.3"/>
  </r>
  <r>
    <x v="45"/>
    <s v="DM"/>
    <s v="NORTHERN AMERICA"/>
    <s v="UNITED STATES"/>
    <s v="INDUSTRIALS"/>
    <x v="8"/>
    <s v="PACKAGING"/>
    <n v="8374.6"/>
  </r>
  <r>
    <x v="45"/>
    <s v="DM"/>
    <s v="NORTHERN AMERICA"/>
    <s v="UNITED STATES"/>
    <s v="INDUSTRIALS"/>
    <x v="4"/>
    <s v="BEVERAGE"/>
    <n v="830"/>
  </r>
  <r>
    <x v="45"/>
    <s v="DM"/>
    <s v="NORTHERN AMERICA"/>
    <s v="UNITED STATES"/>
    <s v="INDUSTRIALS"/>
    <x v="4"/>
    <s v="FOOD - WHOLESALE"/>
    <n v="3799.9"/>
  </r>
  <r>
    <x v="45"/>
    <s v="DM"/>
    <s v="NORTHERN AMERICA"/>
    <s v="UNITED STATES"/>
    <s v="INDUSTRIALS"/>
    <x v="4"/>
    <s v="PERSONAL &amp; HOUSEHOLD PRODUCTS"/>
    <n v="4669.1000000000004"/>
  </r>
  <r>
    <x v="45"/>
    <s v="DM"/>
    <s v="NORTHERN AMERICA"/>
    <s v="UNITED STATES"/>
    <s v="INDUSTRIALS"/>
    <x v="9"/>
    <s v="ENERGY - EXPLORATION &amp; PRODUCTION"/>
    <n v="7716.8"/>
  </r>
  <r>
    <x v="45"/>
    <s v="DM"/>
    <s v="NORTHERN AMERICA"/>
    <s v="UNITED STATES"/>
    <s v="INDUSTRIALS"/>
    <x v="9"/>
    <s v="GAS DISTRIBUTION"/>
    <n v="402.2"/>
  </r>
  <r>
    <x v="45"/>
    <s v="DM"/>
    <s v="NORTHERN AMERICA"/>
    <s v="UNITED STATES"/>
    <s v="INDUSTRIALS"/>
    <x v="9"/>
    <s v="INTEGRATED ENERGY"/>
    <n v="505"/>
  </r>
  <r>
    <x v="45"/>
    <s v="DM"/>
    <s v="NORTHERN AMERICA"/>
    <s v="UNITED STATES"/>
    <s v="INDUSTRIALS"/>
    <x v="9"/>
    <s v="OIL FIELD EQUIPMENT &amp; SERVICES"/>
    <n v="2899.5"/>
  </r>
  <r>
    <x v="45"/>
    <s v="DM"/>
    <s v="NORTHERN AMERICA"/>
    <s v="UNITED STATES"/>
    <s v="INDUSTRIALS"/>
    <x v="9"/>
    <s v="OIL REFINING &amp; MARKETING"/>
    <n v="1410"/>
  </r>
  <r>
    <x v="45"/>
    <s v="DM"/>
    <s v="NORTHERN AMERICA"/>
    <s v="UNITED STATES"/>
    <s v="INDUSTRIALS"/>
    <x v="0"/>
    <s v="HEALTH FACILITIES"/>
    <n v="10561.6"/>
  </r>
  <r>
    <x v="45"/>
    <s v="DM"/>
    <s v="NORTHERN AMERICA"/>
    <s v="UNITED STATES"/>
    <s v="INDUSTRIALS"/>
    <x v="0"/>
    <s v="HEALTH SERVICES"/>
    <n v="3703.1"/>
  </r>
  <r>
    <x v="45"/>
    <s v="DM"/>
    <s v="NORTHERN AMERICA"/>
    <s v="UNITED STATES"/>
    <s v="INDUSTRIALS"/>
    <x v="0"/>
    <s v="MANAGED CARE"/>
    <n v="300"/>
  </r>
  <r>
    <x v="45"/>
    <s v="DM"/>
    <s v="NORTHERN AMERICA"/>
    <s v="UNITED STATES"/>
    <s v="INDUSTRIALS"/>
    <x v="0"/>
    <s v="MEDICAL PRODUCTS"/>
    <n v="1714.9"/>
  </r>
  <r>
    <x v="45"/>
    <s v="DM"/>
    <s v="NORTHERN AMERICA"/>
    <s v="UNITED STATES"/>
    <s v="INDUSTRIALS"/>
    <x v="0"/>
    <s v="PHARMACEUTICALS"/>
    <n v="725"/>
  </r>
  <r>
    <x v="45"/>
    <s v="DM"/>
    <s v="NORTHERN AMERICA"/>
    <s v="UNITED STATES"/>
    <s v="INDUSTRIALS"/>
    <x v="14"/>
    <s v="GAMING"/>
    <n v="9774.9"/>
  </r>
  <r>
    <x v="45"/>
    <s v="DM"/>
    <s v="NORTHERN AMERICA"/>
    <s v="UNITED STATES"/>
    <s v="INDUSTRIALS"/>
    <x v="14"/>
    <s v="HOTELS"/>
    <n v="4660"/>
  </r>
  <r>
    <x v="45"/>
    <s v="DM"/>
    <s v="NORTHERN AMERICA"/>
    <s v="UNITED STATES"/>
    <s v="INDUSTRIALS"/>
    <x v="14"/>
    <s v="RECREATION &amp; TRAVEL"/>
    <n v="3896.2"/>
  </r>
  <r>
    <x v="45"/>
    <s v="DM"/>
    <s v="NORTHERN AMERICA"/>
    <s v="UNITED STATES"/>
    <s v="INDUSTRIALS"/>
    <x v="14"/>
    <s v="THEATERS &amp; ENTERTAINMENT"/>
    <n v="2481.4"/>
  </r>
  <r>
    <x v="45"/>
    <s v="DM"/>
    <s v="NORTHERN AMERICA"/>
    <s v="UNITED STATES"/>
    <s v="INDUSTRIALS"/>
    <x v="5"/>
    <s v="ADVERTISING"/>
    <n v="730"/>
  </r>
  <r>
    <x v="45"/>
    <s v="DM"/>
    <s v="NORTHERN AMERICA"/>
    <s v="UNITED STATES"/>
    <s v="INDUSTRIALS"/>
    <x v="5"/>
    <s v="CABLE &amp; SATELLITE TV"/>
    <n v="18690.5"/>
  </r>
  <r>
    <x v="45"/>
    <s v="DM"/>
    <s v="NORTHERN AMERICA"/>
    <s v="UNITED STATES"/>
    <s v="INDUSTRIALS"/>
    <x v="5"/>
    <s v="MEDIA - DIVERSIFIED"/>
    <n v="810"/>
  </r>
  <r>
    <x v="45"/>
    <s v="DM"/>
    <s v="NORTHERN AMERICA"/>
    <s v="UNITED STATES"/>
    <s v="INDUSTRIALS"/>
    <x v="5"/>
    <s v="MEDIA CONTENT"/>
    <n v="14773.2"/>
  </r>
  <r>
    <x v="45"/>
    <s v="DM"/>
    <s v="NORTHERN AMERICA"/>
    <s v="UNITED STATES"/>
    <s v="INDUSTRIALS"/>
    <x v="5"/>
    <s v="PRINTING &amp; PUBLISHING"/>
    <n v="2285"/>
  </r>
  <r>
    <x v="45"/>
    <s v="DM"/>
    <s v="NORTHERN AMERICA"/>
    <s v="UNITED STATES"/>
    <s v="INDUSTRIALS"/>
    <x v="15"/>
    <s v="REALESTATE DEV &amp; MGT"/>
    <n v="475"/>
  </r>
  <r>
    <x v="45"/>
    <s v="DM"/>
    <s v="NORTHERN AMERICA"/>
    <s v="UNITED STATES"/>
    <s v="INDUSTRIALS"/>
    <x v="15"/>
    <s v="REITS"/>
    <n v="1960"/>
  </r>
  <r>
    <x v="45"/>
    <s v="DM"/>
    <s v="NORTHERN AMERICA"/>
    <s v="UNITED STATES"/>
    <s v="INDUSTRIALS"/>
    <x v="10"/>
    <s v="DEPARTMENT STORES"/>
    <n v="107.5"/>
  </r>
  <r>
    <x v="45"/>
    <s v="DM"/>
    <s v="NORTHERN AMERICA"/>
    <s v="UNITED STATES"/>
    <s v="INDUSTRIALS"/>
    <x v="10"/>
    <s v="DISCOUNT STORES"/>
    <n v="2046.9"/>
  </r>
  <r>
    <x v="45"/>
    <s v="DM"/>
    <s v="NORTHERN AMERICA"/>
    <s v="UNITED STATES"/>
    <s v="INDUSTRIALS"/>
    <x v="10"/>
    <s v="FOOD &amp; DRUG RETAILERS"/>
    <n v="2974.9"/>
  </r>
  <r>
    <x v="45"/>
    <s v="DM"/>
    <s v="NORTHERN AMERICA"/>
    <s v="UNITED STATES"/>
    <s v="INDUSTRIALS"/>
    <x v="10"/>
    <s v="RESTAURANTS"/>
    <n v="2473.1"/>
  </r>
  <r>
    <x v="45"/>
    <s v="DM"/>
    <s v="NORTHERN AMERICA"/>
    <s v="UNITED STATES"/>
    <s v="INDUSTRIALS"/>
    <x v="10"/>
    <s v="SPECIALTY RETAIL"/>
    <n v="9572.6"/>
  </r>
  <r>
    <x v="45"/>
    <s v="DM"/>
    <s v="NORTHERN AMERICA"/>
    <s v="UNITED STATES"/>
    <s v="INDUSTRIALS"/>
    <x v="16"/>
    <s v="ENVIRONMENTAL"/>
    <n v="5299.2"/>
  </r>
  <r>
    <x v="45"/>
    <s v="DM"/>
    <s v="NORTHERN AMERICA"/>
    <s v="UNITED STATES"/>
    <s v="INDUSTRIALS"/>
    <x v="16"/>
    <s v="SUPPORT-SERVICES"/>
    <n v="3996"/>
  </r>
  <r>
    <x v="45"/>
    <s v="DM"/>
    <s v="NORTHERN AMERICA"/>
    <s v="UNITED STATES"/>
    <s v="INDUSTRIALS"/>
    <x v="17"/>
    <s v="ELECTRONICS"/>
    <n v="4500.3"/>
  </r>
  <r>
    <x v="45"/>
    <s v="DM"/>
    <s v="NORTHERN AMERICA"/>
    <s v="UNITED STATES"/>
    <s v="INDUSTRIALS"/>
    <x v="17"/>
    <s v="SOFTWARE/SERVICES"/>
    <n v="7972"/>
  </r>
  <r>
    <x v="45"/>
    <s v="DM"/>
    <s v="NORTHERN AMERICA"/>
    <s v="UNITED STATES"/>
    <s v="INDUSTRIALS"/>
    <x v="17"/>
    <s v="TECH HARDWARE &amp; EQUIPMENT"/>
    <n v="1700"/>
  </r>
  <r>
    <x v="45"/>
    <s v="DM"/>
    <s v="NORTHERN AMERICA"/>
    <s v="UNITED STATES"/>
    <s v="INDUSTRIALS"/>
    <x v="2"/>
    <s v="TELECOM - SATELLITE"/>
    <n v="4582.3"/>
  </r>
  <r>
    <x v="45"/>
    <s v="DM"/>
    <s v="NORTHERN AMERICA"/>
    <s v="UNITED STATES"/>
    <s v="INDUSTRIALS"/>
    <x v="2"/>
    <s v="TELECOM - WIRELESS"/>
    <n v="20841.3"/>
  </r>
  <r>
    <x v="45"/>
    <s v="DM"/>
    <s v="NORTHERN AMERICA"/>
    <s v="UNITED STATES"/>
    <s v="INDUSTRIALS"/>
    <x v="2"/>
    <s v="TELECOM - WIRELINE INTEGRATED &amp; SERVICES"/>
    <n v="34083.4"/>
  </r>
  <r>
    <x v="45"/>
    <s v="DM"/>
    <s v="NORTHERN AMERICA"/>
    <s v="UNITED STATES"/>
    <s v="INDUSTRIALS"/>
    <x v="1"/>
    <s v="AIR TRANSPORTATION"/>
    <n v="3654.5"/>
  </r>
  <r>
    <x v="45"/>
    <s v="DM"/>
    <s v="NORTHERN AMERICA"/>
    <s v="UNITED STATES"/>
    <s v="INDUSTRIALS"/>
    <x v="1"/>
    <s v="RAIL"/>
    <n v="100"/>
  </r>
  <r>
    <x v="45"/>
    <s v="DM"/>
    <s v="NORTHERN AMERICA"/>
    <s v="UNITED STATES"/>
    <s v="INDUSTRIALS"/>
    <x v="1"/>
    <s v="TRANSPORT INFRASTRUCTURE/SERVICES"/>
    <n v="1460"/>
  </r>
  <r>
    <x v="45"/>
    <s v="DM"/>
    <s v="NORTHERN AMERICA"/>
    <s v="UNITED STATES"/>
    <s v="UTILITY"/>
    <x v="6"/>
    <s v="ELECTRIC-DISTR/TRANS"/>
    <n v="550"/>
  </r>
  <r>
    <x v="45"/>
    <s v="DM"/>
    <s v="NORTHERN AMERICA"/>
    <s v="UNITED STATES"/>
    <s v="UTILITY"/>
    <x v="6"/>
    <s v="ELECTRIC-GENERATION"/>
    <n v="2835"/>
  </r>
  <r>
    <x v="45"/>
    <s v="DM"/>
    <s v="NORTHERN AMERICA"/>
    <s v="UNITED STATES"/>
    <s v="UTILITY"/>
    <x v="6"/>
    <s v="ELECTRIC-INTEGRATED"/>
    <n v="6273"/>
  </r>
  <r>
    <x v="45"/>
    <s v="DM"/>
    <s v="OCEANIA"/>
    <s v="AUSTRALIA"/>
    <s v="FINANCIAL"/>
    <x v="12"/>
    <s v="INVESTMENTS &amp; MISC FINANCIAL SERVICES"/>
    <n v="340"/>
  </r>
  <r>
    <x v="45"/>
    <s v="DM"/>
    <s v="OCEANIA"/>
    <s v="AUSTRALIA"/>
    <s v="INDUSTRIALS"/>
    <x v="7"/>
    <s v="METALS/MINING EXCLUDING STEEL"/>
    <n v="525"/>
  </r>
  <r>
    <x v="45"/>
    <s v="DM"/>
    <s v="OCEANIA"/>
    <s v="AUSTRALIA"/>
    <s v="INDUSTRIALS"/>
    <x v="14"/>
    <s v="GAMING"/>
    <n v="135"/>
  </r>
  <r>
    <x v="45"/>
    <s v="EM"/>
    <s v="ASIA"/>
    <s v="CHINA"/>
    <s v="UTILITY"/>
    <x v="6"/>
    <s v="ELECTRIC-GENERATION"/>
    <n v="180"/>
  </r>
  <r>
    <x v="45"/>
    <s v="EM"/>
    <s v="ASIA"/>
    <s v="HONG KONG"/>
    <s v="INDUSTRIALS"/>
    <x v="1"/>
    <s v="TRANSPORT INFRASTRUCTURE/SERVICES"/>
    <n v="587.9"/>
  </r>
  <r>
    <x v="45"/>
    <s v="EM"/>
    <s v="ASIA"/>
    <s v="MALAYSIA"/>
    <s v="FINANCIAL"/>
    <x v="11"/>
    <s v="BANKING"/>
    <n v="250"/>
  </r>
  <r>
    <x v="45"/>
    <s v="EM"/>
    <s v="ASIA"/>
    <s v="SINGAPORE"/>
    <s v="INDUSTRIALS"/>
    <x v="17"/>
    <s v="ELECTRONICS"/>
    <n v="150"/>
  </r>
  <r>
    <x v="45"/>
    <s v="EM"/>
    <s v="ASIA"/>
    <s v="THAILAND"/>
    <s v="INDUSTRIALS"/>
    <x v="7"/>
    <s v="FORESTRY/PAPER"/>
    <n v="111.3"/>
  </r>
  <r>
    <x v="45"/>
    <s v="EM"/>
    <s v="EUROPE"/>
    <s v="CZECH REPUBLIC"/>
    <s v="INDUSTRIALS"/>
    <x v="5"/>
    <s v="MEDIA CONTENT"/>
    <n v="100"/>
  </r>
  <r>
    <x v="45"/>
    <s v="EM"/>
    <s v="EUROPE"/>
    <s v="POLAND"/>
    <s v="INDUSTRIALS"/>
    <x v="2"/>
    <s v="TELECOM - WIRELESS"/>
    <n v="403.2"/>
  </r>
  <r>
    <x v="45"/>
    <s v="EM"/>
    <s v="EUROPE"/>
    <s v="POLAND"/>
    <s v="INDUSTRIALS"/>
    <x v="2"/>
    <s v="TELECOM - WIRELINE INTEGRATED &amp; SERVICES"/>
    <n v="391.6"/>
  </r>
  <r>
    <x v="45"/>
    <s v="EM"/>
    <s v="EUROPE"/>
    <s v="TURKEY"/>
    <s v="INDUSTRIALS"/>
    <x v="2"/>
    <s v="TELECOM - WIRELESS"/>
    <n v="285"/>
  </r>
  <r>
    <x v="45"/>
    <s v="EM"/>
    <s v="LATIN AMERICA"/>
    <s v="ARGENTINA"/>
    <s v="INDUSTRIALS"/>
    <x v="2"/>
    <s v="TELECOM - WIRELINE INTEGRATED &amp; SERVICES"/>
    <n v="616.70000000000005"/>
  </r>
  <r>
    <x v="45"/>
    <s v="EM"/>
    <s v="LATIN AMERICA"/>
    <s v="VENEZUELA"/>
    <s v="INDUSTRIALS"/>
    <x v="9"/>
    <s v="OIL REFINING &amp; MARKETING"/>
    <n v="500"/>
  </r>
  <r>
    <x v="45"/>
    <s v="EM"/>
    <s v="MIDDLE EAST"/>
    <s v="ISRAEL"/>
    <s v="INDUSTRIALS"/>
    <x v="2"/>
    <s v="TELECOM - WIRELESS"/>
    <n v="175"/>
  </r>
  <r>
    <x v="46"/>
    <s v="DM"/>
    <s v="EUROPE"/>
    <s v="GERMANY"/>
    <s v="FINANCIAL"/>
    <x v="13"/>
    <s v="REINSURANCE"/>
    <n v="135"/>
  </r>
  <r>
    <x v="46"/>
    <s v="DM"/>
    <s v="EUROPE"/>
    <s v="GREECE"/>
    <s v="INDUSTRIALS"/>
    <x v="1"/>
    <s v="TRANSPORT INFRASTRUCTURE/SERVICES"/>
    <n v="315"/>
  </r>
  <r>
    <x v="46"/>
    <s v="DM"/>
    <s v="EUROPE"/>
    <s v="LUXEMBOURG"/>
    <s v="INDUSTRIALS"/>
    <x v="2"/>
    <s v="TELECOM - WIRELESS"/>
    <n v="962"/>
  </r>
  <r>
    <x v="46"/>
    <s v="DM"/>
    <s v="EUROPE"/>
    <s v="NETHERLANDS"/>
    <s v="INDUSTRIALS"/>
    <x v="8"/>
    <s v="PACKAGING"/>
    <n v="100"/>
  </r>
  <r>
    <x v="46"/>
    <s v="DM"/>
    <s v="EUROPE"/>
    <s v="NETHERLANDS"/>
    <s v="INDUSTRIALS"/>
    <x v="5"/>
    <s v="CABLE &amp; SATELLITE TV"/>
    <n v="4364"/>
  </r>
  <r>
    <x v="46"/>
    <s v="DM"/>
    <s v="EUROPE"/>
    <s v="NETHERLANDS"/>
    <s v="INDUSTRIALS"/>
    <x v="10"/>
    <s v="SPECIALTY RETAIL"/>
    <n v="350"/>
  </r>
  <r>
    <x v="46"/>
    <s v="DM"/>
    <s v="EUROPE"/>
    <s v="NETHERLANDS"/>
    <s v="INDUSTRIALS"/>
    <x v="2"/>
    <s v="TELECOM - WIRELINE INTEGRATED &amp; SERVICES"/>
    <n v="1469.6"/>
  </r>
  <r>
    <x v="46"/>
    <s v="DM"/>
    <s v="EUROPE"/>
    <s v="NORWAY"/>
    <s v="INDUSTRIALS"/>
    <x v="9"/>
    <s v="OIL FIELD EQUIPMENT &amp; SERVICES"/>
    <n v="563.70000000000005"/>
  </r>
  <r>
    <x v="46"/>
    <s v="DM"/>
    <s v="EUROPE"/>
    <s v="SPAIN"/>
    <s v="INDUSTRIALS"/>
    <x v="2"/>
    <s v="TELECOM - WIRELINE INTEGRATED &amp; SERVICES"/>
    <n v="100"/>
  </r>
  <r>
    <x v="46"/>
    <s v="DM"/>
    <s v="EUROPE"/>
    <s v="SWEDEN"/>
    <s v="INDUSTRIALS"/>
    <x v="1"/>
    <s v="TRANSPORT INFRASTRUCTURE/SERVICES"/>
    <n v="475"/>
  </r>
  <r>
    <x v="46"/>
    <s v="DM"/>
    <s v="EUROPE"/>
    <s v="SWITZERLAND"/>
    <s v="INDUSTRIALS"/>
    <x v="2"/>
    <s v="TELECOM - WIRELINE INTEGRATED &amp; SERVICES"/>
    <n v="160"/>
  </r>
  <r>
    <x v="46"/>
    <s v="DM"/>
    <s v="EUROPE"/>
    <s v="UNITED KINGDOM"/>
    <s v="INDUSTRIALS"/>
    <x v="7"/>
    <s v="CHEMICALS"/>
    <n v="664.4"/>
  </r>
  <r>
    <x v="46"/>
    <s v="DM"/>
    <s v="EUROPE"/>
    <s v="UNITED KINGDOM"/>
    <s v="INDUSTRIALS"/>
    <x v="8"/>
    <s v="AEROSPACE/DEFENSE"/>
    <n v="224"/>
  </r>
  <r>
    <x v="46"/>
    <s v="DM"/>
    <s v="EUROPE"/>
    <s v="UNITED KINGDOM"/>
    <s v="INDUSTRIALS"/>
    <x v="4"/>
    <s v="FOOD - WHOLESALE"/>
    <n v="200"/>
  </r>
  <r>
    <x v="46"/>
    <s v="DM"/>
    <s v="EUROPE"/>
    <s v="UNITED KINGDOM"/>
    <s v="INDUSTRIALS"/>
    <x v="4"/>
    <s v="PERSONAL &amp; HOUSEHOLD PRODUCTS"/>
    <n v="338.1"/>
  </r>
  <r>
    <x v="46"/>
    <s v="DM"/>
    <s v="EUROPE"/>
    <s v="UNITED KINGDOM"/>
    <s v="INDUSTRIALS"/>
    <x v="5"/>
    <s v="CABLE &amp; SATELLITE TV"/>
    <n v="2796.3"/>
  </r>
  <r>
    <x v="46"/>
    <s v="DM"/>
    <s v="EUROPE"/>
    <s v="UNITED KINGDOM"/>
    <s v="INDUSTRIALS"/>
    <x v="5"/>
    <s v="MEDIA CONTENT"/>
    <n v="1550"/>
  </r>
  <r>
    <x v="46"/>
    <s v="DM"/>
    <s v="EUROPE"/>
    <s v="UNITED KINGDOM"/>
    <s v="INDUSTRIALS"/>
    <x v="5"/>
    <s v="PRINTING &amp; PUBLISHING"/>
    <n v="110"/>
  </r>
  <r>
    <x v="46"/>
    <s v="DM"/>
    <s v="EUROPE"/>
    <s v="UNITED KINGDOM"/>
    <s v="INDUSTRIALS"/>
    <x v="10"/>
    <s v="SPECIALTY RETAIL"/>
    <n v="300"/>
  </r>
  <r>
    <x v="46"/>
    <s v="DM"/>
    <s v="EUROPE"/>
    <s v="UNITED KINGDOM"/>
    <s v="INDUSTRIALS"/>
    <x v="17"/>
    <s v="TECH HARDWARE &amp; EQUIPMENT"/>
    <n v="170"/>
  </r>
  <r>
    <x v="46"/>
    <s v="DM"/>
    <s v="EUROPE"/>
    <s v="UNITED KINGDOM"/>
    <s v="INDUSTRIALS"/>
    <x v="2"/>
    <s v="TELECOM - WIRELESS"/>
    <n v="558"/>
  </r>
  <r>
    <x v="46"/>
    <s v="DM"/>
    <s v="EUROPE"/>
    <s v="UNITED KINGDOM"/>
    <s v="INDUSTRIALS"/>
    <x v="2"/>
    <s v="TELECOM - WIRELINE INTEGRATED &amp; SERVICES"/>
    <n v="1797"/>
  </r>
  <r>
    <x v="46"/>
    <s v="DM"/>
    <s v="NORTHERN AMERICA"/>
    <s v="BERMUDA"/>
    <s v="INDUSTRIALS"/>
    <x v="2"/>
    <s v="TELECOM - WIRELESS"/>
    <n v="426.6"/>
  </r>
  <r>
    <x v="46"/>
    <s v="DM"/>
    <s v="NORTHERN AMERICA"/>
    <s v="BERMUDA"/>
    <s v="INDUSTRIALS"/>
    <x v="2"/>
    <s v="TELECOM - WIRELINE INTEGRATED &amp; SERVICES"/>
    <n v="300"/>
  </r>
  <r>
    <x v="46"/>
    <s v="DM"/>
    <s v="NORTHERN AMERICA"/>
    <s v="CANADA"/>
    <s v="INDUSTRIALS"/>
    <x v="7"/>
    <s v="BUILDING MATERIALS"/>
    <n v="186.5"/>
  </r>
  <r>
    <x v="46"/>
    <s v="DM"/>
    <s v="NORTHERN AMERICA"/>
    <s v="CANADA"/>
    <s v="INDUSTRIALS"/>
    <x v="7"/>
    <s v="CHEMICALS"/>
    <n v="580"/>
  </r>
  <r>
    <x v="46"/>
    <s v="DM"/>
    <s v="NORTHERN AMERICA"/>
    <s v="CANADA"/>
    <s v="INDUSTRIALS"/>
    <x v="7"/>
    <s v="FORESTRY/PAPER"/>
    <n v="2269.9"/>
  </r>
  <r>
    <x v="46"/>
    <s v="DM"/>
    <s v="NORTHERN AMERICA"/>
    <s v="CANADA"/>
    <s v="INDUSTRIALS"/>
    <x v="7"/>
    <s v="METALS/MINING EXCLUDING STEEL"/>
    <n v="442.5"/>
  </r>
  <r>
    <x v="46"/>
    <s v="DM"/>
    <s v="NORTHERN AMERICA"/>
    <s v="CANADA"/>
    <s v="INDUSTRIALS"/>
    <x v="7"/>
    <s v="STEEL PRODUCERS/PRODUCTS"/>
    <n v="349"/>
  </r>
  <r>
    <x v="46"/>
    <s v="DM"/>
    <s v="NORTHERN AMERICA"/>
    <s v="CANADA"/>
    <s v="INDUSTRIALS"/>
    <x v="8"/>
    <s v="DIVERSIFIED CAPITAL GOODS"/>
    <n v="367.5"/>
  </r>
  <r>
    <x v="46"/>
    <s v="DM"/>
    <s v="NORTHERN AMERICA"/>
    <s v="CANADA"/>
    <s v="INDUSTRIALS"/>
    <x v="8"/>
    <s v="PACKAGING"/>
    <n v="264.89999999999998"/>
  </r>
  <r>
    <x v="46"/>
    <s v="DM"/>
    <s v="NORTHERN AMERICA"/>
    <s v="CANADA"/>
    <s v="INDUSTRIALS"/>
    <x v="4"/>
    <s v="BEVERAGE"/>
    <n v="285"/>
  </r>
  <r>
    <x v="46"/>
    <s v="DM"/>
    <s v="NORTHERN AMERICA"/>
    <s v="CANADA"/>
    <s v="INDUSTRIALS"/>
    <x v="9"/>
    <s v="ENERGY - EXPLORATION &amp; PRODUCTION"/>
    <n v="1374.9"/>
  </r>
  <r>
    <x v="46"/>
    <s v="DM"/>
    <s v="NORTHERN AMERICA"/>
    <s v="CANADA"/>
    <s v="INDUSTRIALS"/>
    <x v="14"/>
    <s v="THEATERS &amp; ENTERTAINMENT"/>
    <n v="150"/>
  </r>
  <r>
    <x v="46"/>
    <s v="DM"/>
    <s v="NORTHERN AMERICA"/>
    <s v="CANADA"/>
    <s v="INDUSTRIALS"/>
    <x v="5"/>
    <s v="ADVERTISING"/>
    <n v="200"/>
  </r>
  <r>
    <x v="46"/>
    <s v="DM"/>
    <s v="NORTHERN AMERICA"/>
    <s v="CANADA"/>
    <s v="INDUSTRIALS"/>
    <x v="5"/>
    <s v="CABLE &amp; SATELLITE TV"/>
    <n v="868"/>
  </r>
  <r>
    <x v="46"/>
    <s v="DM"/>
    <s v="NORTHERN AMERICA"/>
    <s v="CANADA"/>
    <s v="INDUSTRIALS"/>
    <x v="16"/>
    <s v="SUPPORT-SERVICES"/>
    <n v="135"/>
  </r>
  <r>
    <x v="46"/>
    <s v="DM"/>
    <s v="NORTHERN AMERICA"/>
    <s v="CANADA"/>
    <s v="INDUSTRIALS"/>
    <x v="17"/>
    <s v="ELECTRONICS"/>
    <n v="200"/>
  </r>
  <r>
    <x v="46"/>
    <s v="DM"/>
    <s v="NORTHERN AMERICA"/>
    <s v="CANADA"/>
    <s v="INDUSTRIALS"/>
    <x v="2"/>
    <s v="TELECOM - WIRELESS"/>
    <n v="3030"/>
  </r>
  <r>
    <x v="46"/>
    <s v="DM"/>
    <s v="NORTHERN AMERICA"/>
    <s v="CANADA"/>
    <s v="INDUSTRIALS"/>
    <x v="2"/>
    <s v="TELECOM - WIRELINE INTEGRATED &amp; SERVICES"/>
    <n v="2996"/>
  </r>
  <r>
    <x v="46"/>
    <s v="DM"/>
    <s v="NORTHERN AMERICA"/>
    <s v="CANADA"/>
    <s v="INDUSTRIALS"/>
    <x v="1"/>
    <s v="TRANSPORT INFRASTRUCTURE/SERVICES"/>
    <n v="950"/>
  </r>
  <r>
    <x v="46"/>
    <s v="DM"/>
    <s v="NORTHERN AMERICA"/>
    <s v="UNITED STATES"/>
    <s v="FINANCIAL"/>
    <x v="11"/>
    <s v="BANKING"/>
    <n v="2665"/>
  </r>
  <r>
    <x v="46"/>
    <s v="DM"/>
    <s v="NORTHERN AMERICA"/>
    <s v="UNITED STATES"/>
    <s v="FINANCIAL"/>
    <x v="12"/>
    <s v="CONS/COMM/LEASE FINANCING"/>
    <n v="5703.9"/>
  </r>
  <r>
    <x v="46"/>
    <s v="DM"/>
    <s v="NORTHERN AMERICA"/>
    <s v="UNITED STATES"/>
    <s v="FINANCIAL"/>
    <x v="12"/>
    <s v="INVESTMENTS &amp; MISC FINANCIAL SERVICES"/>
    <n v="5152.8"/>
  </r>
  <r>
    <x v="46"/>
    <s v="DM"/>
    <s v="NORTHERN AMERICA"/>
    <s v="UNITED STATES"/>
    <s v="FINANCIAL"/>
    <x v="13"/>
    <s v="INSURANCE BROKERAGE"/>
    <n v="548"/>
  </r>
  <r>
    <x v="46"/>
    <s v="DM"/>
    <s v="NORTHERN AMERICA"/>
    <s v="UNITED STATES"/>
    <s v="FINANCIAL"/>
    <x v="13"/>
    <s v="LIFE INSURANCE"/>
    <n v="2288"/>
  </r>
  <r>
    <x v="46"/>
    <s v="DM"/>
    <s v="NORTHERN AMERICA"/>
    <s v="UNITED STATES"/>
    <s v="FINANCIAL"/>
    <x v="13"/>
    <s v="P&amp;C"/>
    <n v="274"/>
  </r>
  <r>
    <x v="46"/>
    <s v="DM"/>
    <s v="NORTHERN AMERICA"/>
    <s v="UNITED STATES"/>
    <s v="INDUSTRIALS"/>
    <x v="3"/>
    <s v="AUTO PARTS &amp; EQUIPMENT"/>
    <n v="6934.7"/>
  </r>
  <r>
    <x v="46"/>
    <s v="DM"/>
    <s v="NORTHERN AMERICA"/>
    <s v="UNITED STATES"/>
    <s v="INDUSTRIALS"/>
    <x v="3"/>
    <s v="AUTOMAKERS"/>
    <n v="252.3"/>
  </r>
  <r>
    <x v="46"/>
    <s v="DM"/>
    <s v="NORTHERN AMERICA"/>
    <s v="UNITED STATES"/>
    <s v="INDUSTRIALS"/>
    <x v="7"/>
    <s v="BUILDING &amp; CONSTRUCTION"/>
    <n v="5644"/>
  </r>
  <r>
    <x v="46"/>
    <s v="DM"/>
    <s v="NORTHERN AMERICA"/>
    <s v="UNITED STATES"/>
    <s v="INDUSTRIALS"/>
    <x v="7"/>
    <s v="BUILDING MATERIALS"/>
    <n v="4658.5"/>
  </r>
  <r>
    <x v="46"/>
    <s v="DM"/>
    <s v="NORTHERN AMERICA"/>
    <s v="UNITED STATES"/>
    <s v="INDUSTRIALS"/>
    <x v="7"/>
    <s v="CHEMICALS"/>
    <n v="8153.8"/>
  </r>
  <r>
    <x v="46"/>
    <s v="DM"/>
    <s v="NORTHERN AMERICA"/>
    <s v="UNITED STATES"/>
    <s v="INDUSTRIALS"/>
    <x v="7"/>
    <s v="FORESTRY/PAPER"/>
    <n v="799.6"/>
  </r>
  <r>
    <x v="46"/>
    <s v="DM"/>
    <s v="NORTHERN AMERICA"/>
    <s v="UNITED STATES"/>
    <s v="INDUSTRIALS"/>
    <x v="7"/>
    <s v="METALS/MINING EXCLUDING STEEL"/>
    <n v="3457.9"/>
  </r>
  <r>
    <x v="46"/>
    <s v="DM"/>
    <s v="NORTHERN AMERICA"/>
    <s v="UNITED STATES"/>
    <s v="INDUSTRIALS"/>
    <x v="7"/>
    <s v="STEEL PRODUCERS/PRODUCTS"/>
    <n v="4278.5"/>
  </r>
  <r>
    <x v="46"/>
    <s v="DM"/>
    <s v="NORTHERN AMERICA"/>
    <s v="UNITED STATES"/>
    <s v="INDUSTRIALS"/>
    <x v="8"/>
    <s v="AEROSPACE/DEFENSE"/>
    <n v="2475"/>
  </r>
  <r>
    <x v="46"/>
    <s v="DM"/>
    <s v="NORTHERN AMERICA"/>
    <s v="UNITED STATES"/>
    <s v="INDUSTRIALS"/>
    <x v="8"/>
    <s v="DIVERSIFIED CAPITAL GOODS"/>
    <n v="2100.6"/>
  </r>
  <r>
    <x v="46"/>
    <s v="DM"/>
    <s v="NORTHERN AMERICA"/>
    <s v="UNITED STATES"/>
    <s v="INDUSTRIALS"/>
    <x v="8"/>
    <s v="MACHINERY"/>
    <n v="2233.3000000000002"/>
  </r>
  <r>
    <x v="46"/>
    <s v="DM"/>
    <s v="NORTHERN AMERICA"/>
    <s v="UNITED STATES"/>
    <s v="INDUSTRIALS"/>
    <x v="8"/>
    <s v="PACKAGING"/>
    <n v="8374.6"/>
  </r>
  <r>
    <x v="46"/>
    <s v="DM"/>
    <s v="NORTHERN AMERICA"/>
    <s v="UNITED STATES"/>
    <s v="INDUSTRIALS"/>
    <x v="4"/>
    <s v="BEVERAGE"/>
    <n v="830"/>
  </r>
  <r>
    <x v="46"/>
    <s v="DM"/>
    <s v="NORTHERN AMERICA"/>
    <s v="UNITED STATES"/>
    <s v="INDUSTRIALS"/>
    <x v="4"/>
    <s v="FOOD - WHOLESALE"/>
    <n v="3399.9"/>
  </r>
  <r>
    <x v="46"/>
    <s v="DM"/>
    <s v="NORTHERN AMERICA"/>
    <s v="UNITED STATES"/>
    <s v="INDUSTRIALS"/>
    <x v="4"/>
    <s v="PERSONAL &amp; HOUSEHOLD PRODUCTS"/>
    <n v="5099.1000000000004"/>
  </r>
  <r>
    <x v="46"/>
    <s v="DM"/>
    <s v="NORTHERN AMERICA"/>
    <s v="UNITED STATES"/>
    <s v="INDUSTRIALS"/>
    <x v="9"/>
    <s v="ENERGY - EXPLORATION &amp; PRODUCTION"/>
    <n v="7503.8"/>
  </r>
  <r>
    <x v="46"/>
    <s v="DM"/>
    <s v="NORTHERN AMERICA"/>
    <s v="UNITED STATES"/>
    <s v="INDUSTRIALS"/>
    <x v="9"/>
    <s v="GAS DISTRIBUTION"/>
    <n v="402.2"/>
  </r>
  <r>
    <x v="46"/>
    <s v="DM"/>
    <s v="NORTHERN AMERICA"/>
    <s v="UNITED STATES"/>
    <s v="INDUSTRIALS"/>
    <x v="9"/>
    <s v="INTEGRATED ENERGY"/>
    <n v="505"/>
  </r>
  <r>
    <x v="46"/>
    <s v="DM"/>
    <s v="NORTHERN AMERICA"/>
    <s v="UNITED STATES"/>
    <s v="INDUSTRIALS"/>
    <x v="9"/>
    <s v="OIL FIELD EQUIPMENT &amp; SERVICES"/>
    <n v="2899.5"/>
  </r>
  <r>
    <x v="46"/>
    <s v="DM"/>
    <s v="NORTHERN AMERICA"/>
    <s v="UNITED STATES"/>
    <s v="INDUSTRIALS"/>
    <x v="9"/>
    <s v="OIL REFINING &amp; MARKETING"/>
    <n v="1410"/>
  </r>
  <r>
    <x v="46"/>
    <s v="DM"/>
    <s v="NORTHERN AMERICA"/>
    <s v="UNITED STATES"/>
    <s v="INDUSTRIALS"/>
    <x v="0"/>
    <s v="HEALTH FACILITIES"/>
    <n v="10561.6"/>
  </r>
  <r>
    <x v="46"/>
    <s v="DM"/>
    <s v="NORTHERN AMERICA"/>
    <s v="UNITED STATES"/>
    <s v="INDUSTRIALS"/>
    <x v="0"/>
    <s v="HEALTH SERVICES"/>
    <n v="3589.1"/>
  </r>
  <r>
    <x v="46"/>
    <s v="DM"/>
    <s v="NORTHERN AMERICA"/>
    <s v="UNITED STATES"/>
    <s v="INDUSTRIALS"/>
    <x v="0"/>
    <s v="MANAGED CARE"/>
    <n v="300"/>
  </r>
  <r>
    <x v="46"/>
    <s v="DM"/>
    <s v="NORTHERN AMERICA"/>
    <s v="UNITED STATES"/>
    <s v="INDUSTRIALS"/>
    <x v="0"/>
    <s v="MEDICAL PRODUCTS"/>
    <n v="1903.9"/>
  </r>
  <r>
    <x v="46"/>
    <s v="DM"/>
    <s v="NORTHERN AMERICA"/>
    <s v="UNITED STATES"/>
    <s v="INDUSTRIALS"/>
    <x v="0"/>
    <s v="PHARMACEUTICALS"/>
    <n v="725"/>
  </r>
  <r>
    <x v="46"/>
    <s v="DM"/>
    <s v="NORTHERN AMERICA"/>
    <s v="UNITED STATES"/>
    <s v="INDUSTRIALS"/>
    <x v="14"/>
    <s v="GAMING"/>
    <n v="10174.9"/>
  </r>
  <r>
    <x v="46"/>
    <s v="DM"/>
    <s v="NORTHERN AMERICA"/>
    <s v="UNITED STATES"/>
    <s v="INDUSTRIALS"/>
    <x v="14"/>
    <s v="HOTELS"/>
    <n v="4660"/>
  </r>
  <r>
    <x v="46"/>
    <s v="DM"/>
    <s v="NORTHERN AMERICA"/>
    <s v="UNITED STATES"/>
    <s v="INDUSTRIALS"/>
    <x v="14"/>
    <s v="RECREATION &amp; TRAVEL"/>
    <n v="3194.8"/>
  </r>
  <r>
    <x v="46"/>
    <s v="DM"/>
    <s v="NORTHERN AMERICA"/>
    <s v="UNITED STATES"/>
    <s v="INDUSTRIALS"/>
    <x v="14"/>
    <s v="THEATERS &amp; ENTERTAINMENT"/>
    <n v="2481.4"/>
  </r>
  <r>
    <x v="46"/>
    <s v="DM"/>
    <s v="NORTHERN AMERICA"/>
    <s v="UNITED STATES"/>
    <s v="INDUSTRIALS"/>
    <x v="5"/>
    <s v="ADVERTISING"/>
    <n v="730"/>
  </r>
  <r>
    <x v="46"/>
    <s v="DM"/>
    <s v="NORTHERN AMERICA"/>
    <s v="UNITED STATES"/>
    <s v="INDUSTRIALS"/>
    <x v="5"/>
    <s v="CABLE &amp; SATELLITE TV"/>
    <n v="24506.1"/>
  </r>
  <r>
    <x v="46"/>
    <s v="DM"/>
    <s v="NORTHERN AMERICA"/>
    <s v="UNITED STATES"/>
    <s v="INDUSTRIALS"/>
    <x v="5"/>
    <s v="MEDIA - DIVERSIFIED"/>
    <n v="810"/>
  </r>
  <r>
    <x v="46"/>
    <s v="DM"/>
    <s v="NORTHERN AMERICA"/>
    <s v="UNITED STATES"/>
    <s v="INDUSTRIALS"/>
    <x v="5"/>
    <s v="MEDIA CONTENT"/>
    <n v="11614.4"/>
  </r>
  <r>
    <x v="46"/>
    <s v="DM"/>
    <s v="NORTHERN AMERICA"/>
    <s v="UNITED STATES"/>
    <s v="INDUSTRIALS"/>
    <x v="5"/>
    <s v="PRINTING &amp; PUBLISHING"/>
    <n v="2185"/>
  </r>
  <r>
    <x v="46"/>
    <s v="DM"/>
    <s v="NORTHERN AMERICA"/>
    <s v="UNITED STATES"/>
    <s v="INDUSTRIALS"/>
    <x v="15"/>
    <s v="REALESTATE DEV &amp; MGT"/>
    <n v="475"/>
  </r>
  <r>
    <x v="46"/>
    <s v="DM"/>
    <s v="NORTHERN AMERICA"/>
    <s v="UNITED STATES"/>
    <s v="INDUSTRIALS"/>
    <x v="15"/>
    <s v="REITS"/>
    <n v="1960"/>
  </r>
  <r>
    <x v="46"/>
    <s v="DM"/>
    <s v="NORTHERN AMERICA"/>
    <s v="UNITED STATES"/>
    <s v="INDUSTRIALS"/>
    <x v="10"/>
    <s v="DEPARTMENT STORES"/>
    <n v="107.5"/>
  </r>
  <r>
    <x v="46"/>
    <s v="DM"/>
    <s v="NORTHERN AMERICA"/>
    <s v="UNITED STATES"/>
    <s v="INDUSTRIALS"/>
    <x v="10"/>
    <s v="DISCOUNT STORES"/>
    <n v="2046.9"/>
  </r>
  <r>
    <x v="46"/>
    <s v="DM"/>
    <s v="NORTHERN AMERICA"/>
    <s v="UNITED STATES"/>
    <s v="INDUSTRIALS"/>
    <x v="10"/>
    <s v="FOOD &amp; DRUG RETAILERS"/>
    <n v="2974.9"/>
  </r>
  <r>
    <x v="46"/>
    <s v="DM"/>
    <s v="NORTHERN AMERICA"/>
    <s v="UNITED STATES"/>
    <s v="INDUSTRIALS"/>
    <x v="10"/>
    <s v="RESTAURANTS"/>
    <n v="2448.1"/>
  </r>
  <r>
    <x v="46"/>
    <s v="DM"/>
    <s v="NORTHERN AMERICA"/>
    <s v="UNITED STATES"/>
    <s v="INDUSTRIALS"/>
    <x v="10"/>
    <s v="SPECIALTY RETAIL"/>
    <n v="9589.7000000000007"/>
  </r>
  <r>
    <x v="46"/>
    <s v="DM"/>
    <s v="NORTHERN AMERICA"/>
    <s v="UNITED STATES"/>
    <s v="INDUSTRIALS"/>
    <x v="16"/>
    <s v="ENVIRONMENTAL"/>
    <n v="5299.2"/>
  </r>
  <r>
    <x v="46"/>
    <s v="DM"/>
    <s v="NORTHERN AMERICA"/>
    <s v="UNITED STATES"/>
    <s v="INDUSTRIALS"/>
    <x v="16"/>
    <s v="SUPPORT-SERVICES"/>
    <n v="3896"/>
  </r>
  <r>
    <x v="46"/>
    <s v="DM"/>
    <s v="NORTHERN AMERICA"/>
    <s v="UNITED STATES"/>
    <s v="INDUSTRIALS"/>
    <x v="17"/>
    <s v="ELECTRONICS"/>
    <n v="3805.5"/>
  </r>
  <r>
    <x v="46"/>
    <s v="DM"/>
    <s v="NORTHERN AMERICA"/>
    <s v="UNITED STATES"/>
    <s v="INDUSTRIALS"/>
    <x v="17"/>
    <s v="SOFTWARE/SERVICES"/>
    <n v="5997.2"/>
  </r>
  <r>
    <x v="46"/>
    <s v="DM"/>
    <s v="NORTHERN AMERICA"/>
    <s v="UNITED STATES"/>
    <s v="INDUSTRIALS"/>
    <x v="17"/>
    <s v="TECH HARDWARE &amp; EQUIPMENT"/>
    <n v="1250"/>
  </r>
  <r>
    <x v="46"/>
    <s v="DM"/>
    <s v="NORTHERN AMERICA"/>
    <s v="UNITED STATES"/>
    <s v="INDUSTRIALS"/>
    <x v="2"/>
    <s v="TELECOM - SATELLITE"/>
    <n v="4582.3"/>
  </r>
  <r>
    <x v="46"/>
    <s v="DM"/>
    <s v="NORTHERN AMERICA"/>
    <s v="UNITED STATES"/>
    <s v="INDUSTRIALS"/>
    <x v="2"/>
    <s v="TELECOM - WIRELESS"/>
    <n v="24167.8"/>
  </r>
  <r>
    <x v="46"/>
    <s v="DM"/>
    <s v="NORTHERN AMERICA"/>
    <s v="UNITED STATES"/>
    <s v="INDUSTRIALS"/>
    <x v="2"/>
    <s v="TELECOM - WIRELINE INTEGRATED &amp; SERVICES"/>
    <n v="30808.799999999999"/>
  </r>
  <r>
    <x v="46"/>
    <s v="DM"/>
    <s v="NORTHERN AMERICA"/>
    <s v="UNITED STATES"/>
    <s v="INDUSTRIALS"/>
    <x v="1"/>
    <s v="AIR TRANSPORTATION"/>
    <n v="3654.5"/>
  </r>
  <r>
    <x v="46"/>
    <s v="DM"/>
    <s v="NORTHERN AMERICA"/>
    <s v="UNITED STATES"/>
    <s v="INDUSTRIALS"/>
    <x v="1"/>
    <s v="RAIL"/>
    <n v="100"/>
  </r>
  <r>
    <x v="46"/>
    <s v="DM"/>
    <s v="NORTHERN AMERICA"/>
    <s v="UNITED STATES"/>
    <s v="INDUSTRIALS"/>
    <x v="1"/>
    <s v="TRANSPORT INFRASTRUCTURE/SERVICES"/>
    <n v="1460"/>
  </r>
  <r>
    <x v="46"/>
    <s v="DM"/>
    <s v="NORTHERN AMERICA"/>
    <s v="UNITED STATES"/>
    <s v="UTILITY"/>
    <x v="6"/>
    <s v="ELECTRIC-DISTR/TRANS"/>
    <n v="550"/>
  </r>
  <r>
    <x v="46"/>
    <s v="DM"/>
    <s v="NORTHERN AMERICA"/>
    <s v="UNITED STATES"/>
    <s v="UTILITY"/>
    <x v="6"/>
    <s v="ELECTRIC-GENERATION"/>
    <n v="4040"/>
  </r>
  <r>
    <x v="46"/>
    <s v="DM"/>
    <s v="NORTHERN AMERICA"/>
    <s v="UNITED STATES"/>
    <s v="UTILITY"/>
    <x v="6"/>
    <s v="ELECTRIC-INTEGRATED"/>
    <n v="6133"/>
  </r>
  <r>
    <x v="46"/>
    <s v="DM"/>
    <s v="OCEANIA"/>
    <s v="AUSTRALIA"/>
    <s v="FINANCIAL"/>
    <x v="12"/>
    <s v="INVESTMENTS &amp; MISC FINANCIAL SERVICES"/>
    <n v="340"/>
  </r>
  <r>
    <x v="46"/>
    <s v="DM"/>
    <s v="OCEANIA"/>
    <s v="AUSTRALIA"/>
    <s v="INDUSTRIALS"/>
    <x v="7"/>
    <s v="METALS/MINING EXCLUDING STEEL"/>
    <n v="525"/>
  </r>
  <r>
    <x v="46"/>
    <s v="DM"/>
    <s v="OCEANIA"/>
    <s v="AUSTRALIA"/>
    <s v="INDUSTRIALS"/>
    <x v="14"/>
    <s v="GAMING"/>
    <n v="135"/>
  </r>
  <r>
    <x v="46"/>
    <s v="EM"/>
    <s v="ASIA"/>
    <s v="CHINA"/>
    <s v="UTILITY"/>
    <x v="6"/>
    <s v="ELECTRIC-GENERATION"/>
    <n v="180"/>
  </r>
  <r>
    <x v="46"/>
    <s v="EM"/>
    <s v="ASIA"/>
    <s v="HONG KONG"/>
    <s v="INDUSTRIALS"/>
    <x v="1"/>
    <s v="TRANSPORT INFRASTRUCTURE/SERVICES"/>
    <n v="587.9"/>
  </r>
  <r>
    <x v="46"/>
    <s v="EM"/>
    <s v="ASIA"/>
    <s v="MALAYSIA"/>
    <s v="FINANCIAL"/>
    <x v="11"/>
    <s v="BANKING"/>
    <n v="250"/>
  </r>
  <r>
    <x v="46"/>
    <s v="EM"/>
    <s v="ASIA"/>
    <s v="SINGAPORE"/>
    <s v="INDUSTRIALS"/>
    <x v="17"/>
    <s v="ELECTRONICS"/>
    <n v="150"/>
  </r>
  <r>
    <x v="46"/>
    <s v="EM"/>
    <s v="ASIA"/>
    <s v="THAILAND"/>
    <s v="INDUSTRIALS"/>
    <x v="7"/>
    <s v="FORESTRY/PAPER"/>
    <n v="111.3"/>
  </r>
  <r>
    <x v="46"/>
    <s v="EM"/>
    <s v="EUROPE"/>
    <s v="POLAND"/>
    <s v="INDUSTRIALS"/>
    <x v="2"/>
    <s v="TELECOM - WIRELESS"/>
    <n v="403.2"/>
  </r>
  <r>
    <x v="46"/>
    <s v="EM"/>
    <s v="EUROPE"/>
    <s v="POLAND"/>
    <s v="INDUSTRIALS"/>
    <x v="2"/>
    <s v="TELECOM - WIRELINE INTEGRATED &amp; SERVICES"/>
    <n v="391.6"/>
  </r>
  <r>
    <x v="46"/>
    <s v="EM"/>
    <s v="LATIN AMERICA"/>
    <s v="ARGENTINA"/>
    <s v="INDUSTRIALS"/>
    <x v="2"/>
    <s v="TELECOM - WIRELINE INTEGRATED &amp; SERVICES"/>
    <n v="616.70000000000005"/>
  </r>
  <r>
    <x v="46"/>
    <s v="EM"/>
    <s v="LATIN AMERICA"/>
    <s v="VENEZUELA"/>
    <s v="INDUSTRIALS"/>
    <x v="9"/>
    <s v="OIL REFINING &amp; MARKETING"/>
    <n v="500"/>
  </r>
  <r>
    <x v="46"/>
    <s v="EM"/>
    <s v="MIDDLE EAST"/>
    <s v="ISRAEL"/>
    <s v="INDUSTRIALS"/>
    <x v="2"/>
    <s v="TELECOM - WIRELESS"/>
    <n v="175"/>
  </r>
  <r>
    <x v="47"/>
    <s v="DM"/>
    <s v="EUROPE"/>
    <s v="FRANCE"/>
    <s v="INDUSTRIALS"/>
    <x v="2"/>
    <s v="TELECOM - WIRELINE INTEGRATED &amp; SERVICES"/>
    <n v="147.5"/>
  </r>
  <r>
    <x v="47"/>
    <s v="DM"/>
    <s v="EUROPE"/>
    <s v="GERMANY"/>
    <s v="FINANCIAL"/>
    <x v="13"/>
    <s v="REINSURANCE"/>
    <n v="135"/>
  </r>
  <r>
    <x v="47"/>
    <s v="DM"/>
    <s v="EUROPE"/>
    <s v="GREECE"/>
    <s v="INDUSTRIALS"/>
    <x v="4"/>
    <s v="BEVERAGE"/>
    <n v="120"/>
  </r>
  <r>
    <x v="47"/>
    <s v="DM"/>
    <s v="EUROPE"/>
    <s v="GREECE"/>
    <s v="INDUSTRIALS"/>
    <x v="5"/>
    <s v="MEDIA CONTENT"/>
    <n v="115"/>
  </r>
  <r>
    <x v="47"/>
    <s v="DM"/>
    <s v="EUROPE"/>
    <s v="GREECE"/>
    <s v="INDUSTRIALS"/>
    <x v="1"/>
    <s v="TRANSPORT INFRASTRUCTURE/SERVICES"/>
    <n v="315"/>
  </r>
  <r>
    <x v="47"/>
    <s v="DM"/>
    <s v="EUROPE"/>
    <s v="LUXEMBOURG"/>
    <s v="INDUSTRIALS"/>
    <x v="2"/>
    <s v="TELECOM - WIRELESS"/>
    <n v="962"/>
  </r>
  <r>
    <x v="47"/>
    <s v="DM"/>
    <s v="EUROPE"/>
    <s v="NETHERLANDS"/>
    <s v="INDUSTRIALS"/>
    <x v="8"/>
    <s v="PACKAGING"/>
    <n v="100"/>
  </r>
  <r>
    <x v="47"/>
    <s v="DM"/>
    <s v="EUROPE"/>
    <s v="NETHERLANDS"/>
    <s v="INDUSTRIALS"/>
    <x v="5"/>
    <s v="CABLE &amp; SATELLITE TV"/>
    <n v="4364"/>
  </r>
  <r>
    <x v="47"/>
    <s v="DM"/>
    <s v="EUROPE"/>
    <s v="NETHERLANDS"/>
    <s v="INDUSTRIALS"/>
    <x v="10"/>
    <s v="SPECIALTY RETAIL"/>
    <n v="350"/>
  </r>
  <r>
    <x v="47"/>
    <s v="DM"/>
    <s v="EUROPE"/>
    <s v="NETHERLANDS"/>
    <s v="INDUSTRIALS"/>
    <x v="2"/>
    <s v="TELECOM - WIRELINE INTEGRATED &amp; SERVICES"/>
    <n v="1469.6"/>
  </r>
  <r>
    <x v="47"/>
    <s v="DM"/>
    <s v="EUROPE"/>
    <s v="NORWAY"/>
    <s v="INDUSTRIALS"/>
    <x v="9"/>
    <s v="OIL FIELD EQUIPMENT &amp; SERVICES"/>
    <n v="563.70000000000005"/>
  </r>
  <r>
    <x v="47"/>
    <s v="DM"/>
    <s v="EUROPE"/>
    <s v="SPAIN"/>
    <s v="INDUSTRIALS"/>
    <x v="2"/>
    <s v="TELECOM - WIRELINE INTEGRATED &amp; SERVICES"/>
    <n v="100"/>
  </r>
  <r>
    <x v="47"/>
    <s v="DM"/>
    <s v="EUROPE"/>
    <s v="SWEDEN"/>
    <s v="INDUSTRIALS"/>
    <x v="1"/>
    <s v="TRANSPORT INFRASTRUCTURE/SERVICES"/>
    <n v="475"/>
  </r>
  <r>
    <x v="47"/>
    <s v="DM"/>
    <s v="EUROPE"/>
    <s v="SWITZERLAND"/>
    <s v="INDUSTRIALS"/>
    <x v="2"/>
    <s v="TELECOM - WIRELINE INTEGRATED &amp; SERVICES"/>
    <n v="160"/>
  </r>
  <r>
    <x v="47"/>
    <s v="DM"/>
    <s v="EUROPE"/>
    <s v="UNITED KINGDOM"/>
    <s v="INDUSTRIALS"/>
    <x v="7"/>
    <s v="CHEMICALS"/>
    <n v="814.4"/>
  </r>
  <r>
    <x v="47"/>
    <s v="DM"/>
    <s v="EUROPE"/>
    <s v="UNITED KINGDOM"/>
    <s v="INDUSTRIALS"/>
    <x v="8"/>
    <s v="AEROSPACE/DEFENSE"/>
    <n v="224"/>
  </r>
  <r>
    <x v="47"/>
    <s v="DM"/>
    <s v="EUROPE"/>
    <s v="UNITED KINGDOM"/>
    <s v="INDUSTRIALS"/>
    <x v="4"/>
    <s v="FOOD - WHOLESALE"/>
    <n v="200"/>
  </r>
  <r>
    <x v="47"/>
    <s v="DM"/>
    <s v="EUROPE"/>
    <s v="UNITED KINGDOM"/>
    <s v="INDUSTRIALS"/>
    <x v="4"/>
    <s v="PERSONAL &amp; HOUSEHOLD PRODUCTS"/>
    <n v="338.1"/>
  </r>
  <r>
    <x v="47"/>
    <s v="DM"/>
    <s v="EUROPE"/>
    <s v="UNITED KINGDOM"/>
    <s v="INDUSTRIALS"/>
    <x v="5"/>
    <s v="CABLE &amp; SATELLITE TV"/>
    <n v="3596.3"/>
  </r>
  <r>
    <x v="47"/>
    <s v="DM"/>
    <s v="EUROPE"/>
    <s v="UNITED KINGDOM"/>
    <s v="INDUSTRIALS"/>
    <x v="5"/>
    <s v="MEDIA CONTENT"/>
    <n v="1550"/>
  </r>
  <r>
    <x v="47"/>
    <s v="DM"/>
    <s v="EUROPE"/>
    <s v="UNITED KINGDOM"/>
    <s v="INDUSTRIALS"/>
    <x v="5"/>
    <s v="PRINTING &amp; PUBLISHING"/>
    <n v="110"/>
  </r>
  <r>
    <x v="47"/>
    <s v="DM"/>
    <s v="EUROPE"/>
    <s v="UNITED KINGDOM"/>
    <s v="INDUSTRIALS"/>
    <x v="10"/>
    <s v="SPECIALTY RETAIL"/>
    <n v="300"/>
  </r>
  <r>
    <x v="47"/>
    <s v="DM"/>
    <s v="EUROPE"/>
    <s v="UNITED KINGDOM"/>
    <s v="INDUSTRIALS"/>
    <x v="17"/>
    <s v="TECH HARDWARE &amp; EQUIPMENT"/>
    <n v="170"/>
  </r>
  <r>
    <x v="47"/>
    <s v="DM"/>
    <s v="EUROPE"/>
    <s v="UNITED KINGDOM"/>
    <s v="INDUSTRIALS"/>
    <x v="2"/>
    <s v="TELECOM - WIRELESS"/>
    <n v="558"/>
  </r>
  <r>
    <x v="47"/>
    <s v="DM"/>
    <s v="EUROPE"/>
    <s v="UNITED KINGDOM"/>
    <s v="INDUSTRIALS"/>
    <x v="2"/>
    <s v="TELECOM - WIRELINE INTEGRATED &amp; SERVICES"/>
    <n v="1797"/>
  </r>
  <r>
    <x v="47"/>
    <s v="DM"/>
    <s v="EUROPE"/>
    <s v="UNITED KINGDOM"/>
    <s v="INDUSTRIALS"/>
    <x v="1"/>
    <s v="TRANSPORT INFRASTRUCTURE/SERVICES"/>
    <n v="175"/>
  </r>
  <r>
    <x v="47"/>
    <s v="DM"/>
    <s v="NORTHERN AMERICA"/>
    <s v="BERMUDA"/>
    <s v="INDUSTRIALS"/>
    <x v="2"/>
    <s v="TELECOM - WIRELESS"/>
    <n v="426.6"/>
  </r>
  <r>
    <x v="47"/>
    <s v="DM"/>
    <s v="NORTHERN AMERICA"/>
    <s v="BERMUDA"/>
    <s v="INDUSTRIALS"/>
    <x v="2"/>
    <s v="TELECOM - WIRELINE INTEGRATED &amp; SERVICES"/>
    <n v="300"/>
  </r>
  <r>
    <x v="47"/>
    <s v="DM"/>
    <s v="NORTHERN AMERICA"/>
    <s v="CANADA"/>
    <s v="INDUSTRIALS"/>
    <x v="7"/>
    <s v="BUILDING MATERIALS"/>
    <n v="186.5"/>
  </r>
  <r>
    <x v="47"/>
    <s v="DM"/>
    <s v="NORTHERN AMERICA"/>
    <s v="CANADA"/>
    <s v="INDUSTRIALS"/>
    <x v="7"/>
    <s v="CHEMICALS"/>
    <n v="580"/>
  </r>
  <r>
    <x v="47"/>
    <s v="DM"/>
    <s v="NORTHERN AMERICA"/>
    <s v="CANADA"/>
    <s v="INDUSTRIALS"/>
    <x v="7"/>
    <s v="FORESTRY/PAPER"/>
    <n v="2269.9"/>
  </r>
  <r>
    <x v="47"/>
    <s v="DM"/>
    <s v="NORTHERN AMERICA"/>
    <s v="CANADA"/>
    <s v="INDUSTRIALS"/>
    <x v="7"/>
    <s v="METALS/MINING EXCLUDING STEEL"/>
    <n v="100"/>
  </r>
  <r>
    <x v="47"/>
    <s v="DM"/>
    <s v="NORTHERN AMERICA"/>
    <s v="CANADA"/>
    <s v="INDUSTRIALS"/>
    <x v="7"/>
    <s v="STEEL PRODUCERS/PRODUCTS"/>
    <n v="349"/>
  </r>
  <r>
    <x v="47"/>
    <s v="DM"/>
    <s v="NORTHERN AMERICA"/>
    <s v="CANADA"/>
    <s v="INDUSTRIALS"/>
    <x v="8"/>
    <s v="DIVERSIFIED CAPITAL GOODS"/>
    <n v="367.5"/>
  </r>
  <r>
    <x v="47"/>
    <s v="DM"/>
    <s v="NORTHERN AMERICA"/>
    <s v="CANADA"/>
    <s v="INDUSTRIALS"/>
    <x v="8"/>
    <s v="PACKAGING"/>
    <n v="264.89999999999998"/>
  </r>
  <r>
    <x v="47"/>
    <s v="DM"/>
    <s v="NORTHERN AMERICA"/>
    <s v="CANADA"/>
    <s v="INDUSTRIALS"/>
    <x v="4"/>
    <s v="BEVERAGE"/>
    <n v="285"/>
  </r>
  <r>
    <x v="47"/>
    <s v="DM"/>
    <s v="NORTHERN AMERICA"/>
    <s v="CANADA"/>
    <s v="INDUSTRIALS"/>
    <x v="9"/>
    <s v="ENERGY - EXPLORATION &amp; PRODUCTION"/>
    <n v="1374.9"/>
  </r>
  <r>
    <x v="47"/>
    <s v="DM"/>
    <s v="NORTHERN AMERICA"/>
    <s v="CANADA"/>
    <s v="INDUSTRIALS"/>
    <x v="14"/>
    <s v="THEATERS &amp; ENTERTAINMENT"/>
    <n v="150"/>
  </r>
  <r>
    <x v="47"/>
    <s v="DM"/>
    <s v="NORTHERN AMERICA"/>
    <s v="CANADA"/>
    <s v="INDUSTRIALS"/>
    <x v="5"/>
    <s v="ADVERTISING"/>
    <n v="200"/>
  </r>
  <r>
    <x v="47"/>
    <s v="DM"/>
    <s v="NORTHERN AMERICA"/>
    <s v="CANADA"/>
    <s v="INDUSTRIALS"/>
    <x v="5"/>
    <s v="CABLE &amp; SATELLITE TV"/>
    <n v="868"/>
  </r>
  <r>
    <x v="47"/>
    <s v="DM"/>
    <s v="NORTHERN AMERICA"/>
    <s v="CANADA"/>
    <s v="INDUSTRIALS"/>
    <x v="16"/>
    <s v="SUPPORT-SERVICES"/>
    <n v="135"/>
  </r>
  <r>
    <x v="47"/>
    <s v="DM"/>
    <s v="NORTHERN AMERICA"/>
    <s v="CANADA"/>
    <s v="INDUSTRIALS"/>
    <x v="17"/>
    <s v="ELECTRONICS"/>
    <n v="200"/>
  </r>
  <r>
    <x v="47"/>
    <s v="DM"/>
    <s v="NORTHERN AMERICA"/>
    <s v="CANADA"/>
    <s v="INDUSTRIALS"/>
    <x v="17"/>
    <s v="SOFTWARE/SERVICES"/>
    <n v="149"/>
  </r>
  <r>
    <x v="47"/>
    <s v="DM"/>
    <s v="NORTHERN AMERICA"/>
    <s v="CANADA"/>
    <s v="INDUSTRIALS"/>
    <x v="2"/>
    <s v="TELECOM - WIRELESS"/>
    <n v="2525.4"/>
  </r>
  <r>
    <x v="47"/>
    <s v="DM"/>
    <s v="NORTHERN AMERICA"/>
    <s v="CANADA"/>
    <s v="INDUSTRIALS"/>
    <x v="2"/>
    <s v="TELECOM - WIRELINE INTEGRATED &amp; SERVICES"/>
    <n v="3851"/>
  </r>
  <r>
    <x v="47"/>
    <s v="DM"/>
    <s v="NORTHERN AMERICA"/>
    <s v="CANADA"/>
    <s v="INDUSTRIALS"/>
    <x v="1"/>
    <s v="TRANSPORT INFRASTRUCTURE/SERVICES"/>
    <n v="950"/>
  </r>
  <r>
    <x v="47"/>
    <s v="DM"/>
    <s v="NORTHERN AMERICA"/>
    <s v="UNITED STATES"/>
    <s v="FINANCIAL"/>
    <x v="11"/>
    <s v="BANKING"/>
    <n v="2665"/>
  </r>
  <r>
    <x v="47"/>
    <s v="DM"/>
    <s v="NORTHERN AMERICA"/>
    <s v="UNITED STATES"/>
    <s v="FINANCIAL"/>
    <x v="12"/>
    <s v="CONS/COMM/LEASE FINANCING"/>
    <n v="5578.9"/>
  </r>
  <r>
    <x v="47"/>
    <s v="DM"/>
    <s v="NORTHERN AMERICA"/>
    <s v="UNITED STATES"/>
    <s v="FINANCIAL"/>
    <x v="12"/>
    <s v="INVESTMENTS &amp; MISC FINANCIAL SERVICES"/>
    <n v="5062.6000000000004"/>
  </r>
  <r>
    <x v="47"/>
    <s v="DM"/>
    <s v="NORTHERN AMERICA"/>
    <s v="UNITED STATES"/>
    <s v="FINANCIAL"/>
    <x v="13"/>
    <s v="INSURANCE BROKERAGE"/>
    <n v="548"/>
  </r>
  <r>
    <x v="47"/>
    <s v="DM"/>
    <s v="NORTHERN AMERICA"/>
    <s v="UNITED STATES"/>
    <s v="FINANCIAL"/>
    <x v="13"/>
    <s v="LIFE INSURANCE"/>
    <n v="2288"/>
  </r>
  <r>
    <x v="47"/>
    <s v="DM"/>
    <s v="NORTHERN AMERICA"/>
    <s v="UNITED STATES"/>
    <s v="FINANCIAL"/>
    <x v="13"/>
    <s v="P&amp;C"/>
    <n v="274"/>
  </r>
  <r>
    <x v="47"/>
    <s v="DM"/>
    <s v="NORTHERN AMERICA"/>
    <s v="UNITED STATES"/>
    <s v="INDUSTRIALS"/>
    <x v="3"/>
    <s v="AUTO PARTS &amp; EQUIPMENT"/>
    <n v="7109.7"/>
  </r>
  <r>
    <x v="47"/>
    <s v="DM"/>
    <s v="NORTHERN AMERICA"/>
    <s v="UNITED STATES"/>
    <s v="INDUSTRIALS"/>
    <x v="3"/>
    <s v="AUTOMAKERS"/>
    <n v="252.3"/>
  </r>
  <r>
    <x v="47"/>
    <s v="DM"/>
    <s v="NORTHERN AMERICA"/>
    <s v="UNITED STATES"/>
    <s v="INDUSTRIALS"/>
    <x v="7"/>
    <s v="BUILDING &amp; CONSTRUCTION"/>
    <n v="5963.7"/>
  </r>
  <r>
    <x v="47"/>
    <s v="DM"/>
    <s v="NORTHERN AMERICA"/>
    <s v="UNITED STATES"/>
    <s v="INDUSTRIALS"/>
    <x v="7"/>
    <s v="BUILDING MATERIALS"/>
    <n v="4173.5"/>
  </r>
  <r>
    <x v="47"/>
    <s v="DM"/>
    <s v="NORTHERN AMERICA"/>
    <s v="UNITED STATES"/>
    <s v="INDUSTRIALS"/>
    <x v="7"/>
    <s v="CHEMICALS"/>
    <n v="8273.7999999999993"/>
  </r>
  <r>
    <x v="47"/>
    <s v="DM"/>
    <s v="NORTHERN AMERICA"/>
    <s v="UNITED STATES"/>
    <s v="INDUSTRIALS"/>
    <x v="7"/>
    <s v="FORESTRY/PAPER"/>
    <n v="1124.5999999999999"/>
  </r>
  <r>
    <x v="47"/>
    <s v="DM"/>
    <s v="NORTHERN AMERICA"/>
    <s v="UNITED STATES"/>
    <s v="INDUSTRIALS"/>
    <x v="7"/>
    <s v="METALS/MINING EXCLUDING STEEL"/>
    <n v="4145.5"/>
  </r>
  <r>
    <x v="47"/>
    <s v="DM"/>
    <s v="NORTHERN AMERICA"/>
    <s v="UNITED STATES"/>
    <s v="INDUSTRIALS"/>
    <x v="7"/>
    <s v="STEEL PRODUCERS/PRODUCTS"/>
    <n v="4388.5"/>
  </r>
  <r>
    <x v="47"/>
    <s v="DM"/>
    <s v="NORTHERN AMERICA"/>
    <s v="UNITED STATES"/>
    <s v="INDUSTRIALS"/>
    <x v="8"/>
    <s v="AEROSPACE/DEFENSE"/>
    <n v="2475"/>
  </r>
  <r>
    <x v="47"/>
    <s v="DM"/>
    <s v="NORTHERN AMERICA"/>
    <s v="UNITED STATES"/>
    <s v="INDUSTRIALS"/>
    <x v="8"/>
    <s v="DIVERSIFIED CAPITAL GOODS"/>
    <n v="2741.8"/>
  </r>
  <r>
    <x v="47"/>
    <s v="DM"/>
    <s v="NORTHERN AMERICA"/>
    <s v="UNITED STATES"/>
    <s v="INDUSTRIALS"/>
    <x v="8"/>
    <s v="MACHINERY"/>
    <n v="2698.3"/>
  </r>
  <r>
    <x v="47"/>
    <s v="DM"/>
    <s v="NORTHERN AMERICA"/>
    <s v="UNITED STATES"/>
    <s v="INDUSTRIALS"/>
    <x v="8"/>
    <s v="PACKAGING"/>
    <n v="8582.2000000000007"/>
  </r>
  <r>
    <x v="47"/>
    <s v="DM"/>
    <s v="NORTHERN AMERICA"/>
    <s v="UNITED STATES"/>
    <s v="INDUSTRIALS"/>
    <x v="4"/>
    <s v="BEVERAGE"/>
    <n v="830"/>
  </r>
  <r>
    <x v="47"/>
    <s v="DM"/>
    <s v="NORTHERN AMERICA"/>
    <s v="UNITED STATES"/>
    <s v="INDUSTRIALS"/>
    <x v="4"/>
    <s v="FOOD - WHOLESALE"/>
    <n v="4510.5"/>
  </r>
  <r>
    <x v="47"/>
    <s v="DM"/>
    <s v="NORTHERN AMERICA"/>
    <s v="UNITED STATES"/>
    <s v="INDUSTRIALS"/>
    <x v="4"/>
    <s v="PERSONAL &amp; HOUSEHOLD PRODUCTS"/>
    <n v="6934.1"/>
  </r>
  <r>
    <x v="47"/>
    <s v="DM"/>
    <s v="NORTHERN AMERICA"/>
    <s v="UNITED STATES"/>
    <s v="INDUSTRIALS"/>
    <x v="4"/>
    <s v="TOBACCO"/>
    <n v="125"/>
  </r>
  <r>
    <x v="47"/>
    <s v="DM"/>
    <s v="NORTHERN AMERICA"/>
    <s v="UNITED STATES"/>
    <s v="INDUSTRIALS"/>
    <x v="9"/>
    <s v="ENERGY - EXPLORATION &amp; PRODUCTION"/>
    <n v="7692.6"/>
  </r>
  <r>
    <x v="47"/>
    <s v="DM"/>
    <s v="NORTHERN AMERICA"/>
    <s v="UNITED STATES"/>
    <s v="INDUSTRIALS"/>
    <x v="9"/>
    <s v="GAS DISTRIBUTION"/>
    <n v="402.2"/>
  </r>
  <r>
    <x v="47"/>
    <s v="DM"/>
    <s v="NORTHERN AMERICA"/>
    <s v="UNITED STATES"/>
    <s v="INDUSTRIALS"/>
    <x v="9"/>
    <s v="INTEGRATED ENERGY"/>
    <n v="505"/>
  </r>
  <r>
    <x v="47"/>
    <s v="DM"/>
    <s v="NORTHERN AMERICA"/>
    <s v="UNITED STATES"/>
    <s v="INDUSTRIALS"/>
    <x v="9"/>
    <s v="OIL FIELD EQUIPMENT &amp; SERVICES"/>
    <n v="3369.5"/>
  </r>
  <r>
    <x v="47"/>
    <s v="DM"/>
    <s v="NORTHERN AMERICA"/>
    <s v="UNITED STATES"/>
    <s v="INDUSTRIALS"/>
    <x v="9"/>
    <s v="OIL REFINING &amp; MARKETING"/>
    <n v="1875"/>
  </r>
  <r>
    <x v="47"/>
    <s v="DM"/>
    <s v="NORTHERN AMERICA"/>
    <s v="UNITED STATES"/>
    <s v="INDUSTRIALS"/>
    <x v="0"/>
    <s v="HEALTH FACILITIES"/>
    <n v="10661.6"/>
  </r>
  <r>
    <x v="47"/>
    <s v="DM"/>
    <s v="NORTHERN AMERICA"/>
    <s v="UNITED STATES"/>
    <s v="INDUSTRIALS"/>
    <x v="0"/>
    <s v="HEALTH SERVICES"/>
    <n v="3589.1"/>
  </r>
  <r>
    <x v="47"/>
    <s v="DM"/>
    <s v="NORTHERN AMERICA"/>
    <s v="UNITED STATES"/>
    <s v="INDUSTRIALS"/>
    <x v="0"/>
    <s v="MANAGED CARE"/>
    <n v="300"/>
  </r>
  <r>
    <x v="47"/>
    <s v="DM"/>
    <s v="NORTHERN AMERICA"/>
    <s v="UNITED STATES"/>
    <s v="INDUSTRIALS"/>
    <x v="0"/>
    <s v="MEDICAL PRODUCTS"/>
    <n v="2128.9"/>
  </r>
  <r>
    <x v="47"/>
    <s v="DM"/>
    <s v="NORTHERN AMERICA"/>
    <s v="UNITED STATES"/>
    <s v="INDUSTRIALS"/>
    <x v="0"/>
    <s v="PHARMACEUTICALS"/>
    <n v="725"/>
  </r>
  <r>
    <x v="47"/>
    <s v="DM"/>
    <s v="NORTHERN AMERICA"/>
    <s v="UNITED STATES"/>
    <s v="INDUSTRIALS"/>
    <x v="14"/>
    <s v="GAMING"/>
    <n v="11253.8"/>
  </r>
  <r>
    <x v="47"/>
    <s v="DM"/>
    <s v="NORTHERN AMERICA"/>
    <s v="UNITED STATES"/>
    <s v="INDUSTRIALS"/>
    <x v="14"/>
    <s v="HOTELS"/>
    <n v="4907.3999999999996"/>
  </r>
  <r>
    <x v="47"/>
    <s v="DM"/>
    <s v="NORTHERN AMERICA"/>
    <s v="UNITED STATES"/>
    <s v="INDUSTRIALS"/>
    <x v="14"/>
    <s v="RECREATION &amp; TRAVEL"/>
    <n v="3628.3"/>
  </r>
  <r>
    <x v="47"/>
    <s v="DM"/>
    <s v="NORTHERN AMERICA"/>
    <s v="UNITED STATES"/>
    <s v="INDUSTRIALS"/>
    <x v="14"/>
    <s v="THEATERS &amp; ENTERTAINMENT"/>
    <n v="2706"/>
  </r>
  <r>
    <x v="47"/>
    <s v="DM"/>
    <s v="NORTHERN AMERICA"/>
    <s v="UNITED STATES"/>
    <s v="INDUSTRIALS"/>
    <x v="5"/>
    <s v="ADVERTISING"/>
    <n v="939"/>
  </r>
  <r>
    <x v="47"/>
    <s v="DM"/>
    <s v="NORTHERN AMERICA"/>
    <s v="UNITED STATES"/>
    <s v="INDUSTRIALS"/>
    <x v="5"/>
    <s v="CABLE &amp; SATELLITE TV"/>
    <n v="23907.599999999999"/>
  </r>
  <r>
    <x v="47"/>
    <s v="DM"/>
    <s v="NORTHERN AMERICA"/>
    <s v="UNITED STATES"/>
    <s v="INDUSTRIALS"/>
    <x v="5"/>
    <s v="MEDIA - DIVERSIFIED"/>
    <n v="810"/>
  </r>
  <r>
    <x v="47"/>
    <s v="DM"/>
    <s v="NORTHERN AMERICA"/>
    <s v="UNITED STATES"/>
    <s v="INDUSTRIALS"/>
    <x v="5"/>
    <s v="MEDIA CONTENT"/>
    <n v="11521.9"/>
  </r>
  <r>
    <x v="47"/>
    <s v="DM"/>
    <s v="NORTHERN AMERICA"/>
    <s v="UNITED STATES"/>
    <s v="INDUSTRIALS"/>
    <x v="5"/>
    <s v="PRINTING &amp; PUBLISHING"/>
    <n v="2940"/>
  </r>
  <r>
    <x v="47"/>
    <s v="DM"/>
    <s v="NORTHERN AMERICA"/>
    <s v="UNITED STATES"/>
    <s v="INDUSTRIALS"/>
    <x v="15"/>
    <s v="REALESTATE DEV &amp; MGT"/>
    <n v="675"/>
  </r>
  <r>
    <x v="47"/>
    <s v="DM"/>
    <s v="NORTHERN AMERICA"/>
    <s v="UNITED STATES"/>
    <s v="INDUSTRIALS"/>
    <x v="15"/>
    <s v="REITS"/>
    <n v="1960"/>
  </r>
  <r>
    <x v="47"/>
    <s v="DM"/>
    <s v="NORTHERN AMERICA"/>
    <s v="UNITED STATES"/>
    <s v="INDUSTRIALS"/>
    <x v="10"/>
    <s v="DEPARTMENT STORES"/>
    <n v="107.5"/>
  </r>
  <r>
    <x v="47"/>
    <s v="DM"/>
    <s v="NORTHERN AMERICA"/>
    <s v="UNITED STATES"/>
    <s v="INDUSTRIALS"/>
    <x v="10"/>
    <s v="DISCOUNT STORES"/>
    <n v="1947.9"/>
  </r>
  <r>
    <x v="47"/>
    <s v="DM"/>
    <s v="NORTHERN AMERICA"/>
    <s v="UNITED STATES"/>
    <s v="INDUSTRIALS"/>
    <x v="10"/>
    <s v="FOOD &amp; DRUG RETAILERS"/>
    <n v="3086.7"/>
  </r>
  <r>
    <x v="47"/>
    <s v="DM"/>
    <s v="NORTHERN AMERICA"/>
    <s v="UNITED STATES"/>
    <s v="INDUSTRIALS"/>
    <x v="10"/>
    <s v="RESTAURANTS"/>
    <n v="2448.1"/>
  </r>
  <r>
    <x v="47"/>
    <s v="DM"/>
    <s v="NORTHERN AMERICA"/>
    <s v="UNITED STATES"/>
    <s v="INDUSTRIALS"/>
    <x v="10"/>
    <s v="SPECIALTY RETAIL"/>
    <n v="10691.7"/>
  </r>
  <r>
    <x v="47"/>
    <s v="DM"/>
    <s v="NORTHERN AMERICA"/>
    <s v="UNITED STATES"/>
    <s v="INDUSTRIALS"/>
    <x v="16"/>
    <s v="ENVIRONMENTAL"/>
    <n v="5299.2"/>
  </r>
  <r>
    <x v="47"/>
    <s v="DM"/>
    <s v="NORTHERN AMERICA"/>
    <s v="UNITED STATES"/>
    <s v="INDUSTRIALS"/>
    <x v="16"/>
    <s v="SUPPORT-SERVICES"/>
    <n v="3996"/>
  </r>
  <r>
    <x v="47"/>
    <s v="DM"/>
    <s v="NORTHERN AMERICA"/>
    <s v="UNITED STATES"/>
    <s v="INDUSTRIALS"/>
    <x v="17"/>
    <s v="ELECTRONICS"/>
    <n v="4265.5"/>
  </r>
  <r>
    <x v="47"/>
    <s v="DM"/>
    <s v="NORTHERN AMERICA"/>
    <s v="UNITED STATES"/>
    <s v="INDUSTRIALS"/>
    <x v="17"/>
    <s v="SOFTWARE/SERVICES"/>
    <n v="6366.2"/>
  </r>
  <r>
    <x v="47"/>
    <s v="DM"/>
    <s v="NORTHERN AMERICA"/>
    <s v="UNITED STATES"/>
    <s v="INDUSTRIALS"/>
    <x v="17"/>
    <s v="TECH HARDWARE &amp; EQUIPMENT"/>
    <n v="1175"/>
  </r>
  <r>
    <x v="47"/>
    <s v="DM"/>
    <s v="NORTHERN AMERICA"/>
    <s v="UNITED STATES"/>
    <s v="INDUSTRIALS"/>
    <x v="2"/>
    <s v="TELECOM - SATELLITE"/>
    <n v="4927.7"/>
  </r>
  <r>
    <x v="47"/>
    <s v="DM"/>
    <s v="NORTHERN AMERICA"/>
    <s v="UNITED STATES"/>
    <s v="INDUSTRIALS"/>
    <x v="2"/>
    <s v="TELECOM - WIRELESS"/>
    <n v="24733.9"/>
  </r>
  <r>
    <x v="47"/>
    <s v="DM"/>
    <s v="NORTHERN AMERICA"/>
    <s v="UNITED STATES"/>
    <s v="INDUSTRIALS"/>
    <x v="2"/>
    <s v="TELECOM - WIRELINE INTEGRATED &amp; SERVICES"/>
    <n v="31533.3"/>
  </r>
  <r>
    <x v="47"/>
    <s v="DM"/>
    <s v="NORTHERN AMERICA"/>
    <s v="UNITED STATES"/>
    <s v="INDUSTRIALS"/>
    <x v="1"/>
    <s v="AIR TRANSPORTATION"/>
    <n v="3804.5"/>
  </r>
  <r>
    <x v="47"/>
    <s v="DM"/>
    <s v="NORTHERN AMERICA"/>
    <s v="UNITED STATES"/>
    <s v="INDUSTRIALS"/>
    <x v="1"/>
    <s v="RAIL"/>
    <n v="100"/>
  </r>
  <r>
    <x v="47"/>
    <s v="DM"/>
    <s v="NORTHERN AMERICA"/>
    <s v="UNITED STATES"/>
    <s v="INDUSTRIALS"/>
    <x v="1"/>
    <s v="TRANSPORT INFRASTRUCTURE/SERVICES"/>
    <n v="1834"/>
  </r>
  <r>
    <x v="47"/>
    <s v="DM"/>
    <s v="NORTHERN AMERICA"/>
    <s v="UNITED STATES"/>
    <s v="INDUSTRIALS"/>
    <x v="1"/>
    <s v="TRUCKING &amp; DELIVERY"/>
    <n v="149"/>
  </r>
  <r>
    <x v="47"/>
    <s v="DM"/>
    <s v="NORTHERN AMERICA"/>
    <s v="UNITED STATES"/>
    <s v="UTILITY"/>
    <x v="6"/>
    <s v="ELECTRIC-DISTR/TRANS"/>
    <n v="550"/>
  </r>
  <r>
    <x v="47"/>
    <s v="DM"/>
    <s v="NORTHERN AMERICA"/>
    <s v="UNITED STATES"/>
    <s v="UTILITY"/>
    <x v="6"/>
    <s v="ELECTRIC-GENERATION"/>
    <n v="4415"/>
  </r>
  <r>
    <x v="47"/>
    <s v="DM"/>
    <s v="NORTHERN AMERICA"/>
    <s v="UNITED STATES"/>
    <s v="UTILITY"/>
    <x v="6"/>
    <s v="ELECTRIC-INTEGRATED"/>
    <n v="6932.9"/>
  </r>
  <r>
    <x v="47"/>
    <s v="DM"/>
    <s v="NORTHERN AMERICA"/>
    <s v="UNITED STATES"/>
    <s v="UTILITY"/>
    <x v="6"/>
    <s v="NON-ELECTRIC UTILITIES"/>
    <n v="440"/>
  </r>
  <r>
    <x v="47"/>
    <s v="DM"/>
    <s v="OCEANIA"/>
    <s v="AUSTRALIA"/>
    <s v="FINANCIAL"/>
    <x v="12"/>
    <s v="INVESTMENTS &amp; MISC FINANCIAL SERVICES"/>
    <n v="340"/>
  </r>
  <r>
    <x v="47"/>
    <s v="DM"/>
    <s v="OCEANIA"/>
    <s v="AUSTRALIA"/>
    <s v="INDUSTRIALS"/>
    <x v="7"/>
    <s v="METALS/MINING EXCLUDING STEEL"/>
    <n v="825"/>
  </r>
  <r>
    <x v="47"/>
    <s v="DM"/>
    <s v="OCEANIA"/>
    <s v="AUSTRALIA"/>
    <s v="INDUSTRIALS"/>
    <x v="14"/>
    <s v="GAMING"/>
    <n v="135"/>
  </r>
  <r>
    <x v="47"/>
    <s v="EM"/>
    <s v="ASIA"/>
    <s v="CHINA"/>
    <s v="UTILITY"/>
    <x v="6"/>
    <s v="ELECTRIC-GENERATION"/>
    <n v="180"/>
  </r>
  <r>
    <x v="47"/>
    <s v="EM"/>
    <s v="ASIA"/>
    <s v="HONG KONG"/>
    <s v="INDUSTRIALS"/>
    <x v="1"/>
    <s v="TRANSPORT INFRASTRUCTURE/SERVICES"/>
    <n v="587.9"/>
  </r>
  <r>
    <x v="47"/>
    <s v="EM"/>
    <s v="ASIA"/>
    <s v="SINGAPORE"/>
    <s v="INDUSTRIALS"/>
    <x v="17"/>
    <s v="ELECTRONICS"/>
    <n v="150"/>
  </r>
  <r>
    <x v="47"/>
    <s v="EM"/>
    <s v="ASIA"/>
    <s v="THAILAND"/>
    <s v="INDUSTRIALS"/>
    <x v="7"/>
    <s v="FORESTRY/PAPER"/>
    <n v="111.3"/>
  </r>
  <r>
    <x v="47"/>
    <s v="EM"/>
    <s v="EUROPE"/>
    <s v="POLAND"/>
    <s v="INDUSTRIALS"/>
    <x v="2"/>
    <s v="TELECOM - WIRELESS"/>
    <n v="403.2"/>
  </r>
  <r>
    <x v="47"/>
    <s v="EM"/>
    <s v="EUROPE"/>
    <s v="POLAND"/>
    <s v="INDUSTRIALS"/>
    <x v="2"/>
    <s v="TELECOM - WIRELINE INTEGRATED &amp; SERVICES"/>
    <n v="391.6"/>
  </r>
  <r>
    <x v="47"/>
    <s v="EM"/>
    <s v="LATIN AMERICA"/>
    <s v="ARGENTINA"/>
    <s v="INDUSTRIALS"/>
    <x v="2"/>
    <s v="TELECOM - WIRELINE INTEGRATED &amp; SERVICES"/>
    <n v="616.70000000000005"/>
  </r>
  <r>
    <x v="47"/>
    <s v="EM"/>
    <s v="LATIN AMERICA"/>
    <s v="VENEZUELA"/>
    <s v="INDUSTRIALS"/>
    <x v="9"/>
    <s v="OIL REFINING &amp; MARKETING"/>
    <n v="500"/>
  </r>
  <r>
    <x v="47"/>
    <s v="EM"/>
    <s v="MIDDLE EAST"/>
    <s v="ISRAEL"/>
    <s v="INDUSTRIALS"/>
    <x v="2"/>
    <s v="TELECOM - WIRELESS"/>
    <n v="175"/>
  </r>
  <r>
    <x v="48"/>
    <s v="DM"/>
    <s v="EUROPE"/>
    <s v="FRANCE"/>
    <s v="INDUSTRIALS"/>
    <x v="2"/>
    <s v="TELECOM - WIRELINE INTEGRATED &amp; SERVICES"/>
    <n v="147.5"/>
  </r>
  <r>
    <x v="48"/>
    <s v="DM"/>
    <s v="EUROPE"/>
    <s v="GERMANY"/>
    <s v="FINANCIAL"/>
    <x v="13"/>
    <s v="REINSURANCE"/>
    <n v="135"/>
  </r>
  <r>
    <x v="48"/>
    <s v="DM"/>
    <s v="EUROPE"/>
    <s v="GREECE"/>
    <s v="INDUSTRIALS"/>
    <x v="4"/>
    <s v="BEVERAGE"/>
    <n v="120"/>
  </r>
  <r>
    <x v="48"/>
    <s v="DM"/>
    <s v="EUROPE"/>
    <s v="GREECE"/>
    <s v="INDUSTRIALS"/>
    <x v="5"/>
    <s v="MEDIA CONTENT"/>
    <n v="115"/>
  </r>
  <r>
    <x v="48"/>
    <s v="DM"/>
    <s v="EUROPE"/>
    <s v="GREECE"/>
    <s v="INDUSTRIALS"/>
    <x v="1"/>
    <s v="TRANSPORT INFRASTRUCTURE/SERVICES"/>
    <n v="315"/>
  </r>
  <r>
    <x v="48"/>
    <s v="DM"/>
    <s v="EUROPE"/>
    <s v="LUXEMBOURG"/>
    <s v="INDUSTRIALS"/>
    <x v="2"/>
    <s v="TELECOM - WIRELESS"/>
    <n v="962"/>
  </r>
  <r>
    <x v="48"/>
    <s v="DM"/>
    <s v="EUROPE"/>
    <s v="NETHERLANDS"/>
    <s v="INDUSTRIALS"/>
    <x v="8"/>
    <s v="PACKAGING"/>
    <n v="100"/>
  </r>
  <r>
    <x v="48"/>
    <s v="DM"/>
    <s v="EUROPE"/>
    <s v="NETHERLANDS"/>
    <s v="INDUSTRIALS"/>
    <x v="5"/>
    <s v="CABLE &amp; SATELLITE TV"/>
    <n v="4364"/>
  </r>
  <r>
    <x v="48"/>
    <s v="DM"/>
    <s v="EUROPE"/>
    <s v="NETHERLANDS"/>
    <s v="INDUSTRIALS"/>
    <x v="10"/>
    <s v="SPECIALTY RETAIL"/>
    <n v="350"/>
  </r>
  <r>
    <x v="48"/>
    <s v="DM"/>
    <s v="EUROPE"/>
    <s v="NETHERLANDS"/>
    <s v="INDUSTRIALS"/>
    <x v="2"/>
    <s v="TELECOM - WIRELINE INTEGRATED &amp; SERVICES"/>
    <n v="1469.6"/>
  </r>
  <r>
    <x v="48"/>
    <s v="DM"/>
    <s v="EUROPE"/>
    <s v="NORWAY"/>
    <s v="INDUSTRIALS"/>
    <x v="9"/>
    <s v="OIL FIELD EQUIPMENT &amp; SERVICES"/>
    <n v="563.70000000000005"/>
  </r>
  <r>
    <x v="48"/>
    <s v="DM"/>
    <s v="EUROPE"/>
    <s v="SPAIN"/>
    <s v="INDUSTRIALS"/>
    <x v="2"/>
    <s v="TELECOM - WIRELINE INTEGRATED &amp; SERVICES"/>
    <n v="100"/>
  </r>
  <r>
    <x v="48"/>
    <s v="DM"/>
    <s v="EUROPE"/>
    <s v="SWEDEN"/>
    <s v="INDUSTRIALS"/>
    <x v="1"/>
    <s v="TRANSPORT INFRASTRUCTURE/SERVICES"/>
    <n v="475"/>
  </r>
  <r>
    <x v="48"/>
    <s v="DM"/>
    <s v="EUROPE"/>
    <s v="SWITZERLAND"/>
    <s v="INDUSTRIALS"/>
    <x v="2"/>
    <s v="TELECOM - WIRELINE INTEGRATED &amp; SERVICES"/>
    <n v="160"/>
  </r>
  <r>
    <x v="48"/>
    <s v="DM"/>
    <s v="EUROPE"/>
    <s v="UNITED KINGDOM"/>
    <s v="INDUSTRIALS"/>
    <x v="7"/>
    <s v="CHEMICALS"/>
    <n v="814.4"/>
  </r>
  <r>
    <x v="48"/>
    <s v="DM"/>
    <s v="EUROPE"/>
    <s v="UNITED KINGDOM"/>
    <s v="INDUSTRIALS"/>
    <x v="8"/>
    <s v="AEROSPACE/DEFENSE"/>
    <n v="224"/>
  </r>
  <r>
    <x v="48"/>
    <s v="DM"/>
    <s v="EUROPE"/>
    <s v="UNITED KINGDOM"/>
    <s v="INDUSTRIALS"/>
    <x v="8"/>
    <s v="PACKAGING"/>
    <n v="500"/>
  </r>
  <r>
    <x v="48"/>
    <s v="DM"/>
    <s v="EUROPE"/>
    <s v="UNITED KINGDOM"/>
    <s v="INDUSTRIALS"/>
    <x v="4"/>
    <s v="FOOD - WHOLESALE"/>
    <n v="200"/>
  </r>
  <r>
    <x v="48"/>
    <s v="DM"/>
    <s v="EUROPE"/>
    <s v="UNITED KINGDOM"/>
    <s v="INDUSTRIALS"/>
    <x v="4"/>
    <s v="PERSONAL &amp; HOUSEHOLD PRODUCTS"/>
    <n v="338.1"/>
  </r>
  <r>
    <x v="48"/>
    <s v="DM"/>
    <s v="EUROPE"/>
    <s v="UNITED KINGDOM"/>
    <s v="INDUSTRIALS"/>
    <x v="5"/>
    <s v="CABLE &amp; SATELLITE TV"/>
    <n v="3593.7"/>
  </r>
  <r>
    <x v="48"/>
    <s v="DM"/>
    <s v="EUROPE"/>
    <s v="UNITED KINGDOM"/>
    <s v="INDUSTRIALS"/>
    <x v="5"/>
    <s v="MEDIA CONTENT"/>
    <n v="1550"/>
  </r>
  <r>
    <x v="48"/>
    <s v="DM"/>
    <s v="EUROPE"/>
    <s v="UNITED KINGDOM"/>
    <s v="INDUSTRIALS"/>
    <x v="5"/>
    <s v="PRINTING &amp; PUBLISHING"/>
    <n v="110"/>
  </r>
  <r>
    <x v="48"/>
    <s v="DM"/>
    <s v="EUROPE"/>
    <s v="UNITED KINGDOM"/>
    <s v="INDUSTRIALS"/>
    <x v="10"/>
    <s v="SPECIALTY RETAIL"/>
    <n v="300"/>
  </r>
  <r>
    <x v="48"/>
    <s v="DM"/>
    <s v="EUROPE"/>
    <s v="UNITED KINGDOM"/>
    <s v="INDUSTRIALS"/>
    <x v="17"/>
    <s v="TECH HARDWARE &amp; EQUIPMENT"/>
    <n v="170"/>
  </r>
  <r>
    <x v="48"/>
    <s v="DM"/>
    <s v="EUROPE"/>
    <s v="UNITED KINGDOM"/>
    <s v="INDUSTRIALS"/>
    <x v="2"/>
    <s v="TELECOM - WIRELESS"/>
    <n v="558"/>
  </r>
  <r>
    <x v="48"/>
    <s v="DM"/>
    <s v="EUROPE"/>
    <s v="UNITED KINGDOM"/>
    <s v="INDUSTRIALS"/>
    <x v="2"/>
    <s v="TELECOM - WIRELINE INTEGRATED &amp; SERVICES"/>
    <n v="1797"/>
  </r>
  <r>
    <x v="48"/>
    <s v="DM"/>
    <s v="EUROPE"/>
    <s v="UNITED KINGDOM"/>
    <s v="INDUSTRIALS"/>
    <x v="1"/>
    <s v="TRANSPORT INFRASTRUCTURE/SERVICES"/>
    <n v="175"/>
  </r>
  <r>
    <x v="48"/>
    <s v="DM"/>
    <s v="NORTHERN AMERICA"/>
    <s v="BERMUDA"/>
    <s v="INDUSTRIALS"/>
    <x v="2"/>
    <s v="TELECOM - WIRELESS"/>
    <n v="426.6"/>
  </r>
  <r>
    <x v="48"/>
    <s v="DM"/>
    <s v="NORTHERN AMERICA"/>
    <s v="BERMUDA"/>
    <s v="INDUSTRIALS"/>
    <x v="2"/>
    <s v="TELECOM - WIRELINE INTEGRATED &amp; SERVICES"/>
    <n v="300"/>
  </r>
  <r>
    <x v="48"/>
    <s v="DM"/>
    <s v="NORTHERN AMERICA"/>
    <s v="CANADA"/>
    <s v="INDUSTRIALS"/>
    <x v="7"/>
    <s v="BUILDING MATERIALS"/>
    <n v="186.5"/>
  </r>
  <r>
    <x v="48"/>
    <s v="DM"/>
    <s v="NORTHERN AMERICA"/>
    <s v="CANADA"/>
    <s v="INDUSTRIALS"/>
    <x v="7"/>
    <s v="CHEMICALS"/>
    <n v="580"/>
  </r>
  <r>
    <x v="48"/>
    <s v="DM"/>
    <s v="NORTHERN AMERICA"/>
    <s v="CANADA"/>
    <s v="INDUSTRIALS"/>
    <x v="7"/>
    <s v="FORESTRY/PAPER"/>
    <n v="2070"/>
  </r>
  <r>
    <x v="48"/>
    <s v="DM"/>
    <s v="NORTHERN AMERICA"/>
    <s v="CANADA"/>
    <s v="INDUSTRIALS"/>
    <x v="7"/>
    <s v="METALS/MINING EXCLUDING STEEL"/>
    <n v="100"/>
  </r>
  <r>
    <x v="48"/>
    <s v="DM"/>
    <s v="NORTHERN AMERICA"/>
    <s v="CANADA"/>
    <s v="INDUSTRIALS"/>
    <x v="7"/>
    <s v="STEEL PRODUCERS/PRODUCTS"/>
    <n v="349"/>
  </r>
  <r>
    <x v="48"/>
    <s v="DM"/>
    <s v="NORTHERN AMERICA"/>
    <s v="CANADA"/>
    <s v="INDUSTRIALS"/>
    <x v="8"/>
    <s v="DIVERSIFIED CAPITAL GOODS"/>
    <n v="367.5"/>
  </r>
  <r>
    <x v="48"/>
    <s v="DM"/>
    <s v="NORTHERN AMERICA"/>
    <s v="CANADA"/>
    <s v="INDUSTRIALS"/>
    <x v="8"/>
    <s v="PACKAGING"/>
    <n v="264.89999999999998"/>
  </r>
  <r>
    <x v="48"/>
    <s v="DM"/>
    <s v="NORTHERN AMERICA"/>
    <s v="CANADA"/>
    <s v="INDUSTRIALS"/>
    <x v="4"/>
    <s v="BEVERAGE"/>
    <n v="285"/>
  </r>
  <r>
    <x v="48"/>
    <s v="DM"/>
    <s v="NORTHERN AMERICA"/>
    <s v="CANADA"/>
    <s v="INDUSTRIALS"/>
    <x v="9"/>
    <s v="ENERGY - EXPLORATION &amp; PRODUCTION"/>
    <n v="699.9"/>
  </r>
  <r>
    <x v="48"/>
    <s v="DM"/>
    <s v="NORTHERN AMERICA"/>
    <s v="CANADA"/>
    <s v="INDUSTRIALS"/>
    <x v="14"/>
    <s v="THEATERS &amp; ENTERTAINMENT"/>
    <n v="150"/>
  </r>
  <r>
    <x v="48"/>
    <s v="DM"/>
    <s v="NORTHERN AMERICA"/>
    <s v="CANADA"/>
    <s v="INDUSTRIALS"/>
    <x v="5"/>
    <s v="ADVERTISING"/>
    <n v="200"/>
  </r>
  <r>
    <x v="48"/>
    <s v="DM"/>
    <s v="NORTHERN AMERICA"/>
    <s v="CANADA"/>
    <s v="INDUSTRIALS"/>
    <x v="5"/>
    <s v="CABLE &amp; SATELLITE TV"/>
    <n v="868"/>
  </r>
  <r>
    <x v="48"/>
    <s v="DM"/>
    <s v="NORTHERN AMERICA"/>
    <s v="CANADA"/>
    <s v="INDUSTRIALS"/>
    <x v="16"/>
    <s v="SUPPORT-SERVICES"/>
    <n v="135"/>
  </r>
  <r>
    <x v="48"/>
    <s v="DM"/>
    <s v="NORTHERN AMERICA"/>
    <s v="CANADA"/>
    <s v="INDUSTRIALS"/>
    <x v="17"/>
    <s v="ELECTRONICS"/>
    <n v="200"/>
  </r>
  <r>
    <x v="48"/>
    <s v="DM"/>
    <s v="NORTHERN AMERICA"/>
    <s v="CANADA"/>
    <s v="INDUSTRIALS"/>
    <x v="17"/>
    <s v="SOFTWARE/SERVICES"/>
    <n v="149"/>
  </r>
  <r>
    <x v="48"/>
    <s v="DM"/>
    <s v="NORTHERN AMERICA"/>
    <s v="CANADA"/>
    <s v="INDUSTRIALS"/>
    <x v="2"/>
    <s v="TELECOM - WIRELESS"/>
    <n v="2452.3000000000002"/>
  </r>
  <r>
    <x v="48"/>
    <s v="DM"/>
    <s v="NORTHERN AMERICA"/>
    <s v="CANADA"/>
    <s v="INDUSTRIALS"/>
    <x v="2"/>
    <s v="TELECOM - WIRELINE INTEGRATED &amp; SERVICES"/>
    <n v="3851"/>
  </r>
  <r>
    <x v="48"/>
    <s v="DM"/>
    <s v="NORTHERN AMERICA"/>
    <s v="CANADA"/>
    <s v="INDUSTRIALS"/>
    <x v="1"/>
    <s v="TRANSPORT INFRASTRUCTURE/SERVICES"/>
    <n v="950"/>
  </r>
  <r>
    <x v="48"/>
    <s v="DM"/>
    <s v="NORTHERN AMERICA"/>
    <s v="UNITED STATES"/>
    <s v="FINANCIAL"/>
    <x v="11"/>
    <s v="BANKING"/>
    <n v="2665"/>
  </r>
  <r>
    <x v="48"/>
    <s v="DM"/>
    <s v="NORTHERN AMERICA"/>
    <s v="UNITED STATES"/>
    <s v="FINANCIAL"/>
    <x v="12"/>
    <s v="CONS/COMM/LEASE FINANCING"/>
    <n v="5578.9"/>
  </r>
  <r>
    <x v="48"/>
    <s v="DM"/>
    <s v="NORTHERN AMERICA"/>
    <s v="UNITED STATES"/>
    <s v="FINANCIAL"/>
    <x v="12"/>
    <s v="INVESTMENTS &amp; MISC FINANCIAL SERVICES"/>
    <n v="5062.6000000000004"/>
  </r>
  <r>
    <x v="48"/>
    <s v="DM"/>
    <s v="NORTHERN AMERICA"/>
    <s v="UNITED STATES"/>
    <s v="FINANCIAL"/>
    <x v="13"/>
    <s v="INSURANCE BROKERAGE"/>
    <n v="548"/>
  </r>
  <r>
    <x v="48"/>
    <s v="DM"/>
    <s v="NORTHERN AMERICA"/>
    <s v="UNITED STATES"/>
    <s v="FINANCIAL"/>
    <x v="13"/>
    <s v="LIFE INSURANCE"/>
    <n v="2288"/>
  </r>
  <r>
    <x v="48"/>
    <s v="DM"/>
    <s v="NORTHERN AMERICA"/>
    <s v="UNITED STATES"/>
    <s v="FINANCIAL"/>
    <x v="13"/>
    <s v="P&amp;C"/>
    <n v="100"/>
  </r>
  <r>
    <x v="48"/>
    <s v="DM"/>
    <s v="NORTHERN AMERICA"/>
    <s v="UNITED STATES"/>
    <s v="INDUSTRIALS"/>
    <x v="3"/>
    <s v="AUTO PARTS &amp; EQUIPMENT"/>
    <n v="7109.7"/>
  </r>
  <r>
    <x v="48"/>
    <s v="DM"/>
    <s v="NORTHERN AMERICA"/>
    <s v="UNITED STATES"/>
    <s v="INDUSTRIALS"/>
    <x v="3"/>
    <s v="AUTOMAKERS"/>
    <n v="252.3"/>
  </r>
  <r>
    <x v="48"/>
    <s v="DM"/>
    <s v="NORTHERN AMERICA"/>
    <s v="UNITED STATES"/>
    <s v="INDUSTRIALS"/>
    <x v="7"/>
    <s v="BUILDING &amp; CONSTRUCTION"/>
    <n v="5963.7"/>
  </r>
  <r>
    <x v="48"/>
    <s v="DM"/>
    <s v="NORTHERN AMERICA"/>
    <s v="UNITED STATES"/>
    <s v="INDUSTRIALS"/>
    <x v="7"/>
    <s v="BUILDING MATERIALS"/>
    <n v="3973.5"/>
  </r>
  <r>
    <x v="48"/>
    <s v="DM"/>
    <s v="NORTHERN AMERICA"/>
    <s v="UNITED STATES"/>
    <s v="INDUSTRIALS"/>
    <x v="7"/>
    <s v="CHEMICALS"/>
    <n v="8498.7000000000007"/>
  </r>
  <r>
    <x v="48"/>
    <s v="DM"/>
    <s v="NORTHERN AMERICA"/>
    <s v="UNITED STATES"/>
    <s v="INDUSTRIALS"/>
    <x v="7"/>
    <s v="FORESTRY/PAPER"/>
    <n v="1263.7"/>
  </r>
  <r>
    <x v="48"/>
    <s v="DM"/>
    <s v="NORTHERN AMERICA"/>
    <s v="UNITED STATES"/>
    <s v="INDUSTRIALS"/>
    <x v="7"/>
    <s v="METALS/MINING EXCLUDING STEEL"/>
    <n v="4145.5"/>
  </r>
  <r>
    <x v="48"/>
    <s v="DM"/>
    <s v="NORTHERN AMERICA"/>
    <s v="UNITED STATES"/>
    <s v="INDUSTRIALS"/>
    <x v="7"/>
    <s v="STEEL PRODUCERS/PRODUCTS"/>
    <n v="4114"/>
  </r>
  <r>
    <x v="48"/>
    <s v="DM"/>
    <s v="NORTHERN AMERICA"/>
    <s v="UNITED STATES"/>
    <s v="INDUSTRIALS"/>
    <x v="8"/>
    <s v="AEROSPACE/DEFENSE"/>
    <n v="2575"/>
  </r>
  <r>
    <x v="48"/>
    <s v="DM"/>
    <s v="NORTHERN AMERICA"/>
    <s v="UNITED STATES"/>
    <s v="INDUSTRIALS"/>
    <x v="8"/>
    <s v="DIVERSIFIED CAPITAL GOODS"/>
    <n v="2741.8"/>
  </r>
  <r>
    <x v="48"/>
    <s v="DM"/>
    <s v="NORTHERN AMERICA"/>
    <s v="UNITED STATES"/>
    <s v="INDUSTRIALS"/>
    <x v="8"/>
    <s v="MACHINERY"/>
    <n v="2798.3"/>
  </r>
  <r>
    <x v="48"/>
    <s v="DM"/>
    <s v="NORTHERN AMERICA"/>
    <s v="UNITED STATES"/>
    <s v="INDUSTRIALS"/>
    <x v="8"/>
    <s v="PACKAGING"/>
    <n v="10617.2"/>
  </r>
  <r>
    <x v="48"/>
    <s v="DM"/>
    <s v="NORTHERN AMERICA"/>
    <s v="UNITED STATES"/>
    <s v="INDUSTRIALS"/>
    <x v="4"/>
    <s v="BEVERAGE"/>
    <n v="830"/>
  </r>
  <r>
    <x v="48"/>
    <s v="DM"/>
    <s v="NORTHERN AMERICA"/>
    <s v="UNITED STATES"/>
    <s v="INDUSTRIALS"/>
    <x v="4"/>
    <s v="FOOD - WHOLESALE"/>
    <n v="4510.5"/>
  </r>
  <r>
    <x v="48"/>
    <s v="DM"/>
    <s v="NORTHERN AMERICA"/>
    <s v="UNITED STATES"/>
    <s v="INDUSTRIALS"/>
    <x v="4"/>
    <s v="PERSONAL &amp; HOUSEHOLD PRODUCTS"/>
    <n v="7224.1"/>
  </r>
  <r>
    <x v="48"/>
    <s v="DM"/>
    <s v="NORTHERN AMERICA"/>
    <s v="UNITED STATES"/>
    <s v="INDUSTRIALS"/>
    <x v="4"/>
    <s v="TOBACCO"/>
    <n v="125"/>
  </r>
  <r>
    <x v="48"/>
    <s v="DM"/>
    <s v="NORTHERN AMERICA"/>
    <s v="UNITED STATES"/>
    <s v="INDUSTRIALS"/>
    <x v="9"/>
    <s v="ENERGY - EXPLORATION &amp; PRODUCTION"/>
    <n v="7492.6"/>
  </r>
  <r>
    <x v="48"/>
    <s v="DM"/>
    <s v="NORTHERN AMERICA"/>
    <s v="UNITED STATES"/>
    <s v="INDUSTRIALS"/>
    <x v="9"/>
    <s v="GAS DISTRIBUTION"/>
    <n v="402.2"/>
  </r>
  <r>
    <x v="48"/>
    <s v="DM"/>
    <s v="NORTHERN AMERICA"/>
    <s v="UNITED STATES"/>
    <s v="INDUSTRIALS"/>
    <x v="9"/>
    <s v="INTEGRATED ENERGY"/>
    <n v="505"/>
  </r>
  <r>
    <x v="48"/>
    <s v="DM"/>
    <s v="NORTHERN AMERICA"/>
    <s v="UNITED STATES"/>
    <s v="INDUSTRIALS"/>
    <x v="9"/>
    <s v="OIL FIELD EQUIPMENT &amp; SERVICES"/>
    <n v="3369.5"/>
  </r>
  <r>
    <x v="48"/>
    <s v="DM"/>
    <s v="NORTHERN AMERICA"/>
    <s v="UNITED STATES"/>
    <s v="INDUSTRIALS"/>
    <x v="9"/>
    <s v="OIL REFINING &amp; MARKETING"/>
    <n v="1875"/>
  </r>
  <r>
    <x v="48"/>
    <s v="DM"/>
    <s v="NORTHERN AMERICA"/>
    <s v="UNITED STATES"/>
    <s v="INDUSTRIALS"/>
    <x v="0"/>
    <s v="HEALTH FACILITIES"/>
    <n v="11061.6"/>
  </r>
  <r>
    <x v="48"/>
    <s v="DM"/>
    <s v="NORTHERN AMERICA"/>
    <s v="UNITED STATES"/>
    <s v="INDUSTRIALS"/>
    <x v="0"/>
    <s v="HEALTH SERVICES"/>
    <n v="3589.1"/>
  </r>
  <r>
    <x v="48"/>
    <s v="DM"/>
    <s v="NORTHERN AMERICA"/>
    <s v="UNITED STATES"/>
    <s v="INDUSTRIALS"/>
    <x v="0"/>
    <s v="MANAGED CARE"/>
    <n v="300"/>
  </r>
  <r>
    <x v="48"/>
    <s v="DM"/>
    <s v="NORTHERN AMERICA"/>
    <s v="UNITED STATES"/>
    <s v="INDUSTRIALS"/>
    <x v="0"/>
    <s v="MEDICAL PRODUCTS"/>
    <n v="2128.9"/>
  </r>
  <r>
    <x v="48"/>
    <s v="DM"/>
    <s v="NORTHERN AMERICA"/>
    <s v="UNITED STATES"/>
    <s v="INDUSTRIALS"/>
    <x v="0"/>
    <s v="PHARMACEUTICALS"/>
    <n v="725"/>
  </r>
  <r>
    <x v="48"/>
    <s v="DM"/>
    <s v="NORTHERN AMERICA"/>
    <s v="UNITED STATES"/>
    <s v="INDUSTRIALS"/>
    <x v="14"/>
    <s v="GAMING"/>
    <n v="11253.8"/>
  </r>
  <r>
    <x v="48"/>
    <s v="DM"/>
    <s v="NORTHERN AMERICA"/>
    <s v="UNITED STATES"/>
    <s v="INDUSTRIALS"/>
    <x v="14"/>
    <s v="HOTELS"/>
    <n v="4907.3999999999996"/>
  </r>
  <r>
    <x v="48"/>
    <s v="DM"/>
    <s v="NORTHERN AMERICA"/>
    <s v="UNITED STATES"/>
    <s v="INDUSTRIALS"/>
    <x v="14"/>
    <s v="RECREATION &amp; TRAVEL"/>
    <n v="3628.3"/>
  </r>
  <r>
    <x v="48"/>
    <s v="DM"/>
    <s v="NORTHERN AMERICA"/>
    <s v="UNITED STATES"/>
    <s v="INDUSTRIALS"/>
    <x v="14"/>
    <s v="THEATERS &amp; ENTERTAINMENT"/>
    <n v="2598.3000000000002"/>
  </r>
  <r>
    <x v="48"/>
    <s v="DM"/>
    <s v="NORTHERN AMERICA"/>
    <s v="UNITED STATES"/>
    <s v="INDUSTRIALS"/>
    <x v="5"/>
    <s v="ADVERTISING"/>
    <n v="939"/>
  </r>
  <r>
    <x v="48"/>
    <s v="DM"/>
    <s v="NORTHERN AMERICA"/>
    <s v="UNITED STATES"/>
    <s v="INDUSTRIALS"/>
    <x v="5"/>
    <s v="CABLE &amp; SATELLITE TV"/>
    <n v="24131.8"/>
  </r>
  <r>
    <x v="48"/>
    <s v="DM"/>
    <s v="NORTHERN AMERICA"/>
    <s v="UNITED STATES"/>
    <s v="INDUSTRIALS"/>
    <x v="5"/>
    <s v="MEDIA - DIVERSIFIED"/>
    <n v="810"/>
  </r>
  <r>
    <x v="48"/>
    <s v="DM"/>
    <s v="NORTHERN AMERICA"/>
    <s v="UNITED STATES"/>
    <s v="INDUSTRIALS"/>
    <x v="5"/>
    <s v="MEDIA CONTENT"/>
    <n v="11846.9"/>
  </r>
  <r>
    <x v="48"/>
    <s v="DM"/>
    <s v="NORTHERN AMERICA"/>
    <s v="UNITED STATES"/>
    <s v="INDUSTRIALS"/>
    <x v="5"/>
    <s v="PRINTING &amp; PUBLISHING"/>
    <n v="2940"/>
  </r>
  <r>
    <x v="48"/>
    <s v="DM"/>
    <s v="NORTHERN AMERICA"/>
    <s v="UNITED STATES"/>
    <s v="INDUSTRIALS"/>
    <x v="15"/>
    <s v="REALESTATE DEV &amp; MGT"/>
    <n v="675"/>
  </r>
  <r>
    <x v="48"/>
    <s v="DM"/>
    <s v="NORTHERN AMERICA"/>
    <s v="UNITED STATES"/>
    <s v="INDUSTRIALS"/>
    <x v="15"/>
    <s v="REITS"/>
    <n v="1960"/>
  </r>
  <r>
    <x v="48"/>
    <s v="DM"/>
    <s v="NORTHERN AMERICA"/>
    <s v="UNITED STATES"/>
    <s v="INDUSTRIALS"/>
    <x v="10"/>
    <s v="DEPARTMENT STORES"/>
    <n v="107.5"/>
  </r>
  <r>
    <x v="48"/>
    <s v="DM"/>
    <s v="NORTHERN AMERICA"/>
    <s v="UNITED STATES"/>
    <s v="INDUSTRIALS"/>
    <x v="10"/>
    <s v="DISCOUNT STORES"/>
    <n v="1947.9"/>
  </r>
  <r>
    <x v="48"/>
    <s v="DM"/>
    <s v="NORTHERN AMERICA"/>
    <s v="UNITED STATES"/>
    <s v="INDUSTRIALS"/>
    <x v="10"/>
    <s v="FOOD &amp; DRUG RETAILERS"/>
    <n v="3086.7"/>
  </r>
  <r>
    <x v="48"/>
    <s v="DM"/>
    <s v="NORTHERN AMERICA"/>
    <s v="UNITED STATES"/>
    <s v="INDUSTRIALS"/>
    <x v="10"/>
    <s v="RESTAURANTS"/>
    <n v="2448.1"/>
  </r>
  <r>
    <x v="48"/>
    <s v="DM"/>
    <s v="NORTHERN AMERICA"/>
    <s v="UNITED STATES"/>
    <s v="INDUSTRIALS"/>
    <x v="10"/>
    <s v="SPECIALTY RETAIL"/>
    <n v="10256.700000000001"/>
  </r>
  <r>
    <x v="48"/>
    <s v="DM"/>
    <s v="NORTHERN AMERICA"/>
    <s v="UNITED STATES"/>
    <s v="INDUSTRIALS"/>
    <x v="16"/>
    <s v="ENVIRONMENTAL"/>
    <n v="5119.2"/>
  </r>
  <r>
    <x v="48"/>
    <s v="DM"/>
    <s v="NORTHERN AMERICA"/>
    <s v="UNITED STATES"/>
    <s v="INDUSTRIALS"/>
    <x v="16"/>
    <s v="SUPPORT-SERVICES"/>
    <n v="3996"/>
  </r>
  <r>
    <x v="48"/>
    <s v="DM"/>
    <s v="NORTHERN AMERICA"/>
    <s v="UNITED STATES"/>
    <s v="INDUSTRIALS"/>
    <x v="17"/>
    <s v="ELECTRONICS"/>
    <n v="4697.5"/>
  </r>
  <r>
    <x v="48"/>
    <s v="DM"/>
    <s v="NORTHERN AMERICA"/>
    <s v="UNITED STATES"/>
    <s v="INDUSTRIALS"/>
    <x v="17"/>
    <s v="SOFTWARE/SERVICES"/>
    <n v="6361.2"/>
  </r>
  <r>
    <x v="48"/>
    <s v="DM"/>
    <s v="NORTHERN AMERICA"/>
    <s v="UNITED STATES"/>
    <s v="INDUSTRIALS"/>
    <x v="17"/>
    <s v="TECH HARDWARE &amp; EQUIPMENT"/>
    <n v="1775"/>
  </r>
  <r>
    <x v="48"/>
    <s v="DM"/>
    <s v="NORTHERN AMERICA"/>
    <s v="UNITED STATES"/>
    <s v="INDUSTRIALS"/>
    <x v="2"/>
    <s v="TELECOM - SATELLITE"/>
    <n v="2721.8"/>
  </r>
  <r>
    <x v="48"/>
    <s v="DM"/>
    <s v="NORTHERN AMERICA"/>
    <s v="UNITED STATES"/>
    <s v="INDUSTRIALS"/>
    <x v="2"/>
    <s v="TELECOM - WIRELESS"/>
    <n v="24733.9"/>
  </r>
  <r>
    <x v="48"/>
    <s v="DM"/>
    <s v="NORTHERN AMERICA"/>
    <s v="UNITED STATES"/>
    <s v="INDUSTRIALS"/>
    <x v="2"/>
    <s v="TELECOM - WIRELINE INTEGRATED &amp; SERVICES"/>
    <n v="32652.2"/>
  </r>
  <r>
    <x v="48"/>
    <s v="DM"/>
    <s v="NORTHERN AMERICA"/>
    <s v="UNITED STATES"/>
    <s v="INDUSTRIALS"/>
    <x v="1"/>
    <s v="AIR TRANSPORTATION"/>
    <n v="3804.5"/>
  </r>
  <r>
    <x v="48"/>
    <s v="DM"/>
    <s v="NORTHERN AMERICA"/>
    <s v="UNITED STATES"/>
    <s v="INDUSTRIALS"/>
    <x v="1"/>
    <s v="RAIL"/>
    <n v="229"/>
  </r>
  <r>
    <x v="48"/>
    <s v="DM"/>
    <s v="NORTHERN AMERICA"/>
    <s v="UNITED STATES"/>
    <s v="INDUSTRIALS"/>
    <x v="1"/>
    <s v="TRANSPORT INFRASTRUCTURE/SERVICES"/>
    <n v="1834"/>
  </r>
  <r>
    <x v="48"/>
    <s v="DM"/>
    <s v="NORTHERN AMERICA"/>
    <s v="UNITED STATES"/>
    <s v="INDUSTRIALS"/>
    <x v="1"/>
    <s v="TRUCKING &amp; DELIVERY"/>
    <n v="149"/>
  </r>
  <r>
    <x v="48"/>
    <s v="DM"/>
    <s v="NORTHERN AMERICA"/>
    <s v="UNITED STATES"/>
    <s v="UTILITY"/>
    <x v="6"/>
    <s v="ELECTRIC-DISTR/TRANS"/>
    <n v="550"/>
  </r>
  <r>
    <x v="48"/>
    <s v="DM"/>
    <s v="NORTHERN AMERICA"/>
    <s v="UNITED STATES"/>
    <s v="UTILITY"/>
    <x v="6"/>
    <s v="ELECTRIC-GENERATION"/>
    <n v="4415"/>
  </r>
  <r>
    <x v="48"/>
    <s v="DM"/>
    <s v="NORTHERN AMERICA"/>
    <s v="UNITED STATES"/>
    <s v="UTILITY"/>
    <x v="6"/>
    <s v="ELECTRIC-INTEGRATED"/>
    <n v="6932.9"/>
  </r>
  <r>
    <x v="48"/>
    <s v="DM"/>
    <s v="NORTHERN AMERICA"/>
    <s v="UNITED STATES"/>
    <s v="UTILITY"/>
    <x v="6"/>
    <s v="NON-ELECTRIC UTILITIES"/>
    <n v="440"/>
  </r>
  <r>
    <x v="48"/>
    <s v="DM"/>
    <s v="OCEANIA"/>
    <s v="AUSTRALIA"/>
    <s v="FINANCIAL"/>
    <x v="12"/>
    <s v="INVESTMENTS &amp; MISC FINANCIAL SERVICES"/>
    <n v="340"/>
  </r>
  <r>
    <x v="48"/>
    <s v="DM"/>
    <s v="OCEANIA"/>
    <s v="AUSTRALIA"/>
    <s v="INDUSTRIALS"/>
    <x v="7"/>
    <s v="METALS/MINING EXCLUDING STEEL"/>
    <n v="825"/>
  </r>
  <r>
    <x v="48"/>
    <s v="DM"/>
    <s v="OCEANIA"/>
    <s v="AUSTRALIA"/>
    <s v="INDUSTRIALS"/>
    <x v="14"/>
    <s v="GAMING"/>
    <n v="135"/>
  </r>
  <r>
    <x v="48"/>
    <s v="EM"/>
    <s v="ASIA"/>
    <s v="CHINA"/>
    <s v="UTILITY"/>
    <x v="6"/>
    <s v="ELECTRIC-GENERATION"/>
    <n v="180"/>
  </r>
  <r>
    <x v="48"/>
    <s v="EM"/>
    <s v="ASIA"/>
    <s v="HONG KONG"/>
    <s v="INDUSTRIALS"/>
    <x v="1"/>
    <s v="TRANSPORT INFRASTRUCTURE/SERVICES"/>
    <n v="587.9"/>
  </r>
  <r>
    <x v="48"/>
    <s v="EM"/>
    <s v="ASIA"/>
    <s v="SINGAPORE"/>
    <s v="INDUSTRIALS"/>
    <x v="17"/>
    <s v="ELECTRONICS"/>
    <n v="150"/>
  </r>
  <r>
    <x v="48"/>
    <s v="EM"/>
    <s v="ASIA"/>
    <s v="THAILAND"/>
    <s v="INDUSTRIALS"/>
    <x v="7"/>
    <s v="FORESTRY/PAPER"/>
    <n v="111.3"/>
  </r>
  <r>
    <x v="48"/>
    <s v="EM"/>
    <s v="EUROPE"/>
    <s v="CZECH REPUBLIC"/>
    <s v="INDUSTRIALS"/>
    <x v="5"/>
    <s v="MEDIA CONTENT"/>
    <n v="100"/>
  </r>
  <r>
    <x v="48"/>
    <s v="EM"/>
    <s v="EUROPE"/>
    <s v="POLAND"/>
    <s v="INDUSTRIALS"/>
    <x v="2"/>
    <s v="TELECOM - WIRELESS"/>
    <n v="403.2"/>
  </r>
  <r>
    <x v="48"/>
    <s v="EM"/>
    <s v="EUROPE"/>
    <s v="POLAND"/>
    <s v="INDUSTRIALS"/>
    <x v="2"/>
    <s v="TELECOM - WIRELINE INTEGRATED &amp; SERVICES"/>
    <n v="391.6"/>
  </r>
  <r>
    <x v="48"/>
    <s v="EM"/>
    <s v="LATIN AMERICA"/>
    <s v="ARGENTINA"/>
    <s v="INDUSTRIALS"/>
    <x v="2"/>
    <s v="TELECOM - WIRELINE INTEGRATED &amp; SERVICES"/>
    <n v="616.70000000000005"/>
  </r>
  <r>
    <x v="48"/>
    <s v="EM"/>
    <s v="LATIN AMERICA"/>
    <s v="VENEZUELA"/>
    <s v="INDUSTRIALS"/>
    <x v="9"/>
    <s v="OIL REFINING &amp; MARKETING"/>
    <n v="500"/>
  </r>
  <r>
    <x v="48"/>
    <s v="EM"/>
    <s v="MIDDLE EAST"/>
    <s v="ISRAEL"/>
    <s v="INDUSTRIALS"/>
    <x v="2"/>
    <s v="TELECOM - WIRELESS"/>
    <n v="175"/>
  </r>
  <r>
    <x v="49"/>
    <s v="DM"/>
    <s v="EUROPE"/>
    <s v="FRANCE"/>
    <s v="INDUSTRIALS"/>
    <x v="2"/>
    <s v="TELECOM - WIRELINE INTEGRATED &amp; SERVICES"/>
    <n v="147.5"/>
  </r>
  <r>
    <x v="49"/>
    <s v="DM"/>
    <s v="EUROPE"/>
    <s v="GREECE"/>
    <s v="INDUSTRIALS"/>
    <x v="4"/>
    <s v="BEVERAGE"/>
    <n v="105.3"/>
  </r>
  <r>
    <x v="49"/>
    <s v="DM"/>
    <s v="EUROPE"/>
    <s v="GREECE"/>
    <s v="INDUSTRIALS"/>
    <x v="5"/>
    <s v="MEDIA CONTENT"/>
    <n v="115"/>
  </r>
  <r>
    <x v="49"/>
    <s v="DM"/>
    <s v="EUROPE"/>
    <s v="GREECE"/>
    <s v="INDUSTRIALS"/>
    <x v="1"/>
    <s v="TRANSPORT INFRASTRUCTURE/SERVICES"/>
    <n v="315"/>
  </r>
  <r>
    <x v="49"/>
    <s v="DM"/>
    <s v="EUROPE"/>
    <s v="LUXEMBOURG"/>
    <s v="INDUSTRIALS"/>
    <x v="2"/>
    <s v="TELECOM - WIRELESS"/>
    <n v="962"/>
  </r>
  <r>
    <x v="49"/>
    <s v="DM"/>
    <s v="EUROPE"/>
    <s v="NETHERLANDS"/>
    <s v="INDUSTRIALS"/>
    <x v="8"/>
    <s v="PACKAGING"/>
    <n v="100"/>
  </r>
  <r>
    <x v="49"/>
    <s v="DM"/>
    <s v="EUROPE"/>
    <s v="NETHERLANDS"/>
    <s v="INDUSTRIALS"/>
    <x v="5"/>
    <s v="CABLE &amp; SATELLITE TV"/>
    <n v="4364"/>
  </r>
  <r>
    <x v="49"/>
    <s v="DM"/>
    <s v="EUROPE"/>
    <s v="NETHERLANDS"/>
    <s v="INDUSTRIALS"/>
    <x v="10"/>
    <s v="SPECIALTY RETAIL"/>
    <n v="350"/>
  </r>
  <r>
    <x v="49"/>
    <s v="DM"/>
    <s v="EUROPE"/>
    <s v="NETHERLANDS"/>
    <s v="INDUSTRIALS"/>
    <x v="2"/>
    <s v="TELECOM - WIRELINE INTEGRATED &amp; SERVICES"/>
    <n v="1469.6"/>
  </r>
  <r>
    <x v="49"/>
    <s v="DM"/>
    <s v="EUROPE"/>
    <s v="NORWAY"/>
    <s v="INDUSTRIALS"/>
    <x v="9"/>
    <s v="OIL FIELD EQUIPMENT &amp; SERVICES"/>
    <n v="563.70000000000005"/>
  </r>
  <r>
    <x v="49"/>
    <s v="DM"/>
    <s v="EUROPE"/>
    <s v="SPAIN"/>
    <s v="INDUSTRIALS"/>
    <x v="2"/>
    <s v="TELECOM - WIRELINE INTEGRATED &amp; SERVICES"/>
    <n v="100"/>
  </r>
  <r>
    <x v="49"/>
    <s v="DM"/>
    <s v="EUROPE"/>
    <s v="SWEDEN"/>
    <s v="INDUSTRIALS"/>
    <x v="1"/>
    <s v="TRANSPORT INFRASTRUCTURE/SERVICES"/>
    <n v="475"/>
  </r>
  <r>
    <x v="49"/>
    <s v="DM"/>
    <s v="EUROPE"/>
    <s v="SWITZERLAND"/>
    <s v="INDUSTRIALS"/>
    <x v="2"/>
    <s v="TELECOM - WIRELINE INTEGRATED &amp; SERVICES"/>
    <n v="160"/>
  </r>
  <r>
    <x v="49"/>
    <s v="DM"/>
    <s v="EUROPE"/>
    <s v="UNITED KINGDOM"/>
    <s v="INDUSTRIALS"/>
    <x v="7"/>
    <s v="CHEMICALS"/>
    <n v="814.4"/>
  </r>
  <r>
    <x v="49"/>
    <s v="DM"/>
    <s v="EUROPE"/>
    <s v="UNITED KINGDOM"/>
    <s v="INDUSTRIALS"/>
    <x v="8"/>
    <s v="AEROSPACE/DEFENSE"/>
    <n v="224"/>
  </r>
  <r>
    <x v="49"/>
    <s v="DM"/>
    <s v="EUROPE"/>
    <s v="UNITED KINGDOM"/>
    <s v="INDUSTRIALS"/>
    <x v="8"/>
    <s v="PACKAGING"/>
    <n v="500"/>
  </r>
  <r>
    <x v="49"/>
    <s v="DM"/>
    <s v="EUROPE"/>
    <s v="UNITED KINGDOM"/>
    <s v="INDUSTRIALS"/>
    <x v="4"/>
    <s v="FOOD - WHOLESALE"/>
    <n v="200"/>
  </r>
  <r>
    <x v="49"/>
    <s v="DM"/>
    <s v="EUROPE"/>
    <s v="UNITED KINGDOM"/>
    <s v="INDUSTRIALS"/>
    <x v="4"/>
    <s v="PERSONAL &amp; HOUSEHOLD PRODUCTS"/>
    <n v="338.1"/>
  </r>
  <r>
    <x v="49"/>
    <s v="DM"/>
    <s v="EUROPE"/>
    <s v="UNITED KINGDOM"/>
    <s v="INDUSTRIALS"/>
    <x v="5"/>
    <s v="CABLE &amp; SATELLITE TV"/>
    <n v="3593.7"/>
  </r>
  <r>
    <x v="49"/>
    <s v="DM"/>
    <s v="EUROPE"/>
    <s v="UNITED KINGDOM"/>
    <s v="INDUSTRIALS"/>
    <x v="5"/>
    <s v="MEDIA CONTENT"/>
    <n v="1550"/>
  </r>
  <r>
    <x v="49"/>
    <s v="DM"/>
    <s v="EUROPE"/>
    <s v="UNITED KINGDOM"/>
    <s v="INDUSTRIALS"/>
    <x v="5"/>
    <s v="PRINTING &amp; PUBLISHING"/>
    <n v="110"/>
  </r>
  <r>
    <x v="49"/>
    <s v="DM"/>
    <s v="EUROPE"/>
    <s v="UNITED KINGDOM"/>
    <s v="INDUSTRIALS"/>
    <x v="15"/>
    <s v="REALESTATE DEV &amp; MGT"/>
    <n v="225"/>
  </r>
  <r>
    <x v="49"/>
    <s v="DM"/>
    <s v="EUROPE"/>
    <s v="UNITED KINGDOM"/>
    <s v="INDUSTRIALS"/>
    <x v="10"/>
    <s v="SPECIALTY RETAIL"/>
    <n v="300"/>
  </r>
  <r>
    <x v="49"/>
    <s v="DM"/>
    <s v="EUROPE"/>
    <s v="UNITED KINGDOM"/>
    <s v="INDUSTRIALS"/>
    <x v="17"/>
    <s v="TECH HARDWARE &amp; EQUIPMENT"/>
    <n v="170"/>
  </r>
  <r>
    <x v="49"/>
    <s v="DM"/>
    <s v="EUROPE"/>
    <s v="UNITED KINGDOM"/>
    <s v="INDUSTRIALS"/>
    <x v="2"/>
    <s v="TELECOM - WIRELESS"/>
    <n v="558"/>
  </r>
  <r>
    <x v="49"/>
    <s v="DM"/>
    <s v="EUROPE"/>
    <s v="UNITED KINGDOM"/>
    <s v="INDUSTRIALS"/>
    <x v="2"/>
    <s v="TELECOM - WIRELINE INTEGRATED &amp; SERVICES"/>
    <n v="1417.1"/>
  </r>
  <r>
    <x v="49"/>
    <s v="DM"/>
    <s v="EUROPE"/>
    <s v="UNITED KINGDOM"/>
    <s v="INDUSTRIALS"/>
    <x v="1"/>
    <s v="TRANSPORT INFRASTRUCTURE/SERVICES"/>
    <n v="175"/>
  </r>
  <r>
    <x v="49"/>
    <s v="DM"/>
    <s v="NORTHERN AMERICA"/>
    <s v="BERMUDA"/>
    <s v="INDUSTRIALS"/>
    <x v="2"/>
    <s v="TELECOM - WIRELESS"/>
    <n v="426.6"/>
  </r>
  <r>
    <x v="49"/>
    <s v="DM"/>
    <s v="NORTHERN AMERICA"/>
    <s v="BERMUDA"/>
    <s v="INDUSTRIALS"/>
    <x v="2"/>
    <s v="TELECOM - WIRELINE INTEGRATED &amp; SERVICES"/>
    <n v="300"/>
  </r>
  <r>
    <x v="49"/>
    <s v="DM"/>
    <s v="NORTHERN AMERICA"/>
    <s v="CANADA"/>
    <s v="INDUSTRIALS"/>
    <x v="7"/>
    <s v="BUILDING MATERIALS"/>
    <n v="186.5"/>
  </r>
  <r>
    <x v="49"/>
    <s v="DM"/>
    <s v="NORTHERN AMERICA"/>
    <s v="CANADA"/>
    <s v="INDUSTRIALS"/>
    <x v="7"/>
    <s v="CHEMICALS"/>
    <n v="580"/>
  </r>
  <r>
    <x v="49"/>
    <s v="DM"/>
    <s v="NORTHERN AMERICA"/>
    <s v="CANADA"/>
    <s v="INDUSTRIALS"/>
    <x v="7"/>
    <s v="FORESTRY/PAPER"/>
    <n v="2070"/>
  </r>
  <r>
    <x v="49"/>
    <s v="DM"/>
    <s v="NORTHERN AMERICA"/>
    <s v="CANADA"/>
    <s v="INDUSTRIALS"/>
    <x v="7"/>
    <s v="METALS/MINING EXCLUDING STEEL"/>
    <n v="100"/>
  </r>
  <r>
    <x v="49"/>
    <s v="DM"/>
    <s v="NORTHERN AMERICA"/>
    <s v="CANADA"/>
    <s v="INDUSTRIALS"/>
    <x v="7"/>
    <s v="STEEL PRODUCERS/PRODUCTS"/>
    <n v="349"/>
  </r>
  <r>
    <x v="49"/>
    <s v="DM"/>
    <s v="NORTHERN AMERICA"/>
    <s v="CANADA"/>
    <s v="INDUSTRIALS"/>
    <x v="8"/>
    <s v="DIVERSIFIED CAPITAL GOODS"/>
    <n v="367.5"/>
  </r>
  <r>
    <x v="49"/>
    <s v="DM"/>
    <s v="NORTHERN AMERICA"/>
    <s v="CANADA"/>
    <s v="INDUSTRIALS"/>
    <x v="8"/>
    <s v="PACKAGING"/>
    <n v="264.89999999999998"/>
  </r>
  <r>
    <x v="49"/>
    <s v="DM"/>
    <s v="NORTHERN AMERICA"/>
    <s v="CANADA"/>
    <s v="INDUSTRIALS"/>
    <x v="4"/>
    <s v="BEVERAGE"/>
    <n v="285"/>
  </r>
  <r>
    <x v="49"/>
    <s v="DM"/>
    <s v="NORTHERN AMERICA"/>
    <s v="CANADA"/>
    <s v="INDUSTRIALS"/>
    <x v="9"/>
    <s v="ENERGY - EXPLORATION &amp; PRODUCTION"/>
    <n v="699.9"/>
  </r>
  <r>
    <x v="49"/>
    <s v="DM"/>
    <s v="NORTHERN AMERICA"/>
    <s v="CANADA"/>
    <s v="INDUSTRIALS"/>
    <x v="14"/>
    <s v="THEATERS &amp; ENTERTAINMENT"/>
    <n v="150"/>
  </r>
  <r>
    <x v="49"/>
    <s v="DM"/>
    <s v="NORTHERN AMERICA"/>
    <s v="CANADA"/>
    <s v="INDUSTRIALS"/>
    <x v="5"/>
    <s v="ADVERTISING"/>
    <n v="200"/>
  </r>
  <r>
    <x v="49"/>
    <s v="DM"/>
    <s v="NORTHERN AMERICA"/>
    <s v="CANADA"/>
    <s v="INDUSTRIALS"/>
    <x v="5"/>
    <s v="CABLE &amp; SATELLITE TV"/>
    <n v="868"/>
  </r>
  <r>
    <x v="49"/>
    <s v="DM"/>
    <s v="NORTHERN AMERICA"/>
    <s v="CANADA"/>
    <s v="INDUSTRIALS"/>
    <x v="16"/>
    <s v="SUPPORT-SERVICES"/>
    <n v="135"/>
  </r>
  <r>
    <x v="49"/>
    <s v="DM"/>
    <s v="NORTHERN AMERICA"/>
    <s v="CANADA"/>
    <s v="INDUSTRIALS"/>
    <x v="17"/>
    <s v="ELECTRONICS"/>
    <n v="200"/>
  </r>
  <r>
    <x v="49"/>
    <s v="DM"/>
    <s v="NORTHERN AMERICA"/>
    <s v="CANADA"/>
    <s v="INDUSTRIALS"/>
    <x v="17"/>
    <s v="SOFTWARE/SERVICES"/>
    <n v="149"/>
  </r>
  <r>
    <x v="49"/>
    <s v="DM"/>
    <s v="NORTHERN AMERICA"/>
    <s v="CANADA"/>
    <s v="INDUSTRIALS"/>
    <x v="2"/>
    <s v="TELECOM - WIRELESS"/>
    <n v="2158.4"/>
  </r>
  <r>
    <x v="49"/>
    <s v="DM"/>
    <s v="NORTHERN AMERICA"/>
    <s v="CANADA"/>
    <s v="INDUSTRIALS"/>
    <x v="2"/>
    <s v="TELECOM - WIRELINE INTEGRATED &amp; SERVICES"/>
    <n v="3851"/>
  </r>
  <r>
    <x v="49"/>
    <s v="DM"/>
    <s v="NORTHERN AMERICA"/>
    <s v="CANADA"/>
    <s v="INDUSTRIALS"/>
    <x v="1"/>
    <s v="TRANSPORT INFRASTRUCTURE/SERVICES"/>
    <n v="225"/>
  </r>
  <r>
    <x v="49"/>
    <s v="DM"/>
    <s v="NORTHERN AMERICA"/>
    <s v="UNITED STATES"/>
    <s v="FINANCIAL"/>
    <x v="11"/>
    <s v="BANKING"/>
    <n v="2882.7"/>
  </r>
  <r>
    <x v="49"/>
    <s v="DM"/>
    <s v="NORTHERN AMERICA"/>
    <s v="UNITED STATES"/>
    <s v="FINANCIAL"/>
    <x v="12"/>
    <s v="CONS/COMM/LEASE FINANCING"/>
    <n v="5678.9"/>
  </r>
  <r>
    <x v="49"/>
    <s v="DM"/>
    <s v="NORTHERN AMERICA"/>
    <s v="UNITED STATES"/>
    <s v="FINANCIAL"/>
    <x v="12"/>
    <s v="INVESTMENTS &amp; MISC FINANCIAL SERVICES"/>
    <n v="4145.3999999999996"/>
  </r>
  <r>
    <x v="49"/>
    <s v="DM"/>
    <s v="NORTHERN AMERICA"/>
    <s v="UNITED STATES"/>
    <s v="FINANCIAL"/>
    <x v="13"/>
    <s v="INSURANCE BROKERAGE"/>
    <n v="548"/>
  </r>
  <r>
    <x v="49"/>
    <s v="DM"/>
    <s v="NORTHERN AMERICA"/>
    <s v="UNITED STATES"/>
    <s v="FINANCIAL"/>
    <x v="13"/>
    <s v="LIFE INSURANCE"/>
    <n v="2288"/>
  </r>
  <r>
    <x v="49"/>
    <s v="DM"/>
    <s v="NORTHERN AMERICA"/>
    <s v="UNITED STATES"/>
    <s v="FINANCIAL"/>
    <x v="13"/>
    <s v="P&amp;C"/>
    <n v="100"/>
  </r>
  <r>
    <x v="49"/>
    <s v="DM"/>
    <s v="NORTHERN AMERICA"/>
    <s v="UNITED STATES"/>
    <s v="INDUSTRIALS"/>
    <x v="3"/>
    <s v="AUTO PARTS &amp; EQUIPMENT"/>
    <n v="7109.7"/>
  </r>
  <r>
    <x v="49"/>
    <s v="DM"/>
    <s v="NORTHERN AMERICA"/>
    <s v="UNITED STATES"/>
    <s v="INDUSTRIALS"/>
    <x v="3"/>
    <s v="AUTOMAKERS"/>
    <n v="252.3"/>
  </r>
  <r>
    <x v="49"/>
    <s v="DM"/>
    <s v="NORTHERN AMERICA"/>
    <s v="UNITED STATES"/>
    <s v="INDUSTRIALS"/>
    <x v="7"/>
    <s v="BUILDING &amp; CONSTRUCTION"/>
    <n v="5964"/>
  </r>
  <r>
    <x v="49"/>
    <s v="DM"/>
    <s v="NORTHERN AMERICA"/>
    <s v="UNITED STATES"/>
    <s v="INDUSTRIALS"/>
    <x v="7"/>
    <s v="BUILDING MATERIALS"/>
    <n v="4123.5"/>
  </r>
  <r>
    <x v="49"/>
    <s v="DM"/>
    <s v="NORTHERN AMERICA"/>
    <s v="UNITED STATES"/>
    <s v="INDUSTRIALS"/>
    <x v="7"/>
    <s v="CHEMICALS"/>
    <n v="8279.4"/>
  </r>
  <r>
    <x v="49"/>
    <s v="DM"/>
    <s v="NORTHERN AMERICA"/>
    <s v="UNITED STATES"/>
    <s v="INDUSTRIALS"/>
    <x v="7"/>
    <s v="FORESTRY/PAPER"/>
    <n v="1263.7"/>
  </r>
  <r>
    <x v="49"/>
    <s v="DM"/>
    <s v="NORTHERN AMERICA"/>
    <s v="UNITED STATES"/>
    <s v="INDUSTRIALS"/>
    <x v="7"/>
    <s v="METALS/MINING EXCLUDING STEEL"/>
    <n v="4145.5"/>
  </r>
  <r>
    <x v="49"/>
    <s v="DM"/>
    <s v="NORTHERN AMERICA"/>
    <s v="UNITED STATES"/>
    <s v="INDUSTRIALS"/>
    <x v="7"/>
    <s v="STEEL PRODUCERS/PRODUCTS"/>
    <n v="4114"/>
  </r>
  <r>
    <x v="49"/>
    <s v="DM"/>
    <s v="NORTHERN AMERICA"/>
    <s v="UNITED STATES"/>
    <s v="INDUSTRIALS"/>
    <x v="8"/>
    <s v="AEROSPACE/DEFENSE"/>
    <n v="2575"/>
  </r>
  <r>
    <x v="49"/>
    <s v="DM"/>
    <s v="NORTHERN AMERICA"/>
    <s v="UNITED STATES"/>
    <s v="INDUSTRIALS"/>
    <x v="8"/>
    <s v="DIVERSIFIED CAPITAL GOODS"/>
    <n v="2592.1999999999998"/>
  </r>
  <r>
    <x v="49"/>
    <s v="DM"/>
    <s v="NORTHERN AMERICA"/>
    <s v="UNITED STATES"/>
    <s v="INDUSTRIALS"/>
    <x v="8"/>
    <s v="MACHINERY"/>
    <n v="2798.3"/>
  </r>
  <r>
    <x v="49"/>
    <s v="DM"/>
    <s v="NORTHERN AMERICA"/>
    <s v="UNITED STATES"/>
    <s v="INDUSTRIALS"/>
    <x v="8"/>
    <s v="PACKAGING"/>
    <n v="10469.5"/>
  </r>
  <r>
    <x v="49"/>
    <s v="DM"/>
    <s v="NORTHERN AMERICA"/>
    <s v="UNITED STATES"/>
    <s v="INDUSTRIALS"/>
    <x v="4"/>
    <s v="BEVERAGE"/>
    <n v="530"/>
  </r>
  <r>
    <x v="49"/>
    <s v="DM"/>
    <s v="NORTHERN AMERICA"/>
    <s v="UNITED STATES"/>
    <s v="INDUSTRIALS"/>
    <x v="4"/>
    <s v="FOOD - WHOLESALE"/>
    <n v="3960.5"/>
  </r>
  <r>
    <x v="49"/>
    <s v="DM"/>
    <s v="NORTHERN AMERICA"/>
    <s v="UNITED STATES"/>
    <s v="INDUSTRIALS"/>
    <x v="4"/>
    <s v="PERSONAL &amp; HOUSEHOLD PRODUCTS"/>
    <n v="7449.3"/>
  </r>
  <r>
    <x v="49"/>
    <s v="DM"/>
    <s v="NORTHERN AMERICA"/>
    <s v="UNITED STATES"/>
    <s v="INDUSTRIALS"/>
    <x v="4"/>
    <s v="TOBACCO"/>
    <n v="125"/>
  </r>
  <r>
    <x v="49"/>
    <s v="DM"/>
    <s v="NORTHERN AMERICA"/>
    <s v="UNITED STATES"/>
    <s v="INDUSTRIALS"/>
    <x v="9"/>
    <s v="ENERGY - EXPLORATION &amp; PRODUCTION"/>
    <n v="7892.6"/>
  </r>
  <r>
    <x v="49"/>
    <s v="DM"/>
    <s v="NORTHERN AMERICA"/>
    <s v="UNITED STATES"/>
    <s v="INDUSTRIALS"/>
    <x v="9"/>
    <s v="GAS DISTRIBUTION"/>
    <n v="402.2"/>
  </r>
  <r>
    <x v="49"/>
    <s v="DM"/>
    <s v="NORTHERN AMERICA"/>
    <s v="UNITED STATES"/>
    <s v="INDUSTRIALS"/>
    <x v="9"/>
    <s v="INTEGRATED ENERGY"/>
    <n v="605"/>
  </r>
  <r>
    <x v="49"/>
    <s v="DM"/>
    <s v="NORTHERN AMERICA"/>
    <s v="UNITED STATES"/>
    <s v="INDUSTRIALS"/>
    <x v="9"/>
    <s v="OIL FIELD EQUIPMENT &amp; SERVICES"/>
    <n v="3369.5"/>
  </r>
  <r>
    <x v="49"/>
    <s v="DM"/>
    <s v="NORTHERN AMERICA"/>
    <s v="UNITED STATES"/>
    <s v="INDUSTRIALS"/>
    <x v="9"/>
    <s v="OIL REFINING &amp; MARKETING"/>
    <n v="2050"/>
  </r>
  <r>
    <x v="49"/>
    <s v="DM"/>
    <s v="NORTHERN AMERICA"/>
    <s v="UNITED STATES"/>
    <s v="INDUSTRIALS"/>
    <x v="0"/>
    <s v="HEALTH FACILITIES"/>
    <n v="11061.6"/>
  </r>
  <r>
    <x v="49"/>
    <s v="DM"/>
    <s v="NORTHERN AMERICA"/>
    <s v="UNITED STATES"/>
    <s v="INDUSTRIALS"/>
    <x v="0"/>
    <s v="HEALTH SERVICES"/>
    <n v="3589.1"/>
  </r>
  <r>
    <x v="49"/>
    <s v="DM"/>
    <s v="NORTHERN AMERICA"/>
    <s v="UNITED STATES"/>
    <s v="INDUSTRIALS"/>
    <x v="0"/>
    <s v="MANAGED CARE"/>
    <n v="100"/>
  </r>
  <r>
    <x v="49"/>
    <s v="DM"/>
    <s v="NORTHERN AMERICA"/>
    <s v="UNITED STATES"/>
    <s v="INDUSTRIALS"/>
    <x v="0"/>
    <s v="MEDICAL PRODUCTS"/>
    <n v="2128.9"/>
  </r>
  <r>
    <x v="49"/>
    <s v="DM"/>
    <s v="NORTHERN AMERICA"/>
    <s v="UNITED STATES"/>
    <s v="INDUSTRIALS"/>
    <x v="0"/>
    <s v="PHARMACEUTICALS"/>
    <n v="725"/>
  </r>
  <r>
    <x v="49"/>
    <s v="DM"/>
    <s v="NORTHERN AMERICA"/>
    <s v="UNITED STATES"/>
    <s v="INDUSTRIALS"/>
    <x v="14"/>
    <s v="GAMING"/>
    <n v="11528.8"/>
  </r>
  <r>
    <x v="49"/>
    <s v="DM"/>
    <s v="NORTHERN AMERICA"/>
    <s v="UNITED STATES"/>
    <s v="INDUSTRIALS"/>
    <x v="14"/>
    <s v="HOTELS"/>
    <n v="4907.3999999999996"/>
  </r>
  <r>
    <x v="49"/>
    <s v="DM"/>
    <s v="NORTHERN AMERICA"/>
    <s v="UNITED STATES"/>
    <s v="INDUSTRIALS"/>
    <x v="14"/>
    <s v="RECREATION &amp; TRAVEL"/>
    <n v="3468.3"/>
  </r>
  <r>
    <x v="49"/>
    <s v="DM"/>
    <s v="NORTHERN AMERICA"/>
    <s v="UNITED STATES"/>
    <s v="INDUSTRIALS"/>
    <x v="14"/>
    <s v="THEATERS &amp; ENTERTAINMENT"/>
    <n v="1906"/>
  </r>
  <r>
    <x v="49"/>
    <s v="DM"/>
    <s v="NORTHERN AMERICA"/>
    <s v="UNITED STATES"/>
    <s v="INDUSTRIALS"/>
    <x v="5"/>
    <s v="ADVERTISING"/>
    <n v="939"/>
  </r>
  <r>
    <x v="49"/>
    <s v="DM"/>
    <s v="NORTHERN AMERICA"/>
    <s v="UNITED STATES"/>
    <s v="INDUSTRIALS"/>
    <x v="5"/>
    <s v="CABLE &amp; SATELLITE TV"/>
    <n v="24131.8"/>
  </r>
  <r>
    <x v="49"/>
    <s v="DM"/>
    <s v="NORTHERN AMERICA"/>
    <s v="UNITED STATES"/>
    <s v="INDUSTRIALS"/>
    <x v="5"/>
    <s v="MEDIA - DIVERSIFIED"/>
    <n v="810"/>
  </r>
  <r>
    <x v="49"/>
    <s v="DM"/>
    <s v="NORTHERN AMERICA"/>
    <s v="UNITED STATES"/>
    <s v="INDUSTRIALS"/>
    <x v="5"/>
    <s v="MEDIA CONTENT"/>
    <n v="11846.9"/>
  </r>
  <r>
    <x v="49"/>
    <s v="DM"/>
    <s v="NORTHERN AMERICA"/>
    <s v="UNITED STATES"/>
    <s v="INDUSTRIALS"/>
    <x v="5"/>
    <s v="PRINTING &amp; PUBLISHING"/>
    <n v="2940"/>
  </r>
  <r>
    <x v="49"/>
    <s v="DM"/>
    <s v="NORTHERN AMERICA"/>
    <s v="UNITED STATES"/>
    <s v="INDUSTRIALS"/>
    <x v="15"/>
    <s v="REALESTATE DEV &amp; MGT"/>
    <n v="675"/>
  </r>
  <r>
    <x v="49"/>
    <s v="DM"/>
    <s v="NORTHERN AMERICA"/>
    <s v="UNITED STATES"/>
    <s v="INDUSTRIALS"/>
    <x v="15"/>
    <s v="REITS"/>
    <n v="2360"/>
  </r>
  <r>
    <x v="49"/>
    <s v="DM"/>
    <s v="NORTHERN AMERICA"/>
    <s v="UNITED STATES"/>
    <s v="INDUSTRIALS"/>
    <x v="10"/>
    <s v="DEPARTMENT STORES"/>
    <n v="107.5"/>
  </r>
  <r>
    <x v="49"/>
    <s v="DM"/>
    <s v="NORTHERN AMERICA"/>
    <s v="UNITED STATES"/>
    <s v="INDUSTRIALS"/>
    <x v="10"/>
    <s v="DISCOUNT STORES"/>
    <n v="1947.9"/>
  </r>
  <r>
    <x v="49"/>
    <s v="DM"/>
    <s v="NORTHERN AMERICA"/>
    <s v="UNITED STATES"/>
    <s v="INDUSTRIALS"/>
    <x v="10"/>
    <s v="FOOD &amp; DRUG RETAILERS"/>
    <n v="3086.7"/>
  </r>
  <r>
    <x v="49"/>
    <s v="DM"/>
    <s v="NORTHERN AMERICA"/>
    <s v="UNITED STATES"/>
    <s v="INDUSTRIALS"/>
    <x v="10"/>
    <s v="RESTAURANTS"/>
    <n v="2435.6999999999998"/>
  </r>
  <r>
    <x v="49"/>
    <s v="DM"/>
    <s v="NORTHERN AMERICA"/>
    <s v="UNITED STATES"/>
    <s v="INDUSTRIALS"/>
    <x v="10"/>
    <s v="SPECIALTY RETAIL"/>
    <n v="10131.299999999999"/>
  </r>
  <r>
    <x v="49"/>
    <s v="DM"/>
    <s v="NORTHERN AMERICA"/>
    <s v="UNITED STATES"/>
    <s v="INDUSTRIALS"/>
    <x v="16"/>
    <s v="ENVIRONMENTAL"/>
    <n v="4944.2"/>
  </r>
  <r>
    <x v="49"/>
    <s v="DM"/>
    <s v="NORTHERN AMERICA"/>
    <s v="UNITED STATES"/>
    <s v="INDUSTRIALS"/>
    <x v="16"/>
    <s v="SUPPORT-SERVICES"/>
    <n v="3996"/>
  </r>
  <r>
    <x v="49"/>
    <s v="DM"/>
    <s v="NORTHERN AMERICA"/>
    <s v="UNITED STATES"/>
    <s v="INDUSTRIALS"/>
    <x v="17"/>
    <s v="ELECTRONICS"/>
    <n v="4697.5"/>
  </r>
  <r>
    <x v="49"/>
    <s v="DM"/>
    <s v="NORTHERN AMERICA"/>
    <s v="UNITED STATES"/>
    <s v="INDUSTRIALS"/>
    <x v="17"/>
    <s v="SOFTWARE/SERVICES"/>
    <n v="6161.2"/>
  </r>
  <r>
    <x v="49"/>
    <s v="DM"/>
    <s v="NORTHERN AMERICA"/>
    <s v="UNITED STATES"/>
    <s v="INDUSTRIALS"/>
    <x v="17"/>
    <s v="TECH HARDWARE &amp; EQUIPMENT"/>
    <n v="5019.8999999999996"/>
  </r>
  <r>
    <x v="49"/>
    <s v="DM"/>
    <s v="NORTHERN AMERICA"/>
    <s v="UNITED STATES"/>
    <s v="INDUSTRIALS"/>
    <x v="2"/>
    <s v="TELECOM - SATELLITE"/>
    <n v="2721.8"/>
  </r>
  <r>
    <x v="49"/>
    <s v="DM"/>
    <s v="NORTHERN AMERICA"/>
    <s v="UNITED STATES"/>
    <s v="INDUSTRIALS"/>
    <x v="2"/>
    <s v="TELECOM - WIRELESS"/>
    <n v="24733.9"/>
  </r>
  <r>
    <x v="49"/>
    <s v="DM"/>
    <s v="NORTHERN AMERICA"/>
    <s v="UNITED STATES"/>
    <s v="INDUSTRIALS"/>
    <x v="2"/>
    <s v="TELECOM - WIRELINE INTEGRATED &amp; SERVICES"/>
    <n v="32652.2"/>
  </r>
  <r>
    <x v="49"/>
    <s v="DM"/>
    <s v="NORTHERN AMERICA"/>
    <s v="UNITED STATES"/>
    <s v="INDUSTRIALS"/>
    <x v="1"/>
    <s v="AIR TRANSPORTATION"/>
    <n v="3804.5"/>
  </r>
  <r>
    <x v="49"/>
    <s v="DM"/>
    <s v="NORTHERN AMERICA"/>
    <s v="UNITED STATES"/>
    <s v="INDUSTRIALS"/>
    <x v="1"/>
    <s v="RAIL"/>
    <n v="229"/>
  </r>
  <r>
    <x v="49"/>
    <s v="DM"/>
    <s v="NORTHERN AMERICA"/>
    <s v="UNITED STATES"/>
    <s v="INDUSTRIALS"/>
    <x v="1"/>
    <s v="TRANSPORT INFRASTRUCTURE/SERVICES"/>
    <n v="1834"/>
  </r>
  <r>
    <x v="49"/>
    <s v="DM"/>
    <s v="NORTHERN AMERICA"/>
    <s v="UNITED STATES"/>
    <s v="INDUSTRIALS"/>
    <x v="1"/>
    <s v="TRUCKING &amp; DELIVERY"/>
    <n v="149"/>
  </r>
  <r>
    <x v="49"/>
    <s v="DM"/>
    <s v="NORTHERN AMERICA"/>
    <s v="UNITED STATES"/>
    <s v="UTILITY"/>
    <x v="6"/>
    <s v="ELECTRIC-DISTR/TRANS"/>
    <n v="550"/>
  </r>
  <r>
    <x v="49"/>
    <s v="DM"/>
    <s v="NORTHERN AMERICA"/>
    <s v="UNITED STATES"/>
    <s v="UTILITY"/>
    <x v="6"/>
    <s v="ELECTRIC-GENERATION"/>
    <n v="4415"/>
  </r>
  <r>
    <x v="49"/>
    <s v="DM"/>
    <s v="NORTHERN AMERICA"/>
    <s v="UNITED STATES"/>
    <s v="UTILITY"/>
    <x v="6"/>
    <s v="ELECTRIC-INTEGRATED"/>
    <n v="7278.4"/>
  </r>
  <r>
    <x v="49"/>
    <s v="DM"/>
    <s v="NORTHERN AMERICA"/>
    <s v="UNITED STATES"/>
    <s v="UTILITY"/>
    <x v="6"/>
    <s v="NON-ELECTRIC UTILITIES"/>
    <n v="440"/>
  </r>
  <r>
    <x v="49"/>
    <s v="DM"/>
    <s v="OCEANIA"/>
    <s v="AUSTRALIA"/>
    <s v="FINANCIAL"/>
    <x v="12"/>
    <s v="INVESTMENTS &amp; MISC FINANCIAL SERVICES"/>
    <n v="340"/>
  </r>
  <r>
    <x v="49"/>
    <s v="DM"/>
    <s v="OCEANIA"/>
    <s v="AUSTRALIA"/>
    <s v="INDUSTRIALS"/>
    <x v="7"/>
    <s v="METALS/MINING EXCLUDING STEEL"/>
    <n v="825"/>
  </r>
  <r>
    <x v="49"/>
    <s v="DM"/>
    <s v="OCEANIA"/>
    <s v="AUSTRALIA"/>
    <s v="INDUSTRIALS"/>
    <x v="14"/>
    <s v="GAMING"/>
    <n v="135"/>
  </r>
  <r>
    <x v="49"/>
    <s v="EM"/>
    <s v="ASIA"/>
    <s v="CHINA"/>
    <s v="UTILITY"/>
    <x v="6"/>
    <s v="ELECTRIC-GENERATION"/>
    <n v="169"/>
  </r>
  <r>
    <x v="49"/>
    <s v="EM"/>
    <s v="ASIA"/>
    <s v="HONG KONG"/>
    <s v="INDUSTRIALS"/>
    <x v="1"/>
    <s v="TRANSPORT INFRASTRUCTURE/SERVICES"/>
    <n v="587.9"/>
  </r>
  <r>
    <x v="49"/>
    <s v="EM"/>
    <s v="ASIA"/>
    <s v="SINGAPORE"/>
    <s v="INDUSTRIALS"/>
    <x v="17"/>
    <s v="ELECTRONICS"/>
    <n v="150"/>
  </r>
  <r>
    <x v="49"/>
    <s v="EM"/>
    <s v="ASIA"/>
    <s v="THAILAND"/>
    <s v="INDUSTRIALS"/>
    <x v="7"/>
    <s v="FORESTRY/PAPER"/>
    <n v="111.3"/>
  </r>
  <r>
    <x v="49"/>
    <s v="EM"/>
    <s v="EUROPE"/>
    <s v="CZECH REPUBLIC"/>
    <s v="INDUSTRIALS"/>
    <x v="5"/>
    <s v="MEDIA CONTENT"/>
    <n v="100"/>
  </r>
  <r>
    <x v="49"/>
    <s v="EM"/>
    <s v="EUROPE"/>
    <s v="POLAND"/>
    <s v="INDUSTRIALS"/>
    <x v="2"/>
    <s v="TELECOM - WIRELESS"/>
    <n v="403.2"/>
  </r>
  <r>
    <x v="49"/>
    <s v="EM"/>
    <s v="EUROPE"/>
    <s v="POLAND"/>
    <s v="INDUSTRIALS"/>
    <x v="2"/>
    <s v="TELECOM - WIRELINE INTEGRATED &amp; SERVICES"/>
    <n v="391.6"/>
  </r>
  <r>
    <x v="49"/>
    <s v="EM"/>
    <s v="LATIN AMERICA"/>
    <s v="ARGENTINA"/>
    <s v="INDUSTRIALS"/>
    <x v="2"/>
    <s v="TELECOM - WIRELINE INTEGRATED &amp; SERVICES"/>
    <n v="616.70000000000005"/>
  </r>
  <r>
    <x v="49"/>
    <s v="EM"/>
    <s v="LATIN AMERICA"/>
    <s v="VENEZUELA"/>
    <s v="INDUSTRIALS"/>
    <x v="9"/>
    <s v="OIL REFINING &amp; MARKETING"/>
    <n v="500"/>
  </r>
  <r>
    <x v="49"/>
    <s v="EM"/>
    <s v="MIDDLE EAST"/>
    <s v="ISRAEL"/>
    <s v="INDUSTRIALS"/>
    <x v="2"/>
    <s v="TELECOM - WIRELESS"/>
    <n v="175"/>
  </r>
  <r>
    <x v="50"/>
    <s v="DM"/>
    <s v="EUROPE"/>
    <s v="FRANCE"/>
    <s v="INDUSTRIALS"/>
    <x v="2"/>
    <s v="TELECOM - WIRELINE INTEGRATED &amp; SERVICES"/>
    <n v="147.5"/>
  </r>
  <r>
    <x v="50"/>
    <s v="DM"/>
    <s v="EUROPE"/>
    <s v="GREECE"/>
    <s v="INDUSTRIALS"/>
    <x v="4"/>
    <s v="BEVERAGE"/>
    <n v="105.3"/>
  </r>
  <r>
    <x v="50"/>
    <s v="DM"/>
    <s v="EUROPE"/>
    <s v="GREECE"/>
    <s v="INDUSTRIALS"/>
    <x v="5"/>
    <s v="MEDIA CONTENT"/>
    <n v="115"/>
  </r>
  <r>
    <x v="50"/>
    <s v="DM"/>
    <s v="EUROPE"/>
    <s v="GREECE"/>
    <s v="INDUSTRIALS"/>
    <x v="1"/>
    <s v="TRANSPORT INFRASTRUCTURE/SERVICES"/>
    <n v="315"/>
  </r>
  <r>
    <x v="50"/>
    <s v="DM"/>
    <s v="EUROPE"/>
    <s v="LUXEMBOURG"/>
    <s v="INDUSTRIALS"/>
    <x v="2"/>
    <s v="TELECOM - WIRELESS"/>
    <n v="962"/>
  </r>
  <r>
    <x v="50"/>
    <s v="DM"/>
    <s v="EUROPE"/>
    <s v="NETHERLANDS"/>
    <s v="INDUSTRIALS"/>
    <x v="8"/>
    <s v="PACKAGING"/>
    <n v="100"/>
  </r>
  <r>
    <x v="50"/>
    <s v="DM"/>
    <s v="EUROPE"/>
    <s v="NETHERLANDS"/>
    <s v="INDUSTRIALS"/>
    <x v="5"/>
    <s v="CABLE &amp; SATELLITE TV"/>
    <n v="4364"/>
  </r>
  <r>
    <x v="50"/>
    <s v="DM"/>
    <s v="EUROPE"/>
    <s v="NETHERLANDS"/>
    <s v="INDUSTRIALS"/>
    <x v="10"/>
    <s v="SPECIALTY RETAIL"/>
    <n v="350"/>
  </r>
  <r>
    <x v="50"/>
    <s v="DM"/>
    <s v="EUROPE"/>
    <s v="NETHERLANDS"/>
    <s v="INDUSTRIALS"/>
    <x v="2"/>
    <s v="TELECOM - WIRELINE INTEGRATED &amp; SERVICES"/>
    <n v="1469.6"/>
  </r>
  <r>
    <x v="50"/>
    <s v="DM"/>
    <s v="EUROPE"/>
    <s v="NORWAY"/>
    <s v="INDUSTRIALS"/>
    <x v="9"/>
    <s v="OIL FIELD EQUIPMENT &amp; SERVICES"/>
    <n v="563.70000000000005"/>
  </r>
  <r>
    <x v="50"/>
    <s v="DM"/>
    <s v="EUROPE"/>
    <s v="SPAIN"/>
    <s v="INDUSTRIALS"/>
    <x v="2"/>
    <s v="TELECOM - WIRELINE INTEGRATED &amp; SERVICES"/>
    <n v="100"/>
  </r>
  <r>
    <x v="50"/>
    <s v="DM"/>
    <s v="EUROPE"/>
    <s v="SWEDEN"/>
    <s v="INDUSTRIALS"/>
    <x v="1"/>
    <s v="TRANSPORT INFRASTRUCTURE/SERVICES"/>
    <n v="475"/>
  </r>
  <r>
    <x v="50"/>
    <s v="DM"/>
    <s v="EUROPE"/>
    <s v="SWITZERLAND"/>
    <s v="INDUSTRIALS"/>
    <x v="2"/>
    <s v="TELECOM - WIRELINE INTEGRATED &amp; SERVICES"/>
    <n v="160"/>
  </r>
  <r>
    <x v="50"/>
    <s v="DM"/>
    <s v="EUROPE"/>
    <s v="UNITED KINGDOM"/>
    <s v="INDUSTRIALS"/>
    <x v="7"/>
    <s v="CHEMICALS"/>
    <n v="814.4"/>
  </r>
  <r>
    <x v="50"/>
    <s v="DM"/>
    <s v="EUROPE"/>
    <s v="UNITED KINGDOM"/>
    <s v="INDUSTRIALS"/>
    <x v="8"/>
    <s v="AEROSPACE/DEFENSE"/>
    <n v="224"/>
  </r>
  <r>
    <x v="50"/>
    <s v="DM"/>
    <s v="EUROPE"/>
    <s v="UNITED KINGDOM"/>
    <s v="INDUSTRIALS"/>
    <x v="8"/>
    <s v="PACKAGING"/>
    <n v="500"/>
  </r>
  <r>
    <x v="50"/>
    <s v="DM"/>
    <s v="EUROPE"/>
    <s v="UNITED KINGDOM"/>
    <s v="INDUSTRIALS"/>
    <x v="4"/>
    <s v="FOOD - WHOLESALE"/>
    <n v="200"/>
  </r>
  <r>
    <x v="50"/>
    <s v="DM"/>
    <s v="EUROPE"/>
    <s v="UNITED KINGDOM"/>
    <s v="INDUSTRIALS"/>
    <x v="4"/>
    <s v="PERSONAL &amp; HOUSEHOLD PRODUCTS"/>
    <n v="338.1"/>
  </r>
  <r>
    <x v="50"/>
    <s v="DM"/>
    <s v="EUROPE"/>
    <s v="UNITED KINGDOM"/>
    <s v="INDUSTRIALS"/>
    <x v="5"/>
    <s v="CABLE &amp; SATELLITE TV"/>
    <n v="3593.7"/>
  </r>
  <r>
    <x v="50"/>
    <s v="DM"/>
    <s v="EUROPE"/>
    <s v="UNITED KINGDOM"/>
    <s v="INDUSTRIALS"/>
    <x v="5"/>
    <s v="MEDIA CONTENT"/>
    <n v="1550"/>
  </r>
  <r>
    <x v="50"/>
    <s v="DM"/>
    <s v="EUROPE"/>
    <s v="UNITED KINGDOM"/>
    <s v="INDUSTRIALS"/>
    <x v="5"/>
    <s v="PRINTING &amp; PUBLISHING"/>
    <n v="110"/>
  </r>
  <r>
    <x v="50"/>
    <s v="DM"/>
    <s v="EUROPE"/>
    <s v="UNITED KINGDOM"/>
    <s v="INDUSTRIALS"/>
    <x v="15"/>
    <s v="REALESTATE DEV &amp; MGT"/>
    <n v="225"/>
  </r>
  <r>
    <x v="50"/>
    <s v="DM"/>
    <s v="EUROPE"/>
    <s v="UNITED KINGDOM"/>
    <s v="INDUSTRIALS"/>
    <x v="10"/>
    <s v="SPECIALTY RETAIL"/>
    <n v="300"/>
  </r>
  <r>
    <x v="50"/>
    <s v="DM"/>
    <s v="EUROPE"/>
    <s v="UNITED KINGDOM"/>
    <s v="INDUSTRIALS"/>
    <x v="17"/>
    <s v="TECH HARDWARE &amp; EQUIPMENT"/>
    <n v="170"/>
  </r>
  <r>
    <x v="50"/>
    <s v="DM"/>
    <s v="EUROPE"/>
    <s v="UNITED KINGDOM"/>
    <s v="INDUSTRIALS"/>
    <x v="2"/>
    <s v="TELECOM - WIRELESS"/>
    <n v="558"/>
  </r>
  <r>
    <x v="50"/>
    <s v="DM"/>
    <s v="EUROPE"/>
    <s v="UNITED KINGDOM"/>
    <s v="INDUSTRIALS"/>
    <x v="2"/>
    <s v="TELECOM - WIRELINE INTEGRATED &amp; SERVICES"/>
    <n v="1417.1"/>
  </r>
  <r>
    <x v="50"/>
    <s v="DM"/>
    <s v="EUROPE"/>
    <s v="UNITED KINGDOM"/>
    <s v="INDUSTRIALS"/>
    <x v="1"/>
    <s v="TRANSPORT INFRASTRUCTURE/SERVICES"/>
    <n v="175"/>
  </r>
  <r>
    <x v="50"/>
    <s v="DM"/>
    <s v="NORTHERN AMERICA"/>
    <s v="BERMUDA"/>
    <s v="INDUSTRIALS"/>
    <x v="2"/>
    <s v="TELECOM - WIRELESS"/>
    <n v="426.6"/>
  </r>
  <r>
    <x v="50"/>
    <s v="DM"/>
    <s v="NORTHERN AMERICA"/>
    <s v="BERMUDA"/>
    <s v="INDUSTRIALS"/>
    <x v="2"/>
    <s v="TELECOM - WIRELINE INTEGRATED &amp; SERVICES"/>
    <n v="300"/>
  </r>
  <r>
    <x v="50"/>
    <s v="DM"/>
    <s v="NORTHERN AMERICA"/>
    <s v="CANADA"/>
    <s v="INDUSTRIALS"/>
    <x v="7"/>
    <s v="CHEMICALS"/>
    <n v="580"/>
  </r>
  <r>
    <x v="50"/>
    <s v="DM"/>
    <s v="NORTHERN AMERICA"/>
    <s v="CANADA"/>
    <s v="INDUSTRIALS"/>
    <x v="7"/>
    <s v="FORESTRY/PAPER"/>
    <n v="2070"/>
  </r>
  <r>
    <x v="50"/>
    <s v="DM"/>
    <s v="NORTHERN AMERICA"/>
    <s v="CANADA"/>
    <s v="INDUSTRIALS"/>
    <x v="7"/>
    <s v="METALS/MINING EXCLUDING STEEL"/>
    <n v="100"/>
  </r>
  <r>
    <x v="50"/>
    <s v="DM"/>
    <s v="NORTHERN AMERICA"/>
    <s v="CANADA"/>
    <s v="INDUSTRIALS"/>
    <x v="7"/>
    <s v="STEEL PRODUCERS/PRODUCTS"/>
    <n v="349"/>
  </r>
  <r>
    <x v="50"/>
    <s v="DM"/>
    <s v="NORTHERN AMERICA"/>
    <s v="CANADA"/>
    <s v="INDUSTRIALS"/>
    <x v="8"/>
    <s v="DIVERSIFIED CAPITAL GOODS"/>
    <n v="367.5"/>
  </r>
  <r>
    <x v="50"/>
    <s v="DM"/>
    <s v="NORTHERN AMERICA"/>
    <s v="CANADA"/>
    <s v="INDUSTRIALS"/>
    <x v="8"/>
    <s v="PACKAGING"/>
    <n v="264.89999999999998"/>
  </r>
  <r>
    <x v="50"/>
    <s v="DM"/>
    <s v="NORTHERN AMERICA"/>
    <s v="CANADA"/>
    <s v="INDUSTRIALS"/>
    <x v="4"/>
    <s v="BEVERAGE"/>
    <n v="285"/>
  </r>
  <r>
    <x v="50"/>
    <s v="DM"/>
    <s v="NORTHERN AMERICA"/>
    <s v="CANADA"/>
    <s v="INDUSTRIALS"/>
    <x v="9"/>
    <s v="ENERGY - EXPLORATION &amp; PRODUCTION"/>
    <n v="699.9"/>
  </r>
  <r>
    <x v="50"/>
    <s v="DM"/>
    <s v="NORTHERN AMERICA"/>
    <s v="CANADA"/>
    <s v="INDUSTRIALS"/>
    <x v="14"/>
    <s v="THEATERS &amp; ENTERTAINMENT"/>
    <n v="205"/>
  </r>
  <r>
    <x v="50"/>
    <s v="DM"/>
    <s v="NORTHERN AMERICA"/>
    <s v="CANADA"/>
    <s v="INDUSTRIALS"/>
    <x v="5"/>
    <s v="ADVERTISING"/>
    <n v="200"/>
  </r>
  <r>
    <x v="50"/>
    <s v="DM"/>
    <s v="NORTHERN AMERICA"/>
    <s v="CANADA"/>
    <s v="INDUSTRIALS"/>
    <x v="5"/>
    <s v="CABLE &amp; SATELLITE TV"/>
    <n v="868"/>
  </r>
  <r>
    <x v="50"/>
    <s v="DM"/>
    <s v="NORTHERN AMERICA"/>
    <s v="CANADA"/>
    <s v="INDUSTRIALS"/>
    <x v="16"/>
    <s v="SUPPORT-SERVICES"/>
    <n v="135"/>
  </r>
  <r>
    <x v="50"/>
    <s v="DM"/>
    <s v="NORTHERN AMERICA"/>
    <s v="CANADA"/>
    <s v="INDUSTRIALS"/>
    <x v="17"/>
    <s v="ELECTRONICS"/>
    <n v="200"/>
  </r>
  <r>
    <x v="50"/>
    <s v="DM"/>
    <s v="NORTHERN AMERICA"/>
    <s v="CANADA"/>
    <s v="INDUSTRIALS"/>
    <x v="17"/>
    <s v="SOFTWARE/SERVICES"/>
    <n v="149"/>
  </r>
  <r>
    <x v="50"/>
    <s v="DM"/>
    <s v="NORTHERN AMERICA"/>
    <s v="CANADA"/>
    <s v="INDUSTRIALS"/>
    <x v="2"/>
    <s v="TELECOM - WIRELESS"/>
    <n v="2158.4"/>
  </r>
  <r>
    <x v="50"/>
    <s v="DM"/>
    <s v="NORTHERN AMERICA"/>
    <s v="CANADA"/>
    <s v="INDUSTRIALS"/>
    <x v="2"/>
    <s v="TELECOM - WIRELINE INTEGRATED &amp; SERVICES"/>
    <n v="3851"/>
  </r>
  <r>
    <x v="50"/>
    <s v="DM"/>
    <s v="NORTHERN AMERICA"/>
    <s v="CANADA"/>
    <s v="INDUSTRIALS"/>
    <x v="1"/>
    <s v="TRANSPORT INFRASTRUCTURE/SERVICES"/>
    <n v="225"/>
  </r>
  <r>
    <x v="50"/>
    <s v="DM"/>
    <s v="NORTHERN AMERICA"/>
    <s v="UNITED STATES"/>
    <s v="FINANCIAL"/>
    <x v="11"/>
    <s v="BANKING"/>
    <n v="2882.7"/>
  </r>
  <r>
    <x v="50"/>
    <s v="DM"/>
    <s v="NORTHERN AMERICA"/>
    <s v="UNITED STATES"/>
    <s v="FINANCIAL"/>
    <x v="12"/>
    <s v="CONS/COMM/LEASE FINANCING"/>
    <n v="5643.1"/>
  </r>
  <r>
    <x v="50"/>
    <s v="DM"/>
    <s v="NORTHERN AMERICA"/>
    <s v="UNITED STATES"/>
    <s v="FINANCIAL"/>
    <x v="12"/>
    <s v="INVESTMENTS &amp; MISC FINANCIAL SERVICES"/>
    <n v="4145.3999999999996"/>
  </r>
  <r>
    <x v="50"/>
    <s v="DM"/>
    <s v="NORTHERN AMERICA"/>
    <s v="UNITED STATES"/>
    <s v="FINANCIAL"/>
    <x v="13"/>
    <s v="INSURANCE BROKERAGE"/>
    <n v="548"/>
  </r>
  <r>
    <x v="50"/>
    <s v="DM"/>
    <s v="NORTHERN AMERICA"/>
    <s v="UNITED STATES"/>
    <s v="FINANCIAL"/>
    <x v="13"/>
    <s v="LIFE INSURANCE"/>
    <n v="2288"/>
  </r>
  <r>
    <x v="50"/>
    <s v="DM"/>
    <s v="NORTHERN AMERICA"/>
    <s v="UNITED STATES"/>
    <s v="FINANCIAL"/>
    <x v="13"/>
    <s v="P&amp;C"/>
    <n v="100"/>
  </r>
  <r>
    <x v="50"/>
    <s v="DM"/>
    <s v="NORTHERN AMERICA"/>
    <s v="UNITED STATES"/>
    <s v="INDUSTRIALS"/>
    <x v="3"/>
    <s v="AUTO PARTS &amp; EQUIPMENT"/>
    <n v="7109.7"/>
  </r>
  <r>
    <x v="50"/>
    <s v="DM"/>
    <s v="NORTHERN AMERICA"/>
    <s v="UNITED STATES"/>
    <s v="INDUSTRIALS"/>
    <x v="3"/>
    <s v="AUTOMAKERS"/>
    <n v="252.3"/>
  </r>
  <r>
    <x v="50"/>
    <s v="DM"/>
    <s v="NORTHERN AMERICA"/>
    <s v="UNITED STATES"/>
    <s v="INDUSTRIALS"/>
    <x v="7"/>
    <s v="BUILDING &amp; CONSTRUCTION"/>
    <n v="5989"/>
  </r>
  <r>
    <x v="50"/>
    <s v="DM"/>
    <s v="NORTHERN AMERICA"/>
    <s v="UNITED STATES"/>
    <s v="INDUSTRIALS"/>
    <x v="7"/>
    <s v="BUILDING MATERIALS"/>
    <n v="4123.5"/>
  </r>
  <r>
    <x v="50"/>
    <s v="DM"/>
    <s v="NORTHERN AMERICA"/>
    <s v="UNITED STATES"/>
    <s v="INDUSTRIALS"/>
    <x v="7"/>
    <s v="CHEMICALS"/>
    <n v="8559.4"/>
  </r>
  <r>
    <x v="50"/>
    <s v="DM"/>
    <s v="NORTHERN AMERICA"/>
    <s v="UNITED STATES"/>
    <s v="INDUSTRIALS"/>
    <x v="7"/>
    <s v="FORESTRY/PAPER"/>
    <n v="1263.7"/>
  </r>
  <r>
    <x v="50"/>
    <s v="DM"/>
    <s v="NORTHERN AMERICA"/>
    <s v="UNITED STATES"/>
    <s v="INDUSTRIALS"/>
    <x v="7"/>
    <s v="METALS/MINING EXCLUDING STEEL"/>
    <n v="4245.5"/>
  </r>
  <r>
    <x v="50"/>
    <s v="DM"/>
    <s v="NORTHERN AMERICA"/>
    <s v="UNITED STATES"/>
    <s v="INDUSTRIALS"/>
    <x v="7"/>
    <s v="STEEL PRODUCERS/PRODUCTS"/>
    <n v="3539"/>
  </r>
  <r>
    <x v="50"/>
    <s v="DM"/>
    <s v="NORTHERN AMERICA"/>
    <s v="UNITED STATES"/>
    <s v="INDUSTRIALS"/>
    <x v="8"/>
    <s v="AEROSPACE/DEFENSE"/>
    <n v="2575"/>
  </r>
  <r>
    <x v="50"/>
    <s v="DM"/>
    <s v="NORTHERN AMERICA"/>
    <s v="UNITED STATES"/>
    <s v="INDUSTRIALS"/>
    <x v="8"/>
    <s v="DIVERSIFIED CAPITAL GOODS"/>
    <n v="2592.1999999999998"/>
  </r>
  <r>
    <x v="50"/>
    <s v="DM"/>
    <s v="NORTHERN AMERICA"/>
    <s v="UNITED STATES"/>
    <s v="INDUSTRIALS"/>
    <x v="8"/>
    <s v="MACHINERY"/>
    <n v="2798.3"/>
  </r>
  <r>
    <x v="50"/>
    <s v="DM"/>
    <s v="NORTHERN AMERICA"/>
    <s v="UNITED STATES"/>
    <s v="INDUSTRIALS"/>
    <x v="8"/>
    <s v="PACKAGING"/>
    <n v="10350.200000000001"/>
  </r>
  <r>
    <x v="50"/>
    <s v="DM"/>
    <s v="NORTHERN AMERICA"/>
    <s v="UNITED STATES"/>
    <s v="INDUSTRIALS"/>
    <x v="4"/>
    <s v="BEVERAGE"/>
    <n v="530"/>
  </r>
  <r>
    <x v="50"/>
    <s v="DM"/>
    <s v="NORTHERN AMERICA"/>
    <s v="UNITED STATES"/>
    <s v="INDUSTRIALS"/>
    <x v="4"/>
    <s v="FOOD - WHOLESALE"/>
    <n v="3395.5"/>
  </r>
  <r>
    <x v="50"/>
    <s v="DM"/>
    <s v="NORTHERN AMERICA"/>
    <s v="UNITED STATES"/>
    <s v="INDUSTRIALS"/>
    <x v="4"/>
    <s v="PERSONAL &amp; HOUSEHOLD PRODUCTS"/>
    <n v="7489"/>
  </r>
  <r>
    <x v="50"/>
    <s v="DM"/>
    <s v="NORTHERN AMERICA"/>
    <s v="UNITED STATES"/>
    <s v="INDUSTRIALS"/>
    <x v="4"/>
    <s v="TOBACCO"/>
    <n v="125"/>
  </r>
  <r>
    <x v="50"/>
    <s v="DM"/>
    <s v="NORTHERN AMERICA"/>
    <s v="UNITED STATES"/>
    <s v="INDUSTRIALS"/>
    <x v="9"/>
    <s v="ENERGY - EXPLORATION &amp; PRODUCTION"/>
    <n v="7665.3"/>
  </r>
  <r>
    <x v="50"/>
    <s v="DM"/>
    <s v="NORTHERN AMERICA"/>
    <s v="UNITED STATES"/>
    <s v="INDUSTRIALS"/>
    <x v="9"/>
    <s v="GAS DISTRIBUTION"/>
    <n v="275"/>
  </r>
  <r>
    <x v="50"/>
    <s v="DM"/>
    <s v="NORTHERN AMERICA"/>
    <s v="UNITED STATES"/>
    <s v="INDUSTRIALS"/>
    <x v="9"/>
    <s v="INTEGRATED ENERGY"/>
    <n v="1279.5999999999999"/>
  </r>
  <r>
    <x v="50"/>
    <s v="DM"/>
    <s v="NORTHERN AMERICA"/>
    <s v="UNITED STATES"/>
    <s v="INDUSTRIALS"/>
    <x v="9"/>
    <s v="OIL FIELD EQUIPMENT &amp; SERVICES"/>
    <n v="3219.5"/>
  </r>
  <r>
    <x v="50"/>
    <s v="DM"/>
    <s v="NORTHERN AMERICA"/>
    <s v="UNITED STATES"/>
    <s v="INDUSTRIALS"/>
    <x v="9"/>
    <s v="OIL REFINING &amp; MARKETING"/>
    <n v="2050"/>
  </r>
  <r>
    <x v="50"/>
    <s v="DM"/>
    <s v="NORTHERN AMERICA"/>
    <s v="UNITED STATES"/>
    <s v="INDUSTRIALS"/>
    <x v="0"/>
    <s v="HEALTH FACILITIES"/>
    <n v="11561.6"/>
  </r>
  <r>
    <x v="50"/>
    <s v="DM"/>
    <s v="NORTHERN AMERICA"/>
    <s v="UNITED STATES"/>
    <s v="INDUSTRIALS"/>
    <x v="0"/>
    <s v="HEALTH SERVICES"/>
    <n v="3589.1"/>
  </r>
  <r>
    <x v="50"/>
    <s v="DM"/>
    <s v="NORTHERN AMERICA"/>
    <s v="UNITED STATES"/>
    <s v="INDUSTRIALS"/>
    <x v="0"/>
    <s v="MANAGED CARE"/>
    <n v="100"/>
  </r>
  <r>
    <x v="50"/>
    <s v="DM"/>
    <s v="NORTHERN AMERICA"/>
    <s v="UNITED STATES"/>
    <s v="INDUSTRIALS"/>
    <x v="0"/>
    <s v="MEDICAL PRODUCTS"/>
    <n v="2258.9"/>
  </r>
  <r>
    <x v="50"/>
    <s v="DM"/>
    <s v="NORTHERN AMERICA"/>
    <s v="UNITED STATES"/>
    <s v="INDUSTRIALS"/>
    <x v="0"/>
    <s v="PHARMACEUTICALS"/>
    <n v="725"/>
  </r>
  <r>
    <x v="50"/>
    <s v="DM"/>
    <s v="NORTHERN AMERICA"/>
    <s v="UNITED STATES"/>
    <s v="INDUSTRIALS"/>
    <x v="14"/>
    <s v="GAMING"/>
    <n v="11928.8"/>
  </r>
  <r>
    <x v="50"/>
    <s v="DM"/>
    <s v="NORTHERN AMERICA"/>
    <s v="UNITED STATES"/>
    <s v="INDUSTRIALS"/>
    <x v="14"/>
    <s v="HOTELS"/>
    <n v="4895.8"/>
  </r>
  <r>
    <x v="50"/>
    <s v="DM"/>
    <s v="NORTHERN AMERICA"/>
    <s v="UNITED STATES"/>
    <s v="INDUSTRIALS"/>
    <x v="14"/>
    <s v="RECREATION &amp; TRAVEL"/>
    <n v="3468.3"/>
  </r>
  <r>
    <x v="50"/>
    <s v="DM"/>
    <s v="NORTHERN AMERICA"/>
    <s v="UNITED STATES"/>
    <s v="INDUSTRIALS"/>
    <x v="14"/>
    <s v="THEATERS &amp; ENTERTAINMENT"/>
    <n v="1353"/>
  </r>
  <r>
    <x v="50"/>
    <s v="DM"/>
    <s v="NORTHERN AMERICA"/>
    <s v="UNITED STATES"/>
    <s v="INDUSTRIALS"/>
    <x v="5"/>
    <s v="ADVERTISING"/>
    <n v="939"/>
  </r>
  <r>
    <x v="50"/>
    <s v="DM"/>
    <s v="NORTHERN AMERICA"/>
    <s v="UNITED STATES"/>
    <s v="INDUSTRIALS"/>
    <x v="5"/>
    <s v="CABLE &amp; SATELLITE TV"/>
    <n v="24131.8"/>
  </r>
  <r>
    <x v="50"/>
    <s v="DM"/>
    <s v="NORTHERN AMERICA"/>
    <s v="UNITED STATES"/>
    <s v="INDUSTRIALS"/>
    <x v="5"/>
    <s v="MEDIA - DIVERSIFIED"/>
    <n v="660"/>
  </r>
  <r>
    <x v="50"/>
    <s v="DM"/>
    <s v="NORTHERN AMERICA"/>
    <s v="UNITED STATES"/>
    <s v="INDUSTRIALS"/>
    <x v="5"/>
    <s v="MEDIA CONTENT"/>
    <n v="11846.9"/>
  </r>
  <r>
    <x v="50"/>
    <s v="DM"/>
    <s v="NORTHERN AMERICA"/>
    <s v="UNITED STATES"/>
    <s v="INDUSTRIALS"/>
    <x v="5"/>
    <s v="PRINTING &amp; PUBLISHING"/>
    <n v="2940"/>
  </r>
  <r>
    <x v="50"/>
    <s v="DM"/>
    <s v="NORTHERN AMERICA"/>
    <s v="UNITED STATES"/>
    <s v="INDUSTRIALS"/>
    <x v="15"/>
    <s v="REALESTATE DEV &amp; MGT"/>
    <n v="675"/>
  </r>
  <r>
    <x v="50"/>
    <s v="DM"/>
    <s v="NORTHERN AMERICA"/>
    <s v="UNITED STATES"/>
    <s v="INDUSTRIALS"/>
    <x v="15"/>
    <s v="REITS"/>
    <n v="2360"/>
  </r>
  <r>
    <x v="50"/>
    <s v="DM"/>
    <s v="NORTHERN AMERICA"/>
    <s v="UNITED STATES"/>
    <s v="INDUSTRIALS"/>
    <x v="10"/>
    <s v="DEPARTMENT STORES"/>
    <n v="107.5"/>
  </r>
  <r>
    <x v="50"/>
    <s v="DM"/>
    <s v="NORTHERN AMERICA"/>
    <s v="UNITED STATES"/>
    <s v="INDUSTRIALS"/>
    <x v="10"/>
    <s v="DISCOUNT STORES"/>
    <n v="2346.9"/>
  </r>
  <r>
    <x v="50"/>
    <s v="DM"/>
    <s v="NORTHERN AMERICA"/>
    <s v="UNITED STATES"/>
    <s v="INDUSTRIALS"/>
    <x v="10"/>
    <s v="FOOD &amp; DRUG RETAILERS"/>
    <n v="3086.7"/>
  </r>
  <r>
    <x v="50"/>
    <s v="DM"/>
    <s v="NORTHERN AMERICA"/>
    <s v="UNITED STATES"/>
    <s v="INDUSTRIALS"/>
    <x v="10"/>
    <s v="RESTAURANTS"/>
    <n v="2435.6999999999998"/>
  </r>
  <r>
    <x v="50"/>
    <s v="DM"/>
    <s v="NORTHERN AMERICA"/>
    <s v="UNITED STATES"/>
    <s v="INDUSTRIALS"/>
    <x v="10"/>
    <s v="SPECIALTY RETAIL"/>
    <n v="10181.299999999999"/>
  </r>
  <r>
    <x v="50"/>
    <s v="DM"/>
    <s v="NORTHERN AMERICA"/>
    <s v="UNITED STATES"/>
    <s v="INDUSTRIALS"/>
    <x v="16"/>
    <s v="ENVIRONMENTAL"/>
    <n v="4944.2"/>
  </r>
  <r>
    <x v="50"/>
    <s v="DM"/>
    <s v="NORTHERN AMERICA"/>
    <s v="UNITED STATES"/>
    <s v="INDUSTRIALS"/>
    <x v="16"/>
    <s v="SUPPORT-SERVICES"/>
    <n v="3996"/>
  </r>
  <r>
    <x v="50"/>
    <s v="DM"/>
    <s v="NORTHERN AMERICA"/>
    <s v="UNITED STATES"/>
    <s v="INDUSTRIALS"/>
    <x v="17"/>
    <s v="ELECTRONICS"/>
    <n v="4631.2"/>
  </r>
  <r>
    <x v="50"/>
    <s v="DM"/>
    <s v="NORTHERN AMERICA"/>
    <s v="UNITED STATES"/>
    <s v="INDUSTRIALS"/>
    <x v="17"/>
    <s v="SOFTWARE/SERVICES"/>
    <n v="6759.9"/>
  </r>
  <r>
    <x v="50"/>
    <s v="DM"/>
    <s v="NORTHERN AMERICA"/>
    <s v="UNITED STATES"/>
    <s v="INDUSTRIALS"/>
    <x v="17"/>
    <s v="TECH HARDWARE &amp; EQUIPMENT"/>
    <n v="4025"/>
  </r>
  <r>
    <x v="50"/>
    <s v="DM"/>
    <s v="NORTHERN AMERICA"/>
    <s v="UNITED STATES"/>
    <s v="INDUSTRIALS"/>
    <x v="2"/>
    <s v="TELECOM - SATELLITE"/>
    <n v="1274.4000000000001"/>
  </r>
  <r>
    <x v="50"/>
    <s v="DM"/>
    <s v="NORTHERN AMERICA"/>
    <s v="UNITED STATES"/>
    <s v="INDUSTRIALS"/>
    <x v="2"/>
    <s v="TELECOM - WIRELESS"/>
    <n v="24590.2"/>
  </r>
  <r>
    <x v="50"/>
    <s v="DM"/>
    <s v="NORTHERN AMERICA"/>
    <s v="UNITED STATES"/>
    <s v="INDUSTRIALS"/>
    <x v="2"/>
    <s v="TELECOM - WIRELINE INTEGRATED &amp; SERVICES"/>
    <n v="34397.1"/>
  </r>
  <r>
    <x v="50"/>
    <s v="DM"/>
    <s v="NORTHERN AMERICA"/>
    <s v="UNITED STATES"/>
    <s v="INDUSTRIALS"/>
    <x v="1"/>
    <s v="AIR TRANSPORTATION"/>
    <n v="3516.5"/>
  </r>
  <r>
    <x v="50"/>
    <s v="DM"/>
    <s v="NORTHERN AMERICA"/>
    <s v="UNITED STATES"/>
    <s v="INDUSTRIALS"/>
    <x v="1"/>
    <s v="RAIL"/>
    <n v="229"/>
  </r>
  <r>
    <x v="50"/>
    <s v="DM"/>
    <s v="NORTHERN AMERICA"/>
    <s v="UNITED STATES"/>
    <s v="INDUSTRIALS"/>
    <x v="1"/>
    <s v="TRANSPORT INFRASTRUCTURE/SERVICES"/>
    <n v="1834"/>
  </r>
  <r>
    <x v="50"/>
    <s v="DM"/>
    <s v="NORTHERN AMERICA"/>
    <s v="UNITED STATES"/>
    <s v="INDUSTRIALS"/>
    <x v="1"/>
    <s v="TRUCKING &amp; DELIVERY"/>
    <n v="149"/>
  </r>
  <r>
    <x v="50"/>
    <s v="DM"/>
    <s v="NORTHERN AMERICA"/>
    <s v="UNITED STATES"/>
    <s v="UTILITY"/>
    <x v="6"/>
    <s v="ELECTRIC-DISTR/TRANS"/>
    <n v="550"/>
  </r>
  <r>
    <x v="50"/>
    <s v="DM"/>
    <s v="NORTHERN AMERICA"/>
    <s v="UNITED STATES"/>
    <s v="UTILITY"/>
    <x v="6"/>
    <s v="ELECTRIC-GENERATION"/>
    <n v="4814.2"/>
  </r>
  <r>
    <x v="50"/>
    <s v="DM"/>
    <s v="NORTHERN AMERICA"/>
    <s v="UNITED STATES"/>
    <s v="UTILITY"/>
    <x v="6"/>
    <s v="ELECTRIC-INTEGRATED"/>
    <n v="13717.1"/>
  </r>
  <r>
    <x v="50"/>
    <s v="DM"/>
    <s v="NORTHERN AMERICA"/>
    <s v="UNITED STATES"/>
    <s v="UTILITY"/>
    <x v="6"/>
    <s v="NON-ELECTRIC UTILITIES"/>
    <n v="440"/>
  </r>
  <r>
    <x v="50"/>
    <s v="DM"/>
    <s v="OCEANIA"/>
    <s v="AUSTRALIA"/>
    <s v="FINANCIAL"/>
    <x v="12"/>
    <s v="INVESTMENTS &amp; MISC FINANCIAL SERVICES"/>
    <n v="340"/>
  </r>
  <r>
    <x v="50"/>
    <s v="DM"/>
    <s v="OCEANIA"/>
    <s v="AUSTRALIA"/>
    <s v="INDUSTRIALS"/>
    <x v="7"/>
    <s v="METALS/MINING EXCLUDING STEEL"/>
    <n v="825"/>
  </r>
  <r>
    <x v="50"/>
    <s v="DM"/>
    <s v="OCEANIA"/>
    <s v="AUSTRALIA"/>
    <s v="INDUSTRIALS"/>
    <x v="14"/>
    <s v="GAMING"/>
    <n v="135"/>
  </r>
  <r>
    <x v="50"/>
    <s v="EM"/>
    <s v="ASIA"/>
    <s v="CHINA"/>
    <s v="UTILITY"/>
    <x v="6"/>
    <s v="ELECTRIC-GENERATION"/>
    <n v="169"/>
  </r>
  <r>
    <x v="50"/>
    <s v="EM"/>
    <s v="ASIA"/>
    <s v="HONG KONG"/>
    <s v="INDUSTRIALS"/>
    <x v="1"/>
    <s v="TRANSPORT INFRASTRUCTURE/SERVICES"/>
    <n v="587.9"/>
  </r>
  <r>
    <x v="50"/>
    <s v="EM"/>
    <s v="ASIA"/>
    <s v="INDIA"/>
    <s v="INDUSTRIALS"/>
    <x v="7"/>
    <s v="CHEMICALS"/>
    <n v="100"/>
  </r>
  <r>
    <x v="50"/>
    <s v="EM"/>
    <s v="ASIA"/>
    <s v="SINGAPORE"/>
    <s v="INDUSTRIALS"/>
    <x v="17"/>
    <s v="ELECTRONICS"/>
    <n v="649.79999999999995"/>
  </r>
  <r>
    <x v="50"/>
    <s v="EM"/>
    <s v="ASIA"/>
    <s v="THAILAND"/>
    <s v="INDUSTRIALS"/>
    <x v="7"/>
    <s v="FORESTRY/PAPER"/>
    <n v="111.3"/>
  </r>
  <r>
    <x v="50"/>
    <s v="EM"/>
    <s v="EUROPE"/>
    <s v="CZECH REPUBLIC"/>
    <s v="INDUSTRIALS"/>
    <x v="5"/>
    <s v="MEDIA CONTENT"/>
    <n v="100"/>
  </r>
  <r>
    <x v="50"/>
    <s v="EM"/>
    <s v="EUROPE"/>
    <s v="POLAND"/>
    <s v="INDUSTRIALS"/>
    <x v="2"/>
    <s v="TELECOM - WIRELESS"/>
    <n v="403.2"/>
  </r>
  <r>
    <x v="50"/>
    <s v="EM"/>
    <s v="EUROPE"/>
    <s v="POLAND"/>
    <s v="INDUSTRIALS"/>
    <x v="2"/>
    <s v="TELECOM - WIRELINE INTEGRATED &amp; SERVICES"/>
    <n v="391.6"/>
  </r>
  <r>
    <x v="50"/>
    <s v="EM"/>
    <s v="LATIN AMERICA"/>
    <s v="ARGENTINA"/>
    <s v="INDUSTRIALS"/>
    <x v="2"/>
    <s v="TELECOM - WIRELINE INTEGRATED &amp; SERVICES"/>
    <n v="616.70000000000005"/>
  </r>
  <r>
    <x v="50"/>
    <s v="EM"/>
    <s v="LATIN AMERICA"/>
    <s v="VENEZUELA"/>
    <s v="INDUSTRIALS"/>
    <x v="9"/>
    <s v="OIL REFINING &amp; MARKETING"/>
    <n v="500"/>
  </r>
  <r>
    <x v="50"/>
    <s v="EM"/>
    <s v="MIDDLE EAST"/>
    <s v="ISRAEL"/>
    <s v="INDUSTRIALS"/>
    <x v="2"/>
    <s v="TELECOM - WIRELESS"/>
    <n v="175"/>
  </r>
  <r>
    <x v="51"/>
    <s v="DM"/>
    <s v="EUROPE"/>
    <s v="FRANCE"/>
    <s v="INDUSTRIALS"/>
    <x v="2"/>
    <s v="TELECOM - WIRELINE INTEGRATED &amp; SERVICES"/>
    <n v="147.5"/>
  </r>
  <r>
    <x v="51"/>
    <s v="DM"/>
    <s v="EUROPE"/>
    <s v="GREECE"/>
    <s v="INDUSTRIALS"/>
    <x v="4"/>
    <s v="BEVERAGE"/>
    <n v="105.3"/>
  </r>
  <r>
    <x v="51"/>
    <s v="DM"/>
    <s v="EUROPE"/>
    <s v="GREECE"/>
    <s v="INDUSTRIALS"/>
    <x v="5"/>
    <s v="MEDIA CONTENT"/>
    <n v="115"/>
  </r>
  <r>
    <x v="51"/>
    <s v="DM"/>
    <s v="EUROPE"/>
    <s v="GREECE"/>
    <s v="INDUSTRIALS"/>
    <x v="1"/>
    <s v="TRANSPORT INFRASTRUCTURE/SERVICES"/>
    <n v="315"/>
  </r>
  <r>
    <x v="51"/>
    <s v="DM"/>
    <s v="EUROPE"/>
    <s v="LUXEMBOURG"/>
    <s v="INDUSTRIALS"/>
    <x v="2"/>
    <s v="TELECOM - WIRELESS"/>
    <n v="962"/>
  </r>
  <r>
    <x v="51"/>
    <s v="DM"/>
    <s v="EUROPE"/>
    <s v="NETHERLANDS"/>
    <s v="INDUSTRIALS"/>
    <x v="8"/>
    <s v="PACKAGING"/>
    <n v="100"/>
  </r>
  <r>
    <x v="51"/>
    <s v="DM"/>
    <s v="EUROPE"/>
    <s v="NETHERLANDS"/>
    <s v="INDUSTRIALS"/>
    <x v="5"/>
    <s v="CABLE &amp; SATELLITE TV"/>
    <n v="4364"/>
  </r>
  <r>
    <x v="51"/>
    <s v="DM"/>
    <s v="EUROPE"/>
    <s v="NETHERLANDS"/>
    <s v="INDUSTRIALS"/>
    <x v="10"/>
    <s v="SPECIALTY RETAIL"/>
    <n v="350"/>
  </r>
  <r>
    <x v="51"/>
    <s v="DM"/>
    <s v="EUROPE"/>
    <s v="NETHERLANDS"/>
    <s v="INDUSTRIALS"/>
    <x v="2"/>
    <s v="TELECOM - WIRELINE INTEGRATED &amp; SERVICES"/>
    <n v="1469.6"/>
  </r>
  <r>
    <x v="51"/>
    <s v="DM"/>
    <s v="EUROPE"/>
    <s v="NORWAY"/>
    <s v="INDUSTRIALS"/>
    <x v="9"/>
    <s v="OIL FIELD EQUIPMENT &amp; SERVICES"/>
    <n v="563.70000000000005"/>
  </r>
  <r>
    <x v="51"/>
    <s v="DM"/>
    <s v="EUROPE"/>
    <s v="SPAIN"/>
    <s v="INDUSTRIALS"/>
    <x v="2"/>
    <s v="TELECOM - WIRELINE INTEGRATED &amp; SERVICES"/>
    <n v="100"/>
  </r>
  <r>
    <x v="51"/>
    <s v="DM"/>
    <s v="EUROPE"/>
    <s v="SWEDEN"/>
    <s v="INDUSTRIALS"/>
    <x v="1"/>
    <s v="TRANSPORT INFRASTRUCTURE/SERVICES"/>
    <n v="475"/>
  </r>
  <r>
    <x v="51"/>
    <s v="DM"/>
    <s v="EUROPE"/>
    <s v="SWITZERLAND"/>
    <s v="INDUSTRIALS"/>
    <x v="2"/>
    <s v="TELECOM - WIRELINE INTEGRATED &amp; SERVICES"/>
    <n v="160"/>
  </r>
  <r>
    <x v="51"/>
    <s v="DM"/>
    <s v="EUROPE"/>
    <s v="UNITED KINGDOM"/>
    <s v="INDUSTRIALS"/>
    <x v="7"/>
    <s v="CHEMICALS"/>
    <n v="814.4"/>
  </r>
  <r>
    <x v="51"/>
    <s v="DM"/>
    <s v="EUROPE"/>
    <s v="UNITED KINGDOM"/>
    <s v="INDUSTRIALS"/>
    <x v="8"/>
    <s v="AEROSPACE/DEFENSE"/>
    <n v="224"/>
  </r>
  <r>
    <x v="51"/>
    <s v="DM"/>
    <s v="EUROPE"/>
    <s v="UNITED KINGDOM"/>
    <s v="INDUSTRIALS"/>
    <x v="8"/>
    <s v="PACKAGING"/>
    <n v="500"/>
  </r>
  <r>
    <x v="51"/>
    <s v="DM"/>
    <s v="EUROPE"/>
    <s v="UNITED KINGDOM"/>
    <s v="INDUSTRIALS"/>
    <x v="4"/>
    <s v="FOOD - WHOLESALE"/>
    <n v="200"/>
  </r>
  <r>
    <x v="51"/>
    <s v="DM"/>
    <s v="EUROPE"/>
    <s v="UNITED KINGDOM"/>
    <s v="INDUSTRIALS"/>
    <x v="4"/>
    <s v="PERSONAL &amp; HOUSEHOLD PRODUCTS"/>
    <n v="338.1"/>
  </r>
  <r>
    <x v="51"/>
    <s v="DM"/>
    <s v="EUROPE"/>
    <s v="UNITED KINGDOM"/>
    <s v="INDUSTRIALS"/>
    <x v="5"/>
    <s v="CABLE &amp; SATELLITE TV"/>
    <n v="3593.7"/>
  </r>
  <r>
    <x v="51"/>
    <s v="DM"/>
    <s v="EUROPE"/>
    <s v="UNITED KINGDOM"/>
    <s v="INDUSTRIALS"/>
    <x v="5"/>
    <s v="MEDIA CONTENT"/>
    <n v="1550"/>
  </r>
  <r>
    <x v="51"/>
    <s v="DM"/>
    <s v="EUROPE"/>
    <s v="UNITED KINGDOM"/>
    <s v="INDUSTRIALS"/>
    <x v="5"/>
    <s v="PRINTING &amp; PUBLISHING"/>
    <n v="110"/>
  </r>
  <r>
    <x v="51"/>
    <s v="DM"/>
    <s v="EUROPE"/>
    <s v="UNITED KINGDOM"/>
    <s v="INDUSTRIALS"/>
    <x v="15"/>
    <s v="REALESTATE DEV &amp; MGT"/>
    <n v="225"/>
  </r>
  <r>
    <x v="51"/>
    <s v="DM"/>
    <s v="EUROPE"/>
    <s v="UNITED KINGDOM"/>
    <s v="INDUSTRIALS"/>
    <x v="10"/>
    <s v="SPECIALTY RETAIL"/>
    <n v="300"/>
  </r>
  <r>
    <x v="51"/>
    <s v="DM"/>
    <s v="EUROPE"/>
    <s v="UNITED KINGDOM"/>
    <s v="INDUSTRIALS"/>
    <x v="17"/>
    <s v="TECH HARDWARE &amp; EQUIPMENT"/>
    <n v="170"/>
  </r>
  <r>
    <x v="51"/>
    <s v="DM"/>
    <s v="EUROPE"/>
    <s v="UNITED KINGDOM"/>
    <s v="INDUSTRIALS"/>
    <x v="2"/>
    <s v="TELECOM - WIRELESS"/>
    <n v="558"/>
  </r>
  <r>
    <x v="51"/>
    <s v="DM"/>
    <s v="EUROPE"/>
    <s v="UNITED KINGDOM"/>
    <s v="INDUSTRIALS"/>
    <x v="2"/>
    <s v="TELECOM - WIRELINE INTEGRATED &amp; SERVICES"/>
    <n v="1417.1"/>
  </r>
  <r>
    <x v="51"/>
    <s v="DM"/>
    <s v="EUROPE"/>
    <s v="UNITED KINGDOM"/>
    <s v="INDUSTRIALS"/>
    <x v="1"/>
    <s v="TRANSPORT INFRASTRUCTURE/SERVICES"/>
    <n v="175"/>
  </r>
  <r>
    <x v="51"/>
    <s v="DM"/>
    <s v="NORTHERN AMERICA"/>
    <s v="BERMUDA"/>
    <s v="INDUSTRIALS"/>
    <x v="2"/>
    <s v="TELECOM - WIRELESS"/>
    <n v="426.6"/>
  </r>
  <r>
    <x v="51"/>
    <s v="DM"/>
    <s v="NORTHERN AMERICA"/>
    <s v="BERMUDA"/>
    <s v="INDUSTRIALS"/>
    <x v="2"/>
    <s v="TELECOM - WIRELINE INTEGRATED &amp; SERVICES"/>
    <n v="300"/>
  </r>
  <r>
    <x v="51"/>
    <s v="DM"/>
    <s v="NORTHERN AMERICA"/>
    <s v="CANADA"/>
    <s v="INDUSTRIALS"/>
    <x v="7"/>
    <s v="BUILDING MATERIALS"/>
    <n v="186.5"/>
  </r>
  <r>
    <x v="51"/>
    <s v="DM"/>
    <s v="NORTHERN AMERICA"/>
    <s v="CANADA"/>
    <s v="INDUSTRIALS"/>
    <x v="7"/>
    <s v="CHEMICALS"/>
    <n v="580"/>
  </r>
  <r>
    <x v="51"/>
    <s v="DM"/>
    <s v="NORTHERN AMERICA"/>
    <s v="CANADA"/>
    <s v="INDUSTRIALS"/>
    <x v="7"/>
    <s v="FORESTRY/PAPER"/>
    <n v="2070"/>
  </r>
  <r>
    <x v="51"/>
    <s v="DM"/>
    <s v="NORTHERN AMERICA"/>
    <s v="CANADA"/>
    <s v="INDUSTRIALS"/>
    <x v="7"/>
    <s v="METALS/MINING EXCLUDING STEEL"/>
    <n v="100"/>
  </r>
  <r>
    <x v="51"/>
    <s v="DM"/>
    <s v="NORTHERN AMERICA"/>
    <s v="CANADA"/>
    <s v="INDUSTRIALS"/>
    <x v="7"/>
    <s v="STEEL PRODUCERS/PRODUCTS"/>
    <n v="349"/>
  </r>
  <r>
    <x v="51"/>
    <s v="DM"/>
    <s v="NORTHERN AMERICA"/>
    <s v="CANADA"/>
    <s v="INDUSTRIALS"/>
    <x v="8"/>
    <s v="DIVERSIFIED CAPITAL GOODS"/>
    <n v="367.5"/>
  </r>
  <r>
    <x v="51"/>
    <s v="DM"/>
    <s v="NORTHERN AMERICA"/>
    <s v="CANADA"/>
    <s v="INDUSTRIALS"/>
    <x v="8"/>
    <s v="PACKAGING"/>
    <n v="264.89999999999998"/>
  </r>
  <r>
    <x v="51"/>
    <s v="DM"/>
    <s v="NORTHERN AMERICA"/>
    <s v="CANADA"/>
    <s v="INDUSTRIALS"/>
    <x v="4"/>
    <s v="BEVERAGE"/>
    <n v="285"/>
  </r>
  <r>
    <x v="51"/>
    <s v="DM"/>
    <s v="NORTHERN AMERICA"/>
    <s v="CANADA"/>
    <s v="INDUSTRIALS"/>
    <x v="9"/>
    <s v="ENERGY - EXPLORATION &amp; PRODUCTION"/>
    <n v="399.9"/>
  </r>
  <r>
    <x v="51"/>
    <s v="DM"/>
    <s v="NORTHERN AMERICA"/>
    <s v="CANADA"/>
    <s v="INDUSTRIALS"/>
    <x v="14"/>
    <s v="THEATERS &amp; ENTERTAINMENT"/>
    <n v="205"/>
  </r>
  <r>
    <x v="51"/>
    <s v="DM"/>
    <s v="NORTHERN AMERICA"/>
    <s v="CANADA"/>
    <s v="INDUSTRIALS"/>
    <x v="5"/>
    <s v="ADVERTISING"/>
    <n v="200"/>
  </r>
  <r>
    <x v="51"/>
    <s v="DM"/>
    <s v="NORTHERN AMERICA"/>
    <s v="CANADA"/>
    <s v="INDUSTRIALS"/>
    <x v="5"/>
    <s v="CABLE &amp; SATELLITE TV"/>
    <n v="968"/>
  </r>
  <r>
    <x v="51"/>
    <s v="DM"/>
    <s v="NORTHERN AMERICA"/>
    <s v="CANADA"/>
    <s v="INDUSTRIALS"/>
    <x v="16"/>
    <s v="SUPPORT-SERVICES"/>
    <n v="135"/>
  </r>
  <r>
    <x v="51"/>
    <s v="DM"/>
    <s v="NORTHERN AMERICA"/>
    <s v="CANADA"/>
    <s v="INDUSTRIALS"/>
    <x v="17"/>
    <s v="ELECTRONICS"/>
    <n v="330"/>
  </r>
  <r>
    <x v="51"/>
    <s v="DM"/>
    <s v="NORTHERN AMERICA"/>
    <s v="CANADA"/>
    <s v="INDUSTRIALS"/>
    <x v="17"/>
    <s v="SOFTWARE/SERVICES"/>
    <n v="149"/>
  </r>
  <r>
    <x v="51"/>
    <s v="DM"/>
    <s v="NORTHERN AMERICA"/>
    <s v="CANADA"/>
    <s v="INDUSTRIALS"/>
    <x v="2"/>
    <s v="TELECOM - WIRELESS"/>
    <n v="2158.4"/>
  </r>
  <r>
    <x v="51"/>
    <s v="DM"/>
    <s v="NORTHERN AMERICA"/>
    <s v="CANADA"/>
    <s v="INDUSTRIALS"/>
    <x v="2"/>
    <s v="TELECOM - WIRELINE INTEGRATED &amp; SERVICES"/>
    <n v="2130"/>
  </r>
  <r>
    <x v="51"/>
    <s v="DM"/>
    <s v="NORTHERN AMERICA"/>
    <s v="CANADA"/>
    <s v="INDUSTRIALS"/>
    <x v="1"/>
    <s v="TRANSPORT INFRASTRUCTURE/SERVICES"/>
    <n v="225"/>
  </r>
  <r>
    <x v="51"/>
    <s v="DM"/>
    <s v="NORTHERN AMERICA"/>
    <s v="UNITED STATES"/>
    <s v="FINANCIAL"/>
    <x v="11"/>
    <s v="BANKING"/>
    <n v="3162.7"/>
  </r>
  <r>
    <x v="51"/>
    <s v="DM"/>
    <s v="NORTHERN AMERICA"/>
    <s v="UNITED STATES"/>
    <s v="FINANCIAL"/>
    <x v="12"/>
    <s v="CONS/COMM/LEASE FINANCING"/>
    <n v="5568.1"/>
  </r>
  <r>
    <x v="51"/>
    <s v="DM"/>
    <s v="NORTHERN AMERICA"/>
    <s v="UNITED STATES"/>
    <s v="FINANCIAL"/>
    <x v="12"/>
    <s v="INVESTMENTS &amp; MISC FINANCIAL SERVICES"/>
    <n v="4246.2"/>
  </r>
  <r>
    <x v="51"/>
    <s v="DM"/>
    <s v="NORTHERN AMERICA"/>
    <s v="UNITED STATES"/>
    <s v="FINANCIAL"/>
    <x v="13"/>
    <s v="INSURANCE BROKERAGE"/>
    <n v="548"/>
  </r>
  <r>
    <x v="51"/>
    <s v="DM"/>
    <s v="NORTHERN AMERICA"/>
    <s v="UNITED STATES"/>
    <s v="FINANCIAL"/>
    <x v="13"/>
    <s v="LIFE INSURANCE"/>
    <n v="2288"/>
  </r>
  <r>
    <x v="51"/>
    <s v="DM"/>
    <s v="NORTHERN AMERICA"/>
    <s v="UNITED STATES"/>
    <s v="FINANCIAL"/>
    <x v="13"/>
    <s v="P&amp;C"/>
    <n v="100"/>
  </r>
  <r>
    <x v="51"/>
    <s v="DM"/>
    <s v="NORTHERN AMERICA"/>
    <s v="UNITED STATES"/>
    <s v="INDUSTRIALS"/>
    <x v="3"/>
    <s v="AUTO PARTS &amp; EQUIPMENT"/>
    <n v="6964.7"/>
  </r>
  <r>
    <x v="51"/>
    <s v="DM"/>
    <s v="NORTHERN AMERICA"/>
    <s v="UNITED STATES"/>
    <s v="INDUSTRIALS"/>
    <x v="3"/>
    <s v="AUTOMAKERS"/>
    <n v="252.3"/>
  </r>
  <r>
    <x v="51"/>
    <s v="DM"/>
    <s v="NORTHERN AMERICA"/>
    <s v="UNITED STATES"/>
    <s v="INDUSTRIALS"/>
    <x v="7"/>
    <s v="BUILDING &amp; CONSTRUCTION"/>
    <n v="6539"/>
  </r>
  <r>
    <x v="51"/>
    <s v="DM"/>
    <s v="NORTHERN AMERICA"/>
    <s v="UNITED STATES"/>
    <s v="INDUSTRIALS"/>
    <x v="7"/>
    <s v="BUILDING MATERIALS"/>
    <n v="4123.5"/>
  </r>
  <r>
    <x v="51"/>
    <s v="DM"/>
    <s v="NORTHERN AMERICA"/>
    <s v="UNITED STATES"/>
    <s v="INDUSTRIALS"/>
    <x v="7"/>
    <s v="CHEMICALS"/>
    <n v="8359.5"/>
  </r>
  <r>
    <x v="51"/>
    <s v="DM"/>
    <s v="NORTHERN AMERICA"/>
    <s v="UNITED STATES"/>
    <s v="INDUSTRIALS"/>
    <x v="7"/>
    <s v="FORESTRY/PAPER"/>
    <n v="1263.7"/>
  </r>
  <r>
    <x v="51"/>
    <s v="DM"/>
    <s v="NORTHERN AMERICA"/>
    <s v="UNITED STATES"/>
    <s v="INDUSTRIALS"/>
    <x v="7"/>
    <s v="METALS/MINING EXCLUDING STEEL"/>
    <n v="3770.5"/>
  </r>
  <r>
    <x v="51"/>
    <s v="DM"/>
    <s v="NORTHERN AMERICA"/>
    <s v="UNITED STATES"/>
    <s v="INDUSTRIALS"/>
    <x v="7"/>
    <s v="STEEL PRODUCERS/PRODUCTS"/>
    <n v="3539"/>
  </r>
  <r>
    <x v="51"/>
    <s v="DM"/>
    <s v="NORTHERN AMERICA"/>
    <s v="UNITED STATES"/>
    <s v="INDUSTRIALS"/>
    <x v="8"/>
    <s v="AEROSPACE/DEFENSE"/>
    <n v="2575"/>
  </r>
  <r>
    <x v="51"/>
    <s v="DM"/>
    <s v="NORTHERN AMERICA"/>
    <s v="UNITED STATES"/>
    <s v="INDUSTRIALS"/>
    <x v="8"/>
    <s v="DIVERSIFIED CAPITAL GOODS"/>
    <n v="2592.1999999999998"/>
  </r>
  <r>
    <x v="51"/>
    <s v="DM"/>
    <s v="NORTHERN AMERICA"/>
    <s v="UNITED STATES"/>
    <s v="INDUSTRIALS"/>
    <x v="8"/>
    <s v="MACHINERY"/>
    <n v="2693.3"/>
  </r>
  <r>
    <x v="51"/>
    <s v="DM"/>
    <s v="NORTHERN AMERICA"/>
    <s v="UNITED STATES"/>
    <s v="INDUSTRIALS"/>
    <x v="8"/>
    <s v="PACKAGING"/>
    <n v="9522.9"/>
  </r>
  <r>
    <x v="51"/>
    <s v="DM"/>
    <s v="NORTHERN AMERICA"/>
    <s v="UNITED STATES"/>
    <s v="INDUSTRIALS"/>
    <x v="4"/>
    <s v="BEVERAGE"/>
    <n v="530"/>
  </r>
  <r>
    <x v="51"/>
    <s v="DM"/>
    <s v="NORTHERN AMERICA"/>
    <s v="UNITED STATES"/>
    <s v="INDUSTRIALS"/>
    <x v="4"/>
    <s v="FOOD - WHOLESALE"/>
    <n v="3395.5"/>
  </r>
  <r>
    <x v="51"/>
    <s v="DM"/>
    <s v="NORTHERN AMERICA"/>
    <s v="UNITED STATES"/>
    <s v="INDUSTRIALS"/>
    <x v="4"/>
    <s v="PERSONAL &amp; HOUSEHOLD PRODUCTS"/>
    <n v="8649"/>
  </r>
  <r>
    <x v="51"/>
    <s v="DM"/>
    <s v="NORTHERN AMERICA"/>
    <s v="UNITED STATES"/>
    <s v="INDUSTRIALS"/>
    <x v="4"/>
    <s v="TOBACCO"/>
    <n v="125"/>
  </r>
  <r>
    <x v="51"/>
    <s v="DM"/>
    <s v="NORTHERN AMERICA"/>
    <s v="UNITED STATES"/>
    <s v="INDUSTRIALS"/>
    <x v="9"/>
    <s v="ENERGY - EXPLORATION &amp; PRODUCTION"/>
    <n v="7390.3"/>
  </r>
  <r>
    <x v="51"/>
    <s v="DM"/>
    <s v="NORTHERN AMERICA"/>
    <s v="UNITED STATES"/>
    <s v="INDUSTRIALS"/>
    <x v="9"/>
    <s v="GAS DISTRIBUTION"/>
    <n v="275"/>
  </r>
  <r>
    <x v="51"/>
    <s v="DM"/>
    <s v="NORTHERN AMERICA"/>
    <s v="UNITED STATES"/>
    <s v="INDUSTRIALS"/>
    <x v="9"/>
    <s v="INTEGRATED ENERGY"/>
    <n v="1489.6"/>
  </r>
  <r>
    <x v="51"/>
    <s v="DM"/>
    <s v="NORTHERN AMERICA"/>
    <s v="UNITED STATES"/>
    <s v="INDUSTRIALS"/>
    <x v="9"/>
    <s v="OIL FIELD EQUIPMENT &amp; SERVICES"/>
    <n v="1669.8"/>
  </r>
  <r>
    <x v="51"/>
    <s v="DM"/>
    <s v="NORTHERN AMERICA"/>
    <s v="UNITED STATES"/>
    <s v="INDUSTRIALS"/>
    <x v="9"/>
    <s v="OIL REFINING &amp; MARKETING"/>
    <n v="2050"/>
  </r>
  <r>
    <x v="51"/>
    <s v="DM"/>
    <s v="NORTHERN AMERICA"/>
    <s v="UNITED STATES"/>
    <s v="INDUSTRIALS"/>
    <x v="0"/>
    <s v="HEALTH FACILITIES"/>
    <n v="11911.6"/>
  </r>
  <r>
    <x v="51"/>
    <s v="DM"/>
    <s v="NORTHERN AMERICA"/>
    <s v="UNITED STATES"/>
    <s v="INDUSTRIALS"/>
    <x v="0"/>
    <s v="HEALTH SERVICES"/>
    <n v="3589.1"/>
  </r>
  <r>
    <x v="51"/>
    <s v="DM"/>
    <s v="NORTHERN AMERICA"/>
    <s v="UNITED STATES"/>
    <s v="INDUSTRIALS"/>
    <x v="0"/>
    <s v="MANAGED CARE"/>
    <n v="100"/>
  </r>
  <r>
    <x v="51"/>
    <s v="DM"/>
    <s v="NORTHERN AMERICA"/>
    <s v="UNITED STATES"/>
    <s v="INDUSTRIALS"/>
    <x v="0"/>
    <s v="MEDICAL PRODUCTS"/>
    <n v="2258.9"/>
  </r>
  <r>
    <x v="51"/>
    <s v="DM"/>
    <s v="NORTHERN AMERICA"/>
    <s v="UNITED STATES"/>
    <s v="INDUSTRIALS"/>
    <x v="0"/>
    <s v="PHARMACEUTICALS"/>
    <n v="725"/>
  </r>
  <r>
    <x v="51"/>
    <s v="DM"/>
    <s v="NORTHERN AMERICA"/>
    <s v="UNITED STATES"/>
    <s v="INDUSTRIALS"/>
    <x v="14"/>
    <s v="GAMING"/>
    <n v="12328.8"/>
  </r>
  <r>
    <x v="51"/>
    <s v="DM"/>
    <s v="NORTHERN AMERICA"/>
    <s v="UNITED STATES"/>
    <s v="INDUSTRIALS"/>
    <x v="14"/>
    <s v="HOTELS"/>
    <n v="4895.8"/>
  </r>
  <r>
    <x v="51"/>
    <s v="DM"/>
    <s v="NORTHERN AMERICA"/>
    <s v="UNITED STATES"/>
    <s v="INDUSTRIALS"/>
    <x v="14"/>
    <s v="RECREATION &amp; TRAVEL"/>
    <n v="3468.3"/>
  </r>
  <r>
    <x v="51"/>
    <s v="DM"/>
    <s v="NORTHERN AMERICA"/>
    <s v="UNITED STATES"/>
    <s v="INDUSTRIALS"/>
    <x v="14"/>
    <s v="THEATERS &amp; ENTERTAINMENT"/>
    <n v="1053"/>
  </r>
  <r>
    <x v="51"/>
    <s v="DM"/>
    <s v="NORTHERN AMERICA"/>
    <s v="UNITED STATES"/>
    <s v="INDUSTRIALS"/>
    <x v="5"/>
    <s v="ADVERTISING"/>
    <n v="939"/>
  </r>
  <r>
    <x v="51"/>
    <s v="DM"/>
    <s v="NORTHERN AMERICA"/>
    <s v="UNITED STATES"/>
    <s v="INDUSTRIALS"/>
    <x v="5"/>
    <s v="CABLE &amp; SATELLITE TV"/>
    <n v="24431.8"/>
  </r>
  <r>
    <x v="51"/>
    <s v="DM"/>
    <s v="NORTHERN AMERICA"/>
    <s v="UNITED STATES"/>
    <s v="INDUSTRIALS"/>
    <x v="5"/>
    <s v="MEDIA - DIVERSIFIED"/>
    <n v="660"/>
  </r>
  <r>
    <x v="51"/>
    <s v="DM"/>
    <s v="NORTHERN AMERICA"/>
    <s v="UNITED STATES"/>
    <s v="INDUSTRIALS"/>
    <x v="5"/>
    <s v="MEDIA CONTENT"/>
    <n v="11746.9"/>
  </r>
  <r>
    <x v="51"/>
    <s v="DM"/>
    <s v="NORTHERN AMERICA"/>
    <s v="UNITED STATES"/>
    <s v="INDUSTRIALS"/>
    <x v="5"/>
    <s v="PRINTING &amp; PUBLISHING"/>
    <n v="2940"/>
  </r>
  <r>
    <x v="51"/>
    <s v="DM"/>
    <s v="NORTHERN AMERICA"/>
    <s v="UNITED STATES"/>
    <s v="INDUSTRIALS"/>
    <x v="15"/>
    <s v="REALESTATE DEV &amp; MGT"/>
    <n v="825"/>
  </r>
  <r>
    <x v="51"/>
    <s v="DM"/>
    <s v="NORTHERN AMERICA"/>
    <s v="UNITED STATES"/>
    <s v="INDUSTRIALS"/>
    <x v="15"/>
    <s v="REITS"/>
    <n v="2460"/>
  </r>
  <r>
    <x v="51"/>
    <s v="DM"/>
    <s v="NORTHERN AMERICA"/>
    <s v="UNITED STATES"/>
    <s v="INDUSTRIALS"/>
    <x v="10"/>
    <s v="DEPARTMENT STORES"/>
    <n v="107.5"/>
  </r>
  <r>
    <x v="51"/>
    <s v="DM"/>
    <s v="NORTHERN AMERICA"/>
    <s v="UNITED STATES"/>
    <s v="INDUSTRIALS"/>
    <x v="10"/>
    <s v="DISCOUNT STORES"/>
    <n v="2746.9"/>
  </r>
  <r>
    <x v="51"/>
    <s v="DM"/>
    <s v="NORTHERN AMERICA"/>
    <s v="UNITED STATES"/>
    <s v="INDUSTRIALS"/>
    <x v="10"/>
    <s v="FOOD &amp; DRUG RETAILERS"/>
    <n v="3086.7"/>
  </r>
  <r>
    <x v="51"/>
    <s v="DM"/>
    <s v="NORTHERN AMERICA"/>
    <s v="UNITED STATES"/>
    <s v="INDUSTRIALS"/>
    <x v="10"/>
    <s v="RESTAURANTS"/>
    <n v="2332.1999999999998"/>
  </r>
  <r>
    <x v="51"/>
    <s v="DM"/>
    <s v="NORTHERN AMERICA"/>
    <s v="UNITED STATES"/>
    <s v="INDUSTRIALS"/>
    <x v="10"/>
    <s v="SPECIALTY RETAIL"/>
    <n v="9931.2999999999993"/>
  </r>
  <r>
    <x v="51"/>
    <s v="DM"/>
    <s v="NORTHERN AMERICA"/>
    <s v="UNITED STATES"/>
    <s v="INDUSTRIALS"/>
    <x v="16"/>
    <s v="ENVIRONMENTAL"/>
    <n v="4944.2"/>
  </r>
  <r>
    <x v="51"/>
    <s v="DM"/>
    <s v="NORTHERN AMERICA"/>
    <s v="UNITED STATES"/>
    <s v="INDUSTRIALS"/>
    <x v="16"/>
    <s v="SUPPORT-SERVICES"/>
    <n v="4096"/>
  </r>
  <r>
    <x v="51"/>
    <s v="DM"/>
    <s v="NORTHERN AMERICA"/>
    <s v="UNITED STATES"/>
    <s v="INDUSTRIALS"/>
    <x v="17"/>
    <s v="ELECTRONICS"/>
    <n v="4631.2"/>
  </r>
  <r>
    <x v="51"/>
    <s v="DM"/>
    <s v="NORTHERN AMERICA"/>
    <s v="UNITED STATES"/>
    <s v="INDUSTRIALS"/>
    <x v="17"/>
    <s v="SOFTWARE/SERVICES"/>
    <n v="6759.9"/>
  </r>
  <r>
    <x v="51"/>
    <s v="DM"/>
    <s v="NORTHERN AMERICA"/>
    <s v="UNITED STATES"/>
    <s v="INDUSTRIALS"/>
    <x v="17"/>
    <s v="TECH HARDWARE &amp; EQUIPMENT"/>
    <n v="4025"/>
  </r>
  <r>
    <x v="51"/>
    <s v="DM"/>
    <s v="NORTHERN AMERICA"/>
    <s v="UNITED STATES"/>
    <s v="INDUSTRIALS"/>
    <x v="2"/>
    <s v="TELECOM - SATELLITE"/>
    <n v="1274.4000000000001"/>
  </r>
  <r>
    <x v="51"/>
    <s v="DM"/>
    <s v="NORTHERN AMERICA"/>
    <s v="UNITED STATES"/>
    <s v="INDUSTRIALS"/>
    <x v="2"/>
    <s v="TELECOM - WIRELESS"/>
    <n v="24590.2"/>
  </r>
  <r>
    <x v="51"/>
    <s v="DM"/>
    <s v="NORTHERN AMERICA"/>
    <s v="UNITED STATES"/>
    <s v="INDUSTRIALS"/>
    <x v="2"/>
    <s v="TELECOM - WIRELINE INTEGRATED &amp; SERVICES"/>
    <n v="34122.6"/>
  </r>
  <r>
    <x v="51"/>
    <s v="DM"/>
    <s v="NORTHERN AMERICA"/>
    <s v="UNITED STATES"/>
    <s v="INDUSTRIALS"/>
    <x v="1"/>
    <s v="AIR TRANSPORTATION"/>
    <n v="3516.5"/>
  </r>
  <r>
    <x v="51"/>
    <s v="DM"/>
    <s v="NORTHERN AMERICA"/>
    <s v="UNITED STATES"/>
    <s v="INDUSTRIALS"/>
    <x v="1"/>
    <s v="RAIL"/>
    <n v="229"/>
  </r>
  <r>
    <x v="51"/>
    <s v="DM"/>
    <s v="NORTHERN AMERICA"/>
    <s v="UNITED STATES"/>
    <s v="INDUSTRIALS"/>
    <x v="1"/>
    <s v="TRANSPORT INFRASTRUCTURE/SERVICES"/>
    <n v="1834"/>
  </r>
  <r>
    <x v="51"/>
    <s v="DM"/>
    <s v="NORTHERN AMERICA"/>
    <s v="UNITED STATES"/>
    <s v="INDUSTRIALS"/>
    <x v="1"/>
    <s v="TRUCKING &amp; DELIVERY"/>
    <n v="149"/>
  </r>
  <r>
    <x v="51"/>
    <s v="DM"/>
    <s v="NORTHERN AMERICA"/>
    <s v="UNITED STATES"/>
    <s v="UTILITY"/>
    <x v="6"/>
    <s v="ELECTRIC-DISTR/TRANS"/>
    <n v="550"/>
  </r>
  <r>
    <x v="51"/>
    <s v="DM"/>
    <s v="NORTHERN AMERICA"/>
    <s v="UNITED STATES"/>
    <s v="UTILITY"/>
    <x v="6"/>
    <s v="ELECTRIC-GENERATION"/>
    <n v="6564.2"/>
  </r>
  <r>
    <x v="51"/>
    <s v="DM"/>
    <s v="NORTHERN AMERICA"/>
    <s v="UNITED STATES"/>
    <s v="UTILITY"/>
    <x v="6"/>
    <s v="ELECTRIC-INTEGRATED"/>
    <n v="13732.1"/>
  </r>
  <r>
    <x v="51"/>
    <s v="DM"/>
    <s v="NORTHERN AMERICA"/>
    <s v="UNITED STATES"/>
    <s v="UTILITY"/>
    <x v="6"/>
    <s v="NON-ELECTRIC UTILITIES"/>
    <n v="440"/>
  </r>
  <r>
    <x v="51"/>
    <s v="DM"/>
    <s v="OCEANIA"/>
    <s v="AUSTRALIA"/>
    <s v="FINANCIAL"/>
    <x v="12"/>
    <s v="INVESTMENTS &amp; MISC FINANCIAL SERVICES"/>
    <n v="340"/>
  </r>
  <r>
    <x v="51"/>
    <s v="DM"/>
    <s v="OCEANIA"/>
    <s v="AUSTRALIA"/>
    <s v="INDUSTRIALS"/>
    <x v="7"/>
    <s v="METALS/MINING EXCLUDING STEEL"/>
    <n v="825"/>
  </r>
  <r>
    <x v="51"/>
    <s v="DM"/>
    <s v="OCEANIA"/>
    <s v="AUSTRALIA"/>
    <s v="INDUSTRIALS"/>
    <x v="14"/>
    <s v="GAMING"/>
    <n v="135"/>
  </r>
  <r>
    <x v="51"/>
    <s v="EM"/>
    <s v="ASIA"/>
    <s v="CHINA"/>
    <s v="UTILITY"/>
    <x v="6"/>
    <s v="ELECTRIC-GENERATION"/>
    <n v="169"/>
  </r>
  <r>
    <x v="51"/>
    <s v="EM"/>
    <s v="ASIA"/>
    <s v="HONG KONG"/>
    <s v="INDUSTRIALS"/>
    <x v="1"/>
    <s v="TRANSPORT INFRASTRUCTURE/SERVICES"/>
    <n v="587.9"/>
  </r>
  <r>
    <x v="51"/>
    <s v="EM"/>
    <s v="ASIA"/>
    <s v="INDIA"/>
    <s v="INDUSTRIALS"/>
    <x v="7"/>
    <s v="CHEMICALS"/>
    <n v="100"/>
  </r>
  <r>
    <x v="51"/>
    <s v="EM"/>
    <s v="ASIA"/>
    <s v="SINGAPORE"/>
    <s v="INDUSTRIALS"/>
    <x v="17"/>
    <s v="ELECTRONICS"/>
    <n v="649.79999999999995"/>
  </r>
  <r>
    <x v="51"/>
    <s v="EM"/>
    <s v="ASIA"/>
    <s v="THAILAND"/>
    <s v="INDUSTRIALS"/>
    <x v="7"/>
    <s v="FORESTRY/PAPER"/>
    <n v="111.3"/>
  </r>
  <r>
    <x v="51"/>
    <s v="EM"/>
    <s v="EUROPE"/>
    <s v="CZECH REPUBLIC"/>
    <s v="INDUSTRIALS"/>
    <x v="5"/>
    <s v="MEDIA CONTENT"/>
    <n v="100"/>
  </r>
  <r>
    <x v="51"/>
    <s v="EM"/>
    <s v="EUROPE"/>
    <s v="POLAND"/>
    <s v="INDUSTRIALS"/>
    <x v="2"/>
    <s v="TELECOM - WIRELESS"/>
    <n v="403.2"/>
  </r>
  <r>
    <x v="51"/>
    <s v="EM"/>
    <s v="EUROPE"/>
    <s v="POLAND"/>
    <s v="INDUSTRIALS"/>
    <x v="2"/>
    <s v="TELECOM - WIRELINE INTEGRATED &amp; SERVICES"/>
    <n v="391.6"/>
  </r>
  <r>
    <x v="51"/>
    <s v="EM"/>
    <s v="LATIN AMERICA"/>
    <s v="ARGENTINA"/>
    <s v="INDUSTRIALS"/>
    <x v="2"/>
    <s v="TELECOM - WIRELINE INTEGRATED &amp; SERVICES"/>
    <n v="616.70000000000005"/>
  </r>
  <r>
    <x v="51"/>
    <s v="EM"/>
    <s v="LATIN AMERICA"/>
    <s v="VENEZUELA"/>
    <s v="INDUSTRIALS"/>
    <x v="9"/>
    <s v="OIL REFINING &amp; MARKETING"/>
    <n v="500"/>
  </r>
  <r>
    <x v="51"/>
    <s v="EM"/>
    <s v="MIDDLE EAST"/>
    <s v="ISRAEL"/>
    <s v="INDUSTRIALS"/>
    <x v="2"/>
    <s v="TELECOM - WIRELESS"/>
    <n v="175"/>
  </r>
  <r>
    <x v="52"/>
    <s v="DM"/>
    <s v="EUROPE"/>
    <s v="FRANCE"/>
    <s v="INDUSTRIALS"/>
    <x v="2"/>
    <s v="TELECOM - WIRELINE INTEGRATED &amp; SERVICES"/>
    <n v="147.5"/>
  </r>
  <r>
    <x v="52"/>
    <s v="DM"/>
    <s v="EUROPE"/>
    <s v="GREECE"/>
    <s v="INDUSTRIALS"/>
    <x v="4"/>
    <s v="BEVERAGE"/>
    <n v="105.3"/>
  </r>
  <r>
    <x v="52"/>
    <s v="DM"/>
    <s v="EUROPE"/>
    <s v="GREECE"/>
    <s v="INDUSTRIALS"/>
    <x v="5"/>
    <s v="MEDIA CONTENT"/>
    <n v="115"/>
  </r>
  <r>
    <x v="52"/>
    <s v="DM"/>
    <s v="EUROPE"/>
    <s v="GREECE"/>
    <s v="INDUSTRIALS"/>
    <x v="1"/>
    <s v="TRANSPORT INFRASTRUCTURE/SERVICES"/>
    <n v="315"/>
  </r>
  <r>
    <x v="52"/>
    <s v="DM"/>
    <s v="EUROPE"/>
    <s v="LUXEMBOURG"/>
    <s v="INDUSTRIALS"/>
    <x v="2"/>
    <s v="TELECOM - WIRELESS"/>
    <n v="962"/>
  </r>
  <r>
    <x v="52"/>
    <s v="DM"/>
    <s v="EUROPE"/>
    <s v="NETHERLANDS"/>
    <s v="INDUSTRIALS"/>
    <x v="8"/>
    <s v="PACKAGING"/>
    <n v="100"/>
  </r>
  <r>
    <x v="52"/>
    <s v="DM"/>
    <s v="EUROPE"/>
    <s v="NETHERLANDS"/>
    <s v="INDUSTRIALS"/>
    <x v="5"/>
    <s v="CABLE &amp; SATELLITE TV"/>
    <n v="4364"/>
  </r>
  <r>
    <x v="52"/>
    <s v="DM"/>
    <s v="EUROPE"/>
    <s v="NETHERLANDS"/>
    <s v="INDUSTRIALS"/>
    <x v="10"/>
    <s v="SPECIALTY RETAIL"/>
    <n v="350"/>
  </r>
  <r>
    <x v="52"/>
    <s v="DM"/>
    <s v="EUROPE"/>
    <s v="NETHERLANDS"/>
    <s v="INDUSTRIALS"/>
    <x v="2"/>
    <s v="TELECOM - WIRELINE INTEGRATED &amp; SERVICES"/>
    <n v="1469.6"/>
  </r>
  <r>
    <x v="52"/>
    <s v="DM"/>
    <s v="EUROPE"/>
    <s v="NORWAY"/>
    <s v="INDUSTRIALS"/>
    <x v="9"/>
    <s v="OIL FIELD EQUIPMENT &amp; SERVICES"/>
    <n v="563.70000000000005"/>
  </r>
  <r>
    <x v="52"/>
    <s v="DM"/>
    <s v="EUROPE"/>
    <s v="SPAIN"/>
    <s v="INDUSTRIALS"/>
    <x v="2"/>
    <s v="TELECOM - WIRELINE INTEGRATED &amp; SERVICES"/>
    <n v="100"/>
  </r>
  <r>
    <x v="52"/>
    <s v="DM"/>
    <s v="EUROPE"/>
    <s v="SWEDEN"/>
    <s v="INDUSTRIALS"/>
    <x v="1"/>
    <s v="TRANSPORT INFRASTRUCTURE/SERVICES"/>
    <n v="475"/>
  </r>
  <r>
    <x v="52"/>
    <s v="DM"/>
    <s v="EUROPE"/>
    <s v="SWITZERLAND"/>
    <s v="INDUSTRIALS"/>
    <x v="2"/>
    <s v="TELECOM - WIRELINE INTEGRATED &amp; SERVICES"/>
    <n v="160"/>
  </r>
  <r>
    <x v="52"/>
    <s v="DM"/>
    <s v="EUROPE"/>
    <s v="UNITED KINGDOM"/>
    <s v="INDUSTRIALS"/>
    <x v="7"/>
    <s v="CHEMICALS"/>
    <n v="814.4"/>
  </r>
  <r>
    <x v="52"/>
    <s v="DM"/>
    <s v="EUROPE"/>
    <s v="UNITED KINGDOM"/>
    <s v="INDUSTRIALS"/>
    <x v="8"/>
    <s v="AEROSPACE/DEFENSE"/>
    <n v="224"/>
  </r>
  <r>
    <x v="52"/>
    <s v="DM"/>
    <s v="EUROPE"/>
    <s v="UNITED KINGDOM"/>
    <s v="INDUSTRIALS"/>
    <x v="8"/>
    <s v="PACKAGING"/>
    <n v="500"/>
  </r>
  <r>
    <x v="52"/>
    <s v="DM"/>
    <s v="EUROPE"/>
    <s v="UNITED KINGDOM"/>
    <s v="INDUSTRIALS"/>
    <x v="4"/>
    <s v="FOOD - WHOLESALE"/>
    <n v="200"/>
  </r>
  <r>
    <x v="52"/>
    <s v="DM"/>
    <s v="EUROPE"/>
    <s v="UNITED KINGDOM"/>
    <s v="INDUSTRIALS"/>
    <x v="4"/>
    <s v="PERSONAL &amp; HOUSEHOLD PRODUCTS"/>
    <n v="338.1"/>
  </r>
  <r>
    <x v="52"/>
    <s v="DM"/>
    <s v="EUROPE"/>
    <s v="UNITED KINGDOM"/>
    <s v="INDUSTRIALS"/>
    <x v="5"/>
    <s v="CABLE &amp; SATELLITE TV"/>
    <n v="3593.7"/>
  </r>
  <r>
    <x v="52"/>
    <s v="DM"/>
    <s v="EUROPE"/>
    <s v="UNITED KINGDOM"/>
    <s v="INDUSTRIALS"/>
    <x v="5"/>
    <s v="MEDIA CONTENT"/>
    <n v="1550"/>
  </r>
  <r>
    <x v="52"/>
    <s v="DM"/>
    <s v="EUROPE"/>
    <s v="UNITED KINGDOM"/>
    <s v="INDUSTRIALS"/>
    <x v="5"/>
    <s v="PRINTING &amp; PUBLISHING"/>
    <n v="110"/>
  </r>
  <r>
    <x v="52"/>
    <s v="DM"/>
    <s v="EUROPE"/>
    <s v="UNITED KINGDOM"/>
    <s v="INDUSTRIALS"/>
    <x v="15"/>
    <s v="REALESTATE DEV &amp; MGT"/>
    <n v="225"/>
  </r>
  <r>
    <x v="52"/>
    <s v="DM"/>
    <s v="EUROPE"/>
    <s v="UNITED KINGDOM"/>
    <s v="INDUSTRIALS"/>
    <x v="10"/>
    <s v="SPECIALTY RETAIL"/>
    <n v="300"/>
  </r>
  <r>
    <x v="52"/>
    <s v="DM"/>
    <s v="EUROPE"/>
    <s v="UNITED KINGDOM"/>
    <s v="INDUSTRIALS"/>
    <x v="17"/>
    <s v="TECH HARDWARE &amp; EQUIPMENT"/>
    <n v="170"/>
  </r>
  <r>
    <x v="52"/>
    <s v="DM"/>
    <s v="EUROPE"/>
    <s v="UNITED KINGDOM"/>
    <s v="INDUSTRIALS"/>
    <x v="2"/>
    <s v="TELECOM - WIRELESS"/>
    <n v="558"/>
  </r>
  <r>
    <x v="52"/>
    <s v="DM"/>
    <s v="EUROPE"/>
    <s v="UNITED KINGDOM"/>
    <s v="INDUSTRIALS"/>
    <x v="2"/>
    <s v="TELECOM - WIRELINE INTEGRATED &amp; SERVICES"/>
    <n v="314"/>
  </r>
  <r>
    <x v="52"/>
    <s v="DM"/>
    <s v="EUROPE"/>
    <s v="UNITED KINGDOM"/>
    <s v="INDUSTRIALS"/>
    <x v="1"/>
    <s v="TRANSPORT INFRASTRUCTURE/SERVICES"/>
    <n v="175"/>
  </r>
  <r>
    <x v="52"/>
    <s v="DM"/>
    <s v="NORTHERN AMERICA"/>
    <s v="BERMUDA"/>
    <s v="INDUSTRIALS"/>
    <x v="2"/>
    <s v="TELECOM - WIRELESS"/>
    <n v="426.6"/>
  </r>
  <r>
    <x v="52"/>
    <s v="DM"/>
    <s v="NORTHERN AMERICA"/>
    <s v="BERMUDA"/>
    <s v="INDUSTRIALS"/>
    <x v="2"/>
    <s v="TELECOM - WIRELINE INTEGRATED &amp; SERVICES"/>
    <n v="300"/>
  </r>
  <r>
    <x v="52"/>
    <s v="DM"/>
    <s v="NORTHERN AMERICA"/>
    <s v="CANADA"/>
    <s v="INDUSTRIALS"/>
    <x v="7"/>
    <s v="BUILDING MATERIALS"/>
    <n v="186.5"/>
  </r>
  <r>
    <x v="52"/>
    <s v="DM"/>
    <s v="NORTHERN AMERICA"/>
    <s v="CANADA"/>
    <s v="INDUSTRIALS"/>
    <x v="7"/>
    <s v="CHEMICALS"/>
    <n v="580"/>
  </r>
  <r>
    <x v="52"/>
    <s v="DM"/>
    <s v="NORTHERN AMERICA"/>
    <s v="CANADA"/>
    <s v="INDUSTRIALS"/>
    <x v="7"/>
    <s v="FORESTRY/PAPER"/>
    <n v="2270"/>
  </r>
  <r>
    <x v="52"/>
    <s v="DM"/>
    <s v="NORTHERN AMERICA"/>
    <s v="CANADA"/>
    <s v="INDUSTRIALS"/>
    <x v="7"/>
    <s v="METALS/MINING EXCLUDING STEEL"/>
    <n v="100"/>
  </r>
  <r>
    <x v="52"/>
    <s v="DM"/>
    <s v="NORTHERN AMERICA"/>
    <s v="CANADA"/>
    <s v="INDUSTRIALS"/>
    <x v="7"/>
    <s v="STEEL PRODUCERS/PRODUCTS"/>
    <n v="349"/>
  </r>
  <r>
    <x v="52"/>
    <s v="DM"/>
    <s v="NORTHERN AMERICA"/>
    <s v="CANADA"/>
    <s v="INDUSTRIALS"/>
    <x v="8"/>
    <s v="PACKAGING"/>
    <n v="264.89999999999998"/>
  </r>
  <r>
    <x v="52"/>
    <s v="DM"/>
    <s v="NORTHERN AMERICA"/>
    <s v="CANADA"/>
    <s v="INDUSTRIALS"/>
    <x v="4"/>
    <s v="BEVERAGE"/>
    <n v="285"/>
  </r>
  <r>
    <x v="52"/>
    <s v="DM"/>
    <s v="NORTHERN AMERICA"/>
    <s v="CANADA"/>
    <s v="INDUSTRIALS"/>
    <x v="9"/>
    <s v="ENERGY - EXPLORATION &amp; PRODUCTION"/>
    <n v="399.9"/>
  </r>
  <r>
    <x v="52"/>
    <s v="DM"/>
    <s v="NORTHERN AMERICA"/>
    <s v="CANADA"/>
    <s v="INDUSTRIALS"/>
    <x v="14"/>
    <s v="THEATERS &amp; ENTERTAINMENT"/>
    <n v="205"/>
  </r>
  <r>
    <x v="52"/>
    <s v="DM"/>
    <s v="NORTHERN AMERICA"/>
    <s v="CANADA"/>
    <s v="INDUSTRIALS"/>
    <x v="5"/>
    <s v="ADVERTISING"/>
    <n v="200"/>
  </r>
  <r>
    <x v="52"/>
    <s v="DM"/>
    <s v="NORTHERN AMERICA"/>
    <s v="CANADA"/>
    <s v="INDUSTRIALS"/>
    <x v="5"/>
    <s v="CABLE &amp; SATELLITE TV"/>
    <n v="968"/>
  </r>
  <r>
    <x v="52"/>
    <s v="DM"/>
    <s v="NORTHERN AMERICA"/>
    <s v="CANADA"/>
    <s v="INDUSTRIALS"/>
    <x v="15"/>
    <s v="REITS"/>
    <n v="167.5"/>
  </r>
  <r>
    <x v="52"/>
    <s v="DM"/>
    <s v="NORTHERN AMERICA"/>
    <s v="CANADA"/>
    <s v="INDUSTRIALS"/>
    <x v="16"/>
    <s v="SUPPORT-SERVICES"/>
    <n v="135"/>
  </r>
  <r>
    <x v="52"/>
    <s v="DM"/>
    <s v="NORTHERN AMERICA"/>
    <s v="CANADA"/>
    <s v="INDUSTRIALS"/>
    <x v="17"/>
    <s v="ELECTRONICS"/>
    <n v="330"/>
  </r>
  <r>
    <x v="52"/>
    <s v="DM"/>
    <s v="NORTHERN AMERICA"/>
    <s v="CANADA"/>
    <s v="INDUSTRIALS"/>
    <x v="17"/>
    <s v="TECH HARDWARE &amp; EQUIPMENT"/>
    <n v="149"/>
  </r>
  <r>
    <x v="52"/>
    <s v="DM"/>
    <s v="NORTHERN AMERICA"/>
    <s v="CANADA"/>
    <s v="INDUSTRIALS"/>
    <x v="2"/>
    <s v="TELECOM - WIRELESS"/>
    <n v="2158.4"/>
  </r>
  <r>
    <x v="52"/>
    <s v="DM"/>
    <s v="NORTHERN AMERICA"/>
    <s v="CANADA"/>
    <s v="INDUSTRIALS"/>
    <x v="2"/>
    <s v="TELECOM - WIRELINE INTEGRATED &amp; SERVICES"/>
    <n v="2130"/>
  </r>
  <r>
    <x v="52"/>
    <s v="DM"/>
    <s v="NORTHERN AMERICA"/>
    <s v="UNITED STATES"/>
    <s v="FINANCIAL"/>
    <x v="11"/>
    <s v="BANKING"/>
    <n v="2551.8000000000002"/>
  </r>
  <r>
    <x v="52"/>
    <s v="DM"/>
    <s v="NORTHERN AMERICA"/>
    <s v="UNITED STATES"/>
    <s v="FINANCIAL"/>
    <x v="12"/>
    <s v="CONS/COMM/LEASE FINANCING"/>
    <n v="3919.5"/>
  </r>
  <r>
    <x v="52"/>
    <s v="DM"/>
    <s v="NORTHERN AMERICA"/>
    <s v="UNITED STATES"/>
    <s v="FINANCIAL"/>
    <x v="12"/>
    <s v="INVESTMENTS &amp; MISC FINANCIAL SERVICES"/>
    <n v="2710.4"/>
  </r>
  <r>
    <x v="52"/>
    <s v="DM"/>
    <s v="NORTHERN AMERICA"/>
    <s v="UNITED STATES"/>
    <s v="FINANCIAL"/>
    <x v="13"/>
    <s v="INSURANCE BROKERAGE"/>
    <n v="548"/>
  </r>
  <r>
    <x v="52"/>
    <s v="DM"/>
    <s v="NORTHERN AMERICA"/>
    <s v="UNITED STATES"/>
    <s v="FINANCIAL"/>
    <x v="13"/>
    <s v="LIFE INSURANCE"/>
    <n v="2288"/>
  </r>
  <r>
    <x v="52"/>
    <s v="DM"/>
    <s v="NORTHERN AMERICA"/>
    <s v="UNITED STATES"/>
    <s v="FINANCIAL"/>
    <x v="13"/>
    <s v="P&amp;C"/>
    <n v="100"/>
  </r>
  <r>
    <x v="52"/>
    <s v="DM"/>
    <s v="NORTHERN AMERICA"/>
    <s v="UNITED STATES"/>
    <s v="INDUSTRIALS"/>
    <x v="3"/>
    <s v="AUTO PARTS &amp; EQUIPMENT"/>
    <n v="7460.8"/>
  </r>
  <r>
    <x v="52"/>
    <s v="DM"/>
    <s v="NORTHERN AMERICA"/>
    <s v="UNITED STATES"/>
    <s v="INDUSTRIALS"/>
    <x v="3"/>
    <s v="AUTOMAKERS"/>
    <n v="375"/>
  </r>
  <r>
    <x v="52"/>
    <s v="DM"/>
    <s v="NORTHERN AMERICA"/>
    <s v="UNITED STATES"/>
    <s v="INDUSTRIALS"/>
    <x v="7"/>
    <s v="BUILDING &amp; CONSTRUCTION"/>
    <n v="5664"/>
  </r>
  <r>
    <x v="52"/>
    <s v="DM"/>
    <s v="NORTHERN AMERICA"/>
    <s v="UNITED STATES"/>
    <s v="INDUSTRIALS"/>
    <x v="7"/>
    <s v="BUILDING MATERIALS"/>
    <n v="3993.5"/>
  </r>
  <r>
    <x v="52"/>
    <s v="DM"/>
    <s v="NORTHERN AMERICA"/>
    <s v="UNITED STATES"/>
    <s v="INDUSTRIALS"/>
    <x v="7"/>
    <s v="CHEMICALS"/>
    <n v="8139.5"/>
  </r>
  <r>
    <x v="52"/>
    <s v="DM"/>
    <s v="NORTHERN AMERICA"/>
    <s v="UNITED STATES"/>
    <s v="INDUSTRIALS"/>
    <x v="7"/>
    <s v="FORESTRY/PAPER"/>
    <n v="1778.7"/>
  </r>
  <r>
    <x v="52"/>
    <s v="DM"/>
    <s v="NORTHERN AMERICA"/>
    <s v="UNITED STATES"/>
    <s v="INDUSTRIALS"/>
    <x v="7"/>
    <s v="METALS/MINING EXCLUDING STEEL"/>
    <n v="4614.8"/>
  </r>
  <r>
    <x v="52"/>
    <s v="DM"/>
    <s v="NORTHERN AMERICA"/>
    <s v="UNITED STATES"/>
    <s v="INDUSTRIALS"/>
    <x v="7"/>
    <s v="STEEL PRODUCERS/PRODUCTS"/>
    <n v="3779"/>
  </r>
  <r>
    <x v="52"/>
    <s v="DM"/>
    <s v="NORTHERN AMERICA"/>
    <s v="UNITED STATES"/>
    <s v="INDUSTRIALS"/>
    <x v="8"/>
    <s v="AEROSPACE/DEFENSE"/>
    <n v="2985"/>
  </r>
  <r>
    <x v="52"/>
    <s v="DM"/>
    <s v="NORTHERN AMERICA"/>
    <s v="UNITED STATES"/>
    <s v="INDUSTRIALS"/>
    <x v="8"/>
    <s v="DIVERSIFIED CAPITAL GOODS"/>
    <n v="1967.2"/>
  </r>
  <r>
    <x v="52"/>
    <s v="DM"/>
    <s v="NORTHERN AMERICA"/>
    <s v="UNITED STATES"/>
    <s v="INDUSTRIALS"/>
    <x v="8"/>
    <s v="MACHINERY"/>
    <n v="3043.3"/>
  </r>
  <r>
    <x v="52"/>
    <s v="DM"/>
    <s v="NORTHERN AMERICA"/>
    <s v="UNITED STATES"/>
    <s v="INDUSTRIALS"/>
    <x v="8"/>
    <s v="PACKAGING"/>
    <n v="9552.9"/>
  </r>
  <r>
    <x v="52"/>
    <s v="DM"/>
    <s v="NORTHERN AMERICA"/>
    <s v="UNITED STATES"/>
    <s v="INDUSTRIALS"/>
    <x v="4"/>
    <s v="BEVERAGE"/>
    <n v="530"/>
  </r>
  <r>
    <x v="52"/>
    <s v="DM"/>
    <s v="NORTHERN AMERICA"/>
    <s v="UNITED STATES"/>
    <s v="INDUSTRIALS"/>
    <x v="4"/>
    <s v="FOOD - WHOLESALE"/>
    <n v="3385.5"/>
  </r>
  <r>
    <x v="52"/>
    <s v="DM"/>
    <s v="NORTHERN AMERICA"/>
    <s v="UNITED STATES"/>
    <s v="INDUSTRIALS"/>
    <x v="4"/>
    <s v="PERSONAL &amp; HOUSEHOLD PRODUCTS"/>
    <n v="8717.5"/>
  </r>
  <r>
    <x v="52"/>
    <s v="DM"/>
    <s v="NORTHERN AMERICA"/>
    <s v="UNITED STATES"/>
    <s v="INDUSTRIALS"/>
    <x v="4"/>
    <s v="TOBACCO"/>
    <n v="125"/>
  </r>
  <r>
    <x v="52"/>
    <s v="DM"/>
    <s v="NORTHERN AMERICA"/>
    <s v="UNITED STATES"/>
    <s v="INDUSTRIALS"/>
    <x v="9"/>
    <s v="ENERGY - EXPLORATION &amp; PRODUCTION"/>
    <n v="7989.3"/>
  </r>
  <r>
    <x v="52"/>
    <s v="DM"/>
    <s v="NORTHERN AMERICA"/>
    <s v="UNITED STATES"/>
    <s v="INDUSTRIALS"/>
    <x v="9"/>
    <s v="GAS DISTRIBUTION"/>
    <n v="275"/>
  </r>
  <r>
    <x v="52"/>
    <s v="DM"/>
    <s v="NORTHERN AMERICA"/>
    <s v="UNITED STATES"/>
    <s v="INDUSTRIALS"/>
    <x v="9"/>
    <s v="INTEGRATED ENERGY"/>
    <n v="210"/>
  </r>
  <r>
    <x v="52"/>
    <s v="DM"/>
    <s v="NORTHERN AMERICA"/>
    <s v="UNITED STATES"/>
    <s v="INDUSTRIALS"/>
    <x v="9"/>
    <s v="OIL FIELD EQUIPMENT &amp; SERVICES"/>
    <n v="2229.8000000000002"/>
  </r>
  <r>
    <x v="52"/>
    <s v="DM"/>
    <s v="NORTHERN AMERICA"/>
    <s v="UNITED STATES"/>
    <s v="INDUSTRIALS"/>
    <x v="9"/>
    <s v="OIL REFINING &amp; MARKETING"/>
    <n v="2150"/>
  </r>
  <r>
    <x v="52"/>
    <s v="DM"/>
    <s v="NORTHERN AMERICA"/>
    <s v="UNITED STATES"/>
    <s v="INDUSTRIALS"/>
    <x v="0"/>
    <s v="HEALTH FACILITIES"/>
    <n v="12821.6"/>
  </r>
  <r>
    <x v="52"/>
    <s v="DM"/>
    <s v="NORTHERN AMERICA"/>
    <s v="UNITED STATES"/>
    <s v="INDUSTRIALS"/>
    <x v="0"/>
    <s v="HEALTH SERVICES"/>
    <n v="3589.1"/>
  </r>
  <r>
    <x v="52"/>
    <s v="DM"/>
    <s v="NORTHERN AMERICA"/>
    <s v="UNITED STATES"/>
    <s v="INDUSTRIALS"/>
    <x v="0"/>
    <s v="MANAGED CARE"/>
    <n v="100"/>
  </r>
  <r>
    <x v="52"/>
    <s v="DM"/>
    <s v="NORTHERN AMERICA"/>
    <s v="UNITED STATES"/>
    <s v="INDUSTRIALS"/>
    <x v="0"/>
    <s v="MEDICAL PRODUCTS"/>
    <n v="2408.9"/>
  </r>
  <r>
    <x v="52"/>
    <s v="DM"/>
    <s v="NORTHERN AMERICA"/>
    <s v="UNITED STATES"/>
    <s v="INDUSTRIALS"/>
    <x v="0"/>
    <s v="PHARMACEUTICALS"/>
    <n v="725"/>
  </r>
  <r>
    <x v="52"/>
    <s v="DM"/>
    <s v="NORTHERN AMERICA"/>
    <s v="UNITED STATES"/>
    <s v="INDUSTRIALS"/>
    <x v="14"/>
    <s v="GAMING"/>
    <n v="12631.2"/>
  </r>
  <r>
    <x v="52"/>
    <s v="DM"/>
    <s v="NORTHERN AMERICA"/>
    <s v="UNITED STATES"/>
    <s v="INDUSTRIALS"/>
    <x v="14"/>
    <s v="HOTELS"/>
    <n v="5785.8"/>
  </r>
  <r>
    <x v="52"/>
    <s v="DM"/>
    <s v="NORTHERN AMERICA"/>
    <s v="UNITED STATES"/>
    <s v="INDUSTRIALS"/>
    <x v="14"/>
    <s v="RECREATION &amp; TRAVEL"/>
    <n v="4263.2"/>
  </r>
  <r>
    <x v="52"/>
    <s v="DM"/>
    <s v="NORTHERN AMERICA"/>
    <s v="UNITED STATES"/>
    <s v="INDUSTRIALS"/>
    <x v="14"/>
    <s v="THEATERS &amp; ENTERTAINMENT"/>
    <n v="828.4"/>
  </r>
  <r>
    <x v="52"/>
    <s v="DM"/>
    <s v="NORTHERN AMERICA"/>
    <s v="UNITED STATES"/>
    <s v="INDUSTRIALS"/>
    <x v="5"/>
    <s v="ADVERTISING"/>
    <n v="939"/>
  </r>
  <r>
    <x v="52"/>
    <s v="DM"/>
    <s v="NORTHERN AMERICA"/>
    <s v="UNITED STATES"/>
    <s v="INDUSTRIALS"/>
    <x v="5"/>
    <s v="CABLE &amp; SATELLITE TV"/>
    <n v="26646.5"/>
  </r>
  <r>
    <x v="52"/>
    <s v="DM"/>
    <s v="NORTHERN AMERICA"/>
    <s v="UNITED STATES"/>
    <s v="INDUSTRIALS"/>
    <x v="5"/>
    <s v="MEDIA - DIVERSIFIED"/>
    <n v="2947.7"/>
  </r>
  <r>
    <x v="52"/>
    <s v="DM"/>
    <s v="NORTHERN AMERICA"/>
    <s v="UNITED STATES"/>
    <s v="INDUSTRIALS"/>
    <x v="5"/>
    <s v="MEDIA CONTENT"/>
    <n v="8998.7999999999993"/>
  </r>
  <r>
    <x v="52"/>
    <s v="DM"/>
    <s v="NORTHERN AMERICA"/>
    <s v="UNITED STATES"/>
    <s v="INDUSTRIALS"/>
    <x v="5"/>
    <s v="PRINTING &amp; PUBLISHING"/>
    <n v="2940"/>
  </r>
  <r>
    <x v="52"/>
    <s v="DM"/>
    <s v="NORTHERN AMERICA"/>
    <s v="UNITED STATES"/>
    <s v="INDUSTRIALS"/>
    <x v="15"/>
    <s v="REALESTATE DEV &amp; MGT"/>
    <n v="625"/>
  </r>
  <r>
    <x v="52"/>
    <s v="DM"/>
    <s v="NORTHERN AMERICA"/>
    <s v="UNITED STATES"/>
    <s v="INDUSTRIALS"/>
    <x v="15"/>
    <s v="REITS"/>
    <n v="550"/>
  </r>
  <r>
    <x v="52"/>
    <s v="DM"/>
    <s v="NORTHERN AMERICA"/>
    <s v="UNITED STATES"/>
    <s v="INDUSTRIALS"/>
    <x v="10"/>
    <s v="DEPARTMENT STORES"/>
    <n v="5562.5"/>
  </r>
  <r>
    <x v="52"/>
    <s v="DM"/>
    <s v="NORTHERN AMERICA"/>
    <s v="UNITED STATES"/>
    <s v="INDUSTRIALS"/>
    <x v="10"/>
    <s v="DISCOUNT STORES"/>
    <n v="2481.9"/>
  </r>
  <r>
    <x v="52"/>
    <s v="DM"/>
    <s v="NORTHERN AMERICA"/>
    <s v="UNITED STATES"/>
    <s v="INDUSTRIALS"/>
    <x v="10"/>
    <s v="FOOD &amp; DRUG RETAILERS"/>
    <n v="2741.8"/>
  </r>
  <r>
    <x v="52"/>
    <s v="DM"/>
    <s v="NORTHERN AMERICA"/>
    <s v="UNITED STATES"/>
    <s v="INDUSTRIALS"/>
    <x v="10"/>
    <s v="RESTAURANTS"/>
    <n v="2777.1"/>
  </r>
  <r>
    <x v="52"/>
    <s v="DM"/>
    <s v="NORTHERN AMERICA"/>
    <s v="UNITED STATES"/>
    <s v="INDUSTRIALS"/>
    <x v="10"/>
    <s v="SPECIALTY RETAIL"/>
    <n v="10500.1"/>
  </r>
  <r>
    <x v="52"/>
    <s v="DM"/>
    <s v="NORTHERN AMERICA"/>
    <s v="UNITED STATES"/>
    <s v="INDUSTRIALS"/>
    <x v="16"/>
    <s v="ENVIRONMENTAL"/>
    <n v="4944.2"/>
  </r>
  <r>
    <x v="52"/>
    <s v="DM"/>
    <s v="NORTHERN AMERICA"/>
    <s v="UNITED STATES"/>
    <s v="INDUSTRIALS"/>
    <x v="16"/>
    <s v="SUPPORT-SERVICES"/>
    <n v="2669.6"/>
  </r>
  <r>
    <x v="52"/>
    <s v="DM"/>
    <s v="NORTHERN AMERICA"/>
    <s v="UNITED STATES"/>
    <s v="INDUSTRIALS"/>
    <x v="17"/>
    <s v="ELECTRONICS"/>
    <n v="3930.5"/>
  </r>
  <r>
    <x v="52"/>
    <s v="DM"/>
    <s v="NORTHERN AMERICA"/>
    <s v="UNITED STATES"/>
    <s v="INDUSTRIALS"/>
    <x v="17"/>
    <s v="SOFTWARE/SERVICES"/>
    <n v="4746.5"/>
  </r>
  <r>
    <x v="52"/>
    <s v="DM"/>
    <s v="NORTHERN AMERICA"/>
    <s v="UNITED STATES"/>
    <s v="INDUSTRIALS"/>
    <x v="17"/>
    <s v="TECH HARDWARE &amp; EQUIPMENT"/>
    <n v="6103.3"/>
  </r>
  <r>
    <x v="52"/>
    <s v="DM"/>
    <s v="NORTHERN AMERICA"/>
    <s v="UNITED STATES"/>
    <s v="INDUSTRIALS"/>
    <x v="2"/>
    <s v="TELECOM - SATELLITE"/>
    <n v="929"/>
  </r>
  <r>
    <x v="52"/>
    <s v="DM"/>
    <s v="NORTHERN AMERICA"/>
    <s v="UNITED STATES"/>
    <s v="INDUSTRIALS"/>
    <x v="2"/>
    <s v="TELECOM - WIRELESS"/>
    <n v="26208.400000000001"/>
  </r>
  <r>
    <x v="52"/>
    <s v="DM"/>
    <s v="NORTHERN AMERICA"/>
    <s v="UNITED STATES"/>
    <s v="INDUSTRIALS"/>
    <x v="2"/>
    <s v="TELECOM - WIRELINE INTEGRATED &amp; SERVICES"/>
    <n v="35091.300000000003"/>
  </r>
  <r>
    <x v="52"/>
    <s v="DM"/>
    <s v="NORTHERN AMERICA"/>
    <s v="UNITED STATES"/>
    <s v="INDUSTRIALS"/>
    <x v="1"/>
    <s v="AIR TRANSPORTATION"/>
    <n v="3516.5"/>
  </r>
  <r>
    <x v="52"/>
    <s v="DM"/>
    <s v="NORTHERN AMERICA"/>
    <s v="UNITED STATES"/>
    <s v="INDUSTRIALS"/>
    <x v="1"/>
    <s v="RAIL"/>
    <n v="229"/>
  </r>
  <r>
    <x v="52"/>
    <s v="DM"/>
    <s v="NORTHERN AMERICA"/>
    <s v="UNITED STATES"/>
    <s v="INDUSTRIALS"/>
    <x v="1"/>
    <s v="TRANSPORT INFRASTRUCTURE/SERVICES"/>
    <n v="1424"/>
  </r>
  <r>
    <x v="52"/>
    <s v="DM"/>
    <s v="NORTHERN AMERICA"/>
    <s v="UNITED STATES"/>
    <s v="INDUSTRIALS"/>
    <x v="1"/>
    <s v="TRUCKING &amp; DELIVERY"/>
    <n v="149"/>
  </r>
  <r>
    <x v="52"/>
    <s v="DM"/>
    <s v="NORTHERN AMERICA"/>
    <s v="UNITED STATES"/>
    <s v="UTILITY"/>
    <x v="6"/>
    <s v="ELECTRIC-DISTR/TRANS"/>
    <n v="550"/>
  </r>
  <r>
    <x v="52"/>
    <s v="DM"/>
    <s v="NORTHERN AMERICA"/>
    <s v="UNITED STATES"/>
    <s v="UTILITY"/>
    <x v="6"/>
    <s v="ELECTRIC-GENERATION"/>
    <n v="8018.8"/>
  </r>
  <r>
    <x v="52"/>
    <s v="DM"/>
    <s v="NORTHERN AMERICA"/>
    <s v="UNITED STATES"/>
    <s v="UTILITY"/>
    <x v="6"/>
    <s v="ELECTRIC-INTEGRATED"/>
    <n v="13722.1"/>
  </r>
  <r>
    <x v="52"/>
    <s v="DM"/>
    <s v="NORTHERN AMERICA"/>
    <s v="UNITED STATES"/>
    <s v="UTILITY"/>
    <x v="6"/>
    <s v="NON-ELECTRIC UTILITIES"/>
    <n v="440"/>
  </r>
  <r>
    <x v="52"/>
    <s v="DM"/>
    <s v="OCEANIA"/>
    <s v="AUSTRALIA"/>
    <s v="INDUSTRIALS"/>
    <x v="7"/>
    <s v="METALS/MINING EXCLUDING STEEL"/>
    <n v="1165"/>
  </r>
  <r>
    <x v="52"/>
    <s v="DM"/>
    <s v="OCEANIA"/>
    <s v="AUSTRALIA"/>
    <s v="INDUSTRIALS"/>
    <x v="14"/>
    <s v="GAMING"/>
    <n v="135"/>
  </r>
  <r>
    <x v="52"/>
    <s v="EM"/>
    <s v="ASIA"/>
    <s v="CHINA"/>
    <s v="UTILITY"/>
    <x v="6"/>
    <s v="ELECTRIC-GENERATION"/>
    <n v="169"/>
  </r>
  <r>
    <x v="52"/>
    <s v="EM"/>
    <s v="ASIA"/>
    <s v="HONG KONG"/>
    <s v="INDUSTRIALS"/>
    <x v="1"/>
    <s v="TRANSPORT INFRASTRUCTURE/SERVICES"/>
    <n v="587.9"/>
  </r>
  <r>
    <x v="52"/>
    <s v="EM"/>
    <s v="ASIA"/>
    <s v="INDIA"/>
    <s v="INDUSTRIALS"/>
    <x v="7"/>
    <s v="CHEMICALS"/>
    <n v="100"/>
  </r>
  <r>
    <x v="52"/>
    <s v="EM"/>
    <s v="ASIA"/>
    <s v="INDONESIA"/>
    <s v="INDUSTRIALS"/>
    <x v="7"/>
    <s v="FORESTRY/PAPER"/>
    <n v="1046.4000000000001"/>
  </r>
  <r>
    <x v="52"/>
    <s v="EM"/>
    <s v="ASIA"/>
    <s v="SINGAPORE"/>
    <s v="INDUSTRIALS"/>
    <x v="17"/>
    <s v="ELECTRONICS"/>
    <n v="649.79999999999995"/>
  </r>
  <r>
    <x v="52"/>
    <s v="EM"/>
    <s v="ASIA"/>
    <s v="THAILAND"/>
    <s v="INDUSTRIALS"/>
    <x v="7"/>
    <s v="FORESTRY/PAPER"/>
    <n v="111.3"/>
  </r>
  <r>
    <x v="52"/>
    <s v="EM"/>
    <s v="EUROPE"/>
    <s v="CZECH REPUBLIC"/>
    <s v="INDUSTRIALS"/>
    <x v="5"/>
    <s v="MEDIA CONTENT"/>
    <n v="100"/>
  </r>
  <r>
    <x v="52"/>
    <s v="EM"/>
    <s v="EUROPE"/>
    <s v="POLAND"/>
    <s v="INDUSTRIALS"/>
    <x v="2"/>
    <s v="TELECOM - WIRELESS"/>
    <n v="403.2"/>
  </r>
  <r>
    <x v="52"/>
    <s v="EM"/>
    <s v="EUROPE"/>
    <s v="POLAND"/>
    <s v="INDUSTRIALS"/>
    <x v="2"/>
    <s v="TELECOM - WIRELINE INTEGRATED &amp; SERVICES"/>
    <n v="391.6"/>
  </r>
  <r>
    <x v="52"/>
    <s v="EM"/>
    <s v="EUROPE"/>
    <s v="TURKEY"/>
    <s v="INDUSTRIALS"/>
    <x v="2"/>
    <s v="TELECOM - WIRELESS"/>
    <n v="285"/>
  </r>
  <r>
    <x v="52"/>
    <s v="EM"/>
    <s v="LATIN AMERICA"/>
    <s v="ARGENTINA"/>
    <s v="INDUSTRIALS"/>
    <x v="2"/>
    <s v="TELECOM - WIRELINE INTEGRATED &amp; SERVICES"/>
    <n v="616.70000000000005"/>
  </r>
  <r>
    <x v="52"/>
    <s v="EM"/>
    <s v="LATIN AMERICA"/>
    <s v="VENEZUELA"/>
    <s v="INDUSTRIALS"/>
    <x v="9"/>
    <s v="OIL REFINING &amp; MARKETING"/>
    <n v="500"/>
  </r>
  <r>
    <x v="52"/>
    <s v="EM"/>
    <s v="MIDDLE EAST"/>
    <s v="ISRAEL"/>
    <s v="INDUSTRIALS"/>
    <x v="2"/>
    <s v="TELECOM - WIRELESS"/>
    <n v="175"/>
  </r>
  <r>
    <x v="53"/>
    <s v="DM"/>
    <s v="EUROPE"/>
    <s v="FRANCE"/>
    <s v="INDUSTRIALS"/>
    <x v="2"/>
    <s v="TELECOM - WIRELINE INTEGRATED &amp; SERVICES"/>
    <n v="147.5"/>
  </r>
  <r>
    <x v="53"/>
    <s v="DM"/>
    <s v="EUROPE"/>
    <s v="GREECE"/>
    <s v="INDUSTRIALS"/>
    <x v="4"/>
    <s v="BEVERAGE"/>
    <n v="105.3"/>
  </r>
  <r>
    <x v="53"/>
    <s v="DM"/>
    <s v="EUROPE"/>
    <s v="GREECE"/>
    <s v="INDUSTRIALS"/>
    <x v="5"/>
    <s v="MEDIA CONTENT"/>
    <n v="115"/>
  </r>
  <r>
    <x v="53"/>
    <s v="DM"/>
    <s v="EUROPE"/>
    <s v="GREECE"/>
    <s v="INDUSTRIALS"/>
    <x v="1"/>
    <s v="TRANSPORT INFRASTRUCTURE/SERVICES"/>
    <n v="315"/>
  </r>
  <r>
    <x v="53"/>
    <s v="DM"/>
    <s v="EUROPE"/>
    <s v="IRELAND"/>
    <s v="INDUSTRIALS"/>
    <x v="0"/>
    <s v="PHARMACEUTICALS"/>
    <n v="159.69999999999999"/>
  </r>
  <r>
    <x v="53"/>
    <s v="DM"/>
    <s v="EUROPE"/>
    <s v="ITALY"/>
    <s v="INDUSTRIALS"/>
    <x v="8"/>
    <s v="MACHINERY"/>
    <n v="200"/>
  </r>
  <r>
    <x v="53"/>
    <s v="DM"/>
    <s v="EUROPE"/>
    <s v="LUXEMBOURG"/>
    <s v="INDUSTRIALS"/>
    <x v="2"/>
    <s v="TELECOM - WIRELESS"/>
    <n v="962"/>
  </r>
  <r>
    <x v="53"/>
    <s v="DM"/>
    <s v="EUROPE"/>
    <s v="NETHERLANDS"/>
    <s v="INDUSTRIALS"/>
    <x v="8"/>
    <s v="PACKAGING"/>
    <n v="100"/>
  </r>
  <r>
    <x v="53"/>
    <s v="DM"/>
    <s v="EUROPE"/>
    <s v="NETHERLANDS"/>
    <s v="INDUSTRIALS"/>
    <x v="5"/>
    <s v="CABLE &amp; SATELLITE TV"/>
    <n v="4364"/>
  </r>
  <r>
    <x v="53"/>
    <s v="DM"/>
    <s v="EUROPE"/>
    <s v="NETHERLANDS"/>
    <s v="INDUSTRIALS"/>
    <x v="10"/>
    <s v="SPECIALTY RETAIL"/>
    <n v="350"/>
  </r>
  <r>
    <x v="53"/>
    <s v="DM"/>
    <s v="EUROPE"/>
    <s v="NETHERLANDS"/>
    <s v="INDUSTRIALS"/>
    <x v="2"/>
    <s v="TELECOM - WIRELINE INTEGRATED &amp; SERVICES"/>
    <n v="1469.6"/>
  </r>
  <r>
    <x v="53"/>
    <s v="DM"/>
    <s v="EUROPE"/>
    <s v="NORWAY"/>
    <s v="INDUSTRIALS"/>
    <x v="9"/>
    <s v="OIL FIELD EQUIPMENT &amp; SERVICES"/>
    <n v="563.70000000000005"/>
  </r>
  <r>
    <x v="53"/>
    <s v="DM"/>
    <s v="EUROPE"/>
    <s v="SPAIN"/>
    <s v="INDUSTRIALS"/>
    <x v="2"/>
    <s v="TELECOM - WIRELINE INTEGRATED &amp; SERVICES"/>
    <n v="100"/>
  </r>
  <r>
    <x v="53"/>
    <s v="DM"/>
    <s v="EUROPE"/>
    <s v="SWEDEN"/>
    <s v="INDUSTRIALS"/>
    <x v="1"/>
    <s v="TRANSPORT INFRASTRUCTURE/SERVICES"/>
    <n v="175"/>
  </r>
  <r>
    <x v="53"/>
    <s v="DM"/>
    <s v="EUROPE"/>
    <s v="SWITZERLAND"/>
    <s v="INDUSTRIALS"/>
    <x v="2"/>
    <s v="TELECOM - WIRELINE INTEGRATED &amp; SERVICES"/>
    <n v="160"/>
  </r>
  <r>
    <x v="53"/>
    <s v="DM"/>
    <s v="EUROPE"/>
    <s v="UNITED KINGDOM"/>
    <s v="INDUSTRIALS"/>
    <x v="7"/>
    <s v="CHEMICALS"/>
    <n v="814.4"/>
  </r>
  <r>
    <x v="53"/>
    <s v="DM"/>
    <s v="EUROPE"/>
    <s v="UNITED KINGDOM"/>
    <s v="INDUSTRIALS"/>
    <x v="8"/>
    <s v="AEROSPACE/DEFENSE"/>
    <n v="224"/>
  </r>
  <r>
    <x v="53"/>
    <s v="DM"/>
    <s v="EUROPE"/>
    <s v="UNITED KINGDOM"/>
    <s v="INDUSTRIALS"/>
    <x v="8"/>
    <s v="PACKAGING"/>
    <n v="500"/>
  </r>
  <r>
    <x v="53"/>
    <s v="DM"/>
    <s v="EUROPE"/>
    <s v="UNITED KINGDOM"/>
    <s v="INDUSTRIALS"/>
    <x v="4"/>
    <s v="FOOD - WHOLESALE"/>
    <n v="200"/>
  </r>
  <r>
    <x v="53"/>
    <s v="DM"/>
    <s v="EUROPE"/>
    <s v="UNITED KINGDOM"/>
    <s v="INDUSTRIALS"/>
    <x v="4"/>
    <s v="PERSONAL &amp; HOUSEHOLD PRODUCTS"/>
    <n v="338.1"/>
  </r>
  <r>
    <x v="53"/>
    <s v="DM"/>
    <s v="EUROPE"/>
    <s v="UNITED KINGDOM"/>
    <s v="INDUSTRIALS"/>
    <x v="5"/>
    <s v="CABLE &amp; SATELLITE TV"/>
    <n v="5143.7"/>
  </r>
  <r>
    <x v="53"/>
    <s v="DM"/>
    <s v="EUROPE"/>
    <s v="UNITED KINGDOM"/>
    <s v="INDUSTRIALS"/>
    <x v="5"/>
    <s v="PRINTING &amp; PUBLISHING"/>
    <n v="110"/>
  </r>
  <r>
    <x v="53"/>
    <s v="DM"/>
    <s v="EUROPE"/>
    <s v="UNITED KINGDOM"/>
    <s v="INDUSTRIALS"/>
    <x v="15"/>
    <s v="REALESTATE DEV &amp; MGT"/>
    <n v="225"/>
  </r>
  <r>
    <x v="53"/>
    <s v="DM"/>
    <s v="EUROPE"/>
    <s v="UNITED KINGDOM"/>
    <s v="INDUSTRIALS"/>
    <x v="10"/>
    <s v="SPECIALTY RETAIL"/>
    <n v="300"/>
  </r>
  <r>
    <x v="53"/>
    <s v="DM"/>
    <s v="EUROPE"/>
    <s v="UNITED KINGDOM"/>
    <s v="INDUSTRIALS"/>
    <x v="17"/>
    <s v="TECH HARDWARE &amp; EQUIPMENT"/>
    <n v="170"/>
  </r>
  <r>
    <x v="53"/>
    <s v="DM"/>
    <s v="EUROPE"/>
    <s v="UNITED KINGDOM"/>
    <s v="INDUSTRIALS"/>
    <x v="2"/>
    <s v="TELECOM - WIRELESS"/>
    <n v="558"/>
  </r>
  <r>
    <x v="53"/>
    <s v="DM"/>
    <s v="EUROPE"/>
    <s v="UNITED KINGDOM"/>
    <s v="INDUSTRIALS"/>
    <x v="2"/>
    <s v="TELECOM - WIRELINE INTEGRATED &amp; SERVICES"/>
    <n v="314"/>
  </r>
  <r>
    <x v="53"/>
    <s v="DM"/>
    <s v="EUROPE"/>
    <s v="UNITED KINGDOM"/>
    <s v="INDUSTRIALS"/>
    <x v="1"/>
    <s v="TRANSPORT INFRASTRUCTURE/SERVICES"/>
    <n v="175"/>
  </r>
  <r>
    <x v="53"/>
    <s v="DM"/>
    <s v="NORTHERN AMERICA"/>
    <s v="BERMUDA"/>
    <s v="INDUSTRIALS"/>
    <x v="2"/>
    <s v="TELECOM - WIRELESS"/>
    <n v="426.6"/>
  </r>
  <r>
    <x v="53"/>
    <s v="DM"/>
    <s v="NORTHERN AMERICA"/>
    <s v="CANADA"/>
    <s v="INDUSTRIALS"/>
    <x v="7"/>
    <s v="BUILDING MATERIALS"/>
    <n v="186.5"/>
  </r>
  <r>
    <x v="53"/>
    <s v="DM"/>
    <s v="NORTHERN AMERICA"/>
    <s v="CANADA"/>
    <s v="INDUSTRIALS"/>
    <x v="7"/>
    <s v="CHEMICALS"/>
    <n v="580"/>
  </r>
  <r>
    <x v="53"/>
    <s v="DM"/>
    <s v="NORTHERN AMERICA"/>
    <s v="CANADA"/>
    <s v="INDUSTRIALS"/>
    <x v="7"/>
    <s v="FORESTRY/PAPER"/>
    <n v="2434.9"/>
  </r>
  <r>
    <x v="53"/>
    <s v="DM"/>
    <s v="NORTHERN AMERICA"/>
    <s v="CANADA"/>
    <s v="INDUSTRIALS"/>
    <x v="7"/>
    <s v="METALS/MINING EXCLUDING STEEL"/>
    <n v="100"/>
  </r>
  <r>
    <x v="53"/>
    <s v="DM"/>
    <s v="NORTHERN AMERICA"/>
    <s v="CANADA"/>
    <s v="INDUSTRIALS"/>
    <x v="4"/>
    <s v="BEVERAGE"/>
    <n v="285"/>
  </r>
  <r>
    <x v="53"/>
    <s v="DM"/>
    <s v="NORTHERN AMERICA"/>
    <s v="CANADA"/>
    <s v="INDUSTRIALS"/>
    <x v="9"/>
    <s v="ENERGY - EXPLORATION &amp; PRODUCTION"/>
    <n v="399.9"/>
  </r>
  <r>
    <x v="53"/>
    <s v="DM"/>
    <s v="NORTHERN AMERICA"/>
    <s v="CANADA"/>
    <s v="INDUSTRIALS"/>
    <x v="14"/>
    <s v="THEATERS &amp; ENTERTAINMENT"/>
    <n v="205"/>
  </r>
  <r>
    <x v="53"/>
    <s v="DM"/>
    <s v="NORTHERN AMERICA"/>
    <s v="CANADA"/>
    <s v="INDUSTRIALS"/>
    <x v="5"/>
    <s v="ADVERTISING"/>
    <n v="200"/>
  </r>
  <r>
    <x v="53"/>
    <s v="DM"/>
    <s v="NORTHERN AMERICA"/>
    <s v="CANADA"/>
    <s v="INDUSTRIALS"/>
    <x v="5"/>
    <s v="CABLE &amp; SATELLITE TV"/>
    <n v="868"/>
  </r>
  <r>
    <x v="53"/>
    <s v="DM"/>
    <s v="NORTHERN AMERICA"/>
    <s v="CANADA"/>
    <s v="INDUSTRIALS"/>
    <x v="15"/>
    <s v="REITS"/>
    <n v="167.5"/>
  </r>
  <r>
    <x v="53"/>
    <s v="DM"/>
    <s v="NORTHERN AMERICA"/>
    <s v="CANADA"/>
    <s v="INDUSTRIALS"/>
    <x v="16"/>
    <s v="SUPPORT-SERVICES"/>
    <n v="135"/>
  </r>
  <r>
    <x v="53"/>
    <s v="DM"/>
    <s v="NORTHERN AMERICA"/>
    <s v="CANADA"/>
    <s v="INDUSTRIALS"/>
    <x v="17"/>
    <s v="ELECTRONICS"/>
    <n v="330"/>
  </r>
  <r>
    <x v="53"/>
    <s v="DM"/>
    <s v="NORTHERN AMERICA"/>
    <s v="CANADA"/>
    <s v="INDUSTRIALS"/>
    <x v="17"/>
    <s v="TECH HARDWARE &amp; EQUIPMENT"/>
    <n v="149"/>
  </r>
  <r>
    <x v="53"/>
    <s v="DM"/>
    <s v="NORTHERN AMERICA"/>
    <s v="CANADA"/>
    <s v="INDUSTRIALS"/>
    <x v="2"/>
    <s v="TELECOM - WIRELESS"/>
    <n v="2158.4"/>
  </r>
  <r>
    <x v="53"/>
    <s v="DM"/>
    <s v="NORTHERN AMERICA"/>
    <s v="CANADA"/>
    <s v="INDUSTRIALS"/>
    <x v="2"/>
    <s v="TELECOM - WIRELINE INTEGRATED &amp; SERVICES"/>
    <n v="3851"/>
  </r>
  <r>
    <x v="53"/>
    <s v="DM"/>
    <s v="NORTHERN AMERICA"/>
    <s v="UNITED STATES"/>
    <s v="FINANCIAL"/>
    <x v="11"/>
    <s v="BANKING"/>
    <n v="2551.8000000000002"/>
  </r>
  <r>
    <x v="53"/>
    <s v="DM"/>
    <s v="NORTHERN AMERICA"/>
    <s v="UNITED STATES"/>
    <s v="FINANCIAL"/>
    <x v="12"/>
    <s v="CONS/COMM/LEASE FINANCING"/>
    <n v="4094.5"/>
  </r>
  <r>
    <x v="53"/>
    <s v="DM"/>
    <s v="NORTHERN AMERICA"/>
    <s v="UNITED STATES"/>
    <s v="FINANCIAL"/>
    <x v="12"/>
    <s v="INVESTMENTS &amp; MISC FINANCIAL SERVICES"/>
    <n v="2505.4"/>
  </r>
  <r>
    <x v="53"/>
    <s v="DM"/>
    <s v="NORTHERN AMERICA"/>
    <s v="UNITED STATES"/>
    <s v="FINANCIAL"/>
    <x v="13"/>
    <s v="INSURANCE BROKERAGE"/>
    <n v="548"/>
  </r>
  <r>
    <x v="53"/>
    <s v="DM"/>
    <s v="NORTHERN AMERICA"/>
    <s v="UNITED STATES"/>
    <s v="FINANCIAL"/>
    <x v="13"/>
    <s v="LIFE INSURANCE"/>
    <n v="2288"/>
  </r>
  <r>
    <x v="53"/>
    <s v="DM"/>
    <s v="NORTHERN AMERICA"/>
    <s v="UNITED STATES"/>
    <s v="FINANCIAL"/>
    <x v="13"/>
    <s v="P&amp;C"/>
    <n v="100"/>
  </r>
  <r>
    <x v="53"/>
    <s v="DM"/>
    <s v="NORTHERN AMERICA"/>
    <s v="UNITED STATES"/>
    <s v="INDUSTRIALS"/>
    <x v="3"/>
    <s v="AUTO PARTS &amp; EQUIPMENT"/>
    <n v="7460.8"/>
  </r>
  <r>
    <x v="53"/>
    <s v="DM"/>
    <s v="NORTHERN AMERICA"/>
    <s v="UNITED STATES"/>
    <s v="INDUSTRIALS"/>
    <x v="3"/>
    <s v="AUTOMAKERS"/>
    <n v="375"/>
  </r>
  <r>
    <x v="53"/>
    <s v="DM"/>
    <s v="NORTHERN AMERICA"/>
    <s v="UNITED STATES"/>
    <s v="INDUSTRIALS"/>
    <x v="7"/>
    <s v="BUILDING &amp; CONSTRUCTION"/>
    <n v="5664"/>
  </r>
  <r>
    <x v="53"/>
    <s v="DM"/>
    <s v="NORTHERN AMERICA"/>
    <s v="UNITED STATES"/>
    <s v="INDUSTRIALS"/>
    <x v="7"/>
    <s v="BUILDING MATERIALS"/>
    <n v="3843.5"/>
  </r>
  <r>
    <x v="53"/>
    <s v="DM"/>
    <s v="NORTHERN AMERICA"/>
    <s v="UNITED STATES"/>
    <s v="INDUSTRIALS"/>
    <x v="7"/>
    <s v="CHEMICALS"/>
    <n v="8164.5"/>
  </r>
  <r>
    <x v="53"/>
    <s v="DM"/>
    <s v="NORTHERN AMERICA"/>
    <s v="UNITED STATES"/>
    <s v="INDUSTRIALS"/>
    <x v="7"/>
    <s v="FORESTRY/PAPER"/>
    <n v="5213.3"/>
  </r>
  <r>
    <x v="53"/>
    <s v="DM"/>
    <s v="NORTHERN AMERICA"/>
    <s v="UNITED STATES"/>
    <s v="INDUSTRIALS"/>
    <x v="7"/>
    <s v="METALS/MINING EXCLUDING STEEL"/>
    <n v="4388.1000000000004"/>
  </r>
  <r>
    <x v="53"/>
    <s v="DM"/>
    <s v="NORTHERN AMERICA"/>
    <s v="UNITED STATES"/>
    <s v="INDUSTRIALS"/>
    <x v="7"/>
    <s v="STEEL PRODUCERS/PRODUCTS"/>
    <n v="3354"/>
  </r>
  <r>
    <x v="53"/>
    <s v="DM"/>
    <s v="NORTHERN AMERICA"/>
    <s v="UNITED STATES"/>
    <s v="INDUSTRIALS"/>
    <x v="8"/>
    <s v="AEROSPACE/DEFENSE"/>
    <n v="2875"/>
  </r>
  <r>
    <x v="53"/>
    <s v="DM"/>
    <s v="NORTHERN AMERICA"/>
    <s v="UNITED STATES"/>
    <s v="INDUSTRIALS"/>
    <x v="8"/>
    <s v="DIVERSIFIED CAPITAL GOODS"/>
    <n v="2367.1999999999998"/>
  </r>
  <r>
    <x v="53"/>
    <s v="DM"/>
    <s v="NORTHERN AMERICA"/>
    <s v="UNITED STATES"/>
    <s v="INDUSTRIALS"/>
    <x v="8"/>
    <s v="MACHINERY"/>
    <n v="3918.3"/>
  </r>
  <r>
    <x v="53"/>
    <s v="DM"/>
    <s v="NORTHERN AMERICA"/>
    <s v="UNITED STATES"/>
    <s v="INDUSTRIALS"/>
    <x v="8"/>
    <s v="PACKAGING"/>
    <n v="6471.2"/>
  </r>
  <r>
    <x v="53"/>
    <s v="DM"/>
    <s v="NORTHERN AMERICA"/>
    <s v="UNITED STATES"/>
    <s v="INDUSTRIALS"/>
    <x v="4"/>
    <s v="BEVERAGE"/>
    <n v="530"/>
  </r>
  <r>
    <x v="53"/>
    <s v="DM"/>
    <s v="NORTHERN AMERICA"/>
    <s v="UNITED STATES"/>
    <s v="INDUSTRIALS"/>
    <x v="4"/>
    <s v="FOOD - WHOLESALE"/>
    <n v="3512.6"/>
  </r>
  <r>
    <x v="53"/>
    <s v="DM"/>
    <s v="NORTHERN AMERICA"/>
    <s v="UNITED STATES"/>
    <s v="INDUSTRIALS"/>
    <x v="4"/>
    <s v="PERSONAL &amp; HOUSEHOLD PRODUCTS"/>
    <n v="8220.4"/>
  </r>
  <r>
    <x v="53"/>
    <s v="DM"/>
    <s v="NORTHERN AMERICA"/>
    <s v="UNITED STATES"/>
    <s v="INDUSTRIALS"/>
    <x v="4"/>
    <s v="TOBACCO"/>
    <n v="125"/>
  </r>
  <r>
    <x v="53"/>
    <s v="DM"/>
    <s v="NORTHERN AMERICA"/>
    <s v="UNITED STATES"/>
    <s v="INDUSTRIALS"/>
    <x v="9"/>
    <s v="ENERGY - EXPLORATION &amp; PRODUCTION"/>
    <n v="7956.8"/>
  </r>
  <r>
    <x v="53"/>
    <s v="DM"/>
    <s v="NORTHERN AMERICA"/>
    <s v="UNITED STATES"/>
    <s v="INDUSTRIALS"/>
    <x v="9"/>
    <s v="GAS DISTRIBUTION"/>
    <n v="275"/>
  </r>
  <r>
    <x v="53"/>
    <s v="DM"/>
    <s v="NORTHERN AMERICA"/>
    <s v="UNITED STATES"/>
    <s v="INDUSTRIALS"/>
    <x v="9"/>
    <s v="INTEGRATED ENERGY"/>
    <n v="210"/>
  </r>
  <r>
    <x v="53"/>
    <s v="DM"/>
    <s v="NORTHERN AMERICA"/>
    <s v="UNITED STATES"/>
    <s v="INDUSTRIALS"/>
    <x v="9"/>
    <s v="OIL FIELD EQUIPMENT &amp; SERVICES"/>
    <n v="2229.8000000000002"/>
  </r>
  <r>
    <x v="53"/>
    <s v="DM"/>
    <s v="NORTHERN AMERICA"/>
    <s v="UNITED STATES"/>
    <s v="INDUSTRIALS"/>
    <x v="9"/>
    <s v="OIL REFINING &amp; MARKETING"/>
    <n v="2033.5"/>
  </r>
  <r>
    <x v="53"/>
    <s v="DM"/>
    <s v="NORTHERN AMERICA"/>
    <s v="UNITED STATES"/>
    <s v="INDUSTRIALS"/>
    <x v="0"/>
    <s v="HEALTH FACILITIES"/>
    <n v="12821.6"/>
  </r>
  <r>
    <x v="53"/>
    <s v="DM"/>
    <s v="NORTHERN AMERICA"/>
    <s v="UNITED STATES"/>
    <s v="INDUSTRIALS"/>
    <x v="0"/>
    <s v="HEALTH SERVICES"/>
    <n v="3589.1"/>
  </r>
  <r>
    <x v="53"/>
    <s v="DM"/>
    <s v="NORTHERN AMERICA"/>
    <s v="UNITED STATES"/>
    <s v="INDUSTRIALS"/>
    <x v="0"/>
    <s v="MANAGED CARE"/>
    <n v="100"/>
  </r>
  <r>
    <x v="53"/>
    <s v="DM"/>
    <s v="NORTHERN AMERICA"/>
    <s v="UNITED STATES"/>
    <s v="INDUSTRIALS"/>
    <x v="0"/>
    <s v="MEDICAL PRODUCTS"/>
    <n v="2308.9"/>
  </r>
  <r>
    <x v="53"/>
    <s v="DM"/>
    <s v="NORTHERN AMERICA"/>
    <s v="UNITED STATES"/>
    <s v="INDUSTRIALS"/>
    <x v="0"/>
    <s v="PHARMACEUTICALS"/>
    <n v="725"/>
  </r>
  <r>
    <x v="53"/>
    <s v="DM"/>
    <s v="NORTHERN AMERICA"/>
    <s v="UNITED STATES"/>
    <s v="INDUSTRIALS"/>
    <x v="14"/>
    <s v="GAMING"/>
    <n v="13951.2"/>
  </r>
  <r>
    <x v="53"/>
    <s v="DM"/>
    <s v="NORTHERN AMERICA"/>
    <s v="UNITED STATES"/>
    <s v="INDUSTRIALS"/>
    <x v="14"/>
    <s v="HOTELS"/>
    <n v="5785.8"/>
  </r>
  <r>
    <x v="53"/>
    <s v="DM"/>
    <s v="NORTHERN AMERICA"/>
    <s v="UNITED STATES"/>
    <s v="INDUSTRIALS"/>
    <x v="14"/>
    <s v="RECREATION &amp; TRAVEL"/>
    <n v="2943.2"/>
  </r>
  <r>
    <x v="53"/>
    <s v="DM"/>
    <s v="NORTHERN AMERICA"/>
    <s v="UNITED STATES"/>
    <s v="INDUSTRIALS"/>
    <x v="14"/>
    <s v="THEATERS &amp; ENTERTAINMENT"/>
    <n v="828.4"/>
  </r>
  <r>
    <x v="53"/>
    <s v="DM"/>
    <s v="NORTHERN AMERICA"/>
    <s v="UNITED STATES"/>
    <s v="INDUSTRIALS"/>
    <x v="5"/>
    <s v="ADVERTISING"/>
    <n v="939"/>
  </r>
  <r>
    <x v="53"/>
    <s v="DM"/>
    <s v="NORTHERN AMERICA"/>
    <s v="UNITED STATES"/>
    <s v="INDUSTRIALS"/>
    <x v="5"/>
    <s v="CABLE &amp; SATELLITE TV"/>
    <n v="27646.400000000001"/>
  </r>
  <r>
    <x v="53"/>
    <s v="DM"/>
    <s v="NORTHERN AMERICA"/>
    <s v="UNITED STATES"/>
    <s v="INDUSTRIALS"/>
    <x v="5"/>
    <s v="MEDIA - DIVERSIFIED"/>
    <n v="3052.7"/>
  </r>
  <r>
    <x v="53"/>
    <s v="DM"/>
    <s v="NORTHERN AMERICA"/>
    <s v="UNITED STATES"/>
    <s v="INDUSTRIALS"/>
    <x v="5"/>
    <s v="MEDIA CONTENT"/>
    <n v="8998.7999999999993"/>
  </r>
  <r>
    <x v="53"/>
    <s v="DM"/>
    <s v="NORTHERN AMERICA"/>
    <s v="UNITED STATES"/>
    <s v="INDUSTRIALS"/>
    <x v="5"/>
    <s v="PRINTING &amp; PUBLISHING"/>
    <n v="2995"/>
  </r>
  <r>
    <x v="53"/>
    <s v="DM"/>
    <s v="NORTHERN AMERICA"/>
    <s v="UNITED STATES"/>
    <s v="INDUSTRIALS"/>
    <x v="15"/>
    <s v="REALESTATE DEV &amp; MGT"/>
    <n v="625"/>
  </r>
  <r>
    <x v="53"/>
    <s v="DM"/>
    <s v="NORTHERN AMERICA"/>
    <s v="UNITED STATES"/>
    <s v="INDUSTRIALS"/>
    <x v="15"/>
    <s v="REITS"/>
    <n v="800"/>
  </r>
  <r>
    <x v="53"/>
    <s v="DM"/>
    <s v="NORTHERN AMERICA"/>
    <s v="UNITED STATES"/>
    <s v="INDUSTRIALS"/>
    <x v="10"/>
    <s v="DEPARTMENT STORES"/>
    <n v="10844.4"/>
  </r>
  <r>
    <x v="53"/>
    <s v="DM"/>
    <s v="NORTHERN AMERICA"/>
    <s v="UNITED STATES"/>
    <s v="INDUSTRIALS"/>
    <x v="10"/>
    <s v="DISCOUNT STORES"/>
    <n v="150"/>
  </r>
  <r>
    <x v="53"/>
    <s v="DM"/>
    <s v="NORTHERN AMERICA"/>
    <s v="UNITED STATES"/>
    <s v="INDUSTRIALS"/>
    <x v="10"/>
    <s v="FOOD &amp; DRUG RETAILERS"/>
    <n v="2571.8000000000002"/>
  </r>
  <r>
    <x v="53"/>
    <s v="DM"/>
    <s v="NORTHERN AMERICA"/>
    <s v="UNITED STATES"/>
    <s v="INDUSTRIALS"/>
    <x v="10"/>
    <s v="RESTAURANTS"/>
    <n v="3627.1"/>
  </r>
  <r>
    <x v="53"/>
    <s v="DM"/>
    <s v="NORTHERN AMERICA"/>
    <s v="UNITED STATES"/>
    <s v="INDUSTRIALS"/>
    <x v="10"/>
    <s v="SPECIALTY RETAIL"/>
    <n v="8753.2999999999993"/>
  </r>
  <r>
    <x v="53"/>
    <s v="DM"/>
    <s v="NORTHERN AMERICA"/>
    <s v="UNITED STATES"/>
    <s v="INDUSTRIALS"/>
    <x v="16"/>
    <s v="ENVIRONMENTAL"/>
    <n v="4944.2"/>
  </r>
  <r>
    <x v="53"/>
    <s v="DM"/>
    <s v="NORTHERN AMERICA"/>
    <s v="UNITED STATES"/>
    <s v="INDUSTRIALS"/>
    <x v="16"/>
    <s v="SUPPORT-SERVICES"/>
    <n v="3978.6"/>
  </r>
  <r>
    <x v="53"/>
    <s v="DM"/>
    <s v="NORTHERN AMERICA"/>
    <s v="UNITED STATES"/>
    <s v="INDUSTRIALS"/>
    <x v="17"/>
    <s v="ELECTRONICS"/>
    <n v="3898.6"/>
  </r>
  <r>
    <x v="53"/>
    <s v="DM"/>
    <s v="NORTHERN AMERICA"/>
    <s v="UNITED STATES"/>
    <s v="INDUSTRIALS"/>
    <x v="17"/>
    <s v="SOFTWARE/SERVICES"/>
    <n v="4746.5"/>
  </r>
  <r>
    <x v="53"/>
    <s v="DM"/>
    <s v="NORTHERN AMERICA"/>
    <s v="UNITED STATES"/>
    <s v="INDUSTRIALS"/>
    <x v="17"/>
    <s v="TECH HARDWARE &amp; EQUIPMENT"/>
    <n v="5903.3"/>
  </r>
  <r>
    <x v="53"/>
    <s v="DM"/>
    <s v="NORTHERN AMERICA"/>
    <s v="UNITED STATES"/>
    <s v="INDUSTRIALS"/>
    <x v="2"/>
    <s v="TELECOM - SATELLITE"/>
    <n v="929"/>
  </r>
  <r>
    <x v="53"/>
    <s v="DM"/>
    <s v="NORTHERN AMERICA"/>
    <s v="UNITED STATES"/>
    <s v="INDUSTRIALS"/>
    <x v="2"/>
    <s v="TELECOM - WIRELESS"/>
    <n v="24638.5"/>
  </r>
  <r>
    <x v="53"/>
    <s v="DM"/>
    <s v="NORTHERN AMERICA"/>
    <s v="UNITED STATES"/>
    <s v="INDUSTRIALS"/>
    <x v="2"/>
    <s v="TELECOM - WIRELINE INTEGRATED &amp; SERVICES"/>
    <n v="31766"/>
  </r>
  <r>
    <x v="53"/>
    <s v="DM"/>
    <s v="NORTHERN AMERICA"/>
    <s v="UNITED STATES"/>
    <s v="INDUSTRIALS"/>
    <x v="1"/>
    <s v="AIR TRANSPORTATION"/>
    <n v="3516.5"/>
  </r>
  <r>
    <x v="53"/>
    <s v="DM"/>
    <s v="NORTHERN AMERICA"/>
    <s v="UNITED STATES"/>
    <s v="INDUSTRIALS"/>
    <x v="1"/>
    <s v="RAIL"/>
    <n v="229"/>
  </r>
  <r>
    <x v="53"/>
    <s v="DM"/>
    <s v="NORTHERN AMERICA"/>
    <s v="UNITED STATES"/>
    <s v="INDUSTRIALS"/>
    <x v="1"/>
    <s v="TRANSPORT INFRASTRUCTURE/SERVICES"/>
    <n v="1395"/>
  </r>
  <r>
    <x v="53"/>
    <s v="DM"/>
    <s v="NORTHERN AMERICA"/>
    <s v="UNITED STATES"/>
    <s v="INDUSTRIALS"/>
    <x v="1"/>
    <s v="TRUCKING &amp; DELIVERY"/>
    <n v="149"/>
  </r>
  <r>
    <x v="53"/>
    <s v="DM"/>
    <s v="NORTHERN AMERICA"/>
    <s v="UNITED STATES"/>
    <s v="UTILITY"/>
    <x v="6"/>
    <s v="ELECTRIC-DISTR/TRANS"/>
    <n v="550"/>
  </r>
  <r>
    <x v="53"/>
    <s v="DM"/>
    <s v="NORTHERN AMERICA"/>
    <s v="UNITED STATES"/>
    <s v="UTILITY"/>
    <x v="6"/>
    <s v="ELECTRIC-GENERATION"/>
    <n v="9383.7999999999993"/>
  </r>
  <r>
    <x v="53"/>
    <s v="DM"/>
    <s v="NORTHERN AMERICA"/>
    <s v="UNITED STATES"/>
    <s v="UTILITY"/>
    <x v="6"/>
    <s v="ELECTRIC-INTEGRATED"/>
    <n v="14072.1"/>
  </r>
  <r>
    <x v="53"/>
    <s v="DM"/>
    <s v="NORTHERN AMERICA"/>
    <s v="UNITED STATES"/>
    <s v="UTILITY"/>
    <x v="6"/>
    <s v="NON-ELECTRIC UTILITIES"/>
    <n v="440"/>
  </r>
  <r>
    <x v="53"/>
    <s v="DM"/>
    <s v="OCEANIA"/>
    <s v="AUSTRALIA"/>
    <s v="INDUSTRIALS"/>
    <x v="7"/>
    <s v="METALS/MINING EXCLUDING STEEL"/>
    <n v="1165"/>
  </r>
  <r>
    <x v="53"/>
    <s v="DM"/>
    <s v="OCEANIA"/>
    <s v="AUSTRALIA"/>
    <s v="INDUSTRIALS"/>
    <x v="14"/>
    <s v="GAMING"/>
    <n v="135"/>
  </r>
  <r>
    <x v="53"/>
    <s v="EM"/>
    <s v="ASIA"/>
    <s v="CHINA"/>
    <s v="UTILITY"/>
    <x v="6"/>
    <s v="ELECTRIC-GENERATION"/>
    <n v="169"/>
  </r>
  <r>
    <x v="53"/>
    <s v="EM"/>
    <s v="ASIA"/>
    <s v="HONG KONG"/>
    <s v="INDUSTRIALS"/>
    <x v="1"/>
    <s v="TRANSPORT INFRASTRUCTURE/SERVICES"/>
    <n v="587.9"/>
  </r>
  <r>
    <x v="53"/>
    <s v="EM"/>
    <s v="ASIA"/>
    <s v="INDIA"/>
    <s v="INDUSTRIALS"/>
    <x v="7"/>
    <s v="CHEMICALS"/>
    <n v="100"/>
  </r>
  <r>
    <x v="53"/>
    <s v="EM"/>
    <s v="ASIA"/>
    <s v="INDONESIA"/>
    <s v="INDUSTRIALS"/>
    <x v="7"/>
    <s v="FORESTRY/PAPER"/>
    <n v="597.4"/>
  </r>
  <r>
    <x v="53"/>
    <s v="EM"/>
    <s v="ASIA"/>
    <s v="SINGAPORE"/>
    <s v="INDUSTRIALS"/>
    <x v="17"/>
    <s v="ELECTRONICS"/>
    <n v="649.79999999999995"/>
  </r>
  <r>
    <x v="53"/>
    <s v="EM"/>
    <s v="ASIA"/>
    <s v="THAILAND"/>
    <s v="INDUSTRIALS"/>
    <x v="7"/>
    <s v="FORESTRY/PAPER"/>
    <n v="111.3"/>
  </r>
  <r>
    <x v="53"/>
    <s v="EM"/>
    <s v="EUROPE"/>
    <s v="CZECH REPUBLIC"/>
    <s v="INDUSTRIALS"/>
    <x v="5"/>
    <s v="MEDIA CONTENT"/>
    <n v="100"/>
  </r>
  <r>
    <x v="53"/>
    <s v="EM"/>
    <s v="EUROPE"/>
    <s v="POLAND"/>
    <s v="INDUSTRIALS"/>
    <x v="2"/>
    <s v="TELECOM - WIRELESS"/>
    <n v="403.2"/>
  </r>
  <r>
    <x v="53"/>
    <s v="EM"/>
    <s v="EUROPE"/>
    <s v="POLAND"/>
    <s v="INDUSTRIALS"/>
    <x v="2"/>
    <s v="TELECOM - WIRELINE INTEGRATED &amp; SERVICES"/>
    <n v="391.6"/>
  </r>
  <r>
    <x v="53"/>
    <s v="EM"/>
    <s v="EUROPE"/>
    <s v="TURKEY"/>
    <s v="INDUSTRIALS"/>
    <x v="2"/>
    <s v="TELECOM - WIRELESS"/>
    <n v="685"/>
  </r>
  <r>
    <x v="53"/>
    <s v="EM"/>
    <s v="LATIN AMERICA"/>
    <s v="ARGENTINA"/>
    <s v="INDUSTRIALS"/>
    <x v="2"/>
    <s v="TELECOM - WIRELINE INTEGRATED &amp; SERVICES"/>
    <n v="616.70000000000005"/>
  </r>
  <r>
    <x v="53"/>
    <s v="EM"/>
    <s v="LATIN AMERICA"/>
    <s v="VENEZUELA"/>
    <s v="INDUSTRIALS"/>
    <x v="9"/>
    <s v="OIL REFINING &amp; MARKETING"/>
    <n v="500"/>
  </r>
  <r>
    <x v="53"/>
    <s v="EM"/>
    <s v="MIDDLE EAST"/>
    <s v="ISRAEL"/>
    <s v="INDUSTRIALS"/>
    <x v="2"/>
    <s v="TELECOM - WIRELESS"/>
    <n v="175"/>
  </r>
  <r>
    <x v="54"/>
    <s v="DM"/>
    <s v="EUROPE"/>
    <s v="FRANCE"/>
    <s v="INDUSTRIALS"/>
    <x v="9"/>
    <s v="OIL FIELD EQUIPMENT &amp; SERVICES"/>
    <n v="170"/>
  </r>
  <r>
    <x v="54"/>
    <s v="DM"/>
    <s v="EUROPE"/>
    <s v="FRANCE"/>
    <s v="INDUSTRIALS"/>
    <x v="2"/>
    <s v="TELECOM - WIRELINE INTEGRATED &amp; SERVICES"/>
    <n v="147.5"/>
  </r>
  <r>
    <x v="54"/>
    <s v="DM"/>
    <s v="EUROPE"/>
    <s v="GREECE"/>
    <s v="INDUSTRIALS"/>
    <x v="4"/>
    <s v="BEVERAGE"/>
    <n v="105.3"/>
  </r>
  <r>
    <x v="54"/>
    <s v="DM"/>
    <s v="EUROPE"/>
    <s v="GREECE"/>
    <s v="INDUSTRIALS"/>
    <x v="5"/>
    <s v="MEDIA CONTENT"/>
    <n v="115"/>
  </r>
  <r>
    <x v="54"/>
    <s v="DM"/>
    <s v="EUROPE"/>
    <s v="GREECE"/>
    <s v="INDUSTRIALS"/>
    <x v="1"/>
    <s v="TRANSPORT INFRASTRUCTURE/SERVICES"/>
    <n v="140"/>
  </r>
  <r>
    <x v="54"/>
    <s v="DM"/>
    <s v="EUROPE"/>
    <s v="IRELAND"/>
    <s v="INDUSTRIALS"/>
    <x v="0"/>
    <s v="PHARMACEUTICALS"/>
    <n v="159.69999999999999"/>
  </r>
  <r>
    <x v="54"/>
    <s v="DM"/>
    <s v="EUROPE"/>
    <s v="ITALY"/>
    <s v="INDUSTRIALS"/>
    <x v="8"/>
    <s v="MACHINERY"/>
    <n v="200"/>
  </r>
  <r>
    <x v="54"/>
    <s v="DM"/>
    <s v="EUROPE"/>
    <s v="LUXEMBOURG"/>
    <s v="INDUSTRIALS"/>
    <x v="2"/>
    <s v="TELECOM - WIRELESS"/>
    <n v="962"/>
  </r>
  <r>
    <x v="54"/>
    <s v="DM"/>
    <s v="EUROPE"/>
    <s v="NETHERLANDS"/>
    <s v="INDUSTRIALS"/>
    <x v="8"/>
    <s v="PACKAGING"/>
    <n v="100"/>
  </r>
  <r>
    <x v="54"/>
    <s v="DM"/>
    <s v="EUROPE"/>
    <s v="NETHERLANDS"/>
    <s v="INDUSTRIALS"/>
    <x v="5"/>
    <s v="CABLE &amp; SATELLITE TV"/>
    <n v="4364"/>
  </r>
  <r>
    <x v="54"/>
    <s v="DM"/>
    <s v="EUROPE"/>
    <s v="NETHERLANDS"/>
    <s v="INDUSTRIALS"/>
    <x v="10"/>
    <s v="SPECIALTY RETAIL"/>
    <n v="350"/>
  </r>
  <r>
    <x v="54"/>
    <s v="DM"/>
    <s v="EUROPE"/>
    <s v="NETHERLANDS"/>
    <s v="INDUSTRIALS"/>
    <x v="2"/>
    <s v="TELECOM - WIRELINE INTEGRATED &amp; SERVICES"/>
    <n v="1469.6"/>
  </r>
  <r>
    <x v="54"/>
    <s v="DM"/>
    <s v="EUROPE"/>
    <s v="NORWAY"/>
    <s v="INDUSTRIALS"/>
    <x v="9"/>
    <s v="OIL FIELD EQUIPMENT &amp; SERVICES"/>
    <n v="565"/>
  </r>
  <r>
    <x v="54"/>
    <s v="DM"/>
    <s v="EUROPE"/>
    <s v="SPAIN"/>
    <s v="INDUSTRIALS"/>
    <x v="2"/>
    <s v="TELECOM - WIRELINE INTEGRATED &amp; SERVICES"/>
    <n v="100"/>
  </r>
  <r>
    <x v="54"/>
    <s v="DM"/>
    <s v="EUROPE"/>
    <s v="SWEDEN"/>
    <s v="INDUSTRIALS"/>
    <x v="1"/>
    <s v="TRANSPORT INFRASTRUCTURE/SERVICES"/>
    <n v="175"/>
  </r>
  <r>
    <x v="54"/>
    <s v="DM"/>
    <s v="EUROPE"/>
    <s v="SWITZERLAND"/>
    <s v="INDUSTRIALS"/>
    <x v="2"/>
    <s v="TELECOM - WIRELINE INTEGRATED &amp; SERVICES"/>
    <n v="160"/>
  </r>
  <r>
    <x v="54"/>
    <s v="DM"/>
    <s v="EUROPE"/>
    <s v="UNITED KINGDOM"/>
    <s v="INDUSTRIALS"/>
    <x v="7"/>
    <s v="CHEMICALS"/>
    <n v="814.4"/>
  </r>
  <r>
    <x v="54"/>
    <s v="DM"/>
    <s v="EUROPE"/>
    <s v="UNITED KINGDOM"/>
    <s v="INDUSTRIALS"/>
    <x v="8"/>
    <s v="AEROSPACE/DEFENSE"/>
    <n v="224"/>
  </r>
  <r>
    <x v="54"/>
    <s v="DM"/>
    <s v="EUROPE"/>
    <s v="UNITED KINGDOM"/>
    <s v="INDUSTRIALS"/>
    <x v="8"/>
    <s v="PACKAGING"/>
    <n v="500"/>
  </r>
  <r>
    <x v="54"/>
    <s v="DM"/>
    <s v="EUROPE"/>
    <s v="UNITED KINGDOM"/>
    <s v="INDUSTRIALS"/>
    <x v="4"/>
    <s v="FOOD - WHOLESALE"/>
    <n v="200"/>
  </r>
  <r>
    <x v="54"/>
    <s v="DM"/>
    <s v="EUROPE"/>
    <s v="UNITED KINGDOM"/>
    <s v="INDUSTRIALS"/>
    <x v="4"/>
    <s v="PERSONAL &amp; HOUSEHOLD PRODUCTS"/>
    <n v="338.1"/>
  </r>
  <r>
    <x v="54"/>
    <s v="DM"/>
    <s v="EUROPE"/>
    <s v="UNITED KINGDOM"/>
    <s v="INDUSTRIALS"/>
    <x v="5"/>
    <s v="CABLE &amp; SATELLITE TV"/>
    <n v="5143.7"/>
  </r>
  <r>
    <x v="54"/>
    <s v="DM"/>
    <s v="EUROPE"/>
    <s v="UNITED KINGDOM"/>
    <s v="INDUSTRIALS"/>
    <x v="5"/>
    <s v="PRINTING &amp; PUBLISHING"/>
    <n v="110"/>
  </r>
  <r>
    <x v="54"/>
    <s v="DM"/>
    <s v="EUROPE"/>
    <s v="UNITED KINGDOM"/>
    <s v="INDUSTRIALS"/>
    <x v="15"/>
    <s v="REALESTATE DEV &amp; MGT"/>
    <n v="225"/>
  </r>
  <r>
    <x v="54"/>
    <s v="DM"/>
    <s v="EUROPE"/>
    <s v="UNITED KINGDOM"/>
    <s v="INDUSTRIALS"/>
    <x v="10"/>
    <s v="SPECIALTY RETAIL"/>
    <n v="300"/>
  </r>
  <r>
    <x v="54"/>
    <s v="DM"/>
    <s v="EUROPE"/>
    <s v="UNITED KINGDOM"/>
    <s v="INDUSTRIALS"/>
    <x v="17"/>
    <s v="TECH HARDWARE &amp; EQUIPMENT"/>
    <n v="170"/>
  </r>
  <r>
    <x v="54"/>
    <s v="DM"/>
    <s v="EUROPE"/>
    <s v="UNITED KINGDOM"/>
    <s v="INDUSTRIALS"/>
    <x v="2"/>
    <s v="TELECOM - WIRELESS"/>
    <n v="558"/>
  </r>
  <r>
    <x v="54"/>
    <s v="DM"/>
    <s v="EUROPE"/>
    <s v="UNITED KINGDOM"/>
    <s v="INDUSTRIALS"/>
    <x v="2"/>
    <s v="TELECOM - WIRELINE INTEGRATED &amp; SERVICES"/>
    <n v="314"/>
  </r>
  <r>
    <x v="54"/>
    <s v="DM"/>
    <s v="EUROPE"/>
    <s v="UNITED KINGDOM"/>
    <s v="INDUSTRIALS"/>
    <x v="1"/>
    <s v="TRANSPORT INFRASTRUCTURE/SERVICES"/>
    <n v="175"/>
  </r>
  <r>
    <x v="54"/>
    <s v="DM"/>
    <s v="EUROPE"/>
    <s v="UNITED KINGDOM"/>
    <s v="UTILITY"/>
    <x v="6"/>
    <s v="ELECTRIC-GENERATION"/>
    <n v="200"/>
  </r>
  <r>
    <x v="54"/>
    <s v="DM"/>
    <s v="NORTHERN AMERICA"/>
    <s v="BERMUDA"/>
    <s v="INDUSTRIALS"/>
    <x v="2"/>
    <s v="TELECOM - WIRELESS"/>
    <n v="426.6"/>
  </r>
  <r>
    <x v="54"/>
    <s v="DM"/>
    <s v="NORTHERN AMERICA"/>
    <s v="CANADA"/>
    <s v="INDUSTRIALS"/>
    <x v="7"/>
    <s v="BUILDING MATERIALS"/>
    <n v="186.5"/>
  </r>
  <r>
    <x v="54"/>
    <s v="DM"/>
    <s v="NORTHERN AMERICA"/>
    <s v="CANADA"/>
    <s v="INDUSTRIALS"/>
    <x v="7"/>
    <s v="CHEMICALS"/>
    <n v="580"/>
  </r>
  <r>
    <x v="54"/>
    <s v="DM"/>
    <s v="NORTHERN AMERICA"/>
    <s v="CANADA"/>
    <s v="INDUSTRIALS"/>
    <x v="7"/>
    <s v="FORESTRY/PAPER"/>
    <n v="2434.9"/>
  </r>
  <r>
    <x v="54"/>
    <s v="DM"/>
    <s v="NORTHERN AMERICA"/>
    <s v="CANADA"/>
    <s v="INDUSTRIALS"/>
    <x v="4"/>
    <s v="BEVERAGE"/>
    <n v="285"/>
  </r>
  <r>
    <x v="54"/>
    <s v="DM"/>
    <s v="NORTHERN AMERICA"/>
    <s v="CANADA"/>
    <s v="INDUSTRIALS"/>
    <x v="9"/>
    <s v="ENERGY - EXPLORATION &amp; PRODUCTION"/>
    <n v="399.9"/>
  </r>
  <r>
    <x v="54"/>
    <s v="DM"/>
    <s v="NORTHERN AMERICA"/>
    <s v="CANADA"/>
    <s v="INDUSTRIALS"/>
    <x v="14"/>
    <s v="THEATERS &amp; ENTERTAINMENT"/>
    <n v="300"/>
  </r>
  <r>
    <x v="54"/>
    <s v="DM"/>
    <s v="NORTHERN AMERICA"/>
    <s v="CANADA"/>
    <s v="INDUSTRIALS"/>
    <x v="5"/>
    <s v="ADVERTISING"/>
    <n v="200"/>
  </r>
  <r>
    <x v="54"/>
    <s v="DM"/>
    <s v="NORTHERN AMERICA"/>
    <s v="CANADA"/>
    <s v="INDUSTRIALS"/>
    <x v="5"/>
    <s v="CABLE &amp; SATELLITE TV"/>
    <n v="868"/>
  </r>
  <r>
    <x v="54"/>
    <s v="DM"/>
    <s v="NORTHERN AMERICA"/>
    <s v="CANADA"/>
    <s v="INDUSTRIALS"/>
    <x v="15"/>
    <s v="REALESTATE DEV &amp; MGT"/>
    <n v="200"/>
  </r>
  <r>
    <x v="54"/>
    <s v="DM"/>
    <s v="NORTHERN AMERICA"/>
    <s v="CANADA"/>
    <s v="INDUSTRIALS"/>
    <x v="15"/>
    <s v="REITS"/>
    <n v="167.5"/>
  </r>
  <r>
    <x v="54"/>
    <s v="DM"/>
    <s v="NORTHERN AMERICA"/>
    <s v="CANADA"/>
    <s v="INDUSTRIALS"/>
    <x v="16"/>
    <s v="SUPPORT-SERVICES"/>
    <n v="135"/>
  </r>
  <r>
    <x v="54"/>
    <s v="DM"/>
    <s v="NORTHERN AMERICA"/>
    <s v="CANADA"/>
    <s v="INDUSTRIALS"/>
    <x v="17"/>
    <s v="ELECTRONICS"/>
    <n v="330"/>
  </r>
  <r>
    <x v="54"/>
    <s v="DM"/>
    <s v="NORTHERN AMERICA"/>
    <s v="CANADA"/>
    <s v="INDUSTRIALS"/>
    <x v="17"/>
    <s v="TECH HARDWARE &amp; EQUIPMENT"/>
    <n v="149"/>
  </r>
  <r>
    <x v="54"/>
    <s v="DM"/>
    <s v="NORTHERN AMERICA"/>
    <s v="CANADA"/>
    <s v="INDUSTRIALS"/>
    <x v="2"/>
    <s v="TELECOM - WIRELESS"/>
    <n v="2158.4"/>
  </r>
  <r>
    <x v="54"/>
    <s v="DM"/>
    <s v="NORTHERN AMERICA"/>
    <s v="CANADA"/>
    <s v="INDUSTRIALS"/>
    <x v="2"/>
    <s v="TELECOM - WIRELINE INTEGRATED &amp; SERVICES"/>
    <n v="3851"/>
  </r>
  <r>
    <x v="54"/>
    <s v="DM"/>
    <s v="NORTHERN AMERICA"/>
    <s v="UNITED STATES"/>
    <s v="FINANCIAL"/>
    <x v="11"/>
    <s v="BANKING"/>
    <n v="2530.3000000000002"/>
  </r>
  <r>
    <x v="54"/>
    <s v="DM"/>
    <s v="NORTHERN AMERICA"/>
    <s v="UNITED STATES"/>
    <s v="FINANCIAL"/>
    <x v="12"/>
    <s v="CONS/COMM/LEASE FINANCING"/>
    <n v="4094.5"/>
  </r>
  <r>
    <x v="54"/>
    <s v="DM"/>
    <s v="NORTHERN AMERICA"/>
    <s v="UNITED STATES"/>
    <s v="FINANCIAL"/>
    <x v="12"/>
    <s v="INVESTMENTS &amp; MISC FINANCIAL SERVICES"/>
    <n v="2505.4"/>
  </r>
  <r>
    <x v="54"/>
    <s v="DM"/>
    <s v="NORTHERN AMERICA"/>
    <s v="UNITED STATES"/>
    <s v="FINANCIAL"/>
    <x v="13"/>
    <s v="INSURANCE BROKERAGE"/>
    <n v="548"/>
  </r>
  <r>
    <x v="54"/>
    <s v="DM"/>
    <s v="NORTHERN AMERICA"/>
    <s v="UNITED STATES"/>
    <s v="FINANCIAL"/>
    <x v="13"/>
    <s v="LIFE INSURANCE"/>
    <n v="2288"/>
  </r>
  <r>
    <x v="54"/>
    <s v="DM"/>
    <s v="NORTHERN AMERICA"/>
    <s v="UNITED STATES"/>
    <s v="FINANCIAL"/>
    <x v="13"/>
    <s v="P&amp;C"/>
    <n v="100"/>
  </r>
  <r>
    <x v="54"/>
    <s v="DM"/>
    <s v="NORTHERN AMERICA"/>
    <s v="UNITED STATES"/>
    <s v="INDUSTRIALS"/>
    <x v="3"/>
    <s v="AUTO PARTS &amp; EQUIPMENT"/>
    <n v="7560.8"/>
  </r>
  <r>
    <x v="54"/>
    <s v="DM"/>
    <s v="NORTHERN AMERICA"/>
    <s v="UNITED STATES"/>
    <s v="INDUSTRIALS"/>
    <x v="3"/>
    <s v="AUTOMAKERS"/>
    <n v="375"/>
  </r>
  <r>
    <x v="54"/>
    <s v="DM"/>
    <s v="NORTHERN AMERICA"/>
    <s v="UNITED STATES"/>
    <s v="INDUSTRIALS"/>
    <x v="7"/>
    <s v="BUILDING &amp; CONSTRUCTION"/>
    <n v="5664"/>
  </r>
  <r>
    <x v="54"/>
    <s v="DM"/>
    <s v="NORTHERN AMERICA"/>
    <s v="UNITED STATES"/>
    <s v="INDUSTRIALS"/>
    <x v="7"/>
    <s v="BUILDING MATERIALS"/>
    <n v="3843.5"/>
  </r>
  <r>
    <x v="54"/>
    <s v="DM"/>
    <s v="NORTHERN AMERICA"/>
    <s v="UNITED STATES"/>
    <s v="INDUSTRIALS"/>
    <x v="7"/>
    <s v="CHEMICALS"/>
    <n v="9514.5"/>
  </r>
  <r>
    <x v="54"/>
    <s v="DM"/>
    <s v="NORTHERN AMERICA"/>
    <s v="UNITED STATES"/>
    <s v="INDUSTRIALS"/>
    <x v="7"/>
    <s v="FORESTRY/PAPER"/>
    <n v="4813.3"/>
  </r>
  <r>
    <x v="54"/>
    <s v="DM"/>
    <s v="NORTHERN AMERICA"/>
    <s v="UNITED STATES"/>
    <s v="INDUSTRIALS"/>
    <x v="7"/>
    <s v="METALS/MINING EXCLUDING STEEL"/>
    <n v="4388.8"/>
  </r>
  <r>
    <x v="54"/>
    <s v="DM"/>
    <s v="NORTHERN AMERICA"/>
    <s v="UNITED STATES"/>
    <s v="INDUSTRIALS"/>
    <x v="7"/>
    <s v="STEEL PRODUCERS/PRODUCTS"/>
    <n v="3354"/>
  </r>
  <r>
    <x v="54"/>
    <s v="DM"/>
    <s v="NORTHERN AMERICA"/>
    <s v="UNITED STATES"/>
    <s v="INDUSTRIALS"/>
    <x v="8"/>
    <s v="AEROSPACE/DEFENSE"/>
    <n v="2875"/>
  </r>
  <r>
    <x v="54"/>
    <s v="DM"/>
    <s v="NORTHERN AMERICA"/>
    <s v="UNITED STATES"/>
    <s v="INDUSTRIALS"/>
    <x v="8"/>
    <s v="DIVERSIFIED CAPITAL GOODS"/>
    <n v="2367.1999999999998"/>
  </r>
  <r>
    <x v="54"/>
    <s v="DM"/>
    <s v="NORTHERN AMERICA"/>
    <s v="UNITED STATES"/>
    <s v="INDUSTRIALS"/>
    <x v="8"/>
    <s v="MACHINERY"/>
    <n v="3683.3"/>
  </r>
  <r>
    <x v="54"/>
    <s v="DM"/>
    <s v="NORTHERN AMERICA"/>
    <s v="UNITED STATES"/>
    <s v="INDUSTRIALS"/>
    <x v="8"/>
    <s v="PACKAGING"/>
    <n v="6471.2"/>
  </r>
  <r>
    <x v="54"/>
    <s v="DM"/>
    <s v="NORTHERN AMERICA"/>
    <s v="UNITED STATES"/>
    <s v="INDUSTRIALS"/>
    <x v="4"/>
    <s v="BEVERAGE"/>
    <n v="530"/>
  </r>
  <r>
    <x v="54"/>
    <s v="DM"/>
    <s v="NORTHERN AMERICA"/>
    <s v="UNITED STATES"/>
    <s v="INDUSTRIALS"/>
    <x v="4"/>
    <s v="FOOD - WHOLESALE"/>
    <n v="3481.8"/>
  </r>
  <r>
    <x v="54"/>
    <s v="DM"/>
    <s v="NORTHERN AMERICA"/>
    <s v="UNITED STATES"/>
    <s v="INDUSTRIALS"/>
    <x v="4"/>
    <s v="PERSONAL &amp; HOUSEHOLD PRODUCTS"/>
    <n v="8120.4"/>
  </r>
  <r>
    <x v="54"/>
    <s v="DM"/>
    <s v="NORTHERN AMERICA"/>
    <s v="UNITED STATES"/>
    <s v="INDUSTRIALS"/>
    <x v="4"/>
    <s v="TOBACCO"/>
    <n v="125"/>
  </r>
  <r>
    <x v="54"/>
    <s v="DM"/>
    <s v="NORTHERN AMERICA"/>
    <s v="UNITED STATES"/>
    <s v="INDUSTRIALS"/>
    <x v="9"/>
    <s v="ENERGY - EXPLORATION &amp; PRODUCTION"/>
    <n v="7309.3"/>
  </r>
  <r>
    <x v="54"/>
    <s v="DM"/>
    <s v="NORTHERN AMERICA"/>
    <s v="UNITED STATES"/>
    <s v="INDUSTRIALS"/>
    <x v="9"/>
    <s v="GAS DISTRIBUTION"/>
    <n v="275"/>
  </r>
  <r>
    <x v="54"/>
    <s v="DM"/>
    <s v="NORTHERN AMERICA"/>
    <s v="UNITED STATES"/>
    <s v="INDUSTRIALS"/>
    <x v="9"/>
    <s v="INTEGRATED ENERGY"/>
    <n v="495"/>
  </r>
  <r>
    <x v="54"/>
    <s v="DM"/>
    <s v="NORTHERN AMERICA"/>
    <s v="UNITED STATES"/>
    <s v="INDUSTRIALS"/>
    <x v="9"/>
    <s v="OIL FIELD EQUIPMENT &amp; SERVICES"/>
    <n v="2229.8000000000002"/>
  </r>
  <r>
    <x v="54"/>
    <s v="DM"/>
    <s v="NORTHERN AMERICA"/>
    <s v="UNITED STATES"/>
    <s v="INDUSTRIALS"/>
    <x v="9"/>
    <s v="OIL REFINING &amp; MARKETING"/>
    <n v="2033.5"/>
  </r>
  <r>
    <x v="54"/>
    <s v="DM"/>
    <s v="NORTHERN AMERICA"/>
    <s v="UNITED STATES"/>
    <s v="INDUSTRIALS"/>
    <x v="0"/>
    <s v="HEALTH FACILITIES"/>
    <n v="13321.6"/>
  </r>
  <r>
    <x v="54"/>
    <s v="DM"/>
    <s v="NORTHERN AMERICA"/>
    <s v="UNITED STATES"/>
    <s v="INDUSTRIALS"/>
    <x v="0"/>
    <s v="HEALTH SERVICES"/>
    <n v="3589.1"/>
  </r>
  <r>
    <x v="54"/>
    <s v="DM"/>
    <s v="NORTHERN AMERICA"/>
    <s v="UNITED STATES"/>
    <s v="INDUSTRIALS"/>
    <x v="0"/>
    <s v="MANAGED CARE"/>
    <n v="100"/>
  </r>
  <r>
    <x v="54"/>
    <s v="DM"/>
    <s v="NORTHERN AMERICA"/>
    <s v="UNITED STATES"/>
    <s v="INDUSTRIALS"/>
    <x v="0"/>
    <s v="MEDICAL PRODUCTS"/>
    <n v="1958.9"/>
  </r>
  <r>
    <x v="54"/>
    <s v="DM"/>
    <s v="NORTHERN AMERICA"/>
    <s v="UNITED STATES"/>
    <s v="INDUSTRIALS"/>
    <x v="0"/>
    <s v="PHARMACEUTICALS"/>
    <n v="725"/>
  </r>
  <r>
    <x v="54"/>
    <s v="DM"/>
    <s v="NORTHERN AMERICA"/>
    <s v="UNITED STATES"/>
    <s v="INDUSTRIALS"/>
    <x v="14"/>
    <s v="GAMING"/>
    <n v="13946.3"/>
  </r>
  <r>
    <x v="54"/>
    <s v="DM"/>
    <s v="NORTHERN AMERICA"/>
    <s v="UNITED STATES"/>
    <s v="INDUSTRIALS"/>
    <x v="14"/>
    <s v="HOTELS"/>
    <n v="5485.8"/>
  </r>
  <r>
    <x v="54"/>
    <s v="DM"/>
    <s v="NORTHERN AMERICA"/>
    <s v="UNITED STATES"/>
    <s v="INDUSTRIALS"/>
    <x v="14"/>
    <s v="RECREATION &amp; TRAVEL"/>
    <n v="2833.2"/>
  </r>
  <r>
    <x v="54"/>
    <s v="DM"/>
    <s v="NORTHERN AMERICA"/>
    <s v="UNITED STATES"/>
    <s v="INDUSTRIALS"/>
    <x v="14"/>
    <s v="THEATERS &amp; ENTERTAINMENT"/>
    <n v="828.4"/>
  </r>
  <r>
    <x v="54"/>
    <s v="DM"/>
    <s v="NORTHERN AMERICA"/>
    <s v="UNITED STATES"/>
    <s v="INDUSTRIALS"/>
    <x v="5"/>
    <s v="ADVERTISING"/>
    <n v="939"/>
  </r>
  <r>
    <x v="54"/>
    <s v="DM"/>
    <s v="NORTHERN AMERICA"/>
    <s v="UNITED STATES"/>
    <s v="INDUSTRIALS"/>
    <x v="5"/>
    <s v="CABLE &amp; SATELLITE TV"/>
    <n v="29646.400000000001"/>
  </r>
  <r>
    <x v="54"/>
    <s v="DM"/>
    <s v="NORTHERN AMERICA"/>
    <s v="UNITED STATES"/>
    <s v="INDUSTRIALS"/>
    <x v="5"/>
    <s v="MEDIA - DIVERSIFIED"/>
    <n v="3052.7"/>
  </r>
  <r>
    <x v="54"/>
    <s v="DM"/>
    <s v="NORTHERN AMERICA"/>
    <s v="UNITED STATES"/>
    <s v="INDUSTRIALS"/>
    <x v="5"/>
    <s v="MEDIA CONTENT"/>
    <n v="6998.8"/>
  </r>
  <r>
    <x v="54"/>
    <s v="DM"/>
    <s v="NORTHERN AMERICA"/>
    <s v="UNITED STATES"/>
    <s v="INDUSTRIALS"/>
    <x v="5"/>
    <s v="PRINTING &amp; PUBLISHING"/>
    <n v="2995"/>
  </r>
  <r>
    <x v="54"/>
    <s v="DM"/>
    <s v="NORTHERN AMERICA"/>
    <s v="UNITED STATES"/>
    <s v="INDUSTRIALS"/>
    <x v="15"/>
    <s v="REALESTATE DEV &amp; MGT"/>
    <n v="625"/>
  </r>
  <r>
    <x v="54"/>
    <s v="DM"/>
    <s v="NORTHERN AMERICA"/>
    <s v="UNITED STATES"/>
    <s v="INDUSTRIALS"/>
    <x v="15"/>
    <s v="REITS"/>
    <n v="900"/>
  </r>
  <r>
    <x v="54"/>
    <s v="DM"/>
    <s v="NORTHERN AMERICA"/>
    <s v="UNITED STATES"/>
    <s v="INDUSTRIALS"/>
    <x v="10"/>
    <s v="DEPARTMENT STORES"/>
    <n v="10844.4"/>
  </r>
  <r>
    <x v="54"/>
    <s v="DM"/>
    <s v="NORTHERN AMERICA"/>
    <s v="UNITED STATES"/>
    <s v="INDUSTRIALS"/>
    <x v="10"/>
    <s v="DISCOUNT STORES"/>
    <n v="150"/>
  </r>
  <r>
    <x v="54"/>
    <s v="DM"/>
    <s v="NORTHERN AMERICA"/>
    <s v="UNITED STATES"/>
    <s v="INDUSTRIALS"/>
    <x v="10"/>
    <s v="FOOD &amp; DRUG RETAILERS"/>
    <n v="2571.8000000000002"/>
  </r>
  <r>
    <x v="54"/>
    <s v="DM"/>
    <s v="NORTHERN AMERICA"/>
    <s v="UNITED STATES"/>
    <s v="INDUSTRIALS"/>
    <x v="10"/>
    <s v="RESTAURANTS"/>
    <n v="3627.1"/>
  </r>
  <r>
    <x v="54"/>
    <s v="DM"/>
    <s v="NORTHERN AMERICA"/>
    <s v="UNITED STATES"/>
    <s v="INDUSTRIALS"/>
    <x v="10"/>
    <s v="SPECIALTY RETAIL"/>
    <n v="8753.2999999999993"/>
  </r>
  <r>
    <x v="54"/>
    <s v="DM"/>
    <s v="NORTHERN AMERICA"/>
    <s v="UNITED STATES"/>
    <s v="INDUSTRIALS"/>
    <x v="16"/>
    <s v="ENVIRONMENTAL"/>
    <n v="4944.2"/>
  </r>
  <r>
    <x v="54"/>
    <s v="DM"/>
    <s v="NORTHERN AMERICA"/>
    <s v="UNITED STATES"/>
    <s v="INDUSTRIALS"/>
    <x v="16"/>
    <s v="SUPPORT-SERVICES"/>
    <n v="3978.6"/>
  </r>
  <r>
    <x v="54"/>
    <s v="DM"/>
    <s v="NORTHERN AMERICA"/>
    <s v="UNITED STATES"/>
    <s v="INDUSTRIALS"/>
    <x v="17"/>
    <s v="ELECTRONICS"/>
    <n v="3743.6"/>
  </r>
  <r>
    <x v="54"/>
    <s v="DM"/>
    <s v="NORTHERN AMERICA"/>
    <s v="UNITED STATES"/>
    <s v="INDUSTRIALS"/>
    <x v="17"/>
    <s v="SOFTWARE/SERVICES"/>
    <n v="5395.2"/>
  </r>
  <r>
    <x v="54"/>
    <s v="DM"/>
    <s v="NORTHERN AMERICA"/>
    <s v="UNITED STATES"/>
    <s v="INDUSTRIALS"/>
    <x v="17"/>
    <s v="TECH HARDWARE &amp; EQUIPMENT"/>
    <n v="4754.6000000000004"/>
  </r>
  <r>
    <x v="54"/>
    <s v="DM"/>
    <s v="NORTHERN AMERICA"/>
    <s v="UNITED STATES"/>
    <s v="INDUSTRIALS"/>
    <x v="2"/>
    <s v="TELECOM - SATELLITE"/>
    <n v="929"/>
  </r>
  <r>
    <x v="54"/>
    <s v="DM"/>
    <s v="NORTHERN AMERICA"/>
    <s v="UNITED STATES"/>
    <s v="INDUSTRIALS"/>
    <x v="2"/>
    <s v="TELECOM - WIRELESS"/>
    <n v="24938.3"/>
  </r>
  <r>
    <x v="54"/>
    <s v="DM"/>
    <s v="NORTHERN AMERICA"/>
    <s v="UNITED STATES"/>
    <s v="INDUSTRIALS"/>
    <x v="2"/>
    <s v="TELECOM - WIRELINE INTEGRATED &amp; SERVICES"/>
    <n v="30709.9"/>
  </r>
  <r>
    <x v="54"/>
    <s v="DM"/>
    <s v="NORTHERN AMERICA"/>
    <s v="UNITED STATES"/>
    <s v="INDUSTRIALS"/>
    <x v="1"/>
    <s v="AIR TRANSPORTATION"/>
    <n v="3516.5"/>
  </r>
  <r>
    <x v="54"/>
    <s v="DM"/>
    <s v="NORTHERN AMERICA"/>
    <s v="UNITED STATES"/>
    <s v="INDUSTRIALS"/>
    <x v="1"/>
    <s v="RAIL"/>
    <n v="229"/>
  </r>
  <r>
    <x v="54"/>
    <s v="DM"/>
    <s v="NORTHERN AMERICA"/>
    <s v="UNITED STATES"/>
    <s v="INDUSTRIALS"/>
    <x v="1"/>
    <s v="TRANSPORT INFRASTRUCTURE/SERVICES"/>
    <n v="1395"/>
  </r>
  <r>
    <x v="54"/>
    <s v="DM"/>
    <s v="NORTHERN AMERICA"/>
    <s v="UNITED STATES"/>
    <s v="INDUSTRIALS"/>
    <x v="1"/>
    <s v="TRUCKING &amp; DELIVERY"/>
    <n v="149"/>
  </r>
  <r>
    <x v="54"/>
    <s v="DM"/>
    <s v="NORTHERN AMERICA"/>
    <s v="UNITED STATES"/>
    <s v="UTILITY"/>
    <x v="6"/>
    <s v="ELECTRIC-DISTR/TRANS"/>
    <n v="550"/>
  </r>
  <r>
    <x v="54"/>
    <s v="DM"/>
    <s v="NORTHERN AMERICA"/>
    <s v="UNITED STATES"/>
    <s v="UTILITY"/>
    <x v="6"/>
    <s v="ELECTRIC-GENERATION"/>
    <n v="9298.7999999999993"/>
  </r>
  <r>
    <x v="54"/>
    <s v="DM"/>
    <s v="NORTHERN AMERICA"/>
    <s v="UNITED STATES"/>
    <s v="UTILITY"/>
    <x v="6"/>
    <s v="ELECTRIC-INTEGRATED"/>
    <n v="13722.1"/>
  </r>
  <r>
    <x v="54"/>
    <s v="DM"/>
    <s v="NORTHERN AMERICA"/>
    <s v="UNITED STATES"/>
    <s v="UTILITY"/>
    <x v="6"/>
    <s v="NON-ELECTRIC UTILITIES"/>
    <n v="440"/>
  </r>
  <r>
    <x v="54"/>
    <s v="DM"/>
    <s v="OCEANIA"/>
    <s v="AUSTRALIA"/>
    <s v="INDUSTRIALS"/>
    <x v="7"/>
    <s v="METALS/MINING EXCLUDING STEEL"/>
    <n v="1165"/>
  </r>
  <r>
    <x v="54"/>
    <s v="DM"/>
    <s v="OCEANIA"/>
    <s v="AUSTRALIA"/>
    <s v="INDUSTRIALS"/>
    <x v="14"/>
    <s v="GAMING"/>
    <n v="135"/>
  </r>
  <r>
    <x v="54"/>
    <s v="EM"/>
    <s v="ASIA"/>
    <s v="CHINA"/>
    <s v="UTILITY"/>
    <x v="6"/>
    <s v="ELECTRIC-GENERATION"/>
    <n v="169"/>
  </r>
  <r>
    <x v="54"/>
    <s v="EM"/>
    <s v="ASIA"/>
    <s v="HONG KONG"/>
    <s v="INDUSTRIALS"/>
    <x v="1"/>
    <s v="TRANSPORT INFRASTRUCTURE/SERVICES"/>
    <n v="587.9"/>
  </r>
  <r>
    <x v="54"/>
    <s v="EM"/>
    <s v="ASIA"/>
    <s v="INDIA"/>
    <s v="INDUSTRIALS"/>
    <x v="7"/>
    <s v="CHEMICALS"/>
    <n v="100"/>
  </r>
  <r>
    <x v="54"/>
    <s v="EM"/>
    <s v="ASIA"/>
    <s v="INDONESIA"/>
    <s v="INDUSTRIALS"/>
    <x v="7"/>
    <s v="FORESTRY/PAPER"/>
    <n v="597.4"/>
  </r>
  <r>
    <x v="54"/>
    <s v="EM"/>
    <s v="ASIA"/>
    <s v="SINGAPORE"/>
    <s v="INDUSTRIALS"/>
    <x v="17"/>
    <s v="ELECTRONICS"/>
    <n v="649.79999999999995"/>
  </r>
  <r>
    <x v="54"/>
    <s v="EM"/>
    <s v="ASIA"/>
    <s v="THAILAND"/>
    <s v="INDUSTRIALS"/>
    <x v="7"/>
    <s v="FORESTRY/PAPER"/>
    <n v="111.3"/>
  </r>
  <r>
    <x v="54"/>
    <s v="EM"/>
    <s v="EUROPE"/>
    <s v="CZECH REPUBLIC"/>
    <s v="INDUSTRIALS"/>
    <x v="5"/>
    <s v="MEDIA CONTENT"/>
    <n v="100"/>
  </r>
  <r>
    <x v="54"/>
    <s v="EM"/>
    <s v="EUROPE"/>
    <s v="POLAND"/>
    <s v="INDUSTRIALS"/>
    <x v="2"/>
    <s v="TELECOM - WIRELESS"/>
    <n v="403.2"/>
  </r>
  <r>
    <x v="54"/>
    <s v="EM"/>
    <s v="EUROPE"/>
    <s v="POLAND"/>
    <s v="INDUSTRIALS"/>
    <x v="2"/>
    <s v="TELECOM - WIRELINE INTEGRATED &amp; SERVICES"/>
    <n v="391.6"/>
  </r>
  <r>
    <x v="54"/>
    <s v="EM"/>
    <s v="EUROPE"/>
    <s v="TURKEY"/>
    <s v="INDUSTRIALS"/>
    <x v="2"/>
    <s v="TELECOM - WIRELESS"/>
    <n v="685"/>
  </r>
  <r>
    <x v="54"/>
    <s v="EM"/>
    <s v="LATIN AMERICA"/>
    <s v="ARGENTINA"/>
    <s v="INDUSTRIALS"/>
    <x v="2"/>
    <s v="TELECOM - WIRELINE INTEGRATED &amp; SERVICES"/>
    <n v="616.70000000000005"/>
  </r>
  <r>
    <x v="54"/>
    <s v="EM"/>
    <s v="LATIN AMERICA"/>
    <s v="VENEZUELA"/>
    <s v="INDUSTRIALS"/>
    <x v="9"/>
    <s v="OIL REFINING &amp; MARKETING"/>
    <n v="500"/>
  </r>
  <r>
    <x v="54"/>
    <s v="EM"/>
    <s v="MIDDLE EAST"/>
    <s v="ISRAEL"/>
    <s v="INDUSTRIALS"/>
    <x v="2"/>
    <s v="TELECOM - WIRELESS"/>
    <n v="175"/>
  </r>
  <r>
    <x v="55"/>
    <s v="DM"/>
    <s v="EUROPE"/>
    <s v="FRANCE"/>
    <s v="INDUSTRIALS"/>
    <x v="9"/>
    <s v="OIL FIELD EQUIPMENT &amp; SERVICES"/>
    <n v="170"/>
  </r>
  <r>
    <x v="55"/>
    <s v="DM"/>
    <s v="EUROPE"/>
    <s v="FRANCE"/>
    <s v="INDUSTRIALS"/>
    <x v="2"/>
    <s v="TELECOM - WIRELINE INTEGRATED &amp; SERVICES"/>
    <n v="147.5"/>
  </r>
  <r>
    <x v="55"/>
    <s v="DM"/>
    <s v="EUROPE"/>
    <s v="GREECE"/>
    <s v="INDUSTRIALS"/>
    <x v="4"/>
    <s v="BEVERAGE"/>
    <n v="105.3"/>
  </r>
  <r>
    <x v="55"/>
    <s v="DM"/>
    <s v="EUROPE"/>
    <s v="GREECE"/>
    <s v="INDUSTRIALS"/>
    <x v="5"/>
    <s v="MEDIA CONTENT"/>
    <n v="115"/>
  </r>
  <r>
    <x v="55"/>
    <s v="DM"/>
    <s v="EUROPE"/>
    <s v="GREECE"/>
    <s v="INDUSTRIALS"/>
    <x v="1"/>
    <s v="TRANSPORT INFRASTRUCTURE/SERVICES"/>
    <n v="140"/>
  </r>
  <r>
    <x v="55"/>
    <s v="DM"/>
    <s v="EUROPE"/>
    <s v="IRELAND"/>
    <s v="INDUSTRIALS"/>
    <x v="0"/>
    <s v="PHARMACEUTICALS"/>
    <n v="159.69999999999999"/>
  </r>
  <r>
    <x v="55"/>
    <s v="DM"/>
    <s v="EUROPE"/>
    <s v="ITALY"/>
    <s v="INDUSTRIALS"/>
    <x v="8"/>
    <s v="MACHINERY"/>
    <n v="200"/>
  </r>
  <r>
    <x v="55"/>
    <s v="DM"/>
    <s v="EUROPE"/>
    <s v="LUXEMBOURG"/>
    <s v="INDUSTRIALS"/>
    <x v="2"/>
    <s v="TELECOM - WIRELESS"/>
    <n v="962"/>
  </r>
  <r>
    <x v="55"/>
    <s v="DM"/>
    <s v="EUROPE"/>
    <s v="NETHERLANDS"/>
    <s v="INDUSTRIALS"/>
    <x v="8"/>
    <s v="PACKAGING"/>
    <n v="100"/>
  </r>
  <r>
    <x v="55"/>
    <s v="DM"/>
    <s v="EUROPE"/>
    <s v="NETHERLANDS"/>
    <s v="INDUSTRIALS"/>
    <x v="5"/>
    <s v="CABLE &amp; SATELLITE TV"/>
    <n v="4364"/>
  </r>
  <r>
    <x v="55"/>
    <s v="DM"/>
    <s v="EUROPE"/>
    <s v="NETHERLANDS"/>
    <s v="INDUSTRIALS"/>
    <x v="10"/>
    <s v="SPECIALTY RETAIL"/>
    <n v="350"/>
  </r>
  <r>
    <x v="55"/>
    <s v="DM"/>
    <s v="EUROPE"/>
    <s v="NETHERLANDS"/>
    <s v="INDUSTRIALS"/>
    <x v="2"/>
    <s v="TELECOM - WIRELINE INTEGRATED &amp; SERVICES"/>
    <n v="1469.6"/>
  </r>
  <r>
    <x v="55"/>
    <s v="DM"/>
    <s v="EUROPE"/>
    <s v="NORWAY"/>
    <s v="INDUSTRIALS"/>
    <x v="9"/>
    <s v="OIL FIELD EQUIPMENT &amp; SERVICES"/>
    <n v="565"/>
  </r>
  <r>
    <x v="55"/>
    <s v="DM"/>
    <s v="EUROPE"/>
    <s v="SPAIN"/>
    <s v="INDUSTRIALS"/>
    <x v="2"/>
    <s v="TELECOM - WIRELINE INTEGRATED &amp; SERVICES"/>
    <n v="100"/>
  </r>
  <r>
    <x v="55"/>
    <s v="DM"/>
    <s v="EUROPE"/>
    <s v="SWEDEN"/>
    <s v="INDUSTRIALS"/>
    <x v="1"/>
    <s v="TRANSPORT INFRASTRUCTURE/SERVICES"/>
    <n v="175"/>
  </r>
  <r>
    <x v="55"/>
    <s v="DM"/>
    <s v="EUROPE"/>
    <s v="SWITZERLAND"/>
    <s v="INDUSTRIALS"/>
    <x v="2"/>
    <s v="TELECOM - WIRELINE INTEGRATED &amp; SERVICES"/>
    <n v="160"/>
  </r>
  <r>
    <x v="55"/>
    <s v="DM"/>
    <s v="EUROPE"/>
    <s v="UNITED KINGDOM"/>
    <s v="INDUSTRIALS"/>
    <x v="7"/>
    <s v="CHEMICALS"/>
    <n v="814.4"/>
  </r>
  <r>
    <x v="55"/>
    <s v="DM"/>
    <s v="EUROPE"/>
    <s v="UNITED KINGDOM"/>
    <s v="INDUSTRIALS"/>
    <x v="8"/>
    <s v="AEROSPACE/DEFENSE"/>
    <n v="224"/>
  </r>
  <r>
    <x v="55"/>
    <s v="DM"/>
    <s v="EUROPE"/>
    <s v="UNITED KINGDOM"/>
    <s v="INDUSTRIALS"/>
    <x v="8"/>
    <s v="PACKAGING"/>
    <n v="500"/>
  </r>
  <r>
    <x v="55"/>
    <s v="DM"/>
    <s v="EUROPE"/>
    <s v="UNITED KINGDOM"/>
    <s v="INDUSTRIALS"/>
    <x v="4"/>
    <s v="FOOD - WHOLESALE"/>
    <n v="200"/>
  </r>
  <r>
    <x v="55"/>
    <s v="DM"/>
    <s v="EUROPE"/>
    <s v="UNITED KINGDOM"/>
    <s v="INDUSTRIALS"/>
    <x v="4"/>
    <s v="PERSONAL &amp; HOUSEHOLD PRODUCTS"/>
    <n v="338.1"/>
  </r>
  <r>
    <x v="55"/>
    <s v="DM"/>
    <s v="EUROPE"/>
    <s v="UNITED KINGDOM"/>
    <s v="INDUSTRIALS"/>
    <x v="5"/>
    <s v="CABLE &amp; SATELLITE TV"/>
    <n v="5143.7"/>
  </r>
  <r>
    <x v="55"/>
    <s v="DM"/>
    <s v="EUROPE"/>
    <s v="UNITED KINGDOM"/>
    <s v="INDUSTRIALS"/>
    <x v="5"/>
    <s v="PRINTING &amp; PUBLISHING"/>
    <n v="110"/>
  </r>
  <r>
    <x v="55"/>
    <s v="DM"/>
    <s v="EUROPE"/>
    <s v="UNITED KINGDOM"/>
    <s v="INDUSTRIALS"/>
    <x v="15"/>
    <s v="REALESTATE DEV &amp; MGT"/>
    <n v="225"/>
  </r>
  <r>
    <x v="55"/>
    <s v="DM"/>
    <s v="EUROPE"/>
    <s v="UNITED KINGDOM"/>
    <s v="INDUSTRIALS"/>
    <x v="10"/>
    <s v="SPECIALTY RETAIL"/>
    <n v="300"/>
  </r>
  <r>
    <x v="55"/>
    <s v="DM"/>
    <s v="EUROPE"/>
    <s v="UNITED KINGDOM"/>
    <s v="INDUSTRIALS"/>
    <x v="17"/>
    <s v="TECH HARDWARE &amp; EQUIPMENT"/>
    <n v="170"/>
  </r>
  <r>
    <x v="55"/>
    <s v="DM"/>
    <s v="EUROPE"/>
    <s v="UNITED KINGDOM"/>
    <s v="INDUSTRIALS"/>
    <x v="2"/>
    <s v="TELECOM - WIRELESS"/>
    <n v="558"/>
  </r>
  <r>
    <x v="55"/>
    <s v="DM"/>
    <s v="EUROPE"/>
    <s v="UNITED KINGDOM"/>
    <s v="INDUSTRIALS"/>
    <x v="2"/>
    <s v="TELECOM - WIRELINE INTEGRATED &amp; SERVICES"/>
    <n v="314"/>
  </r>
  <r>
    <x v="55"/>
    <s v="DM"/>
    <s v="EUROPE"/>
    <s v="UNITED KINGDOM"/>
    <s v="INDUSTRIALS"/>
    <x v="1"/>
    <s v="TRANSPORT INFRASTRUCTURE/SERVICES"/>
    <n v="175"/>
  </r>
  <r>
    <x v="55"/>
    <s v="DM"/>
    <s v="EUROPE"/>
    <s v="UNITED KINGDOM"/>
    <s v="UTILITY"/>
    <x v="6"/>
    <s v="ELECTRIC-GENERATION"/>
    <n v="200"/>
  </r>
  <r>
    <x v="55"/>
    <s v="DM"/>
    <s v="NORTHERN AMERICA"/>
    <s v="BERMUDA"/>
    <s v="INDUSTRIALS"/>
    <x v="2"/>
    <s v="TELECOM - WIRELINE INTEGRATED &amp; SERVICES"/>
    <n v="426.6"/>
  </r>
  <r>
    <x v="55"/>
    <s v="DM"/>
    <s v="NORTHERN AMERICA"/>
    <s v="CANADA"/>
    <s v="INDUSTRIALS"/>
    <x v="7"/>
    <s v="BUILDING MATERIALS"/>
    <n v="186.5"/>
  </r>
  <r>
    <x v="55"/>
    <s v="DM"/>
    <s v="NORTHERN AMERICA"/>
    <s v="CANADA"/>
    <s v="INDUSTRIALS"/>
    <x v="7"/>
    <s v="CHEMICALS"/>
    <n v="580"/>
  </r>
  <r>
    <x v="55"/>
    <s v="DM"/>
    <s v="NORTHERN AMERICA"/>
    <s v="CANADA"/>
    <s v="INDUSTRIALS"/>
    <x v="7"/>
    <s v="FORESTRY/PAPER"/>
    <n v="2209.9"/>
  </r>
  <r>
    <x v="55"/>
    <s v="DM"/>
    <s v="NORTHERN AMERICA"/>
    <s v="CANADA"/>
    <s v="INDUSTRIALS"/>
    <x v="4"/>
    <s v="BEVERAGE"/>
    <n v="285"/>
  </r>
  <r>
    <x v="55"/>
    <s v="DM"/>
    <s v="NORTHERN AMERICA"/>
    <s v="CANADA"/>
    <s v="INDUSTRIALS"/>
    <x v="9"/>
    <s v="ENERGY - EXPLORATION &amp; PRODUCTION"/>
    <n v="399.9"/>
  </r>
  <r>
    <x v="55"/>
    <s v="DM"/>
    <s v="NORTHERN AMERICA"/>
    <s v="CANADA"/>
    <s v="INDUSTRIALS"/>
    <x v="14"/>
    <s v="THEATERS &amp; ENTERTAINMENT"/>
    <n v="300"/>
  </r>
  <r>
    <x v="55"/>
    <s v="DM"/>
    <s v="NORTHERN AMERICA"/>
    <s v="CANADA"/>
    <s v="INDUSTRIALS"/>
    <x v="5"/>
    <s v="ADVERTISING"/>
    <n v="200"/>
  </r>
  <r>
    <x v="55"/>
    <s v="DM"/>
    <s v="NORTHERN AMERICA"/>
    <s v="CANADA"/>
    <s v="INDUSTRIALS"/>
    <x v="5"/>
    <s v="CABLE &amp; SATELLITE TV"/>
    <n v="868"/>
  </r>
  <r>
    <x v="55"/>
    <s v="DM"/>
    <s v="NORTHERN AMERICA"/>
    <s v="CANADA"/>
    <s v="INDUSTRIALS"/>
    <x v="15"/>
    <s v="REALESTATE DEV &amp; MGT"/>
    <n v="200"/>
  </r>
  <r>
    <x v="55"/>
    <s v="DM"/>
    <s v="NORTHERN AMERICA"/>
    <s v="CANADA"/>
    <s v="INDUSTRIALS"/>
    <x v="15"/>
    <s v="REITS"/>
    <n v="167.5"/>
  </r>
  <r>
    <x v="55"/>
    <s v="DM"/>
    <s v="NORTHERN AMERICA"/>
    <s v="CANADA"/>
    <s v="INDUSTRIALS"/>
    <x v="16"/>
    <s v="SUPPORT-SERVICES"/>
    <n v="135"/>
  </r>
  <r>
    <x v="55"/>
    <s v="DM"/>
    <s v="NORTHERN AMERICA"/>
    <s v="CANADA"/>
    <s v="INDUSTRIALS"/>
    <x v="17"/>
    <s v="ELECTRONICS"/>
    <n v="330"/>
  </r>
  <r>
    <x v="55"/>
    <s v="DM"/>
    <s v="NORTHERN AMERICA"/>
    <s v="CANADA"/>
    <s v="INDUSTRIALS"/>
    <x v="17"/>
    <s v="TECH HARDWARE &amp; EQUIPMENT"/>
    <n v="149"/>
  </r>
  <r>
    <x v="55"/>
    <s v="DM"/>
    <s v="NORTHERN AMERICA"/>
    <s v="CANADA"/>
    <s v="INDUSTRIALS"/>
    <x v="2"/>
    <s v="TELECOM - WIRELESS"/>
    <n v="2158.4"/>
  </r>
  <r>
    <x v="55"/>
    <s v="DM"/>
    <s v="NORTHERN AMERICA"/>
    <s v="CANADA"/>
    <s v="INDUSTRIALS"/>
    <x v="2"/>
    <s v="TELECOM - WIRELINE INTEGRATED &amp; SERVICES"/>
    <n v="3676"/>
  </r>
  <r>
    <x v="55"/>
    <s v="DM"/>
    <s v="NORTHERN AMERICA"/>
    <s v="UNITED STATES"/>
    <s v="FINANCIAL"/>
    <x v="11"/>
    <s v="BANKING"/>
    <n v="2682.3"/>
  </r>
  <r>
    <x v="55"/>
    <s v="DM"/>
    <s v="NORTHERN AMERICA"/>
    <s v="UNITED STATES"/>
    <s v="FINANCIAL"/>
    <x v="12"/>
    <s v="CONS/COMM/LEASE FINANCING"/>
    <n v="3977.2"/>
  </r>
  <r>
    <x v="55"/>
    <s v="DM"/>
    <s v="NORTHERN AMERICA"/>
    <s v="UNITED STATES"/>
    <s v="FINANCIAL"/>
    <x v="12"/>
    <s v="INVESTMENTS &amp; MISC FINANCIAL SERVICES"/>
    <n v="2505.4"/>
  </r>
  <r>
    <x v="55"/>
    <s v="DM"/>
    <s v="NORTHERN AMERICA"/>
    <s v="UNITED STATES"/>
    <s v="FINANCIAL"/>
    <x v="13"/>
    <s v="INSURANCE BROKERAGE"/>
    <n v="548"/>
  </r>
  <r>
    <x v="55"/>
    <s v="DM"/>
    <s v="NORTHERN AMERICA"/>
    <s v="UNITED STATES"/>
    <s v="FINANCIAL"/>
    <x v="13"/>
    <s v="LIFE INSURANCE"/>
    <n v="2288"/>
  </r>
  <r>
    <x v="55"/>
    <s v="DM"/>
    <s v="NORTHERN AMERICA"/>
    <s v="UNITED STATES"/>
    <s v="FINANCIAL"/>
    <x v="13"/>
    <s v="P&amp;C"/>
    <n v="100"/>
  </r>
  <r>
    <x v="55"/>
    <s v="DM"/>
    <s v="NORTHERN AMERICA"/>
    <s v="UNITED STATES"/>
    <s v="INDUSTRIALS"/>
    <x v="3"/>
    <s v="AUTO PARTS &amp; EQUIPMENT"/>
    <n v="7560.8"/>
  </r>
  <r>
    <x v="55"/>
    <s v="DM"/>
    <s v="NORTHERN AMERICA"/>
    <s v="UNITED STATES"/>
    <s v="INDUSTRIALS"/>
    <x v="3"/>
    <s v="AUTOMAKERS"/>
    <n v="375"/>
  </r>
  <r>
    <x v="55"/>
    <s v="DM"/>
    <s v="NORTHERN AMERICA"/>
    <s v="UNITED STATES"/>
    <s v="INDUSTRIALS"/>
    <x v="7"/>
    <s v="BUILDING &amp; CONSTRUCTION"/>
    <n v="5749"/>
  </r>
  <r>
    <x v="55"/>
    <s v="DM"/>
    <s v="NORTHERN AMERICA"/>
    <s v="UNITED STATES"/>
    <s v="INDUSTRIALS"/>
    <x v="7"/>
    <s v="BUILDING MATERIALS"/>
    <n v="3679.8"/>
  </r>
  <r>
    <x v="55"/>
    <s v="DM"/>
    <s v="NORTHERN AMERICA"/>
    <s v="UNITED STATES"/>
    <s v="INDUSTRIALS"/>
    <x v="7"/>
    <s v="CHEMICALS"/>
    <n v="11354.5"/>
  </r>
  <r>
    <x v="55"/>
    <s v="DM"/>
    <s v="NORTHERN AMERICA"/>
    <s v="UNITED STATES"/>
    <s v="INDUSTRIALS"/>
    <x v="7"/>
    <s v="FORESTRY/PAPER"/>
    <n v="4688.3"/>
  </r>
  <r>
    <x v="55"/>
    <s v="DM"/>
    <s v="NORTHERN AMERICA"/>
    <s v="UNITED STATES"/>
    <s v="INDUSTRIALS"/>
    <x v="7"/>
    <s v="METALS/MINING EXCLUDING STEEL"/>
    <n v="4228.8"/>
  </r>
  <r>
    <x v="55"/>
    <s v="DM"/>
    <s v="NORTHERN AMERICA"/>
    <s v="UNITED STATES"/>
    <s v="INDUSTRIALS"/>
    <x v="7"/>
    <s v="STEEL PRODUCERS/PRODUCTS"/>
    <n v="3244"/>
  </r>
  <r>
    <x v="55"/>
    <s v="DM"/>
    <s v="NORTHERN AMERICA"/>
    <s v="UNITED STATES"/>
    <s v="INDUSTRIALS"/>
    <x v="8"/>
    <s v="AEROSPACE/DEFENSE"/>
    <n v="2875"/>
  </r>
  <r>
    <x v="55"/>
    <s v="DM"/>
    <s v="NORTHERN AMERICA"/>
    <s v="UNITED STATES"/>
    <s v="INDUSTRIALS"/>
    <x v="8"/>
    <s v="DIVERSIFIED CAPITAL GOODS"/>
    <n v="2367.1999999999998"/>
  </r>
  <r>
    <x v="55"/>
    <s v="DM"/>
    <s v="NORTHERN AMERICA"/>
    <s v="UNITED STATES"/>
    <s v="INDUSTRIALS"/>
    <x v="8"/>
    <s v="MACHINERY"/>
    <n v="3202.3"/>
  </r>
  <r>
    <x v="55"/>
    <s v="DM"/>
    <s v="NORTHERN AMERICA"/>
    <s v="UNITED STATES"/>
    <s v="INDUSTRIALS"/>
    <x v="8"/>
    <s v="PACKAGING"/>
    <n v="6471.2"/>
  </r>
  <r>
    <x v="55"/>
    <s v="DM"/>
    <s v="NORTHERN AMERICA"/>
    <s v="UNITED STATES"/>
    <s v="INDUSTRIALS"/>
    <x v="4"/>
    <s v="BEVERAGE"/>
    <n v="530"/>
  </r>
  <r>
    <x v="55"/>
    <s v="DM"/>
    <s v="NORTHERN AMERICA"/>
    <s v="UNITED STATES"/>
    <s v="INDUSTRIALS"/>
    <x v="4"/>
    <s v="FOOD - WHOLESALE"/>
    <n v="4256.8"/>
  </r>
  <r>
    <x v="55"/>
    <s v="DM"/>
    <s v="NORTHERN AMERICA"/>
    <s v="UNITED STATES"/>
    <s v="INDUSTRIALS"/>
    <x v="4"/>
    <s v="PERSONAL &amp; HOUSEHOLD PRODUCTS"/>
    <n v="7851.9"/>
  </r>
  <r>
    <x v="55"/>
    <s v="DM"/>
    <s v="NORTHERN AMERICA"/>
    <s v="UNITED STATES"/>
    <s v="INDUSTRIALS"/>
    <x v="4"/>
    <s v="TOBACCO"/>
    <n v="125"/>
  </r>
  <r>
    <x v="55"/>
    <s v="DM"/>
    <s v="NORTHERN AMERICA"/>
    <s v="UNITED STATES"/>
    <s v="INDUSTRIALS"/>
    <x v="9"/>
    <s v="ENERGY - EXPLORATION &amp; PRODUCTION"/>
    <n v="7509.3"/>
  </r>
  <r>
    <x v="55"/>
    <s v="DM"/>
    <s v="NORTHERN AMERICA"/>
    <s v="UNITED STATES"/>
    <s v="INDUSTRIALS"/>
    <x v="9"/>
    <s v="GAS DISTRIBUTION"/>
    <n v="275"/>
  </r>
  <r>
    <x v="55"/>
    <s v="DM"/>
    <s v="NORTHERN AMERICA"/>
    <s v="UNITED STATES"/>
    <s v="INDUSTRIALS"/>
    <x v="9"/>
    <s v="OIL FIELD EQUIPMENT &amp; SERVICES"/>
    <n v="2229.8000000000002"/>
  </r>
  <r>
    <x v="55"/>
    <s v="DM"/>
    <s v="NORTHERN AMERICA"/>
    <s v="UNITED STATES"/>
    <s v="INDUSTRIALS"/>
    <x v="9"/>
    <s v="OIL REFINING &amp; MARKETING"/>
    <n v="2020.5"/>
  </r>
  <r>
    <x v="55"/>
    <s v="DM"/>
    <s v="NORTHERN AMERICA"/>
    <s v="UNITED STATES"/>
    <s v="INDUSTRIALS"/>
    <x v="0"/>
    <s v="HEALTH FACILITIES"/>
    <n v="13571.5"/>
  </r>
  <r>
    <x v="55"/>
    <s v="DM"/>
    <s v="NORTHERN AMERICA"/>
    <s v="UNITED STATES"/>
    <s v="INDUSTRIALS"/>
    <x v="0"/>
    <s v="HEALTH SERVICES"/>
    <n v="3789.1"/>
  </r>
  <r>
    <x v="55"/>
    <s v="DM"/>
    <s v="NORTHERN AMERICA"/>
    <s v="UNITED STATES"/>
    <s v="INDUSTRIALS"/>
    <x v="0"/>
    <s v="MANAGED CARE"/>
    <n v="100"/>
  </r>
  <r>
    <x v="55"/>
    <s v="DM"/>
    <s v="NORTHERN AMERICA"/>
    <s v="UNITED STATES"/>
    <s v="INDUSTRIALS"/>
    <x v="0"/>
    <s v="MEDICAL PRODUCTS"/>
    <n v="1858.9"/>
  </r>
  <r>
    <x v="55"/>
    <s v="DM"/>
    <s v="NORTHERN AMERICA"/>
    <s v="UNITED STATES"/>
    <s v="INDUSTRIALS"/>
    <x v="0"/>
    <s v="PHARMACEUTICALS"/>
    <n v="725"/>
  </r>
  <r>
    <x v="55"/>
    <s v="DM"/>
    <s v="NORTHERN AMERICA"/>
    <s v="UNITED STATES"/>
    <s v="INDUSTRIALS"/>
    <x v="14"/>
    <s v="GAMING"/>
    <n v="14246.3"/>
  </r>
  <r>
    <x v="55"/>
    <s v="DM"/>
    <s v="NORTHERN AMERICA"/>
    <s v="UNITED STATES"/>
    <s v="INDUSTRIALS"/>
    <x v="14"/>
    <s v="HOTELS"/>
    <n v="5785.8"/>
  </r>
  <r>
    <x v="55"/>
    <s v="DM"/>
    <s v="NORTHERN AMERICA"/>
    <s v="UNITED STATES"/>
    <s v="INDUSTRIALS"/>
    <x v="14"/>
    <s v="RECREATION &amp; TRAVEL"/>
    <n v="2833.2"/>
  </r>
  <r>
    <x v="55"/>
    <s v="DM"/>
    <s v="NORTHERN AMERICA"/>
    <s v="UNITED STATES"/>
    <s v="INDUSTRIALS"/>
    <x v="14"/>
    <s v="THEATERS &amp; ENTERTAINMENT"/>
    <n v="828.4"/>
  </r>
  <r>
    <x v="55"/>
    <s v="DM"/>
    <s v="NORTHERN AMERICA"/>
    <s v="UNITED STATES"/>
    <s v="INDUSTRIALS"/>
    <x v="5"/>
    <s v="ADVERTISING"/>
    <n v="1099"/>
  </r>
  <r>
    <x v="55"/>
    <s v="DM"/>
    <s v="NORTHERN AMERICA"/>
    <s v="UNITED STATES"/>
    <s v="INDUSTRIALS"/>
    <x v="5"/>
    <s v="CABLE &amp; SATELLITE TV"/>
    <n v="31017.200000000001"/>
  </r>
  <r>
    <x v="55"/>
    <s v="DM"/>
    <s v="NORTHERN AMERICA"/>
    <s v="UNITED STATES"/>
    <s v="INDUSTRIALS"/>
    <x v="5"/>
    <s v="MEDIA - DIVERSIFIED"/>
    <n v="2682.7"/>
  </r>
  <r>
    <x v="55"/>
    <s v="DM"/>
    <s v="NORTHERN AMERICA"/>
    <s v="UNITED STATES"/>
    <s v="INDUSTRIALS"/>
    <x v="5"/>
    <s v="MEDIA CONTENT"/>
    <n v="6883.8"/>
  </r>
  <r>
    <x v="55"/>
    <s v="DM"/>
    <s v="NORTHERN AMERICA"/>
    <s v="UNITED STATES"/>
    <s v="INDUSTRIALS"/>
    <x v="5"/>
    <s v="PRINTING &amp; PUBLISHING"/>
    <n v="2995"/>
  </r>
  <r>
    <x v="55"/>
    <s v="DM"/>
    <s v="NORTHERN AMERICA"/>
    <s v="UNITED STATES"/>
    <s v="INDUSTRIALS"/>
    <x v="15"/>
    <s v="REALESTATE DEV &amp; MGT"/>
    <n v="450"/>
  </r>
  <r>
    <x v="55"/>
    <s v="DM"/>
    <s v="NORTHERN AMERICA"/>
    <s v="UNITED STATES"/>
    <s v="INDUSTRIALS"/>
    <x v="15"/>
    <s v="REITS"/>
    <n v="600"/>
  </r>
  <r>
    <x v="55"/>
    <s v="DM"/>
    <s v="NORTHERN AMERICA"/>
    <s v="UNITED STATES"/>
    <s v="INDUSTRIALS"/>
    <x v="10"/>
    <s v="DEPARTMENT STORES"/>
    <n v="10637.4"/>
  </r>
  <r>
    <x v="55"/>
    <s v="DM"/>
    <s v="NORTHERN AMERICA"/>
    <s v="UNITED STATES"/>
    <s v="INDUSTRIALS"/>
    <x v="10"/>
    <s v="DISCOUNT STORES"/>
    <n v="150"/>
  </r>
  <r>
    <x v="55"/>
    <s v="DM"/>
    <s v="NORTHERN AMERICA"/>
    <s v="UNITED STATES"/>
    <s v="INDUSTRIALS"/>
    <x v="10"/>
    <s v="FOOD &amp; DRUG RETAILERS"/>
    <n v="2571.8000000000002"/>
  </r>
  <r>
    <x v="55"/>
    <s v="DM"/>
    <s v="NORTHERN AMERICA"/>
    <s v="UNITED STATES"/>
    <s v="INDUSTRIALS"/>
    <x v="10"/>
    <s v="RESTAURANTS"/>
    <n v="3502.1"/>
  </r>
  <r>
    <x v="55"/>
    <s v="DM"/>
    <s v="NORTHERN AMERICA"/>
    <s v="UNITED STATES"/>
    <s v="INDUSTRIALS"/>
    <x v="10"/>
    <s v="SPECIALTY RETAIL"/>
    <n v="9138.2999999999993"/>
  </r>
  <r>
    <x v="55"/>
    <s v="DM"/>
    <s v="NORTHERN AMERICA"/>
    <s v="UNITED STATES"/>
    <s v="INDUSTRIALS"/>
    <x v="16"/>
    <s v="ENVIRONMENTAL"/>
    <n v="4944.2"/>
  </r>
  <r>
    <x v="55"/>
    <s v="DM"/>
    <s v="NORTHERN AMERICA"/>
    <s v="UNITED STATES"/>
    <s v="INDUSTRIALS"/>
    <x v="16"/>
    <s v="SUPPORT-SERVICES"/>
    <n v="4328.6000000000004"/>
  </r>
  <r>
    <x v="55"/>
    <s v="DM"/>
    <s v="NORTHERN AMERICA"/>
    <s v="UNITED STATES"/>
    <s v="INDUSTRIALS"/>
    <x v="17"/>
    <s v="ELECTRONICS"/>
    <n v="3893.6"/>
  </r>
  <r>
    <x v="55"/>
    <s v="DM"/>
    <s v="NORTHERN AMERICA"/>
    <s v="UNITED STATES"/>
    <s v="INDUSTRIALS"/>
    <x v="17"/>
    <s v="SOFTWARE/SERVICES"/>
    <n v="3146.2"/>
  </r>
  <r>
    <x v="55"/>
    <s v="DM"/>
    <s v="NORTHERN AMERICA"/>
    <s v="UNITED STATES"/>
    <s v="INDUSTRIALS"/>
    <x v="17"/>
    <s v="TECH HARDWARE &amp; EQUIPMENT"/>
    <n v="7330.4"/>
  </r>
  <r>
    <x v="55"/>
    <s v="DM"/>
    <s v="NORTHERN AMERICA"/>
    <s v="UNITED STATES"/>
    <s v="INDUSTRIALS"/>
    <x v="2"/>
    <s v="TELECOM - SATELLITE"/>
    <n v="929"/>
  </r>
  <r>
    <x v="55"/>
    <s v="DM"/>
    <s v="NORTHERN AMERICA"/>
    <s v="UNITED STATES"/>
    <s v="INDUSTRIALS"/>
    <x v="2"/>
    <s v="TELECOM - WIRELESS"/>
    <n v="22480.9"/>
  </r>
  <r>
    <x v="55"/>
    <s v="DM"/>
    <s v="NORTHERN AMERICA"/>
    <s v="UNITED STATES"/>
    <s v="INDUSTRIALS"/>
    <x v="2"/>
    <s v="TELECOM - WIRELINE INTEGRATED &amp; SERVICES"/>
    <n v="31852.1"/>
  </r>
  <r>
    <x v="55"/>
    <s v="DM"/>
    <s v="NORTHERN AMERICA"/>
    <s v="UNITED STATES"/>
    <s v="INDUSTRIALS"/>
    <x v="1"/>
    <s v="AIR TRANSPORTATION"/>
    <n v="3816.5"/>
  </r>
  <r>
    <x v="55"/>
    <s v="DM"/>
    <s v="NORTHERN AMERICA"/>
    <s v="UNITED STATES"/>
    <s v="INDUSTRIALS"/>
    <x v="1"/>
    <s v="RAIL"/>
    <n v="229"/>
  </r>
  <r>
    <x v="55"/>
    <s v="DM"/>
    <s v="NORTHERN AMERICA"/>
    <s v="UNITED STATES"/>
    <s v="INDUSTRIALS"/>
    <x v="1"/>
    <s v="TRANSPORT INFRASTRUCTURE/SERVICES"/>
    <n v="1395"/>
  </r>
  <r>
    <x v="55"/>
    <s v="DM"/>
    <s v="NORTHERN AMERICA"/>
    <s v="UNITED STATES"/>
    <s v="INDUSTRIALS"/>
    <x v="1"/>
    <s v="TRUCKING &amp; DELIVERY"/>
    <n v="149"/>
  </r>
  <r>
    <x v="55"/>
    <s v="DM"/>
    <s v="NORTHERN AMERICA"/>
    <s v="UNITED STATES"/>
    <s v="UTILITY"/>
    <x v="6"/>
    <s v="ELECTRIC-DISTR/TRANS"/>
    <n v="900"/>
  </r>
  <r>
    <x v="55"/>
    <s v="DM"/>
    <s v="NORTHERN AMERICA"/>
    <s v="UNITED STATES"/>
    <s v="UTILITY"/>
    <x v="6"/>
    <s v="ELECTRIC-GENERATION"/>
    <n v="9581.2000000000007"/>
  </r>
  <r>
    <x v="55"/>
    <s v="DM"/>
    <s v="NORTHERN AMERICA"/>
    <s v="UNITED STATES"/>
    <s v="UTILITY"/>
    <x v="6"/>
    <s v="ELECTRIC-INTEGRATED"/>
    <n v="13012.2"/>
  </r>
  <r>
    <x v="55"/>
    <s v="DM"/>
    <s v="NORTHERN AMERICA"/>
    <s v="UNITED STATES"/>
    <s v="UTILITY"/>
    <x v="6"/>
    <s v="NON-ELECTRIC UTILITIES"/>
    <n v="440"/>
  </r>
  <r>
    <x v="55"/>
    <s v="DM"/>
    <s v="OCEANIA"/>
    <s v="AUSTRALIA"/>
    <s v="INDUSTRIALS"/>
    <x v="7"/>
    <s v="METALS/MINING EXCLUDING STEEL"/>
    <n v="940"/>
  </r>
  <r>
    <x v="55"/>
    <s v="DM"/>
    <s v="OCEANIA"/>
    <s v="AUSTRALIA"/>
    <s v="INDUSTRIALS"/>
    <x v="14"/>
    <s v="GAMING"/>
    <n v="135"/>
  </r>
  <r>
    <x v="55"/>
    <s v="EM"/>
    <s v="ASIA"/>
    <s v="CHINA"/>
    <s v="UTILITY"/>
    <x v="6"/>
    <s v="ELECTRIC-GENERATION"/>
    <n v="169"/>
  </r>
  <r>
    <x v="55"/>
    <s v="EM"/>
    <s v="ASIA"/>
    <s v="HONG KONG"/>
    <s v="INDUSTRIALS"/>
    <x v="1"/>
    <s v="TRANSPORT INFRASTRUCTURE/SERVICES"/>
    <n v="587.9"/>
  </r>
  <r>
    <x v="55"/>
    <s v="EM"/>
    <s v="ASIA"/>
    <s v="INDIA"/>
    <s v="INDUSTRIALS"/>
    <x v="7"/>
    <s v="CHEMICALS"/>
    <n v="100"/>
  </r>
  <r>
    <x v="55"/>
    <s v="EM"/>
    <s v="ASIA"/>
    <s v="INDONESIA"/>
    <s v="INDUSTRIALS"/>
    <x v="7"/>
    <s v="FORESTRY/PAPER"/>
    <n v="597.4"/>
  </r>
  <r>
    <x v="55"/>
    <s v="EM"/>
    <s v="ASIA"/>
    <s v="SINGAPORE"/>
    <s v="INDUSTRIALS"/>
    <x v="17"/>
    <s v="ELECTRONICS"/>
    <n v="649.79999999999995"/>
  </r>
  <r>
    <x v="55"/>
    <s v="EM"/>
    <s v="ASIA"/>
    <s v="THAILAND"/>
    <s v="INDUSTRIALS"/>
    <x v="7"/>
    <s v="FORESTRY/PAPER"/>
    <n v="111.3"/>
  </r>
  <r>
    <x v="55"/>
    <s v="EM"/>
    <s v="EUROPE"/>
    <s v="CZECH REPUBLIC"/>
    <s v="INDUSTRIALS"/>
    <x v="5"/>
    <s v="MEDIA CONTENT"/>
    <n v="100"/>
  </r>
  <r>
    <x v="55"/>
    <s v="EM"/>
    <s v="EUROPE"/>
    <s v="POLAND"/>
    <s v="INDUSTRIALS"/>
    <x v="2"/>
    <s v="TELECOM - WIRELESS"/>
    <n v="403.2"/>
  </r>
  <r>
    <x v="55"/>
    <s v="EM"/>
    <s v="EUROPE"/>
    <s v="POLAND"/>
    <s v="INDUSTRIALS"/>
    <x v="2"/>
    <s v="TELECOM - WIRELINE INTEGRATED &amp; SERVICES"/>
    <n v="391.6"/>
  </r>
  <r>
    <x v="55"/>
    <s v="EM"/>
    <s v="EUROPE"/>
    <s v="TURKEY"/>
    <s v="INDUSTRIALS"/>
    <x v="2"/>
    <s v="TELECOM - WIRELESS"/>
    <n v="685"/>
  </r>
  <r>
    <x v="55"/>
    <s v="EM"/>
    <s v="LATIN AMERICA"/>
    <s v="ARGENTINA"/>
    <s v="INDUSTRIALS"/>
    <x v="2"/>
    <s v="TELECOM - WIRELINE INTEGRATED &amp; SERVICES"/>
    <n v="616.70000000000005"/>
  </r>
  <r>
    <x v="55"/>
    <s v="EM"/>
    <s v="LATIN AMERICA"/>
    <s v="VENEZUELA"/>
    <s v="INDUSTRIALS"/>
    <x v="9"/>
    <s v="OIL REFINING &amp; MARKETING"/>
    <n v="500"/>
  </r>
  <r>
    <x v="55"/>
    <s v="EM"/>
    <s v="MIDDLE EAST"/>
    <s v="ISRAEL"/>
    <s v="INDUSTRIALS"/>
    <x v="2"/>
    <s v="TELECOM - WIRELESS"/>
    <n v="175"/>
  </r>
  <r>
    <x v="56"/>
    <s v="DM"/>
    <s v="EUROPE"/>
    <s v="FRANCE"/>
    <s v="INDUSTRIALS"/>
    <x v="9"/>
    <s v="OIL FIELD EQUIPMENT &amp; SERVICES"/>
    <n v="170"/>
  </r>
  <r>
    <x v="56"/>
    <s v="DM"/>
    <s v="EUROPE"/>
    <s v="FRANCE"/>
    <s v="INDUSTRIALS"/>
    <x v="2"/>
    <s v="TELECOM - WIRELINE INTEGRATED &amp; SERVICES"/>
    <n v="147.5"/>
  </r>
  <r>
    <x v="56"/>
    <s v="DM"/>
    <s v="EUROPE"/>
    <s v="GERMANY"/>
    <s v="INDUSTRIALS"/>
    <x v="5"/>
    <s v="CABLE &amp; SATELLITE TV"/>
    <n v="900"/>
  </r>
  <r>
    <x v="56"/>
    <s v="DM"/>
    <s v="EUROPE"/>
    <s v="GREECE"/>
    <s v="INDUSTRIALS"/>
    <x v="4"/>
    <s v="BEVERAGE"/>
    <n v="105.3"/>
  </r>
  <r>
    <x v="56"/>
    <s v="DM"/>
    <s v="EUROPE"/>
    <s v="GREECE"/>
    <s v="INDUSTRIALS"/>
    <x v="5"/>
    <s v="MEDIA CONTENT"/>
    <n v="115"/>
  </r>
  <r>
    <x v="56"/>
    <s v="DM"/>
    <s v="EUROPE"/>
    <s v="GREECE"/>
    <s v="INDUSTRIALS"/>
    <x v="1"/>
    <s v="TRANSPORT INFRASTRUCTURE/SERVICES"/>
    <n v="140"/>
  </r>
  <r>
    <x v="56"/>
    <s v="DM"/>
    <s v="EUROPE"/>
    <s v="IRELAND"/>
    <s v="INDUSTRIALS"/>
    <x v="0"/>
    <s v="PHARMACEUTICALS"/>
    <n v="159.69999999999999"/>
  </r>
  <r>
    <x v="56"/>
    <s v="DM"/>
    <s v="EUROPE"/>
    <s v="ITALY"/>
    <s v="INDUSTRIALS"/>
    <x v="8"/>
    <s v="MACHINERY"/>
    <n v="200"/>
  </r>
  <r>
    <x v="56"/>
    <s v="DM"/>
    <s v="EUROPE"/>
    <s v="LUXEMBOURG"/>
    <s v="INDUSTRIALS"/>
    <x v="2"/>
    <s v="TELECOM - WIRELESS"/>
    <n v="962"/>
  </r>
  <r>
    <x v="56"/>
    <s v="DM"/>
    <s v="EUROPE"/>
    <s v="NETHERLANDS"/>
    <s v="INDUSTRIALS"/>
    <x v="8"/>
    <s v="PACKAGING"/>
    <n v="100"/>
  </r>
  <r>
    <x v="56"/>
    <s v="DM"/>
    <s v="EUROPE"/>
    <s v="NETHERLANDS"/>
    <s v="INDUSTRIALS"/>
    <x v="5"/>
    <s v="CABLE &amp; SATELLITE TV"/>
    <n v="4364"/>
  </r>
  <r>
    <x v="56"/>
    <s v="DM"/>
    <s v="EUROPE"/>
    <s v="NETHERLANDS"/>
    <s v="INDUSTRIALS"/>
    <x v="10"/>
    <s v="SPECIALTY RETAIL"/>
    <n v="350"/>
  </r>
  <r>
    <x v="56"/>
    <s v="DM"/>
    <s v="EUROPE"/>
    <s v="NETHERLANDS"/>
    <s v="INDUSTRIALS"/>
    <x v="2"/>
    <s v="TELECOM - WIRELINE INTEGRATED &amp; SERVICES"/>
    <n v="1469.6"/>
  </r>
  <r>
    <x v="56"/>
    <s v="DM"/>
    <s v="EUROPE"/>
    <s v="NORWAY"/>
    <s v="INDUSTRIALS"/>
    <x v="9"/>
    <s v="OIL FIELD EQUIPMENT &amp; SERVICES"/>
    <n v="565"/>
  </r>
  <r>
    <x v="56"/>
    <s v="DM"/>
    <s v="EUROPE"/>
    <s v="SPAIN"/>
    <s v="INDUSTRIALS"/>
    <x v="2"/>
    <s v="TELECOM - WIRELINE INTEGRATED &amp; SERVICES"/>
    <n v="100"/>
  </r>
  <r>
    <x v="56"/>
    <s v="DM"/>
    <s v="EUROPE"/>
    <s v="SWEDEN"/>
    <s v="INDUSTRIALS"/>
    <x v="1"/>
    <s v="TRANSPORT INFRASTRUCTURE/SERVICES"/>
    <n v="175"/>
  </r>
  <r>
    <x v="56"/>
    <s v="DM"/>
    <s v="EUROPE"/>
    <s v="SWITZERLAND"/>
    <s v="INDUSTRIALS"/>
    <x v="2"/>
    <s v="TELECOM - WIRELINE INTEGRATED &amp; SERVICES"/>
    <n v="160"/>
  </r>
  <r>
    <x v="56"/>
    <s v="DM"/>
    <s v="EUROPE"/>
    <s v="UNITED KINGDOM"/>
    <s v="INDUSTRIALS"/>
    <x v="7"/>
    <s v="CHEMICALS"/>
    <n v="689.4"/>
  </r>
  <r>
    <x v="56"/>
    <s v="DM"/>
    <s v="EUROPE"/>
    <s v="UNITED KINGDOM"/>
    <s v="INDUSTRIALS"/>
    <x v="8"/>
    <s v="AEROSPACE/DEFENSE"/>
    <n v="224"/>
  </r>
  <r>
    <x v="56"/>
    <s v="DM"/>
    <s v="EUROPE"/>
    <s v="UNITED KINGDOM"/>
    <s v="INDUSTRIALS"/>
    <x v="8"/>
    <s v="PACKAGING"/>
    <n v="500"/>
  </r>
  <r>
    <x v="56"/>
    <s v="DM"/>
    <s v="EUROPE"/>
    <s v="UNITED KINGDOM"/>
    <s v="INDUSTRIALS"/>
    <x v="4"/>
    <s v="FOOD - WHOLESALE"/>
    <n v="200"/>
  </r>
  <r>
    <x v="56"/>
    <s v="DM"/>
    <s v="EUROPE"/>
    <s v="UNITED KINGDOM"/>
    <s v="INDUSTRIALS"/>
    <x v="4"/>
    <s v="PERSONAL &amp; HOUSEHOLD PRODUCTS"/>
    <n v="322.89999999999998"/>
  </r>
  <r>
    <x v="56"/>
    <s v="DM"/>
    <s v="EUROPE"/>
    <s v="UNITED KINGDOM"/>
    <s v="INDUSTRIALS"/>
    <x v="5"/>
    <s v="CABLE &amp; SATELLITE TV"/>
    <n v="5143.7"/>
  </r>
  <r>
    <x v="56"/>
    <s v="DM"/>
    <s v="EUROPE"/>
    <s v="UNITED KINGDOM"/>
    <s v="INDUSTRIALS"/>
    <x v="5"/>
    <s v="PRINTING &amp; PUBLISHING"/>
    <n v="110"/>
  </r>
  <r>
    <x v="56"/>
    <s v="DM"/>
    <s v="EUROPE"/>
    <s v="UNITED KINGDOM"/>
    <s v="INDUSTRIALS"/>
    <x v="15"/>
    <s v="REALESTATE DEV &amp; MGT"/>
    <n v="225"/>
  </r>
  <r>
    <x v="56"/>
    <s v="DM"/>
    <s v="EUROPE"/>
    <s v="UNITED KINGDOM"/>
    <s v="INDUSTRIALS"/>
    <x v="10"/>
    <s v="SPECIALTY RETAIL"/>
    <n v="300"/>
  </r>
  <r>
    <x v="56"/>
    <s v="DM"/>
    <s v="EUROPE"/>
    <s v="UNITED KINGDOM"/>
    <s v="INDUSTRIALS"/>
    <x v="17"/>
    <s v="TECH HARDWARE &amp; EQUIPMENT"/>
    <n v="170"/>
  </r>
  <r>
    <x v="56"/>
    <s v="DM"/>
    <s v="EUROPE"/>
    <s v="UNITED KINGDOM"/>
    <s v="INDUSTRIALS"/>
    <x v="2"/>
    <s v="TELECOM - WIRELESS"/>
    <n v="558"/>
  </r>
  <r>
    <x v="56"/>
    <s v="DM"/>
    <s v="EUROPE"/>
    <s v="UNITED KINGDOM"/>
    <s v="INDUSTRIALS"/>
    <x v="2"/>
    <s v="TELECOM - WIRELINE INTEGRATED &amp; SERVICES"/>
    <n v="314"/>
  </r>
  <r>
    <x v="56"/>
    <s v="DM"/>
    <s v="EUROPE"/>
    <s v="UNITED KINGDOM"/>
    <s v="INDUSTRIALS"/>
    <x v="1"/>
    <s v="TRANSPORT INFRASTRUCTURE/SERVICES"/>
    <n v="175"/>
  </r>
  <r>
    <x v="56"/>
    <s v="DM"/>
    <s v="EUROPE"/>
    <s v="UNITED KINGDOM"/>
    <s v="UTILITY"/>
    <x v="6"/>
    <s v="ELECTRIC-GENERATION"/>
    <n v="200"/>
  </r>
  <r>
    <x v="56"/>
    <s v="DM"/>
    <s v="NORTHERN AMERICA"/>
    <s v="BERMUDA"/>
    <s v="INDUSTRIALS"/>
    <x v="2"/>
    <s v="TELECOM - WIRELINE INTEGRATED &amp; SERVICES"/>
    <n v="426.6"/>
  </r>
  <r>
    <x v="56"/>
    <s v="DM"/>
    <s v="NORTHERN AMERICA"/>
    <s v="CANADA"/>
    <s v="INDUSTRIALS"/>
    <x v="7"/>
    <s v="BUILDING MATERIALS"/>
    <n v="186.5"/>
  </r>
  <r>
    <x v="56"/>
    <s v="DM"/>
    <s v="NORTHERN AMERICA"/>
    <s v="CANADA"/>
    <s v="INDUSTRIALS"/>
    <x v="7"/>
    <s v="CHEMICALS"/>
    <n v="580"/>
  </r>
  <r>
    <x v="56"/>
    <s v="DM"/>
    <s v="NORTHERN AMERICA"/>
    <s v="CANADA"/>
    <s v="INDUSTRIALS"/>
    <x v="7"/>
    <s v="FORESTRY/PAPER"/>
    <n v="2459.9"/>
  </r>
  <r>
    <x v="56"/>
    <s v="DM"/>
    <s v="NORTHERN AMERICA"/>
    <s v="CANADA"/>
    <s v="INDUSTRIALS"/>
    <x v="4"/>
    <s v="BEVERAGE"/>
    <n v="285"/>
  </r>
  <r>
    <x v="56"/>
    <s v="DM"/>
    <s v="NORTHERN AMERICA"/>
    <s v="CANADA"/>
    <s v="INDUSTRIALS"/>
    <x v="9"/>
    <s v="ENERGY - EXPLORATION &amp; PRODUCTION"/>
    <n v="199.9"/>
  </r>
  <r>
    <x v="56"/>
    <s v="DM"/>
    <s v="NORTHERN AMERICA"/>
    <s v="CANADA"/>
    <s v="INDUSTRIALS"/>
    <x v="14"/>
    <s v="THEATERS &amp; ENTERTAINMENT"/>
    <n v="300"/>
  </r>
  <r>
    <x v="56"/>
    <s v="DM"/>
    <s v="NORTHERN AMERICA"/>
    <s v="CANADA"/>
    <s v="INDUSTRIALS"/>
    <x v="5"/>
    <s v="ADVERTISING"/>
    <n v="200"/>
  </r>
  <r>
    <x v="56"/>
    <s v="DM"/>
    <s v="NORTHERN AMERICA"/>
    <s v="CANADA"/>
    <s v="INDUSTRIALS"/>
    <x v="5"/>
    <s v="CABLE &amp; SATELLITE TV"/>
    <n v="868"/>
  </r>
  <r>
    <x v="56"/>
    <s v="DM"/>
    <s v="NORTHERN AMERICA"/>
    <s v="CANADA"/>
    <s v="INDUSTRIALS"/>
    <x v="15"/>
    <s v="REALESTATE DEV &amp; MGT"/>
    <n v="200"/>
  </r>
  <r>
    <x v="56"/>
    <s v="DM"/>
    <s v="NORTHERN AMERICA"/>
    <s v="CANADA"/>
    <s v="INDUSTRIALS"/>
    <x v="15"/>
    <s v="REITS"/>
    <n v="167.5"/>
  </r>
  <r>
    <x v="56"/>
    <s v="DM"/>
    <s v="NORTHERN AMERICA"/>
    <s v="CANADA"/>
    <s v="INDUSTRIALS"/>
    <x v="16"/>
    <s v="SUPPORT-SERVICES"/>
    <n v="135"/>
  </r>
  <r>
    <x v="56"/>
    <s v="DM"/>
    <s v="NORTHERN AMERICA"/>
    <s v="CANADA"/>
    <s v="INDUSTRIALS"/>
    <x v="17"/>
    <s v="ELECTRONICS"/>
    <n v="330"/>
  </r>
  <r>
    <x v="56"/>
    <s v="DM"/>
    <s v="NORTHERN AMERICA"/>
    <s v="CANADA"/>
    <s v="INDUSTRIALS"/>
    <x v="17"/>
    <s v="TECH HARDWARE &amp; EQUIPMENT"/>
    <n v="149"/>
  </r>
  <r>
    <x v="56"/>
    <s v="DM"/>
    <s v="NORTHERN AMERICA"/>
    <s v="CANADA"/>
    <s v="INDUSTRIALS"/>
    <x v="2"/>
    <s v="TELECOM - WIRELESS"/>
    <n v="2658.4"/>
  </r>
  <r>
    <x v="56"/>
    <s v="DM"/>
    <s v="NORTHERN AMERICA"/>
    <s v="CANADA"/>
    <s v="INDUSTRIALS"/>
    <x v="2"/>
    <s v="TELECOM - WIRELINE INTEGRATED &amp; SERVICES"/>
    <n v="2576"/>
  </r>
  <r>
    <x v="56"/>
    <s v="DM"/>
    <s v="NORTHERN AMERICA"/>
    <s v="CANADA"/>
    <s v="INDUSTRIALS"/>
    <x v="1"/>
    <s v="AIR TRANSPORTATION"/>
    <n v="299.39999999999998"/>
  </r>
  <r>
    <x v="56"/>
    <s v="DM"/>
    <s v="NORTHERN AMERICA"/>
    <s v="UNITED STATES"/>
    <s v="FINANCIAL"/>
    <x v="11"/>
    <s v="BANKING"/>
    <n v="2557.3000000000002"/>
  </r>
  <r>
    <x v="56"/>
    <s v="DM"/>
    <s v="NORTHERN AMERICA"/>
    <s v="UNITED STATES"/>
    <s v="FINANCIAL"/>
    <x v="12"/>
    <s v="CONS/COMM/LEASE FINANCING"/>
    <n v="3464.2"/>
  </r>
  <r>
    <x v="56"/>
    <s v="DM"/>
    <s v="NORTHERN AMERICA"/>
    <s v="UNITED STATES"/>
    <s v="FINANCIAL"/>
    <x v="12"/>
    <s v="INVESTMENTS &amp; MISC FINANCIAL SERVICES"/>
    <n v="2505.4"/>
  </r>
  <r>
    <x v="56"/>
    <s v="DM"/>
    <s v="NORTHERN AMERICA"/>
    <s v="UNITED STATES"/>
    <s v="FINANCIAL"/>
    <x v="13"/>
    <s v="INSURANCE BROKERAGE"/>
    <n v="548"/>
  </r>
  <r>
    <x v="56"/>
    <s v="DM"/>
    <s v="NORTHERN AMERICA"/>
    <s v="UNITED STATES"/>
    <s v="FINANCIAL"/>
    <x v="13"/>
    <s v="LIFE INSURANCE"/>
    <n v="2688"/>
  </r>
  <r>
    <x v="56"/>
    <s v="DM"/>
    <s v="NORTHERN AMERICA"/>
    <s v="UNITED STATES"/>
    <s v="FINANCIAL"/>
    <x v="13"/>
    <s v="P&amp;C"/>
    <n v="100"/>
  </r>
  <r>
    <x v="56"/>
    <s v="DM"/>
    <s v="NORTHERN AMERICA"/>
    <s v="UNITED STATES"/>
    <s v="INDUSTRIALS"/>
    <x v="3"/>
    <s v="AUTO PARTS &amp; EQUIPMENT"/>
    <n v="8910.7999999999993"/>
  </r>
  <r>
    <x v="56"/>
    <s v="DM"/>
    <s v="NORTHERN AMERICA"/>
    <s v="UNITED STATES"/>
    <s v="INDUSTRIALS"/>
    <x v="3"/>
    <s v="AUTOMAKERS"/>
    <n v="725"/>
  </r>
  <r>
    <x v="56"/>
    <s v="DM"/>
    <s v="NORTHERN AMERICA"/>
    <s v="UNITED STATES"/>
    <s v="INDUSTRIALS"/>
    <x v="7"/>
    <s v="BUILDING &amp; CONSTRUCTION"/>
    <n v="6199"/>
  </r>
  <r>
    <x v="56"/>
    <s v="DM"/>
    <s v="NORTHERN AMERICA"/>
    <s v="UNITED STATES"/>
    <s v="INDUSTRIALS"/>
    <x v="7"/>
    <s v="BUILDING MATERIALS"/>
    <n v="3675"/>
  </r>
  <r>
    <x v="56"/>
    <s v="DM"/>
    <s v="NORTHERN AMERICA"/>
    <s v="UNITED STATES"/>
    <s v="INDUSTRIALS"/>
    <x v="7"/>
    <s v="CHEMICALS"/>
    <n v="10442.700000000001"/>
  </r>
  <r>
    <x v="56"/>
    <s v="DM"/>
    <s v="NORTHERN AMERICA"/>
    <s v="UNITED STATES"/>
    <s v="INDUSTRIALS"/>
    <x v="7"/>
    <s v="FORESTRY/PAPER"/>
    <n v="5738.3"/>
  </r>
  <r>
    <x v="56"/>
    <s v="DM"/>
    <s v="NORTHERN AMERICA"/>
    <s v="UNITED STATES"/>
    <s v="INDUSTRIALS"/>
    <x v="7"/>
    <s v="METALS/MINING EXCLUDING STEEL"/>
    <n v="4328.8"/>
  </r>
  <r>
    <x v="56"/>
    <s v="DM"/>
    <s v="NORTHERN AMERICA"/>
    <s v="UNITED STATES"/>
    <s v="INDUSTRIALS"/>
    <x v="7"/>
    <s v="STEEL PRODUCERS/PRODUCTS"/>
    <n v="3244"/>
  </r>
  <r>
    <x v="56"/>
    <s v="DM"/>
    <s v="NORTHERN AMERICA"/>
    <s v="UNITED STATES"/>
    <s v="INDUSTRIALS"/>
    <x v="8"/>
    <s v="AEROSPACE/DEFENSE"/>
    <n v="3075"/>
  </r>
  <r>
    <x v="56"/>
    <s v="DM"/>
    <s v="NORTHERN AMERICA"/>
    <s v="UNITED STATES"/>
    <s v="INDUSTRIALS"/>
    <x v="8"/>
    <s v="DIVERSIFIED CAPITAL GOODS"/>
    <n v="2367.1999999999998"/>
  </r>
  <r>
    <x v="56"/>
    <s v="DM"/>
    <s v="NORTHERN AMERICA"/>
    <s v="UNITED STATES"/>
    <s v="INDUSTRIALS"/>
    <x v="8"/>
    <s v="MACHINERY"/>
    <n v="3072.3"/>
  </r>
  <r>
    <x v="56"/>
    <s v="DM"/>
    <s v="NORTHERN AMERICA"/>
    <s v="UNITED STATES"/>
    <s v="INDUSTRIALS"/>
    <x v="8"/>
    <s v="PACKAGING"/>
    <n v="6471.2"/>
  </r>
  <r>
    <x v="56"/>
    <s v="DM"/>
    <s v="NORTHERN AMERICA"/>
    <s v="UNITED STATES"/>
    <s v="INDUSTRIALS"/>
    <x v="4"/>
    <s v="BEVERAGE"/>
    <n v="530"/>
  </r>
  <r>
    <x v="56"/>
    <s v="DM"/>
    <s v="NORTHERN AMERICA"/>
    <s v="UNITED STATES"/>
    <s v="INDUSTRIALS"/>
    <x v="4"/>
    <s v="FOOD - WHOLESALE"/>
    <n v="4131.8"/>
  </r>
  <r>
    <x v="56"/>
    <s v="DM"/>
    <s v="NORTHERN AMERICA"/>
    <s v="UNITED STATES"/>
    <s v="INDUSTRIALS"/>
    <x v="4"/>
    <s v="PERSONAL &amp; HOUSEHOLD PRODUCTS"/>
    <n v="7941.9"/>
  </r>
  <r>
    <x v="56"/>
    <s v="DM"/>
    <s v="NORTHERN AMERICA"/>
    <s v="UNITED STATES"/>
    <s v="INDUSTRIALS"/>
    <x v="4"/>
    <s v="TOBACCO"/>
    <n v="125"/>
  </r>
  <r>
    <x v="56"/>
    <s v="DM"/>
    <s v="NORTHERN AMERICA"/>
    <s v="UNITED STATES"/>
    <s v="INDUSTRIALS"/>
    <x v="9"/>
    <s v="ENERGY - EXPLORATION &amp; PRODUCTION"/>
    <n v="8298.7999999999993"/>
  </r>
  <r>
    <x v="56"/>
    <s v="DM"/>
    <s v="NORTHERN AMERICA"/>
    <s v="UNITED STATES"/>
    <s v="INDUSTRIALS"/>
    <x v="9"/>
    <s v="GAS DISTRIBUTION"/>
    <n v="625"/>
  </r>
  <r>
    <x v="56"/>
    <s v="DM"/>
    <s v="NORTHERN AMERICA"/>
    <s v="UNITED STATES"/>
    <s v="INDUSTRIALS"/>
    <x v="9"/>
    <s v="OIL FIELD EQUIPMENT &amp; SERVICES"/>
    <n v="2429.8000000000002"/>
  </r>
  <r>
    <x v="56"/>
    <s v="DM"/>
    <s v="NORTHERN AMERICA"/>
    <s v="UNITED STATES"/>
    <s v="INDUSTRIALS"/>
    <x v="9"/>
    <s v="OIL REFINING &amp; MARKETING"/>
    <n v="2020.5"/>
  </r>
  <r>
    <x v="56"/>
    <s v="DM"/>
    <s v="NORTHERN AMERICA"/>
    <s v="UNITED STATES"/>
    <s v="INDUSTRIALS"/>
    <x v="0"/>
    <s v="HEALTH FACILITIES"/>
    <n v="13771.5"/>
  </r>
  <r>
    <x v="56"/>
    <s v="DM"/>
    <s v="NORTHERN AMERICA"/>
    <s v="UNITED STATES"/>
    <s v="INDUSTRIALS"/>
    <x v="0"/>
    <s v="HEALTH SERVICES"/>
    <n v="3689.1"/>
  </r>
  <r>
    <x v="56"/>
    <s v="DM"/>
    <s v="NORTHERN AMERICA"/>
    <s v="UNITED STATES"/>
    <s v="INDUSTRIALS"/>
    <x v="0"/>
    <s v="MANAGED CARE"/>
    <n v="100"/>
  </r>
  <r>
    <x v="56"/>
    <s v="DM"/>
    <s v="NORTHERN AMERICA"/>
    <s v="UNITED STATES"/>
    <s v="INDUSTRIALS"/>
    <x v="0"/>
    <s v="MEDICAL PRODUCTS"/>
    <n v="1708.9"/>
  </r>
  <r>
    <x v="56"/>
    <s v="DM"/>
    <s v="NORTHERN AMERICA"/>
    <s v="UNITED STATES"/>
    <s v="INDUSTRIALS"/>
    <x v="0"/>
    <s v="PHARMACEUTICALS"/>
    <n v="489"/>
  </r>
  <r>
    <x v="56"/>
    <s v="DM"/>
    <s v="NORTHERN AMERICA"/>
    <s v="UNITED STATES"/>
    <s v="INDUSTRIALS"/>
    <x v="14"/>
    <s v="GAMING"/>
    <n v="14776.9"/>
  </r>
  <r>
    <x v="56"/>
    <s v="DM"/>
    <s v="NORTHERN AMERICA"/>
    <s v="UNITED STATES"/>
    <s v="INDUSTRIALS"/>
    <x v="14"/>
    <s v="HOTELS"/>
    <n v="5985.8"/>
  </r>
  <r>
    <x v="56"/>
    <s v="DM"/>
    <s v="NORTHERN AMERICA"/>
    <s v="UNITED STATES"/>
    <s v="INDUSTRIALS"/>
    <x v="14"/>
    <s v="RECREATION &amp; TRAVEL"/>
    <n v="2833.2"/>
  </r>
  <r>
    <x v="56"/>
    <s v="DM"/>
    <s v="NORTHERN AMERICA"/>
    <s v="UNITED STATES"/>
    <s v="INDUSTRIALS"/>
    <x v="14"/>
    <s v="THEATERS &amp; ENTERTAINMENT"/>
    <n v="826.7"/>
  </r>
  <r>
    <x v="56"/>
    <s v="DM"/>
    <s v="NORTHERN AMERICA"/>
    <s v="UNITED STATES"/>
    <s v="INDUSTRIALS"/>
    <x v="5"/>
    <s v="ADVERTISING"/>
    <n v="1399"/>
  </r>
  <r>
    <x v="56"/>
    <s v="DM"/>
    <s v="NORTHERN AMERICA"/>
    <s v="UNITED STATES"/>
    <s v="INDUSTRIALS"/>
    <x v="5"/>
    <s v="CABLE &amp; SATELLITE TV"/>
    <n v="31017.200000000001"/>
  </r>
  <r>
    <x v="56"/>
    <s v="DM"/>
    <s v="NORTHERN AMERICA"/>
    <s v="UNITED STATES"/>
    <s v="INDUSTRIALS"/>
    <x v="5"/>
    <s v="MEDIA - DIVERSIFIED"/>
    <n v="2682.7"/>
  </r>
  <r>
    <x v="56"/>
    <s v="DM"/>
    <s v="NORTHERN AMERICA"/>
    <s v="UNITED STATES"/>
    <s v="INDUSTRIALS"/>
    <x v="5"/>
    <s v="MEDIA CONTENT"/>
    <n v="6653.8"/>
  </r>
  <r>
    <x v="56"/>
    <s v="DM"/>
    <s v="NORTHERN AMERICA"/>
    <s v="UNITED STATES"/>
    <s v="INDUSTRIALS"/>
    <x v="5"/>
    <s v="PRINTING &amp; PUBLISHING"/>
    <n v="2995"/>
  </r>
  <r>
    <x v="56"/>
    <s v="DM"/>
    <s v="NORTHERN AMERICA"/>
    <s v="UNITED STATES"/>
    <s v="INDUSTRIALS"/>
    <x v="15"/>
    <s v="REALESTATE DEV &amp; MGT"/>
    <n v="450"/>
  </r>
  <r>
    <x v="56"/>
    <s v="DM"/>
    <s v="NORTHERN AMERICA"/>
    <s v="UNITED STATES"/>
    <s v="INDUSTRIALS"/>
    <x v="15"/>
    <s v="REITS"/>
    <n v="600"/>
  </r>
  <r>
    <x v="56"/>
    <s v="DM"/>
    <s v="NORTHERN AMERICA"/>
    <s v="UNITED STATES"/>
    <s v="INDUSTRIALS"/>
    <x v="10"/>
    <s v="DEPARTMENT STORES"/>
    <n v="10529.9"/>
  </r>
  <r>
    <x v="56"/>
    <s v="DM"/>
    <s v="NORTHERN AMERICA"/>
    <s v="UNITED STATES"/>
    <s v="INDUSTRIALS"/>
    <x v="10"/>
    <s v="DISCOUNT STORES"/>
    <n v="150"/>
  </r>
  <r>
    <x v="56"/>
    <s v="DM"/>
    <s v="NORTHERN AMERICA"/>
    <s v="UNITED STATES"/>
    <s v="INDUSTRIALS"/>
    <x v="10"/>
    <s v="FOOD &amp; DRUG RETAILERS"/>
    <n v="2571.8000000000002"/>
  </r>
  <r>
    <x v="56"/>
    <s v="DM"/>
    <s v="NORTHERN AMERICA"/>
    <s v="UNITED STATES"/>
    <s v="INDUSTRIALS"/>
    <x v="10"/>
    <s v="RESTAURANTS"/>
    <n v="3627.1"/>
  </r>
  <r>
    <x v="56"/>
    <s v="DM"/>
    <s v="NORTHERN AMERICA"/>
    <s v="UNITED STATES"/>
    <s v="INDUSTRIALS"/>
    <x v="10"/>
    <s v="SPECIALTY RETAIL"/>
    <n v="9251.7000000000007"/>
  </r>
  <r>
    <x v="56"/>
    <s v="DM"/>
    <s v="NORTHERN AMERICA"/>
    <s v="UNITED STATES"/>
    <s v="INDUSTRIALS"/>
    <x v="16"/>
    <s v="ENVIRONMENTAL"/>
    <n v="4724.2"/>
  </r>
  <r>
    <x v="56"/>
    <s v="DM"/>
    <s v="NORTHERN AMERICA"/>
    <s v="UNITED STATES"/>
    <s v="INDUSTRIALS"/>
    <x v="16"/>
    <s v="SUPPORT-SERVICES"/>
    <n v="3203.6"/>
  </r>
  <r>
    <x v="56"/>
    <s v="DM"/>
    <s v="NORTHERN AMERICA"/>
    <s v="UNITED STATES"/>
    <s v="INDUSTRIALS"/>
    <x v="17"/>
    <s v="ELECTRONICS"/>
    <n v="5493.6"/>
  </r>
  <r>
    <x v="56"/>
    <s v="DM"/>
    <s v="NORTHERN AMERICA"/>
    <s v="UNITED STATES"/>
    <s v="INDUSTRIALS"/>
    <x v="17"/>
    <s v="SOFTWARE/SERVICES"/>
    <n v="3146.2"/>
  </r>
  <r>
    <x v="56"/>
    <s v="DM"/>
    <s v="NORTHERN AMERICA"/>
    <s v="UNITED STATES"/>
    <s v="INDUSTRIALS"/>
    <x v="17"/>
    <s v="TECH HARDWARE &amp; EQUIPMENT"/>
    <n v="6730.4"/>
  </r>
  <r>
    <x v="56"/>
    <s v="DM"/>
    <s v="NORTHERN AMERICA"/>
    <s v="UNITED STATES"/>
    <s v="INDUSTRIALS"/>
    <x v="2"/>
    <s v="TELECOM - SATELLITE"/>
    <n v="929"/>
  </r>
  <r>
    <x v="56"/>
    <s v="DM"/>
    <s v="NORTHERN AMERICA"/>
    <s v="UNITED STATES"/>
    <s v="INDUSTRIALS"/>
    <x v="2"/>
    <s v="TELECOM - WIRELESS"/>
    <n v="23074.5"/>
  </r>
  <r>
    <x v="56"/>
    <s v="DM"/>
    <s v="NORTHERN AMERICA"/>
    <s v="UNITED STATES"/>
    <s v="INDUSTRIALS"/>
    <x v="2"/>
    <s v="TELECOM - WIRELINE INTEGRATED &amp; SERVICES"/>
    <n v="29904"/>
  </r>
  <r>
    <x v="56"/>
    <s v="DM"/>
    <s v="NORTHERN AMERICA"/>
    <s v="UNITED STATES"/>
    <s v="INDUSTRIALS"/>
    <x v="1"/>
    <s v="AIR TRANSPORTATION"/>
    <n v="3816.5"/>
  </r>
  <r>
    <x v="56"/>
    <s v="DM"/>
    <s v="NORTHERN AMERICA"/>
    <s v="UNITED STATES"/>
    <s v="INDUSTRIALS"/>
    <x v="1"/>
    <s v="RAIL"/>
    <n v="229"/>
  </r>
  <r>
    <x v="56"/>
    <s v="DM"/>
    <s v="NORTHERN AMERICA"/>
    <s v="UNITED STATES"/>
    <s v="INDUSTRIALS"/>
    <x v="1"/>
    <s v="TRANSPORT INFRASTRUCTURE/SERVICES"/>
    <n v="1395"/>
  </r>
  <r>
    <x v="56"/>
    <s v="DM"/>
    <s v="NORTHERN AMERICA"/>
    <s v="UNITED STATES"/>
    <s v="INDUSTRIALS"/>
    <x v="1"/>
    <s v="TRUCKING &amp; DELIVERY"/>
    <n v="149"/>
  </r>
  <r>
    <x v="56"/>
    <s v="DM"/>
    <s v="NORTHERN AMERICA"/>
    <s v="UNITED STATES"/>
    <s v="UTILITY"/>
    <x v="6"/>
    <s v="ELECTRIC-DISTR/TRANS"/>
    <n v="550"/>
  </r>
  <r>
    <x v="56"/>
    <s v="DM"/>
    <s v="NORTHERN AMERICA"/>
    <s v="UNITED STATES"/>
    <s v="UTILITY"/>
    <x v="6"/>
    <s v="ELECTRIC-GENERATION"/>
    <n v="10181.200000000001"/>
  </r>
  <r>
    <x v="56"/>
    <s v="DM"/>
    <s v="NORTHERN AMERICA"/>
    <s v="UNITED STATES"/>
    <s v="UTILITY"/>
    <x v="6"/>
    <s v="ELECTRIC-INTEGRATED"/>
    <n v="13479.2"/>
  </r>
  <r>
    <x v="56"/>
    <s v="DM"/>
    <s v="NORTHERN AMERICA"/>
    <s v="UNITED STATES"/>
    <s v="UTILITY"/>
    <x v="6"/>
    <s v="NON-ELECTRIC UTILITIES"/>
    <n v="440"/>
  </r>
  <r>
    <x v="56"/>
    <s v="DM"/>
    <s v="OCEANIA"/>
    <s v="AUSTRALIA"/>
    <s v="INDUSTRIALS"/>
    <x v="7"/>
    <s v="METALS/MINING EXCLUDING STEEL"/>
    <n v="940"/>
  </r>
  <r>
    <x v="56"/>
    <s v="DM"/>
    <s v="OCEANIA"/>
    <s v="AUSTRALIA"/>
    <s v="INDUSTRIALS"/>
    <x v="14"/>
    <s v="GAMING"/>
    <n v="135"/>
  </r>
  <r>
    <x v="56"/>
    <s v="EM"/>
    <s v="ASIA"/>
    <s v="CHINA"/>
    <s v="UTILITY"/>
    <x v="6"/>
    <s v="ELECTRIC-GENERATION"/>
    <n v="142.69999999999999"/>
  </r>
  <r>
    <x v="56"/>
    <s v="EM"/>
    <s v="ASIA"/>
    <s v="HONG KONG"/>
    <s v="INDUSTRIALS"/>
    <x v="1"/>
    <s v="TRANSPORT INFRASTRUCTURE/SERVICES"/>
    <n v="587.9"/>
  </r>
  <r>
    <x v="56"/>
    <s v="EM"/>
    <s v="ASIA"/>
    <s v="INDIA"/>
    <s v="INDUSTRIALS"/>
    <x v="7"/>
    <s v="CHEMICALS"/>
    <n v="100"/>
  </r>
  <r>
    <x v="56"/>
    <s v="EM"/>
    <s v="ASIA"/>
    <s v="INDONESIA"/>
    <s v="INDUSTRIALS"/>
    <x v="7"/>
    <s v="FORESTRY/PAPER"/>
    <n v="597.4"/>
  </r>
  <r>
    <x v="56"/>
    <s v="EM"/>
    <s v="ASIA"/>
    <s v="SINGAPORE"/>
    <s v="INDUSTRIALS"/>
    <x v="17"/>
    <s v="ELECTRONICS"/>
    <n v="649.79999999999995"/>
  </r>
  <r>
    <x v="56"/>
    <s v="EM"/>
    <s v="ASIA"/>
    <s v="THAILAND"/>
    <s v="INDUSTRIALS"/>
    <x v="7"/>
    <s v="FORESTRY/PAPER"/>
    <n v="111.3"/>
  </r>
  <r>
    <x v="56"/>
    <s v="EM"/>
    <s v="EUROPE"/>
    <s v="CZECH REPUBLIC"/>
    <s v="INDUSTRIALS"/>
    <x v="5"/>
    <s v="MEDIA CONTENT"/>
    <n v="100"/>
  </r>
  <r>
    <x v="56"/>
    <s v="EM"/>
    <s v="EUROPE"/>
    <s v="POLAND"/>
    <s v="INDUSTRIALS"/>
    <x v="2"/>
    <s v="TELECOM - WIRELESS"/>
    <n v="403.2"/>
  </r>
  <r>
    <x v="56"/>
    <s v="EM"/>
    <s v="EUROPE"/>
    <s v="POLAND"/>
    <s v="INDUSTRIALS"/>
    <x v="2"/>
    <s v="TELECOM - WIRELINE INTEGRATED &amp; SERVICES"/>
    <n v="391.6"/>
  </r>
  <r>
    <x v="56"/>
    <s v="EM"/>
    <s v="EUROPE"/>
    <s v="TURKEY"/>
    <s v="INDUSTRIALS"/>
    <x v="2"/>
    <s v="TELECOM - WIRELESS"/>
    <n v="685"/>
  </r>
  <r>
    <x v="56"/>
    <s v="EM"/>
    <s v="LATIN AMERICA"/>
    <s v="ARGENTINA"/>
    <s v="INDUSTRIALS"/>
    <x v="2"/>
    <s v="TELECOM - WIRELINE INTEGRATED &amp; SERVICES"/>
    <n v="616.70000000000005"/>
  </r>
  <r>
    <x v="56"/>
    <s v="EM"/>
    <s v="LATIN AMERICA"/>
    <s v="VENEZUELA"/>
    <s v="INDUSTRIALS"/>
    <x v="9"/>
    <s v="OIL REFINING &amp; MARKETING"/>
    <n v="500"/>
  </r>
  <r>
    <x v="56"/>
    <s v="EM"/>
    <s v="MIDDLE EAST"/>
    <s v="ISRAEL"/>
    <s v="INDUSTRIALS"/>
    <x v="2"/>
    <s v="TELECOM - WIRELESS"/>
    <n v="175"/>
  </r>
  <r>
    <x v="57"/>
    <s v="DM"/>
    <s v="EUROPE"/>
    <s v="FRANCE"/>
    <s v="INDUSTRIALS"/>
    <x v="9"/>
    <s v="OIL FIELD EQUIPMENT &amp; SERVICES"/>
    <n v="170"/>
  </r>
  <r>
    <x v="57"/>
    <s v="DM"/>
    <s v="EUROPE"/>
    <s v="FRANCE"/>
    <s v="INDUSTRIALS"/>
    <x v="2"/>
    <s v="TELECOM - WIRELINE INTEGRATED &amp; SERVICES"/>
    <n v="147.5"/>
  </r>
  <r>
    <x v="57"/>
    <s v="DM"/>
    <s v="EUROPE"/>
    <s v="GERMANY"/>
    <s v="INDUSTRIALS"/>
    <x v="5"/>
    <s v="CABLE &amp; SATELLITE TV"/>
    <n v="899.6"/>
  </r>
  <r>
    <x v="57"/>
    <s v="DM"/>
    <s v="EUROPE"/>
    <s v="GREECE"/>
    <s v="INDUSTRIALS"/>
    <x v="4"/>
    <s v="BEVERAGE"/>
    <n v="105.3"/>
  </r>
  <r>
    <x v="57"/>
    <s v="DM"/>
    <s v="EUROPE"/>
    <s v="GREECE"/>
    <s v="INDUSTRIALS"/>
    <x v="5"/>
    <s v="MEDIA CONTENT"/>
    <n v="115"/>
  </r>
  <r>
    <x v="57"/>
    <s v="DM"/>
    <s v="EUROPE"/>
    <s v="GREECE"/>
    <s v="INDUSTRIALS"/>
    <x v="1"/>
    <s v="TRANSPORT INFRASTRUCTURE/SERVICES"/>
    <n v="140"/>
  </r>
  <r>
    <x v="57"/>
    <s v="DM"/>
    <s v="EUROPE"/>
    <s v="IRELAND"/>
    <s v="INDUSTRIALS"/>
    <x v="0"/>
    <s v="PHARMACEUTICALS"/>
    <n v="159.69999999999999"/>
  </r>
  <r>
    <x v="57"/>
    <s v="DM"/>
    <s v="EUROPE"/>
    <s v="ITALY"/>
    <s v="INDUSTRIALS"/>
    <x v="8"/>
    <s v="MACHINERY"/>
    <n v="200"/>
  </r>
  <r>
    <x v="57"/>
    <s v="DM"/>
    <s v="EUROPE"/>
    <s v="LUXEMBOURG"/>
    <s v="INDUSTRIALS"/>
    <x v="2"/>
    <s v="TELECOM - WIRELESS"/>
    <n v="962"/>
  </r>
  <r>
    <x v="57"/>
    <s v="DM"/>
    <s v="EUROPE"/>
    <s v="NETHERLANDS"/>
    <s v="INDUSTRIALS"/>
    <x v="8"/>
    <s v="PACKAGING"/>
    <n v="100"/>
  </r>
  <r>
    <x v="57"/>
    <s v="DM"/>
    <s v="EUROPE"/>
    <s v="NETHERLANDS"/>
    <s v="INDUSTRIALS"/>
    <x v="5"/>
    <s v="CABLE &amp; SATELLITE TV"/>
    <n v="4364"/>
  </r>
  <r>
    <x v="57"/>
    <s v="DM"/>
    <s v="EUROPE"/>
    <s v="NETHERLANDS"/>
    <s v="INDUSTRIALS"/>
    <x v="10"/>
    <s v="SPECIALTY RETAIL"/>
    <n v="350"/>
  </r>
  <r>
    <x v="57"/>
    <s v="DM"/>
    <s v="EUROPE"/>
    <s v="NETHERLANDS"/>
    <s v="INDUSTRIALS"/>
    <x v="2"/>
    <s v="TELECOM - WIRELINE INTEGRATED &amp; SERVICES"/>
    <n v="1005"/>
  </r>
  <r>
    <x v="57"/>
    <s v="DM"/>
    <s v="EUROPE"/>
    <s v="NORWAY"/>
    <s v="INDUSTRIALS"/>
    <x v="9"/>
    <s v="OIL FIELD EQUIPMENT &amp; SERVICES"/>
    <n v="565"/>
  </r>
  <r>
    <x v="57"/>
    <s v="DM"/>
    <s v="EUROPE"/>
    <s v="SPAIN"/>
    <s v="INDUSTRIALS"/>
    <x v="2"/>
    <s v="TELECOM - WIRELINE INTEGRATED &amp; SERVICES"/>
    <n v="100"/>
  </r>
  <r>
    <x v="57"/>
    <s v="DM"/>
    <s v="EUROPE"/>
    <s v="SWEDEN"/>
    <s v="INDUSTRIALS"/>
    <x v="1"/>
    <s v="TRANSPORT INFRASTRUCTURE/SERVICES"/>
    <n v="175"/>
  </r>
  <r>
    <x v="57"/>
    <s v="DM"/>
    <s v="EUROPE"/>
    <s v="SWITZERLAND"/>
    <s v="INDUSTRIALS"/>
    <x v="2"/>
    <s v="TELECOM - WIRELINE INTEGRATED &amp; SERVICES"/>
    <n v="160"/>
  </r>
  <r>
    <x v="57"/>
    <s v="DM"/>
    <s v="EUROPE"/>
    <s v="UNITED KINGDOM"/>
    <s v="INDUSTRIALS"/>
    <x v="7"/>
    <s v="CHEMICALS"/>
    <n v="689.4"/>
  </r>
  <r>
    <x v="57"/>
    <s v="DM"/>
    <s v="EUROPE"/>
    <s v="UNITED KINGDOM"/>
    <s v="INDUSTRIALS"/>
    <x v="8"/>
    <s v="AEROSPACE/DEFENSE"/>
    <n v="224"/>
  </r>
  <r>
    <x v="57"/>
    <s v="DM"/>
    <s v="EUROPE"/>
    <s v="UNITED KINGDOM"/>
    <s v="INDUSTRIALS"/>
    <x v="8"/>
    <s v="PACKAGING"/>
    <n v="500"/>
  </r>
  <r>
    <x v="57"/>
    <s v="DM"/>
    <s v="EUROPE"/>
    <s v="UNITED KINGDOM"/>
    <s v="INDUSTRIALS"/>
    <x v="4"/>
    <s v="FOOD - WHOLESALE"/>
    <n v="200"/>
  </r>
  <r>
    <x v="57"/>
    <s v="DM"/>
    <s v="EUROPE"/>
    <s v="UNITED KINGDOM"/>
    <s v="INDUSTRIALS"/>
    <x v="4"/>
    <s v="PERSONAL &amp; HOUSEHOLD PRODUCTS"/>
    <n v="322.89999999999998"/>
  </r>
  <r>
    <x v="57"/>
    <s v="DM"/>
    <s v="EUROPE"/>
    <s v="UNITED KINGDOM"/>
    <s v="INDUSTRIALS"/>
    <x v="5"/>
    <s v="CABLE &amp; SATELLITE TV"/>
    <n v="5343.7"/>
  </r>
  <r>
    <x v="57"/>
    <s v="DM"/>
    <s v="EUROPE"/>
    <s v="UNITED KINGDOM"/>
    <s v="INDUSTRIALS"/>
    <x v="5"/>
    <s v="PRINTING &amp; PUBLISHING"/>
    <n v="110"/>
  </r>
  <r>
    <x v="57"/>
    <s v="DM"/>
    <s v="EUROPE"/>
    <s v="UNITED KINGDOM"/>
    <s v="INDUSTRIALS"/>
    <x v="15"/>
    <s v="REALESTATE DEV &amp; MGT"/>
    <n v="225"/>
  </r>
  <r>
    <x v="57"/>
    <s v="DM"/>
    <s v="EUROPE"/>
    <s v="UNITED KINGDOM"/>
    <s v="INDUSTRIALS"/>
    <x v="10"/>
    <s v="SPECIALTY RETAIL"/>
    <n v="300"/>
  </r>
  <r>
    <x v="57"/>
    <s v="DM"/>
    <s v="EUROPE"/>
    <s v="UNITED KINGDOM"/>
    <s v="INDUSTRIALS"/>
    <x v="17"/>
    <s v="TECH HARDWARE &amp; EQUIPMENT"/>
    <n v="170"/>
  </r>
  <r>
    <x v="57"/>
    <s v="DM"/>
    <s v="EUROPE"/>
    <s v="UNITED KINGDOM"/>
    <s v="INDUSTRIALS"/>
    <x v="2"/>
    <s v="TELECOM - WIRELINE INTEGRATED &amp; SERVICES"/>
    <n v="314"/>
  </r>
  <r>
    <x v="57"/>
    <s v="DM"/>
    <s v="EUROPE"/>
    <s v="UNITED KINGDOM"/>
    <s v="INDUSTRIALS"/>
    <x v="1"/>
    <s v="TRANSPORT INFRASTRUCTURE/SERVICES"/>
    <n v="175"/>
  </r>
  <r>
    <x v="57"/>
    <s v="DM"/>
    <s v="EUROPE"/>
    <s v="UNITED KINGDOM"/>
    <s v="UTILITY"/>
    <x v="6"/>
    <s v="ELECTRIC-GENERATION"/>
    <n v="200"/>
  </r>
  <r>
    <x v="57"/>
    <s v="DM"/>
    <s v="NORTHERN AMERICA"/>
    <s v="BERMUDA"/>
    <s v="INDUSTRIALS"/>
    <x v="2"/>
    <s v="TELECOM - WIRELINE INTEGRATED &amp; SERVICES"/>
    <n v="426.6"/>
  </r>
  <r>
    <x v="57"/>
    <s v="DM"/>
    <s v="NORTHERN AMERICA"/>
    <s v="CANADA"/>
    <s v="INDUSTRIALS"/>
    <x v="7"/>
    <s v="BUILDING MATERIALS"/>
    <n v="186.5"/>
  </r>
  <r>
    <x v="57"/>
    <s v="DM"/>
    <s v="NORTHERN AMERICA"/>
    <s v="CANADA"/>
    <s v="INDUSTRIALS"/>
    <x v="7"/>
    <s v="CHEMICALS"/>
    <n v="430"/>
  </r>
  <r>
    <x v="57"/>
    <s v="DM"/>
    <s v="NORTHERN AMERICA"/>
    <s v="CANADA"/>
    <s v="INDUSTRIALS"/>
    <x v="7"/>
    <s v="FORESTRY/PAPER"/>
    <n v="2459.9"/>
  </r>
  <r>
    <x v="57"/>
    <s v="DM"/>
    <s v="NORTHERN AMERICA"/>
    <s v="CANADA"/>
    <s v="INDUSTRIALS"/>
    <x v="4"/>
    <s v="BEVERAGE"/>
    <n v="285"/>
  </r>
  <r>
    <x v="57"/>
    <s v="DM"/>
    <s v="NORTHERN AMERICA"/>
    <s v="CANADA"/>
    <s v="INDUSTRIALS"/>
    <x v="9"/>
    <s v="ENERGY - EXPLORATION &amp; PRODUCTION"/>
    <n v="142.69999999999999"/>
  </r>
  <r>
    <x v="57"/>
    <s v="DM"/>
    <s v="NORTHERN AMERICA"/>
    <s v="CANADA"/>
    <s v="INDUSTRIALS"/>
    <x v="14"/>
    <s v="RECREATION &amp; TRAVEL"/>
    <n v="200"/>
  </r>
  <r>
    <x v="57"/>
    <s v="DM"/>
    <s v="NORTHERN AMERICA"/>
    <s v="CANADA"/>
    <s v="INDUSTRIALS"/>
    <x v="14"/>
    <s v="THEATERS &amp; ENTERTAINMENT"/>
    <n v="300"/>
  </r>
  <r>
    <x v="57"/>
    <s v="DM"/>
    <s v="NORTHERN AMERICA"/>
    <s v="CANADA"/>
    <s v="INDUSTRIALS"/>
    <x v="5"/>
    <s v="ADVERTISING"/>
    <n v="200"/>
  </r>
  <r>
    <x v="57"/>
    <s v="DM"/>
    <s v="NORTHERN AMERICA"/>
    <s v="CANADA"/>
    <s v="INDUSTRIALS"/>
    <x v="5"/>
    <s v="CABLE &amp; SATELLITE TV"/>
    <n v="868"/>
  </r>
  <r>
    <x v="57"/>
    <s v="DM"/>
    <s v="NORTHERN AMERICA"/>
    <s v="CANADA"/>
    <s v="INDUSTRIALS"/>
    <x v="15"/>
    <s v="REITS"/>
    <n v="167.5"/>
  </r>
  <r>
    <x v="57"/>
    <s v="DM"/>
    <s v="NORTHERN AMERICA"/>
    <s v="CANADA"/>
    <s v="INDUSTRIALS"/>
    <x v="16"/>
    <s v="SUPPORT-SERVICES"/>
    <n v="135"/>
  </r>
  <r>
    <x v="57"/>
    <s v="DM"/>
    <s v="NORTHERN AMERICA"/>
    <s v="CANADA"/>
    <s v="INDUSTRIALS"/>
    <x v="17"/>
    <s v="ELECTRONICS"/>
    <n v="330"/>
  </r>
  <r>
    <x v="57"/>
    <s v="DM"/>
    <s v="NORTHERN AMERICA"/>
    <s v="CANADA"/>
    <s v="INDUSTRIALS"/>
    <x v="17"/>
    <s v="TECH HARDWARE &amp; EQUIPMENT"/>
    <n v="149"/>
  </r>
  <r>
    <x v="57"/>
    <s v="DM"/>
    <s v="NORTHERN AMERICA"/>
    <s v="CANADA"/>
    <s v="INDUSTRIALS"/>
    <x v="2"/>
    <s v="TELECOM - WIRELESS"/>
    <n v="2658.4"/>
  </r>
  <r>
    <x v="57"/>
    <s v="DM"/>
    <s v="NORTHERN AMERICA"/>
    <s v="CANADA"/>
    <s v="INDUSTRIALS"/>
    <x v="2"/>
    <s v="TELECOM - WIRELINE INTEGRATED &amp; SERVICES"/>
    <n v="2576"/>
  </r>
  <r>
    <x v="57"/>
    <s v="DM"/>
    <s v="NORTHERN AMERICA"/>
    <s v="CANADA"/>
    <s v="INDUSTRIALS"/>
    <x v="1"/>
    <s v="AIR TRANSPORTATION"/>
    <n v="299.39999999999998"/>
  </r>
  <r>
    <x v="57"/>
    <s v="DM"/>
    <s v="NORTHERN AMERICA"/>
    <s v="UNITED STATES"/>
    <s v="FINANCIAL"/>
    <x v="11"/>
    <s v="BANKING"/>
    <n v="2557.3000000000002"/>
  </r>
  <r>
    <x v="57"/>
    <s v="DM"/>
    <s v="NORTHERN AMERICA"/>
    <s v="UNITED STATES"/>
    <s v="FINANCIAL"/>
    <x v="12"/>
    <s v="CONS/COMM/LEASE FINANCING"/>
    <n v="3464.2"/>
  </r>
  <r>
    <x v="57"/>
    <s v="DM"/>
    <s v="NORTHERN AMERICA"/>
    <s v="UNITED STATES"/>
    <s v="FINANCIAL"/>
    <x v="12"/>
    <s v="INVESTMENTS &amp; MISC FINANCIAL SERVICES"/>
    <n v="2904.8"/>
  </r>
  <r>
    <x v="57"/>
    <s v="DM"/>
    <s v="NORTHERN AMERICA"/>
    <s v="UNITED STATES"/>
    <s v="FINANCIAL"/>
    <x v="13"/>
    <s v="INSURANCE BROKERAGE"/>
    <n v="548"/>
  </r>
  <r>
    <x v="57"/>
    <s v="DM"/>
    <s v="NORTHERN AMERICA"/>
    <s v="UNITED STATES"/>
    <s v="FINANCIAL"/>
    <x v="13"/>
    <s v="LIFE INSURANCE"/>
    <n v="2688"/>
  </r>
  <r>
    <x v="57"/>
    <s v="DM"/>
    <s v="NORTHERN AMERICA"/>
    <s v="UNITED STATES"/>
    <s v="FINANCIAL"/>
    <x v="13"/>
    <s v="P&amp;C"/>
    <n v="100"/>
  </r>
  <r>
    <x v="57"/>
    <s v="DM"/>
    <s v="NORTHERN AMERICA"/>
    <s v="UNITED STATES"/>
    <s v="INDUSTRIALS"/>
    <x v="3"/>
    <s v="AUTO PARTS &amp; EQUIPMENT"/>
    <n v="8585.7999999999993"/>
  </r>
  <r>
    <x v="57"/>
    <s v="DM"/>
    <s v="NORTHERN AMERICA"/>
    <s v="UNITED STATES"/>
    <s v="INDUSTRIALS"/>
    <x v="3"/>
    <s v="AUTOMAKERS"/>
    <n v="725"/>
  </r>
  <r>
    <x v="57"/>
    <s v="DM"/>
    <s v="NORTHERN AMERICA"/>
    <s v="UNITED STATES"/>
    <s v="INDUSTRIALS"/>
    <x v="7"/>
    <s v="BUILDING &amp; CONSTRUCTION"/>
    <n v="6499"/>
  </r>
  <r>
    <x v="57"/>
    <s v="DM"/>
    <s v="NORTHERN AMERICA"/>
    <s v="UNITED STATES"/>
    <s v="INDUSTRIALS"/>
    <x v="7"/>
    <s v="BUILDING MATERIALS"/>
    <n v="4095"/>
  </r>
  <r>
    <x v="57"/>
    <s v="DM"/>
    <s v="NORTHERN AMERICA"/>
    <s v="UNITED STATES"/>
    <s v="INDUSTRIALS"/>
    <x v="7"/>
    <s v="CHEMICALS"/>
    <n v="10919.2"/>
  </r>
  <r>
    <x v="57"/>
    <s v="DM"/>
    <s v="NORTHERN AMERICA"/>
    <s v="UNITED STATES"/>
    <s v="INDUSTRIALS"/>
    <x v="7"/>
    <s v="FORESTRY/PAPER"/>
    <n v="6247.4"/>
  </r>
  <r>
    <x v="57"/>
    <s v="DM"/>
    <s v="NORTHERN AMERICA"/>
    <s v="UNITED STATES"/>
    <s v="INDUSTRIALS"/>
    <x v="7"/>
    <s v="METALS/MINING EXCLUDING STEEL"/>
    <n v="4158.8"/>
  </r>
  <r>
    <x v="57"/>
    <s v="DM"/>
    <s v="NORTHERN AMERICA"/>
    <s v="UNITED STATES"/>
    <s v="INDUSTRIALS"/>
    <x v="7"/>
    <s v="STEEL PRODUCERS/PRODUCTS"/>
    <n v="3244"/>
  </r>
  <r>
    <x v="57"/>
    <s v="DM"/>
    <s v="NORTHERN AMERICA"/>
    <s v="UNITED STATES"/>
    <s v="INDUSTRIALS"/>
    <x v="8"/>
    <s v="AEROSPACE/DEFENSE"/>
    <n v="3160"/>
  </r>
  <r>
    <x v="57"/>
    <s v="DM"/>
    <s v="NORTHERN AMERICA"/>
    <s v="UNITED STATES"/>
    <s v="INDUSTRIALS"/>
    <x v="8"/>
    <s v="DIVERSIFIED CAPITAL GOODS"/>
    <n v="2367.1999999999998"/>
  </r>
  <r>
    <x v="57"/>
    <s v="DM"/>
    <s v="NORTHERN AMERICA"/>
    <s v="UNITED STATES"/>
    <s v="INDUSTRIALS"/>
    <x v="8"/>
    <s v="MACHINERY"/>
    <n v="3372.3"/>
  </r>
  <r>
    <x v="57"/>
    <s v="DM"/>
    <s v="NORTHERN AMERICA"/>
    <s v="UNITED STATES"/>
    <s v="INDUSTRIALS"/>
    <x v="8"/>
    <s v="PACKAGING"/>
    <n v="6479.6"/>
  </r>
  <r>
    <x v="57"/>
    <s v="DM"/>
    <s v="NORTHERN AMERICA"/>
    <s v="UNITED STATES"/>
    <s v="INDUSTRIALS"/>
    <x v="4"/>
    <s v="BEVERAGE"/>
    <n v="730"/>
  </r>
  <r>
    <x v="57"/>
    <s v="DM"/>
    <s v="NORTHERN AMERICA"/>
    <s v="UNITED STATES"/>
    <s v="INDUSTRIALS"/>
    <x v="4"/>
    <s v="FOOD - WHOLESALE"/>
    <n v="4956.8"/>
  </r>
  <r>
    <x v="57"/>
    <s v="DM"/>
    <s v="NORTHERN AMERICA"/>
    <s v="UNITED STATES"/>
    <s v="INDUSTRIALS"/>
    <x v="4"/>
    <s v="PERSONAL &amp; HOUSEHOLD PRODUCTS"/>
    <n v="7190.5"/>
  </r>
  <r>
    <x v="57"/>
    <s v="DM"/>
    <s v="NORTHERN AMERICA"/>
    <s v="UNITED STATES"/>
    <s v="INDUSTRIALS"/>
    <x v="4"/>
    <s v="TOBACCO"/>
    <n v="125"/>
  </r>
  <r>
    <x v="57"/>
    <s v="DM"/>
    <s v="NORTHERN AMERICA"/>
    <s v="UNITED STATES"/>
    <s v="INDUSTRIALS"/>
    <x v="9"/>
    <s v="ENERGY - EXPLORATION &amp; PRODUCTION"/>
    <n v="7839"/>
  </r>
  <r>
    <x v="57"/>
    <s v="DM"/>
    <s v="NORTHERN AMERICA"/>
    <s v="UNITED STATES"/>
    <s v="INDUSTRIALS"/>
    <x v="9"/>
    <s v="GAS DISTRIBUTION"/>
    <n v="625"/>
  </r>
  <r>
    <x v="57"/>
    <s v="DM"/>
    <s v="NORTHERN AMERICA"/>
    <s v="UNITED STATES"/>
    <s v="INDUSTRIALS"/>
    <x v="9"/>
    <s v="OIL FIELD EQUIPMENT &amp; SERVICES"/>
    <n v="2429.8000000000002"/>
  </r>
  <r>
    <x v="57"/>
    <s v="DM"/>
    <s v="NORTHERN AMERICA"/>
    <s v="UNITED STATES"/>
    <s v="INDUSTRIALS"/>
    <x v="9"/>
    <s v="OIL REFINING &amp; MARKETING"/>
    <n v="2020.5"/>
  </r>
  <r>
    <x v="57"/>
    <s v="DM"/>
    <s v="NORTHERN AMERICA"/>
    <s v="UNITED STATES"/>
    <s v="INDUSTRIALS"/>
    <x v="0"/>
    <s v="HEALTH FACILITIES"/>
    <n v="14346.5"/>
  </r>
  <r>
    <x v="57"/>
    <s v="DM"/>
    <s v="NORTHERN AMERICA"/>
    <s v="UNITED STATES"/>
    <s v="INDUSTRIALS"/>
    <x v="0"/>
    <s v="HEALTH SERVICES"/>
    <n v="3692.5"/>
  </r>
  <r>
    <x v="57"/>
    <s v="DM"/>
    <s v="NORTHERN AMERICA"/>
    <s v="UNITED STATES"/>
    <s v="INDUSTRIALS"/>
    <x v="0"/>
    <s v="MANAGED CARE"/>
    <n v="100"/>
  </r>
  <r>
    <x v="57"/>
    <s v="DM"/>
    <s v="NORTHERN AMERICA"/>
    <s v="UNITED STATES"/>
    <s v="INDUSTRIALS"/>
    <x v="0"/>
    <s v="MEDICAL PRODUCTS"/>
    <n v="1708.9"/>
  </r>
  <r>
    <x v="57"/>
    <s v="DM"/>
    <s v="NORTHERN AMERICA"/>
    <s v="UNITED STATES"/>
    <s v="INDUSTRIALS"/>
    <x v="0"/>
    <s v="PHARMACEUTICALS"/>
    <n v="300"/>
  </r>
  <r>
    <x v="57"/>
    <s v="DM"/>
    <s v="NORTHERN AMERICA"/>
    <s v="UNITED STATES"/>
    <s v="INDUSTRIALS"/>
    <x v="14"/>
    <s v="GAMING"/>
    <n v="15532.6"/>
  </r>
  <r>
    <x v="57"/>
    <s v="DM"/>
    <s v="NORTHERN AMERICA"/>
    <s v="UNITED STATES"/>
    <s v="INDUSTRIALS"/>
    <x v="14"/>
    <s v="HOTELS"/>
    <n v="6235.8"/>
  </r>
  <r>
    <x v="57"/>
    <s v="DM"/>
    <s v="NORTHERN AMERICA"/>
    <s v="UNITED STATES"/>
    <s v="INDUSTRIALS"/>
    <x v="14"/>
    <s v="RECREATION &amp; TRAVEL"/>
    <n v="2833.2"/>
  </r>
  <r>
    <x v="57"/>
    <s v="DM"/>
    <s v="NORTHERN AMERICA"/>
    <s v="UNITED STATES"/>
    <s v="INDUSTRIALS"/>
    <x v="14"/>
    <s v="THEATERS &amp; ENTERTAINMENT"/>
    <n v="826.7"/>
  </r>
  <r>
    <x v="57"/>
    <s v="DM"/>
    <s v="NORTHERN AMERICA"/>
    <s v="UNITED STATES"/>
    <s v="INDUSTRIALS"/>
    <x v="5"/>
    <s v="ADVERTISING"/>
    <n v="1294"/>
  </r>
  <r>
    <x v="57"/>
    <s v="DM"/>
    <s v="NORTHERN AMERICA"/>
    <s v="UNITED STATES"/>
    <s v="INDUSTRIALS"/>
    <x v="5"/>
    <s v="CABLE &amp; SATELLITE TV"/>
    <n v="30867.200000000001"/>
  </r>
  <r>
    <x v="57"/>
    <s v="DM"/>
    <s v="NORTHERN AMERICA"/>
    <s v="UNITED STATES"/>
    <s v="INDUSTRIALS"/>
    <x v="5"/>
    <s v="MEDIA - DIVERSIFIED"/>
    <n v="2882.7"/>
  </r>
  <r>
    <x v="57"/>
    <s v="DM"/>
    <s v="NORTHERN AMERICA"/>
    <s v="UNITED STATES"/>
    <s v="INDUSTRIALS"/>
    <x v="5"/>
    <s v="MEDIA CONTENT"/>
    <n v="6653.8"/>
  </r>
  <r>
    <x v="57"/>
    <s v="DM"/>
    <s v="NORTHERN AMERICA"/>
    <s v="UNITED STATES"/>
    <s v="INDUSTRIALS"/>
    <x v="5"/>
    <s v="PRINTING &amp; PUBLISHING"/>
    <n v="2995"/>
  </r>
  <r>
    <x v="57"/>
    <s v="DM"/>
    <s v="NORTHERN AMERICA"/>
    <s v="UNITED STATES"/>
    <s v="INDUSTRIALS"/>
    <x v="15"/>
    <s v="REALESTATE DEV &amp; MGT"/>
    <n v="450"/>
  </r>
  <r>
    <x v="57"/>
    <s v="DM"/>
    <s v="NORTHERN AMERICA"/>
    <s v="UNITED STATES"/>
    <s v="INDUSTRIALS"/>
    <x v="15"/>
    <s v="REITS"/>
    <n v="700"/>
  </r>
  <r>
    <x v="57"/>
    <s v="DM"/>
    <s v="NORTHERN AMERICA"/>
    <s v="UNITED STATES"/>
    <s v="INDUSTRIALS"/>
    <x v="10"/>
    <s v="DEPARTMENT STORES"/>
    <n v="10329.9"/>
  </r>
  <r>
    <x v="57"/>
    <s v="DM"/>
    <s v="NORTHERN AMERICA"/>
    <s v="UNITED STATES"/>
    <s v="INDUSTRIALS"/>
    <x v="10"/>
    <s v="DISCOUNT STORES"/>
    <n v="150"/>
  </r>
  <r>
    <x v="57"/>
    <s v="DM"/>
    <s v="NORTHERN AMERICA"/>
    <s v="UNITED STATES"/>
    <s v="INDUSTRIALS"/>
    <x v="10"/>
    <s v="FOOD &amp; DRUG RETAILERS"/>
    <n v="2571.8000000000002"/>
  </r>
  <r>
    <x v="57"/>
    <s v="DM"/>
    <s v="NORTHERN AMERICA"/>
    <s v="UNITED STATES"/>
    <s v="INDUSTRIALS"/>
    <x v="10"/>
    <s v="RESTAURANTS"/>
    <n v="3627.1"/>
  </r>
  <r>
    <x v="57"/>
    <s v="DM"/>
    <s v="NORTHERN AMERICA"/>
    <s v="UNITED STATES"/>
    <s v="INDUSTRIALS"/>
    <x v="10"/>
    <s v="SPECIALTY RETAIL"/>
    <n v="8980.6"/>
  </r>
  <r>
    <x v="57"/>
    <s v="DM"/>
    <s v="NORTHERN AMERICA"/>
    <s v="UNITED STATES"/>
    <s v="INDUSTRIALS"/>
    <x v="16"/>
    <s v="ENVIRONMENTAL"/>
    <n v="4724.2"/>
  </r>
  <r>
    <x v="57"/>
    <s v="DM"/>
    <s v="NORTHERN AMERICA"/>
    <s v="UNITED STATES"/>
    <s v="INDUSTRIALS"/>
    <x v="16"/>
    <s v="SUPPORT-SERVICES"/>
    <n v="3403.6"/>
  </r>
  <r>
    <x v="57"/>
    <s v="DM"/>
    <s v="NORTHERN AMERICA"/>
    <s v="UNITED STATES"/>
    <s v="INDUSTRIALS"/>
    <x v="17"/>
    <s v="ELECTRONICS"/>
    <n v="4493.6000000000004"/>
  </r>
  <r>
    <x v="57"/>
    <s v="DM"/>
    <s v="NORTHERN AMERICA"/>
    <s v="UNITED STATES"/>
    <s v="INDUSTRIALS"/>
    <x v="17"/>
    <s v="SOFTWARE/SERVICES"/>
    <n v="2232.1999999999998"/>
  </r>
  <r>
    <x v="57"/>
    <s v="DM"/>
    <s v="NORTHERN AMERICA"/>
    <s v="UNITED STATES"/>
    <s v="INDUSTRIALS"/>
    <x v="17"/>
    <s v="TECH HARDWARE &amp; EQUIPMENT"/>
    <n v="6780.4"/>
  </r>
  <r>
    <x v="57"/>
    <s v="DM"/>
    <s v="NORTHERN AMERICA"/>
    <s v="UNITED STATES"/>
    <s v="INDUSTRIALS"/>
    <x v="2"/>
    <s v="TELECOM - SATELLITE"/>
    <n v="929"/>
  </r>
  <r>
    <x v="57"/>
    <s v="DM"/>
    <s v="NORTHERN AMERICA"/>
    <s v="UNITED STATES"/>
    <s v="INDUSTRIALS"/>
    <x v="2"/>
    <s v="TELECOM - WIRELESS"/>
    <n v="25034.9"/>
  </r>
  <r>
    <x v="57"/>
    <s v="DM"/>
    <s v="NORTHERN AMERICA"/>
    <s v="UNITED STATES"/>
    <s v="INDUSTRIALS"/>
    <x v="2"/>
    <s v="TELECOM - WIRELINE INTEGRATED &amp; SERVICES"/>
    <n v="28899.200000000001"/>
  </r>
  <r>
    <x v="57"/>
    <s v="DM"/>
    <s v="NORTHERN AMERICA"/>
    <s v="UNITED STATES"/>
    <s v="INDUSTRIALS"/>
    <x v="1"/>
    <s v="AIR TRANSPORTATION"/>
    <n v="3816.5"/>
  </r>
  <r>
    <x v="57"/>
    <s v="DM"/>
    <s v="NORTHERN AMERICA"/>
    <s v="UNITED STATES"/>
    <s v="INDUSTRIALS"/>
    <x v="1"/>
    <s v="RAIL"/>
    <n v="229"/>
  </r>
  <r>
    <x v="57"/>
    <s v="DM"/>
    <s v="NORTHERN AMERICA"/>
    <s v="UNITED STATES"/>
    <s v="INDUSTRIALS"/>
    <x v="1"/>
    <s v="TRANSPORT INFRASTRUCTURE/SERVICES"/>
    <n v="1395"/>
  </r>
  <r>
    <x v="57"/>
    <s v="DM"/>
    <s v="NORTHERN AMERICA"/>
    <s v="UNITED STATES"/>
    <s v="INDUSTRIALS"/>
    <x v="1"/>
    <s v="TRUCKING &amp; DELIVERY"/>
    <n v="149"/>
  </r>
  <r>
    <x v="57"/>
    <s v="DM"/>
    <s v="NORTHERN AMERICA"/>
    <s v="UNITED STATES"/>
    <s v="UTILITY"/>
    <x v="6"/>
    <s v="ELECTRIC-DISTR/TRANS"/>
    <n v="550"/>
  </r>
  <r>
    <x v="57"/>
    <s v="DM"/>
    <s v="NORTHERN AMERICA"/>
    <s v="UNITED STATES"/>
    <s v="UTILITY"/>
    <x v="6"/>
    <s v="ELECTRIC-GENERATION"/>
    <n v="10181.200000000001"/>
  </r>
  <r>
    <x v="57"/>
    <s v="DM"/>
    <s v="NORTHERN AMERICA"/>
    <s v="UNITED STATES"/>
    <s v="UTILITY"/>
    <x v="6"/>
    <s v="ELECTRIC-INTEGRATED"/>
    <n v="13134.2"/>
  </r>
  <r>
    <x v="57"/>
    <s v="DM"/>
    <s v="NORTHERN AMERICA"/>
    <s v="UNITED STATES"/>
    <s v="UTILITY"/>
    <x v="6"/>
    <s v="NON-ELECTRIC UTILITIES"/>
    <n v="440"/>
  </r>
  <r>
    <x v="57"/>
    <s v="DM"/>
    <s v="OCEANIA"/>
    <s v="AUSTRALIA"/>
    <s v="INDUSTRIALS"/>
    <x v="7"/>
    <s v="METALS/MINING EXCLUDING STEEL"/>
    <n v="940"/>
  </r>
  <r>
    <x v="57"/>
    <s v="DM"/>
    <s v="OCEANIA"/>
    <s v="AUSTRALIA"/>
    <s v="INDUSTRIALS"/>
    <x v="14"/>
    <s v="GAMING"/>
    <n v="135"/>
  </r>
  <r>
    <x v="57"/>
    <s v="EM"/>
    <s v="ASIA"/>
    <s v="CHINA"/>
    <s v="UTILITY"/>
    <x v="6"/>
    <s v="ELECTRIC-GENERATION"/>
    <n v="142.69999999999999"/>
  </r>
  <r>
    <x v="57"/>
    <s v="EM"/>
    <s v="ASIA"/>
    <s v="HONG KONG"/>
    <s v="INDUSTRIALS"/>
    <x v="1"/>
    <s v="TRANSPORT INFRASTRUCTURE/SERVICES"/>
    <n v="587.9"/>
  </r>
  <r>
    <x v="57"/>
    <s v="EM"/>
    <s v="ASIA"/>
    <s v="INDIA"/>
    <s v="INDUSTRIALS"/>
    <x v="7"/>
    <s v="CHEMICALS"/>
    <n v="100"/>
  </r>
  <r>
    <x v="57"/>
    <s v="EM"/>
    <s v="ASIA"/>
    <s v="SINGAPORE"/>
    <s v="INDUSTRIALS"/>
    <x v="17"/>
    <s v="ELECTRONICS"/>
    <n v="649.79999999999995"/>
  </r>
  <r>
    <x v="57"/>
    <s v="EM"/>
    <s v="ASIA"/>
    <s v="THAILAND"/>
    <s v="INDUSTRIALS"/>
    <x v="7"/>
    <s v="FORESTRY/PAPER"/>
    <n v="111.3"/>
  </r>
  <r>
    <x v="57"/>
    <s v="EM"/>
    <s v="EUROPE"/>
    <s v="CZECH REPUBLIC"/>
    <s v="INDUSTRIALS"/>
    <x v="5"/>
    <s v="MEDIA CONTENT"/>
    <n v="100"/>
  </r>
  <r>
    <x v="57"/>
    <s v="EM"/>
    <s v="EUROPE"/>
    <s v="POLAND"/>
    <s v="INDUSTRIALS"/>
    <x v="2"/>
    <s v="TELECOM - WIRELESS"/>
    <n v="403.2"/>
  </r>
  <r>
    <x v="57"/>
    <s v="EM"/>
    <s v="EUROPE"/>
    <s v="POLAND"/>
    <s v="INDUSTRIALS"/>
    <x v="2"/>
    <s v="TELECOM - WIRELINE INTEGRATED &amp; SERVICES"/>
    <n v="391.6"/>
  </r>
  <r>
    <x v="57"/>
    <s v="EM"/>
    <s v="EUROPE"/>
    <s v="TURKEY"/>
    <s v="INDUSTRIALS"/>
    <x v="2"/>
    <s v="TELECOM - WIRELESS"/>
    <n v="685"/>
  </r>
  <r>
    <x v="57"/>
    <s v="EM"/>
    <s v="LATIN AMERICA"/>
    <s v="ARGENTINA"/>
    <s v="INDUSTRIALS"/>
    <x v="2"/>
    <s v="TELECOM - WIRELINE INTEGRATED &amp; SERVICES"/>
    <n v="616.70000000000005"/>
  </r>
  <r>
    <x v="57"/>
    <s v="EM"/>
    <s v="LATIN AMERICA"/>
    <s v="VENEZUELA"/>
    <s v="INDUSTRIALS"/>
    <x v="9"/>
    <s v="OIL REFINING &amp; MARKETING"/>
    <n v="500"/>
  </r>
  <r>
    <x v="57"/>
    <s v="EM"/>
    <s v="MIDDLE EAST"/>
    <s v="ISRAEL"/>
    <s v="INDUSTRIALS"/>
    <x v="2"/>
    <s v="TELECOM - WIRELESS"/>
    <n v="175"/>
  </r>
  <r>
    <x v="58"/>
    <s v="DM"/>
    <s v="EUROPE"/>
    <s v="FRANCE"/>
    <s v="INDUSTRIALS"/>
    <x v="9"/>
    <s v="OIL FIELD EQUIPMENT &amp; SERVICES"/>
    <n v="170"/>
  </r>
  <r>
    <x v="58"/>
    <s v="DM"/>
    <s v="EUROPE"/>
    <s v="FRANCE"/>
    <s v="INDUSTRIALS"/>
    <x v="2"/>
    <s v="TELECOM - WIRELINE INTEGRATED &amp; SERVICES"/>
    <n v="147.5"/>
  </r>
  <r>
    <x v="58"/>
    <s v="DM"/>
    <s v="EUROPE"/>
    <s v="GERMANY"/>
    <s v="INDUSTRIALS"/>
    <x v="5"/>
    <s v="CABLE &amp; SATELLITE TV"/>
    <n v="899.6"/>
  </r>
  <r>
    <x v="58"/>
    <s v="DM"/>
    <s v="EUROPE"/>
    <s v="GREECE"/>
    <s v="INDUSTRIALS"/>
    <x v="4"/>
    <s v="BEVERAGE"/>
    <n v="105.3"/>
  </r>
  <r>
    <x v="58"/>
    <s v="DM"/>
    <s v="EUROPE"/>
    <s v="GREECE"/>
    <s v="INDUSTRIALS"/>
    <x v="5"/>
    <s v="MEDIA CONTENT"/>
    <n v="115"/>
  </r>
  <r>
    <x v="58"/>
    <s v="DM"/>
    <s v="EUROPE"/>
    <s v="GREECE"/>
    <s v="INDUSTRIALS"/>
    <x v="1"/>
    <s v="TRANSPORT INFRASTRUCTURE/SERVICES"/>
    <n v="140"/>
  </r>
  <r>
    <x v="58"/>
    <s v="DM"/>
    <s v="EUROPE"/>
    <s v="IRELAND"/>
    <s v="INDUSTRIALS"/>
    <x v="0"/>
    <s v="PHARMACEUTICALS"/>
    <n v="159.69999999999999"/>
  </r>
  <r>
    <x v="58"/>
    <s v="DM"/>
    <s v="EUROPE"/>
    <s v="ITALY"/>
    <s v="INDUSTRIALS"/>
    <x v="8"/>
    <s v="MACHINERY"/>
    <n v="200"/>
  </r>
  <r>
    <x v="58"/>
    <s v="DM"/>
    <s v="EUROPE"/>
    <s v="LUXEMBOURG"/>
    <s v="INDUSTRIALS"/>
    <x v="2"/>
    <s v="TELECOM - WIRELESS"/>
    <n v="962"/>
  </r>
  <r>
    <x v="58"/>
    <s v="DM"/>
    <s v="EUROPE"/>
    <s v="NETHERLANDS"/>
    <s v="INDUSTRIALS"/>
    <x v="8"/>
    <s v="PACKAGING"/>
    <n v="100"/>
  </r>
  <r>
    <x v="58"/>
    <s v="DM"/>
    <s v="EUROPE"/>
    <s v="NETHERLANDS"/>
    <s v="INDUSTRIALS"/>
    <x v="5"/>
    <s v="CABLE &amp; SATELLITE TV"/>
    <n v="4364"/>
  </r>
  <r>
    <x v="58"/>
    <s v="DM"/>
    <s v="EUROPE"/>
    <s v="NETHERLANDS"/>
    <s v="INDUSTRIALS"/>
    <x v="10"/>
    <s v="SPECIALTY RETAIL"/>
    <n v="350"/>
  </r>
  <r>
    <x v="58"/>
    <s v="DM"/>
    <s v="EUROPE"/>
    <s v="NETHERLANDS"/>
    <s v="INDUSTRIALS"/>
    <x v="2"/>
    <s v="TELECOM - WIRELINE INTEGRATED &amp; SERVICES"/>
    <n v="1005"/>
  </r>
  <r>
    <x v="58"/>
    <s v="DM"/>
    <s v="EUROPE"/>
    <s v="NORWAY"/>
    <s v="INDUSTRIALS"/>
    <x v="9"/>
    <s v="OIL FIELD EQUIPMENT &amp; SERVICES"/>
    <n v="565"/>
  </r>
  <r>
    <x v="58"/>
    <s v="DM"/>
    <s v="EUROPE"/>
    <s v="SPAIN"/>
    <s v="INDUSTRIALS"/>
    <x v="2"/>
    <s v="TELECOM - WIRELINE INTEGRATED &amp; SERVICES"/>
    <n v="100"/>
  </r>
  <r>
    <x v="58"/>
    <s v="DM"/>
    <s v="EUROPE"/>
    <s v="SWEDEN"/>
    <s v="INDUSTRIALS"/>
    <x v="1"/>
    <s v="TRANSPORT INFRASTRUCTURE/SERVICES"/>
    <n v="175"/>
  </r>
  <r>
    <x v="58"/>
    <s v="DM"/>
    <s v="EUROPE"/>
    <s v="SWITZERLAND"/>
    <s v="INDUSTRIALS"/>
    <x v="2"/>
    <s v="TELECOM - WIRELINE INTEGRATED &amp; SERVICES"/>
    <n v="160"/>
  </r>
  <r>
    <x v="58"/>
    <s v="DM"/>
    <s v="EUROPE"/>
    <s v="UNITED KINGDOM"/>
    <s v="INDUSTRIALS"/>
    <x v="7"/>
    <s v="CHEMICALS"/>
    <n v="689.4"/>
  </r>
  <r>
    <x v="58"/>
    <s v="DM"/>
    <s v="EUROPE"/>
    <s v="UNITED KINGDOM"/>
    <s v="INDUSTRIALS"/>
    <x v="8"/>
    <s v="AEROSPACE/DEFENSE"/>
    <n v="224"/>
  </r>
  <r>
    <x v="58"/>
    <s v="DM"/>
    <s v="EUROPE"/>
    <s v="UNITED KINGDOM"/>
    <s v="INDUSTRIALS"/>
    <x v="8"/>
    <s v="PACKAGING"/>
    <n v="500"/>
  </r>
  <r>
    <x v="58"/>
    <s v="DM"/>
    <s v="EUROPE"/>
    <s v="UNITED KINGDOM"/>
    <s v="INDUSTRIALS"/>
    <x v="4"/>
    <s v="FOOD - WHOLESALE"/>
    <n v="200"/>
  </r>
  <r>
    <x v="58"/>
    <s v="DM"/>
    <s v="EUROPE"/>
    <s v="UNITED KINGDOM"/>
    <s v="INDUSTRIALS"/>
    <x v="4"/>
    <s v="PERSONAL &amp; HOUSEHOLD PRODUCTS"/>
    <n v="322.89999999999998"/>
  </r>
  <r>
    <x v="58"/>
    <s v="DM"/>
    <s v="EUROPE"/>
    <s v="UNITED KINGDOM"/>
    <s v="INDUSTRIALS"/>
    <x v="5"/>
    <s v="CABLE &amp; SATELLITE TV"/>
    <n v="5343.7"/>
  </r>
  <r>
    <x v="58"/>
    <s v="DM"/>
    <s v="EUROPE"/>
    <s v="UNITED KINGDOM"/>
    <s v="INDUSTRIALS"/>
    <x v="5"/>
    <s v="PRINTING &amp; PUBLISHING"/>
    <n v="110"/>
  </r>
  <r>
    <x v="58"/>
    <s v="DM"/>
    <s v="EUROPE"/>
    <s v="UNITED KINGDOM"/>
    <s v="INDUSTRIALS"/>
    <x v="15"/>
    <s v="REALESTATE DEV &amp; MGT"/>
    <n v="225"/>
  </r>
  <r>
    <x v="58"/>
    <s v="DM"/>
    <s v="EUROPE"/>
    <s v="UNITED KINGDOM"/>
    <s v="INDUSTRIALS"/>
    <x v="10"/>
    <s v="SPECIALTY RETAIL"/>
    <n v="300"/>
  </r>
  <r>
    <x v="58"/>
    <s v="DM"/>
    <s v="EUROPE"/>
    <s v="UNITED KINGDOM"/>
    <s v="INDUSTRIALS"/>
    <x v="17"/>
    <s v="TECH HARDWARE &amp; EQUIPMENT"/>
    <n v="1970"/>
  </r>
  <r>
    <x v="58"/>
    <s v="DM"/>
    <s v="EUROPE"/>
    <s v="UNITED KINGDOM"/>
    <s v="INDUSTRIALS"/>
    <x v="2"/>
    <s v="TELECOM - WIRELINE INTEGRATED &amp; SERVICES"/>
    <n v="314"/>
  </r>
  <r>
    <x v="58"/>
    <s v="DM"/>
    <s v="EUROPE"/>
    <s v="UNITED KINGDOM"/>
    <s v="INDUSTRIALS"/>
    <x v="1"/>
    <s v="TRANSPORT INFRASTRUCTURE/SERVICES"/>
    <n v="175"/>
  </r>
  <r>
    <x v="58"/>
    <s v="DM"/>
    <s v="EUROPE"/>
    <s v="UNITED KINGDOM"/>
    <s v="UTILITY"/>
    <x v="6"/>
    <s v="ELECTRIC-GENERATION"/>
    <n v="200"/>
  </r>
  <r>
    <x v="58"/>
    <s v="DM"/>
    <s v="NORTHERN AMERICA"/>
    <s v="BERMUDA"/>
    <s v="INDUSTRIALS"/>
    <x v="2"/>
    <s v="TELECOM - WIRELINE INTEGRATED &amp; SERVICES"/>
    <n v="426.6"/>
  </r>
  <r>
    <x v="58"/>
    <s v="DM"/>
    <s v="NORTHERN AMERICA"/>
    <s v="CANADA"/>
    <s v="INDUSTRIALS"/>
    <x v="7"/>
    <s v="BUILDING MATERIALS"/>
    <n v="186.5"/>
  </r>
  <r>
    <x v="58"/>
    <s v="DM"/>
    <s v="NORTHERN AMERICA"/>
    <s v="CANADA"/>
    <s v="INDUSTRIALS"/>
    <x v="7"/>
    <s v="CHEMICALS"/>
    <n v="430"/>
  </r>
  <r>
    <x v="58"/>
    <s v="DM"/>
    <s v="NORTHERN AMERICA"/>
    <s v="CANADA"/>
    <s v="INDUSTRIALS"/>
    <x v="7"/>
    <s v="FORESTRY/PAPER"/>
    <n v="2459.9"/>
  </r>
  <r>
    <x v="58"/>
    <s v="DM"/>
    <s v="NORTHERN AMERICA"/>
    <s v="CANADA"/>
    <s v="INDUSTRIALS"/>
    <x v="4"/>
    <s v="BEVERAGE"/>
    <n v="285"/>
  </r>
  <r>
    <x v="58"/>
    <s v="DM"/>
    <s v="NORTHERN AMERICA"/>
    <s v="CANADA"/>
    <s v="INDUSTRIALS"/>
    <x v="9"/>
    <s v="ENERGY - EXPLORATION &amp; PRODUCTION"/>
    <n v="142.69999999999999"/>
  </r>
  <r>
    <x v="58"/>
    <s v="DM"/>
    <s v="NORTHERN AMERICA"/>
    <s v="CANADA"/>
    <s v="INDUSTRIALS"/>
    <x v="14"/>
    <s v="RECREATION &amp; TRAVEL"/>
    <n v="200"/>
  </r>
  <r>
    <x v="58"/>
    <s v="DM"/>
    <s v="NORTHERN AMERICA"/>
    <s v="CANADA"/>
    <s v="INDUSTRIALS"/>
    <x v="14"/>
    <s v="THEATERS &amp; ENTERTAINMENT"/>
    <n v="300"/>
  </r>
  <r>
    <x v="58"/>
    <s v="DM"/>
    <s v="NORTHERN AMERICA"/>
    <s v="CANADA"/>
    <s v="INDUSTRIALS"/>
    <x v="5"/>
    <s v="ADVERTISING"/>
    <n v="200"/>
  </r>
  <r>
    <x v="58"/>
    <s v="DM"/>
    <s v="NORTHERN AMERICA"/>
    <s v="CANADA"/>
    <s v="INDUSTRIALS"/>
    <x v="5"/>
    <s v="CABLE &amp; SATELLITE TV"/>
    <n v="868"/>
  </r>
  <r>
    <x v="58"/>
    <s v="DM"/>
    <s v="NORTHERN AMERICA"/>
    <s v="CANADA"/>
    <s v="INDUSTRIALS"/>
    <x v="15"/>
    <s v="REITS"/>
    <n v="167.5"/>
  </r>
  <r>
    <x v="58"/>
    <s v="DM"/>
    <s v="NORTHERN AMERICA"/>
    <s v="CANADA"/>
    <s v="INDUSTRIALS"/>
    <x v="16"/>
    <s v="SUPPORT-SERVICES"/>
    <n v="135"/>
  </r>
  <r>
    <x v="58"/>
    <s v="DM"/>
    <s v="NORTHERN AMERICA"/>
    <s v="CANADA"/>
    <s v="INDUSTRIALS"/>
    <x v="17"/>
    <s v="ELECTRONICS"/>
    <n v="330"/>
  </r>
  <r>
    <x v="58"/>
    <s v="DM"/>
    <s v="NORTHERN AMERICA"/>
    <s v="CANADA"/>
    <s v="INDUSTRIALS"/>
    <x v="17"/>
    <s v="TECH HARDWARE &amp; EQUIPMENT"/>
    <n v="149"/>
  </r>
  <r>
    <x v="58"/>
    <s v="DM"/>
    <s v="NORTHERN AMERICA"/>
    <s v="CANADA"/>
    <s v="INDUSTRIALS"/>
    <x v="2"/>
    <s v="TELECOM - WIRELESS"/>
    <n v="2278.4"/>
  </r>
  <r>
    <x v="58"/>
    <s v="DM"/>
    <s v="NORTHERN AMERICA"/>
    <s v="CANADA"/>
    <s v="INDUSTRIALS"/>
    <x v="2"/>
    <s v="TELECOM - WIRELINE INTEGRATED &amp; SERVICES"/>
    <n v="2576"/>
  </r>
  <r>
    <x v="58"/>
    <s v="DM"/>
    <s v="NORTHERN AMERICA"/>
    <s v="CANADA"/>
    <s v="INDUSTRIALS"/>
    <x v="1"/>
    <s v="AIR TRANSPORTATION"/>
    <n v="299.39999999999998"/>
  </r>
  <r>
    <x v="58"/>
    <s v="DM"/>
    <s v="NORTHERN AMERICA"/>
    <s v="UNITED STATES"/>
    <s v="FINANCIAL"/>
    <x v="11"/>
    <s v="BANKING"/>
    <n v="2557.3000000000002"/>
  </r>
  <r>
    <x v="58"/>
    <s v="DM"/>
    <s v="NORTHERN AMERICA"/>
    <s v="UNITED STATES"/>
    <s v="FINANCIAL"/>
    <x v="12"/>
    <s v="CONS/COMM/LEASE FINANCING"/>
    <n v="3464.2"/>
  </r>
  <r>
    <x v="58"/>
    <s v="DM"/>
    <s v="NORTHERN AMERICA"/>
    <s v="UNITED STATES"/>
    <s v="FINANCIAL"/>
    <x v="12"/>
    <s v="INVESTMENTS &amp; MISC FINANCIAL SERVICES"/>
    <n v="2844.8"/>
  </r>
  <r>
    <x v="58"/>
    <s v="DM"/>
    <s v="NORTHERN AMERICA"/>
    <s v="UNITED STATES"/>
    <s v="FINANCIAL"/>
    <x v="13"/>
    <s v="INSURANCE BROKERAGE"/>
    <n v="548"/>
  </r>
  <r>
    <x v="58"/>
    <s v="DM"/>
    <s v="NORTHERN AMERICA"/>
    <s v="UNITED STATES"/>
    <s v="FINANCIAL"/>
    <x v="13"/>
    <s v="LIFE INSURANCE"/>
    <n v="2688"/>
  </r>
  <r>
    <x v="58"/>
    <s v="DM"/>
    <s v="NORTHERN AMERICA"/>
    <s v="UNITED STATES"/>
    <s v="FINANCIAL"/>
    <x v="13"/>
    <s v="P&amp;C"/>
    <n v="100"/>
  </r>
  <r>
    <x v="58"/>
    <s v="DM"/>
    <s v="NORTHERN AMERICA"/>
    <s v="UNITED STATES"/>
    <s v="INDUSTRIALS"/>
    <x v="3"/>
    <s v="AUTO PARTS &amp; EQUIPMENT"/>
    <n v="8860.7999999999993"/>
  </r>
  <r>
    <x v="58"/>
    <s v="DM"/>
    <s v="NORTHERN AMERICA"/>
    <s v="UNITED STATES"/>
    <s v="INDUSTRIALS"/>
    <x v="3"/>
    <s v="AUTOMAKERS"/>
    <n v="1125"/>
  </r>
  <r>
    <x v="58"/>
    <s v="DM"/>
    <s v="NORTHERN AMERICA"/>
    <s v="UNITED STATES"/>
    <s v="INDUSTRIALS"/>
    <x v="7"/>
    <s v="BUILDING &amp; CONSTRUCTION"/>
    <n v="6649"/>
  </r>
  <r>
    <x v="58"/>
    <s v="DM"/>
    <s v="NORTHERN AMERICA"/>
    <s v="UNITED STATES"/>
    <s v="INDUSTRIALS"/>
    <x v="7"/>
    <s v="BUILDING MATERIALS"/>
    <n v="4095"/>
  </r>
  <r>
    <x v="58"/>
    <s v="DM"/>
    <s v="NORTHERN AMERICA"/>
    <s v="UNITED STATES"/>
    <s v="INDUSTRIALS"/>
    <x v="7"/>
    <s v="CHEMICALS"/>
    <n v="11194.2"/>
  </r>
  <r>
    <x v="58"/>
    <s v="DM"/>
    <s v="NORTHERN AMERICA"/>
    <s v="UNITED STATES"/>
    <s v="INDUSTRIALS"/>
    <x v="7"/>
    <s v="FORESTRY/PAPER"/>
    <n v="6247.4"/>
  </r>
  <r>
    <x v="58"/>
    <s v="DM"/>
    <s v="NORTHERN AMERICA"/>
    <s v="UNITED STATES"/>
    <s v="INDUSTRIALS"/>
    <x v="7"/>
    <s v="METALS/MINING EXCLUDING STEEL"/>
    <n v="4158.8"/>
  </r>
  <r>
    <x v="58"/>
    <s v="DM"/>
    <s v="NORTHERN AMERICA"/>
    <s v="UNITED STATES"/>
    <s v="INDUSTRIALS"/>
    <x v="7"/>
    <s v="STEEL PRODUCERS/PRODUCTS"/>
    <n v="3244"/>
  </r>
  <r>
    <x v="58"/>
    <s v="DM"/>
    <s v="NORTHERN AMERICA"/>
    <s v="UNITED STATES"/>
    <s v="INDUSTRIALS"/>
    <x v="8"/>
    <s v="AEROSPACE/DEFENSE"/>
    <n v="3160"/>
  </r>
  <r>
    <x v="58"/>
    <s v="DM"/>
    <s v="NORTHERN AMERICA"/>
    <s v="UNITED STATES"/>
    <s v="INDUSTRIALS"/>
    <x v="8"/>
    <s v="DIVERSIFIED CAPITAL GOODS"/>
    <n v="2367.1999999999998"/>
  </r>
  <r>
    <x v="58"/>
    <s v="DM"/>
    <s v="NORTHERN AMERICA"/>
    <s v="UNITED STATES"/>
    <s v="INDUSTRIALS"/>
    <x v="8"/>
    <s v="MACHINERY"/>
    <n v="3247.3"/>
  </r>
  <r>
    <x v="58"/>
    <s v="DM"/>
    <s v="NORTHERN AMERICA"/>
    <s v="UNITED STATES"/>
    <s v="INDUSTRIALS"/>
    <x v="8"/>
    <s v="PACKAGING"/>
    <n v="6129.6"/>
  </r>
  <r>
    <x v="58"/>
    <s v="DM"/>
    <s v="NORTHERN AMERICA"/>
    <s v="UNITED STATES"/>
    <s v="INDUSTRIALS"/>
    <x v="4"/>
    <s v="BEVERAGE"/>
    <n v="730"/>
  </r>
  <r>
    <x v="58"/>
    <s v="DM"/>
    <s v="NORTHERN AMERICA"/>
    <s v="UNITED STATES"/>
    <s v="INDUSTRIALS"/>
    <x v="4"/>
    <s v="FOOD - WHOLESALE"/>
    <n v="4956.8"/>
  </r>
  <r>
    <x v="58"/>
    <s v="DM"/>
    <s v="NORTHERN AMERICA"/>
    <s v="UNITED STATES"/>
    <s v="INDUSTRIALS"/>
    <x v="4"/>
    <s v="PERSONAL &amp; HOUSEHOLD PRODUCTS"/>
    <n v="7540.5"/>
  </r>
  <r>
    <x v="58"/>
    <s v="DM"/>
    <s v="NORTHERN AMERICA"/>
    <s v="UNITED STATES"/>
    <s v="INDUSTRIALS"/>
    <x v="4"/>
    <s v="TOBACCO"/>
    <n v="125"/>
  </r>
  <r>
    <x v="58"/>
    <s v="DM"/>
    <s v="NORTHERN AMERICA"/>
    <s v="UNITED STATES"/>
    <s v="INDUSTRIALS"/>
    <x v="9"/>
    <s v="ENERGY - EXPLORATION &amp; PRODUCTION"/>
    <n v="7903.9"/>
  </r>
  <r>
    <x v="58"/>
    <s v="DM"/>
    <s v="NORTHERN AMERICA"/>
    <s v="UNITED STATES"/>
    <s v="INDUSTRIALS"/>
    <x v="9"/>
    <s v="GAS DISTRIBUTION"/>
    <n v="625"/>
  </r>
  <r>
    <x v="58"/>
    <s v="DM"/>
    <s v="NORTHERN AMERICA"/>
    <s v="UNITED STATES"/>
    <s v="INDUSTRIALS"/>
    <x v="9"/>
    <s v="OIL FIELD EQUIPMENT &amp; SERVICES"/>
    <n v="2429.8000000000002"/>
  </r>
  <r>
    <x v="58"/>
    <s v="DM"/>
    <s v="NORTHERN AMERICA"/>
    <s v="UNITED STATES"/>
    <s v="INDUSTRIALS"/>
    <x v="9"/>
    <s v="OIL REFINING &amp; MARKETING"/>
    <n v="2020.5"/>
  </r>
  <r>
    <x v="58"/>
    <s v="DM"/>
    <s v="NORTHERN AMERICA"/>
    <s v="UNITED STATES"/>
    <s v="INDUSTRIALS"/>
    <x v="0"/>
    <s v="HEALTH FACILITIES"/>
    <n v="15206.5"/>
  </r>
  <r>
    <x v="58"/>
    <s v="DM"/>
    <s v="NORTHERN AMERICA"/>
    <s v="UNITED STATES"/>
    <s v="INDUSTRIALS"/>
    <x v="0"/>
    <s v="HEALTH SERVICES"/>
    <n v="3507.9"/>
  </r>
  <r>
    <x v="58"/>
    <s v="DM"/>
    <s v="NORTHERN AMERICA"/>
    <s v="UNITED STATES"/>
    <s v="INDUSTRIALS"/>
    <x v="0"/>
    <s v="MANAGED CARE"/>
    <n v="100"/>
  </r>
  <r>
    <x v="58"/>
    <s v="DM"/>
    <s v="NORTHERN AMERICA"/>
    <s v="UNITED STATES"/>
    <s v="INDUSTRIALS"/>
    <x v="0"/>
    <s v="MEDICAL PRODUCTS"/>
    <n v="1708.9"/>
  </r>
  <r>
    <x v="58"/>
    <s v="DM"/>
    <s v="NORTHERN AMERICA"/>
    <s v="UNITED STATES"/>
    <s v="INDUSTRIALS"/>
    <x v="0"/>
    <s v="PHARMACEUTICALS"/>
    <n v="300"/>
  </r>
  <r>
    <x v="58"/>
    <s v="DM"/>
    <s v="NORTHERN AMERICA"/>
    <s v="UNITED STATES"/>
    <s v="INDUSTRIALS"/>
    <x v="14"/>
    <s v="GAMING"/>
    <n v="15482.6"/>
  </r>
  <r>
    <x v="58"/>
    <s v="DM"/>
    <s v="NORTHERN AMERICA"/>
    <s v="UNITED STATES"/>
    <s v="INDUSTRIALS"/>
    <x v="14"/>
    <s v="HOTELS"/>
    <n v="6235.8"/>
  </r>
  <r>
    <x v="58"/>
    <s v="DM"/>
    <s v="NORTHERN AMERICA"/>
    <s v="UNITED STATES"/>
    <s v="INDUSTRIALS"/>
    <x v="14"/>
    <s v="RECREATION &amp; TRAVEL"/>
    <n v="2833.2"/>
  </r>
  <r>
    <x v="58"/>
    <s v="DM"/>
    <s v="NORTHERN AMERICA"/>
    <s v="UNITED STATES"/>
    <s v="INDUSTRIALS"/>
    <x v="14"/>
    <s v="THEATERS &amp; ENTERTAINMENT"/>
    <n v="826.7"/>
  </r>
  <r>
    <x v="58"/>
    <s v="DM"/>
    <s v="NORTHERN AMERICA"/>
    <s v="UNITED STATES"/>
    <s v="INDUSTRIALS"/>
    <x v="5"/>
    <s v="ADVERTISING"/>
    <n v="1294"/>
  </r>
  <r>
    <x v="58"/>
    <s v="DM"/>
    <s v="NORTHERN AMERICA"/>
    <s v="UNITED STATES"/>
    <s v="INDUSTRIALS"/>
    <x v="5"/>
    <s v="CABLE &amp; SATELLITE TV"/>
    <n v="30867.200000000001"/>
  </r>
  <r>
    <x v="58"/>
    <s v="DM"/>
    <s v="NORTHERN AMERICA"/>
    <s v="UNITED STATES"/>
    <s v="INDUSTRIALS"/>
    <x v="5"/>
    <s v="MEDIA - DIVERSIFIED"/>
    <n v="2722.7"/>
  </r>
  <r>
    <x v="58"/>
    <s v="DM"/>
    <s v="NORTHERN AMERICA"/>
    <s v="UNITED STATES"/>
    <s v="INDUSTRIALS"/>
    <x v="5"/>
    <s v="MEDIA CONTENT"/>
    <n v="7183.8"/>
  </r>
  <r>
    <x v="58"/>
    <s v="DM"/>
    <s v="NORTHERN AMERICA"/>
    <s v="UNITED STATES"/>
    <s v="INDUSTRIALS"/>
    <x v="5"/>
    <s v="PRINTING &amp; PUBLISHING"/>
    <n v="2995"/>
  </r>
  <r>
    <x v="58"/>
    <s v="DM"/>
    <s v="NORTHERN AMERICA"/>
    <s v="UNITED STATES"/>
    <s v="INDUSTRIALS"/>
    <x v="15"/>
    <s v="REALESTATE DEV &amp; MGT"/>
    <n v="450"/>
  </r>
  <r>
    <x v="58"/>
    <s v="DM"/>
    <s v="NORTHERN AMERICA"/>
    <s v="UNITED STATES"/>
    <s v="INDUSTRIALS"/>
    <x v="15"/>
    <s v="REITS"/>
    <n v="550"/>
  </r>
  <r>
    <x v="58"/>
    <s v="DM"/>
    <s v="NORTHERN AMERICA"/>
    <s v="UNITED STATES"/>
    <s v="INDUSTRIALS"/>
    <x v="10"/>
    <s v="DEPARTMENT STORES"/>
    <n v="10229.9"/>
  </r>
  <r>
    <x v="58"/>
    <s v="DM"/>
    <s v="NORTHERN AMERICA"/>
    <s v="UNITED STATES"/>
    <s v="INDUSTRIALS"/>
    <x v="10"/>
    <s v="DISCOUNT STORES"/>
    <n v="150"/>
  </r>
  <r>
    <x v="58"/>
    <s v="DM"/>
    <s v="NORTHERN AMERICA"/>
    <s v="UNITED STATES"/>
    <s v="INDUSTRIALS"/>
    <x v="10"/>
    <s v="FOOD &amp; DRUG RETAILERS"/>
    <n v="2571.8000000000002"/>
  </r>
  <r>
    <x v="58"/>
    <s v="DM"/>
    <s v="NORTHERN AMERICA"/>
    <s v="UNITED STATES"/>
    <s v="INDUSTRIALS"/>
    <x v="10"/>
    <s v="RESTAURANTS"/>
    <n v="3627.1"/>
  </r>
  <r>
    <x v="58"/>
    <s v="DM"/>
    <s v="NORTHERN AMERICA"/>
    <s v="UNITED STATES"/>
    <s v="INDUSTRIALS"/>
    <x v="10"/>
    <s v="SPECIALTY RETAIL"/>
    <n v="8980.6"/>
  </r>
  <r>
    <x v="58"/>
    <s v="DM"/>
    <s v="NORTHERN AMERICA"/>
    <s v="UNITED STATES"/>
    <s v="INDUSTRIALS"/>
    <x v="16"/>
    <s v="ENVIRONMENTAL"/>
    <n v="4724.2"/>
  </r>
  <r>
    <x v="58"/>
    <s v="DM"/>
    <s v="NORTHERN AMERICA"/>
    <s v="UNITED STATES"/>
    <s v="INDUSTRIALS"/>
    <x v="16"/>
    <s v="SUPPORT-SERVICES"/>
    <n v="3434.7"/>
  </r>
  <r>
    <x v="58"/>
    <s v="DM"/>
    <s v="NORTHERN AMERICA"/>
    <s v="UNITED STATES"/>
    <s v="INDUSTRIALS"/>
    <x v="17"/>
    <s v="ELECTRONICS"/>
    <n v="4848.6000000000004"/>
  </r>
  <r>
    <x v="58"/>
    <s v="DM"/>
    <s v="NORTHERN AMERICA"/>
    <s v="UNITED STATES"/>
    <s v="INDUSTRIALS"/>
    <x v="17"/>
    <s v="SOFTWARE/SERVICES"/>
    <n v="2232.1999999999998"/>
  </r>
  <r>
    <x v="58"/>
    <s v="DM"/>
    <s v="NORTHERN AMERICA"/>
    <s v="UNITED STATES"/>
    <s v="INDUSTRIALS"/>
    <x v="17"/>
    <s v="TECH HARDWARE &amp; EQUIPMENT"/>
    <n v="6780.4"/>
  </r>
  <r>
    <x v="58"/>
    <s v="DM"/>
    <s v="NORTHERN AMERICA"/>
    <s v="UNITED STATES"/>
    <s v="INDUSTRIALS"/>
    <x v="2"/>
    <s v="TELECOM - SATELLITE"/>
    <n v="929"/>
  </r>
  <r>
    <x v="58"/>
    <s v="DM"/>
    <s v="NORTHERN AMERICA"/>
    <s v="UNITED STATES"/>
    <s v="INDUSTRIALS"/>
    <x v="2"/>
    <s v="TELECOM - WIRELESS"/>
    <n v="24723.7"/>
  </r>
  <r>
    <x v="58"/>
    <s v="DM"/>
    <s v="NORTHERN AMERICA"/>
    <s v="UNITED STATES"/>
    <s v="INDUSTRIALS"/>
    <x v="2"/>
    <s v="TELECOM - WIRELINE INTEGRATED &amp; SERVICES"/>
    <n v="28901.4"/>
  </r>
  <r>
    <x v="58"/>
    <s v="DM"/>
    <s v="NORTHERN AMERICA"/>
    <s v="UNITED STATES"/>
    <s v="INDUSTRIALS"/>
    <x v="1"/>
    <s v="AIR TRANSPORTATION"/>
    <n v="8929.1"/>
  </r>
  <r>
    <x v="58"/>
    <s v="DM"/>
    <s v="NORTHERN AMERICA"/>
    <s v="UNITED STATES"/>
    <s v="INDUSTRIALS"/>
    <x v="1"/>
    <s v="RAIL"/>
    <n v="229"/>
  </r>
  <r>
    <x v="58"/>
    <s v="DM"/>
    <s v="NORTHERN AMERICA"/>
    <s v="UNITED STATES"/>
    <s v="INDUSTRIALS"/>
    <x v="1"/>
    <s v="TRANSPORT INFRASTRUCTURE/SERVICES"/>
    <n v="1220"/>
  </r>
  <r>
    <x v="58"/>
    <s v="DM"/>
    <s v="NORTHERN AMERICA"/>
    <s v="UNITED STATES"/>
    <s v="INDUSTRIALS"/>
    <x v="1"/>
    <s v="TRUCKING &amp; DELIVERY"/>
    <n v="149"/>
  </r>
  <r>
    <x v="58"/>
    <s v="DM"/>
    <s v="NORTHERN AMERICA"/>
    <s v="UNITED STATES"/>
    <s v="UTILITY"/>
    <x v="6"/>
    <s v="ELECTRIC-DISTR/TRANS"/>
    <n v="550"/>
  </r>
  <r>
    <x v="58"/>
    <s v="DM"/>
    <s v="NORTHERN AMERICA"/>
    <s v="UNITED STATES"/>
    <s v="UTILITY"/>
    <x v="6"/>
    <s v="ELECTRIC-GENERATION"/>
    <n v="10181.200000000001"/>
  </r>
  <r>
    <x v="58"/>
    <s v="DM"/>
    <s v="NORTHERN AMERICA"/>
    <s v="UNITED STATES"/>
    <s v="UTILITY"/>
    <x v="6"/>
    <s v="ELECTRIC-INTEGRATED"/>
    <n v="12999.2"/>
  </r>
  <r>
    <x v="58"/>
    <s v="DM"/>
    <s v="NORTHERN AMERICA"/>
    <s v="UNITED STATES"/>
    <s v="UTILITY"/>
    <x v="6"/>
    <s v="NON-ELECTRIC UTILITIES"/>
    <n v="440"/>
  </r>
  <r>
    <x v="58"/>
    <s v="DM"/>
    <s v="OCEANIA"/>
    <s v="AUSTRALIA"/>
    <s v="INDUSTRIALS"/>
    <x v="7"/>
    <s v="METALS/MINING EXCLUDING STEEL"/>
    <n v="940"/>
  </r>
  <r>
    <x v="58"/>
    <s v="DM"/>
    <s v="OCEANIA"/>
    <s v="AUSTRALIA"/>
    <s v="INDUSTRIALS"/>
    <x v="14"/>
    <s v="GAMING"/>
    <n v="135"/>
  </r>
  <r>
    <x v="58"/>
    <s v="EM"/>
    <s v="ASIA"/>
    <s v="CHINA"/>
    <s v="UTILITY"/>
    <x v="6"/>
    <s v="ELECTRIC-GENERATION"/>
    <n v="142.69999999999999"/>
  </r>
  <r>
    <x v="58"/>
    <s v="EM"/>
    <s v="ASIA"/>
    <s v="HONG KONG"/>
    <s v="INDUSTRIALS"/>
    <x v="1"/>
    <s v="TRANSPORT INFRASTRUCTURE/SERVICES"/>
    <n v="587.9"/>
  </r>
  <r>
    <x v="58"/>
    <s v="EM"/>
    <s v="ASIA"/>
    <s v="INDIA"/>
    <s v="INDUSTRIALS"/>
    <x v="7"/>
    <s v="CHEMICALS"/>
    <n v="100"/>
  </r>
  <r>
    <x v="58"/>
    <s v="EM"/>
    <s v="ASIA"/>
    <s v="SINGAPORE"/>
    <s v="INDUSTRIALS"/>
    <x v="17"/>
    <s v="ELECTRONICS"/>
    <n v="649.79999999999995"/>
  </r>
  <r>
    <x v="58"/>
    <s v="EM"/>
    <s v="ASIA"/>
    <s v="THAILAND"/>
    <s v="INDUSTRIALS"/>
    <x v="7"/>
    <s v="FORESTRY/PAPER"/>
    <n v="111.3"/>
  </r>
  <r>
    <x v="58"/>
    <s v="EM"/>
    <s v="EUROPE"/>
    <s v="CZECH REPUBLIC"/>
    <s v="INDUSTRIALS"/>
    <x v="5"/>
    <s v="MEDIA CONTENT"/>
    <n v="100"/>
  </r>
  <r>
    <x v="58"/>
    <s v="EM"/>
    <s v="EUROPE"/>
    <s v="POLAND"/>
    <s v="INDUSTRIALS"/>
    <x v="2"/>
    <s v="TELECOM - WIRELESS"/>
    <n v="403.2"/>
  </r>
  <r>
    <x v="58"/>
    <s v="EM"/>
    <s v="EUROPE"/>
    <s v="POLAND"/>
    <s v="INDUSTRIALS"/>
    <x v="2"/>
    <s v="TELECOM - WIRELINE INTEGRATED &amp; SERVICES"/>
    <n v="391.6"/>
  </r>
  <r>
    <x v="58"/>
    <s v="EM"/>
    <s v="EUROPE"/>
    <s v="TURKEY"/>
    <s v="INDUSTRIALS"/>
    <x v="2"/>
    <s v="TELECOM - WIRELESS"/>
    <n v="685"/>
  </r>
  <r>
    <x v="58"/>
    <s v="EM"/>
    <s v="LATIN AMERICA"/>
    <s v="ARGENTINA"/>
    <s v="INDUSTRIALS"/>
    <x v="2"/>
    <s v="TELECOM - WIRELINE INTEGRATED &amp; SERVICES"/>
    <n v="616.70000000000005"/>
  </r>
  <r>
    <x v="58"/>
    <s v="EM"/>
    <s v="LATIN AMERICA"/>
    <s v="VENEZUELA"/>
    <s v="INDUSTRIALS"/>
    <x v="9"/>
    <s v="OIL REFINING &amp; MARKETING"/>
    <n v="500"/>
  </r>
  <r>
    <x v="58"/>
    <s v="EM"/>
    <s v="MIDDLE EAST"/>
    <s v="ISRAEL"/>
    <s v="INDUSTRIALS"/>
    <x v="2"/>
    <s v="TELECOM - WIRELESS"/>
    <n v="175"/>
  </r>
  <r>
    <x v="59"/>
    <s v="DM"/>
    <s v="EUROPE"/>
    <s v="FRANCE"/>
    <s v="INDUSTRIALS"/>
    <x v="9"/>
    <s v="OIL FIELD EQUIPMENT &amp; SERVICES"/>
    <n v="170"/>
  </r>
  <r>
    <x v="59"/>
    <s v="DM"/>
    <s v="EUROPE"/>
    <s v="FRANCE"/>
    <s v="INDUSTRIALS"/>
    <x v="2"/>
    <s v="TELECOM - WIRELINE INTEGRATED &amp; SERVICES"/>
    <n v="147.5"/>
  </r>
  <r>
    <x v="59"/>
    <s v="DM"/>
    <s v="EUROPE"/>
    <s v="GERMANY"/>
    <s v="INDUSTRIALS"/>
    <x v="5"/>
    <s v="CABLE &amp; SATELLITE TV"/>
    <n v="899.6"/>
  </r>
  <r>
    <x v="59"/>
    <s v="DM"/>
    <s v="EUROPE"/>
    <s v="GREECE"/>
    <s v="INDUSTRIALS"/>
    <x v="4"/>
    <s v="BEVERAGE"/>
    <n v="105.3"/>
  </r>
  <r>
    <x v="59"/>
    <s v="DM"/>
    <s v="EUROPE"/>
    <s v="GREECE"/>
    <s v="INDUSTRIALS"/>
    <x v="5"/>
    <s v="MEDIA CONTENT"/>
    <n v="115"/>
  </r>
  <r>
    <x v="59"/>
    <s v="DM"/>
    <s v="EUROPE"/>
    <s v="GREECE"/>
    <s v="INDUSTRIALS"/>
    <x v="1"/>
    <s v="TRANSPORT INFRASTRUCTURE/SERVICES"/>
    <n v="140"/>
  </r>
  <r>
    <x v="59"/>
    <s v="DM"/>
    <s v="EUROPE"/>
    <s v="IRELAND"/>
    <s v="INDUSTRIALS"/>
    <x v="0"/>
    <s v="PHARMACEUTICALS"/>
    <n v="159.69999999999999"/>
  </r>
  <r>
    <x v="59"/>
    <s v="DM"/>
    <s v="EUROPE"/>
    <s v="ITALY"/>
    <s v="INDUSTRIALS"/>
    <x v="8"/>
    <s v="MACHINERY"/>
    <n v="200"/>
  </r>
  <r>
    <x v="59"/>
    <s v="DM"/>
    <s v="EUROPE"/>
    <s v="LUXEMBOURG"/>
    <s v="INDUSTRIALS"/>
    <x v="2"/>
    <s v="TELECOM - WIRELESS"/>
    <n v="962"/>
  </r>
  <r>
    <x v="59"/>
    <s v="DM"/>
    <s v="EUROPE"/>
    <s v="NETHERLANDS"/>
    <s v="INDUSTRIALS"/>
    <x v="8"/>
    <s v="PACKAGING"/>
    <n v="100"/>
  </r>
  <r>
    <x v="59"/>
    <s v="DM"/>
    <s v="EUROPE"/>
    <s v="NETHERLANDS"/>
    <s v="INDUSTRIALS"/>
    <x v="5"/>
    <s v="CABLE &amp; SATELLITE TV"/>
    <n v="4365"/>
  </r>
  <r>
    <x v="59"/>
    <s v="DM"/>
    <s v="EUROPE"/>
    <s v="NETHERLANDS"/>
    <s v="INDUSTRIALS"/>
    <x v="10"/>
    <s v="SPECIALTY RETAIL"/>
    <n v="350"/>
  </r>
  <r>
    <x v="59"/>
    <s v="DM"/>
    <s v="EUROPE"/>
    <s v="NETHERLANDS"/>
    <s v="INDUSTRIALS"/>
    <x v="2"/>
    <s v="TELECOM - WIRELINE INTEGRATED &amp; SERVICES"/>
    <n v="1005"/>
  </r>
  <r>
    <x v="59"/>
    <s v="DM"/>
    <s v="EUROPE"/>
    <s v="NORWAY"/>
    <s v="INDUSTRIALS"/>
    <x v="9"/>
    <s v="OIL FIELD EQUIPMENT &amp; SERVICES"/>
    <n v="565"/>
  </r>
  <r>
    <x v="59"/>
    <s v="DM"/>
    <s v="EUROPE"/>
    <s v="SPAIN"/>
    <s v="INDUSTRIALS"/>
    <x v="2"/>
    <s v="TELECOM - WIRELINE INTEGRATED &amp; SERVICES"/>
    <n v="100"/>
  </r>
  <r>
    <x v="59"/>
    <s v="DM"/>
    <s v="EUROPE"/>
    <s v="SWEDEN"/>
    <s v="INDUSTRIALS"/>
    <x v="1"/>
    <s v="TRANSPORT INFRASTRUCTURE/SERVICES"/>
    <n v="175"/>
  </r>
  <r>
    <x v="59"/>
    <s v="DM"/>
    <s v="EUROPE"/>
    <s v="SWITZERLAND"/>
    <s v="INDUSTRIALS"/>
    <x v="2"/>
    <s v="TELECOM - WIRELINE INTEGRATED &amp; SERVICES"/>
    <n v="160"/>
  </r>
  <r>
    <x v="59"/>
    <s v="DM"/>
    <s v="EUROPE"/>
    <s v="UNITED KINGDOM"/>
    <s v="INDUSTRIALS"/>
    <x v="7"/>
    <s v="CHEMICALS"/>
    <n v="689.4"/>
  </r>
  <r>
    <x v="59"/>
    <s v="DM"/>
    <s v="EUROPE"/>
    <s v="UNITED KINGDOM"/>
    <s v="INDUSTRIALS"/>
    <x v="8"/>
    <s v="AEROSPACE/DEFENSE"/>
    <n v="224"/>
  </r>
  <r>
    <x v="59"/>
    <s v="DM"/>
    <s v="EUROPE"/>
    <s v="UNITED KINGDOM"/>
    <s v="INDUSTRIALS"/>
    <x v="8"/>
    <s v="PACKAGING"/>
    <n v="500"/>
  </r>
  <r>
    <x v="59"/>
    <s v="DM"/>
    <s v="EUROPE"/>
    <s v="UNITED KINGDOM"/>
    <s v="INDUSTRIALS"/>
    <x v="4"/>
    <s v="FOOD - WHOLESALE"/>
    <n v="200"/>
  </r>
  <r>
    <x v="59"/>
    <s v="DM"/>
    <s v="EUROPE"/>
    <s v="UNITED KINGDOM"/>
    <s v="INDUSTRIALS"/>
    <x v="4"/>
    <s v="PERSONAL &amp; HOUSEHOLD PRODUCTS"/>
    <n v="322.89999999999998"/>
  </r>
  <r>
    <x v="59"/>
    <s v="DM"/>
    <s v="EUROPE"/>
    <s v="UNITED KINGDOM"/>
    <s v="INDUSTRIALS"/>
    <x v="5"/>
    <s v="CABLE &amp; SATELLITE TV"/>
    <n v="5343.7"/>
  </r>
  <r>
    <x v="59"/>
    <s v="DM"/>
    <s v="EUROPE"/>
    <s v="UNITED KINGDOM"/>
    <s v="INDUSTRIALS"/>
    <x v="5"/>
    <s v="PRINTING &amp; PUBLISHING"/>
    <n v="110"/>
  </r>
  <r>
    <x v="59"/>
    <s v="DM"/>
    <s v="EUROPE"/>
    <s v="UNITED KINGDOM"/>
    <s v="INDUSTRIALS"/>
    <x v="15"/>
    <s v="REALESTATE DEV &amp; MGT"/>
    <n v="225"/>
  </r>
  <r>
    <x v="59"/>
    <s v="DM"/>
    <s v="EUROPE"/>
    <s v="UNITED KINGDOM"/>
    <s v="INDUSTRIALS"/>
    <x v="10"/>
    <s v="SPECIALTY RETAIL"/>
    <n v="300"/>
  </r>
  <r>
    <x v="59"/>
    <s v="DM"/>
    <s v="EUROPE"/>
    <s v="UNITED KINGDOM"/>
    <s v="INDUSTRIALS"/>
    <x v="17"/>
    <s v="TECH HARDWARE &amp; EQUIPMENT"/>
    <n v="1970"/>
  </r>
  <r>
    <x v="59"/>
    <s v="DM"/>
    <s v="EUROPE"/>
    <s v="UNITED KINGDOM"/>
    <s v="INDUSTRIALS"/>
    <x v="2"/>
    <s v="TELECOM - WIRELINE INTEGRATED &amp; SERVICES"/>
    <n v="294.5"/>
  </r>
  <r>
    <x v="59"/>
    <s v="DM"/>
    <s v="EUROPE"/>
    <s v="UNITED KINGDOM"/>
    <s v="INDUSTRIALS"/>
    <x v="1"/>
    <s v="TRANSPORT INFRASTRUCTURE/SERVICES"/>
    <n v="175"/>
  </r>
  <r>
    <x v="59"/>
    <s v="DM"/>
    <s v="EUROPE"/>
    <s v="UNITED KINGDOM"/>
    <s v="UTILITY"/>
    <x v="6"/>
    <s v="ELECTRIC-GENERATION"/>
    <n v="200"/>
  </r>
  <r>
    <x v="59"/>
    <s v="DM"/>
    <s v="NORTHERN AMERICA"/>
    <s v="BERMUDA"/>
    <s v="INDUSTRIALS"/>
    <x v="2"/>
    <s v="TELECOM - WIRELINE INTEGRATED &amp; SERVICES"/>
    <n v="426.6"/>
  </r>
  <r>
    <x v="59"/>
    <s v="DM"/>
    <s v="NORTHERN AMERICA"/>
    <s v="CANADA"/>
    <s v="INDUSTRIALS"/>
    <x v="7"/>
    <s v="BUILDING MATERIALS"/>
    <n v="186.5"/>
  </r>
  <r>
    <x v="59"/>
    <s v="DM"/>
    <s v="NORTHERN AMERICA"/>
    <s v="CANADA"/>
    <s v="INDUSTRIALS"/>
    <x v="7"/>
    <s v="CHEMICALS"/>
    <n v="250"/>
  </r>
  <r>
    <x v="59"/>
    <s v="DM"/>
    <s v="NORTHERN AMERICA"/>
    <s v="CANADA"/>
    <s v="INDUSTRIALS"/>
    <x v="7"/>
    <s v="FORESTRY/PAPER"/>
    <n v="2459.9"/>
  </r>
  <r>
    <x v="59"/>
    <s v="DM"/>
    <s v="NORTHERN AMERICA"/>
    <s v="CANADA"/>
    <s v="INDUSTRIALS"/>
    <x v="4"/>
    <s v="BEVERAGE"/>
    <n v="285"/>
  </r>
  <r>
    <x v="59"/>
    <s v="DM"/>
    <s v="NORTHERN AMERICA"/>
    <s v="CANADA"/>
    <s v="INDUSTRIALS"/>
    <x v="9"/>
    <s v="ENERGY - EXPLORATION &amp; PRODUCTION"/>
    <n v="142.69999999999999"/>
  </r>
  <r>
    <x v="59"/>
    <s v="DM"/>
    <s v="NORTHERN AMERICA"/>
    <s v="CANADA"/>
    <s v="INDUSTRIALS"/>
    <x v="14"/>
    <s v="RECREATION &amp; TRAVEL"/>
    <n v="200"/>
  </r>
  <r>
    <x v="59"/>
    <s v="DM"/>
    <s v="NORTHERN AMERICA"/>
    <s v="CANADA"/>
    <s v="INDUSTRIALS"/>
    <x v="14"/>
    <s v="THEATERS &amp; ENTERTAINMENT"/>
    <n v="300"/>
  </r>
  <r>
    <x v="59"/>
    <s v="DM"/>
    <s v="NORTHERN AMERICA"/>
    <s v="CANADA"/>
    <s v="INDUSTRIALS"/>
    <x v="5"/>
    <s v="ADVERTISING"/>
    <n v="200"/>
  </r>
  <r>
    <x v="59"/>
    <s v="DM"/>
    <s v="NORTHERN AMERICA"/>
    <s v="CANADA"/>
    <s v="INDUSTRIALS"/>
    <x v="5"/>
    <s v="CABLE &amp; SATELLITE TV"/>
    <n v="868"/>
  </r>
  <r>
    <x v="59"/>
    <s v="DM"/>
    <s v="NORTHERN AMERICA"/>
    <s v="CANADA"/>
    <s v="INDUSTRIALS"/>
    <x v="5"/>
    <s v="PRINTING &amp; PUBLISHING"/>
    <n v="715"/>
  </r>
  <r>
    <x v="59"/>
    <s v="DM"/>
    <s v="NORTHERN AMERICA"/>
    <s v="CANADA"/>
    <s v="INDUSTRIALS"/>
    <x v="15"/>
    <s v="REITS"/>
    <n v="167.5"/>
  </r>
  <r>
    <x v="59"/>
    <s v="DM"/>
    <s v="NORTHERN AMERICA"/>
    <s v="CANADA"/>
    <s v="INDUSTRIALS"/>
    <x v="16"/>
    <s v="SUPPORT-SERVICES"/>
    <n v="135"/>
  </r>
  <r>
    <x v="59"/>
    <s v="DM"/>
    <s v="NORTHERN AMERICA"/>
    <s v="CANADA"/>
    <s v="INDUSTRIALS"/>
    <x v="17"/>
    <s v="ELECTRONICS"/>
    <n v="330"/>
  </r>
  <r>
    <x v="59"/>
    <s v="DM"/>
    <s v="NORTHERN AMERICA"/>
    <s v="CANADA"/>
    <s v="INDUSTRIALS"/>
    <x v="17"/>
    <s v="TECH HARDWARE &amp; EQUIPMENT"/>
    <n v="149"/>
  </r>
  <r>
    <x v="59"/>
    <s v="DM"/>
    <s v="NORTHERN AMERICA"/>
    <s v="CANADA"/>
    <s v="INDUSTRIALS"/>
    <x v="2"/>
    <s v="TELECOM - WIRELESS"/>
    <n v="2278.4"/>
  </r>
  <r>
    <x v="59"/>
    <s v="DM"/>
    <s v="NORTHERN AMERICA"/>
    <s v="CANADA"/>
    <s v="INDUSTRIALS"/>
    <x v="2"/>
    <s v="TELECOM - WIRELINE INTEGRATED &amp; SERVICES"/>
    <n v="2576"/>
  </r>
  <r>
    <x v="59"/>
    <s v="DM"/>
    <s v="NORTHERN AMERICA"/>
    <s v="CANADA"/>
    <s v="INDUSTRIALS"/>
    <x v="1"/>
    <s v="AIR TRANSPORTATION"/>
    <n v="299.39999999999998"/>
  </r>
  <r>
    <x v="59"/>
    <s v="DM"/>
    <s v="NORTHERN AMERICA"/>
    <s v="UNITED STATES"/>
    <s v="FINANCIAL"/>
    <x v="11"/>
    <s v="BANKING"/>
    <n v="2557.3000000000002"/>
  </r>
  <r>
    <x v="59"/>
    <s v="DM"/>
    <s v="NORTHERN AMERICA"/>
    <s v="UNITED STATES"/>
    <s v="FINANCIAL"/>
    <x v="12"/>
    <s v="CONS/COMM/LEASE FINANCING"/>
    <n v="3464.2"/>
  </r>
  <r>
    <x v="59"/>
    <s v="DM"/>
    <s v="NORTHERN AMERICA"/>
    <s v="UNITED STATES"/>
    <s v="FINANCIAL"/>
    <x v="12"/>
    <s v="INVESTMENTS &amp; MISC FINANCIAL SERVICES"/>
    <n v="2844.8"/>
  </r>
  <r>
    <x v="59"/>
    <s v="DM"/>
    <s v="NORTHERN AMERICA"/>
    <s v="UNITED STATES"/>
    <s v="FINANCIAL"/>
    <x v="13"/>
    <s v="INSURANCE BROKERAGE"/>
    <n v="548"/>
  </r>
  <r>
    <x v="59"/>
    <s v="DM"/>
    <s v="NORTHERN AMERICA"/>
    <s v="UNITED STATES"/>
    <s v="FINANCIAL"/>
    <x v="13"/>
    <s v="LIFE INSURANCE"/>
    <n v="2238"/>
  </r>
  <r>
    <x v="59"/>
    <s v="DM"/>
    <s v="NORTHERN AMERICA"/>
    <s v="UNITED STATES"/>
    <s v="FINANCIAL"/>
    <x v="13"/>
    <s v="P&amp;C"/>
    <n v="100"/>
  </r>
  <r>
    <x v="59"/>
    <s v="DM"/>
    <s v="NORTHERN AMERICA"/>
    <s v="UNITED STATES"/>
    <s v="INDUSTRIALS"/>
    <x v="3"/>
    <s v="AUTO PARTS &amp; EQUIPMENT"/>
    <n v="7337.6"/>
  </r>
  <r>
    <x v="59"/>
    <s v="DM"/>
    <s v="NORTHERN AMERICA"/>
    <s v="UNITED STATES"/>
    <s v="INDUSTRIALS"/>
    <x v="3"/>
    <s v="AUTOMAKERS"/>
    <n v="1125"/>
  </r>
  <r>
    <x v="59"/>
    <s v="DM"/>
    <s v="NORTHERN AMERICA"/>
    <s v="UNITED STATES"/>
    <s v="INDUSTRIALS"/>
    <x v="7"/>
    <s v="BUILDING &amp; CONSTRUCTION"/>
    <n v="6649"/>
  </r>
  <r>
    <x v="59"/>
    <s v="DM"/>
    <s v="NORTHERN AMERICA"/>
    <s v="UNITED STATES"/>
    <s v="INDUSTRIALS"/>
    <x v="7"/>
    <s v="BUILDING MATERIALS"/>
    <n v="3975"/>
  </r>
  <r>
    <x v="59"/>
    <s v="DM"/>
    <s v="NORTHERN AMERICA"/>
    <s v="UNITED STATES"/>
    <s v="INDUSTRIALS"/>
    <x v="7"/>
    <s v="CHEMICALS"/>
    <n v="11019.2"/>
  </r>
  <r>
    <x v="59"/>
    <s v="DM"/>
    <s v="NORTHERN AMERICA"/>
    <s v="UNITED STATES"/>
    <s v="INDUSTRIALS"/>
    <x v="7"/>
    <s v="FORESTRY/PAPER"/>
    <n v="6882.7"/>
  </r>
  <r>
    <x v="59"/>
    <s v="DM"/>
    <s v="NORTHERN AMERICA"/>
    <s v="UNITED STATES"/>
    <s v="INDUSTRIALS"/>
    <x v="7"/>
    <s v="METALS/MINING EXCLUDING STEEL"/>
    <n v="3959.2"/>
  </r>
  <r>
    <x v="59"/>
    <s v="DM"/>
    <s v="NORTHERN AMERICA"/>
    <s v="UNITED STATES"/>
    <s v="INDUSTRIALS"/>
    <x v="7"/>
    <s v="STEEL PRODUCERS/PRODUCTS"/>
    <n v="2989"/>
  </r>
  <r>
    <x v="59"/>
    <s v="DM"/>
    <s v="NORTHERN AMERICA"/>
    <s v="UNITED STATES"/>
    <s v="INDUSTRIALS"/>
    <x v="8"/>
    <s v="AEROSPACE/DEFENSE"/>
    <n v="3560"/>
  </r>
  <r>
    <x v="59"/>
    <s v="DM"/>
    <s v="NORTHERN AMERICA"/>
    <s v="UNITED STATES"/>
    <s v="INDUSTRIALS"/>
    <x v="8"/>
    <s v="DIVERSIFIED CAPITAL GOODS"/>
    <n v="2267.1999999999998"/>
  </r>
  <r>
    <x v="59"/>
    <s v="DM"/>
    <s v="NORTHERN AMERICA"/>
    <s v="UNITED STATES"/>
    <s v="INDUSTRIALS"/>
    <x v="8"/>
    <s v="MACHINERY"/>
    <n v="3622.3"/>
  </r>
  <r>
    <x v="59"/>
    <s v="DM"/>
    <s v="NORTHERN AMERICA"/>
    <s v="UNITED STATES"/>
    <s v="INDUSTRIALS"/>
    <x v="8"/>
    <s v="PACKAGING"/>
    <n v="6129.6"/>
  </r>
  <r>
    <x v="59"/>
    <s v="DM"/>
    <s v="NORTHERN AMERICA"/>
    <s v="UNITED STATES"/>
    <s v="INDUSTRIALS"/>
    <x v="4"/>
    <s v="BEVERAGE"/>
    <n v="730"/>
  </r>
  <r>
    <x v="59"/>
    <s v="DM"/>
    <s v="NORTHERN AMERICA"/>
    <s v="UNITED STATES"/>
    <s v="INDUSTRIALS"/>
    <x v="4"/>
    <s v="FOOD - WHOLESALE"/>
    <n v="4601.8"/>
  </r>
  <r>
    <x v="59"/>
    <s v="DM"/>
    <s v="NORTHERN AMERICA"/>
    <s v="UNITED STATES"/>
    <s v="INDUSTRIALS"/>
    <x v="4"/>
    <s v="PERSONAL &amp; HOUSEHOLD PRODUCTS"/>
    <n v="7690.5"/>
  </r>
  <r>
    <x v="59"/>
    <s v="DM"/>
    <s v="NORTHERN AMERICA"/>
    <s v="UNITED STATES"/>
    <s v="INDUSTRIALS"/>
    <x v="4"/>
    <s v="TOBACCO"/>
    <n v="125"/>
  </r>
  <r>
    <x v="59"/>
    <s v="DM"/>
    <s v="NORTHERN AMERICA"/>
    <s v="UNITED STATES"/>
    <s v="INDUSTRIALS"/>
    <x v="9"/>
    <s v="ENERGY - EXPLORATION &amp; PRODUCTION"/>
    <n v="8068.9"/>
  </r>
  <r>
    <x v="59"/>
    <s v="DM"/>
    <s v="NORTHERN AMERICA"/>
    <s v="UNITED STATES"/>
    <s v="INDUSTRIALS"/>
    <x v="9"/>
    <s v="GAS DISTRIBUTION"/>
    <n v="875"/>
  </r>
  <r>
    <x v="59"/>
    <s v="DM"/>
    <s v="NORTHERN AMERICA"/>
    <s v="UNITED STATES"/>
    <s v="INDUSTRIALS"/>
    <x v="9"/>
    <s v="OIL FIELD EQUIPMENT &amp; SERVICES"/>
    <n v="2429.8000000000002"/>
  </r>
  <r>
    <x v="59"/>
    <s v="DM"/>
    <s v="NORTHERN AMERICA"/>
    <s v="UNITED STATES"/>
    <s v="INDUSTRIALS"/>
    <x v="9"/>
    <s v="OIL REFINING &amp; MARKETING"/>
    <n v="2020.5"/>
  </r>
  <r>
    <x v="59"/>
    <s v="DM"/>
    <s v="NORTHERN AMERICA"/>
    <s v="UNITED STATES"/>
    <s v="INDUSTRIALS"/>
    <x v="0"/>
    <s v="HEALTH FACILITIES"/>
    <n v="12756.7"/>
  </r>
  <r>
    <x v="59"/>
    <s v="DM"/>
    <s v="NORTHERN AMERICA"/>
    <s v="UNITED STATES"/>
    <s v="INDUSTRIALS"/>
    <x v="0"/>
    <s v="HEALTH SERVICES"/>
    <n v="4182.8999999999996"/>
  </r>
  <r>
    <x v="59"/>
    <s v="DM"/>
    <s v="NORTHERN AMERICA"/>
    <s v="UNITED STATES"/>
    <s v="INDUSTRIALS"/>
    <x v="0"/>
    <s v="MANAGED CARE"/>
    <n v="100"/>
  </r>
  <r>
    <x v="59"/>
    <s v="DM"/>
    <s v="NORTHERN AMERICA"/>
    <s v="UNITED STATES"/>
    <s v="INDUSTRIALS"/>
    <x v="0"/>
    <s v="MEDICAL PRODUCTS"/>
    <n v="1708.9"/>
  </r>
  <r>
    <x v="59"/>
    <s v="DM"/>
    <s v="NORTHERN AMERICA"/>
    <s v="UNITED STATES"/>
    <s v="INDUSTRIALS"/>
    <x v="0"/>
    <s v="PHARMACEUTICALS"/>
    <n v="300"/>
  </r>
  <r>
    <x v="59"/>
    <s v="DM"/>
    <s v="NORTHERN AMERICA"/>
    <s v="UNITED STATES"/>
    <s v="INDUSTRIALS"/>
    <x v="14"/>
    <s v="GAMING"/>
    <n v="15482.6"/>
  </r>
  <r>
    <x v="59"/>
    <s v="DM"/>
    <s v="NORTHERN AMERICA"/>
    <s v="UNITED STATES"/>
    <s v="INDUSTRIALS"/>
    <x v="14"/>
    <s v="HOTELS"/>
    <n v="6935.8"/>
  </r>
  <r>
    <x v="59"/>
    <s v="DM"/>
    <s v="NORTHERN AMERICA"/>
    <s v="UNITED STATES"/>
    <s v="INDUSTRIALS"/>
    <x v="14"/>
    <s v="RECREATION &amp; TRAVEL"/>
    <n v="3208.2"/>
  </r>
  <r>
    <x v="59"/>
    <s v="DM"/>
    <s v="NORTHERN AMERICA"/>
    <s v="UNITED STATES"/>
    <s v="INDUSTRIALS"/>
    <x v="14"/>
    <s v="THEATERS &amp; ENTERTAINMENT"/>
    <n v="826.7"/>
  </r>
  <r>
    <x v="59"/>
    <s v="DM"/>
    <s v="NORTHERN AMERICA"/>
    <s v="UNITED STATES"/>
    <s v="INDUSTRIALS"/>
    <x v="5"/>
    <s v="ADVERTISING"/>
    <n v="1294"/>
  </r>
  <r>
    <x v="59"/>
    <s v="DM"/>
    <s v="NORTHERN AMERICA"/>
    <s v="UNITED STATES"/>
    <s v="INDUSTRIALS"/>
    <x v="5"/>
    <s v="CABLE &amp; SATELLITE TV"/>
    <n v="35384.400000000001"/>
  </r>
  <r>
    <x v="59"/>
    <s v="DM"/>
    <s v="NORTHERN AMERICA"/>
    <s v="UNITED STATES"/>
    <s v="INDUSTRIALS"/>
    <x v="5"/>
    <s v="MEDIA - DIVERSIFIED"/>
    <n v="1409.4"/>
  </r>
  <r>
    <x v="59"/>
    <s v="DM"/>
    <s v="NORTHERN AMERICA"/>
    <s v="UNITED STATES"/>
    <s v="INDUSTRIALS"/>
    <x v="5"/>
    <s v="MEDIA CONTENT"/>
    <n v="7683.8"/>
  </r>
  <r>
    <x v="59"/>
    <s v="DM"/>
    <s v="NORTHERN AMERICA"/>
    <s v="UNITED STATES"/>
    <s v="INDUSTRIALS"/>
    <x v="5"/>
    <s v="PRINTING &amp; PUBLISHING"/>
    <n v="3495"/>
  </r>
  <r>
    <x v="59"/>
    <s v="DM"/>
    <s v="NORTHERN AMERICA"/>
    <s v="UNITED STATES"/>
    <s v="INDUSTRIALS"/>
    <x v="15"/>
    <s v="REALESTATE DEV &amp; MGT"/>
    <n v="450"/>
  </r>
  <r>
    <x v="59"/>
    <s v="DM"/>
    <s v="NORTHERN AMERICA"/>
    <s v="UNITED STATES"/>
    <s v="INDUSTRIALS"/>
    <x v="15"/>
    <s v="REITS"/>
    <n v="1050"/>
  </r>
  <r>
    <x v="59"/>
    <s v="DM"/>
    <s v="NORTHERN AMERICA"/>
    <s v="UNITED STATES"/>
    <s v="INDUSTRIALS"/>
    <x v="10"/>
    <s v="DEPARTMENT STORES"/>
    <n v="9529.9"/>
  </r>
  <r>
    <x v="59"/>
    <s v="DM"/>
    <s v="NORTHERN AMERICA"/>
    <s v="UNITED STATES"/>
    <s v="INDUSTRIALS"/>
    <x v="10"/>
    <s v="DISCOUNT STORES"/>
    <n v="350"/>
  </r>
  <r>
    <x v="59"/>
    <s v="DM"/>
    <s v="NORTHERN AMERICA"/>
    <s v="UNITED STATES"/>
    <s v="INDUSTRIALS"/>
    <x v="10"/>
    <s v="FOOD &amp; DRUG RETAILERS"/>
    <n v="3426.8"/>
  </r>
  <r>
    <x v="59"/>
    <s v="DM"/>
    <s v="NORTHERN AMERICA"/>
    <s v="UNITED STATES"/>
    <s v="INDUSTRIALS"/>
    <x v="10"/>
    <s v="RESTAURANTS"/>
    <n v="3627.1"/>
  </r>
  <r>
    <x v="59"/>
    <s v="DM"/>
    <s v="NORTHERN AMERICA"/>
    <s v="UNITED STATES"/>
    <s v="INDUSTRIALS"/>
    <x v="10"/>
    <s v="SPECIALTY RETAIL"/>
    <n v="9075.6"/>
  </r>
  <r>
    <x v="59"/>
    <s v="DM"/>
    <s v="NORTHERN AMERICA"/>
    <s v="UNITED STATES"/>
    <s v="INDUSTRIALS"/>
    <x v="16"/>
    <s v="ENVIRONMENTAL"/>
    <n v="5315.8"/>
  </r>
  <r>
    <x v="59"/>
    <s v="DM"/>
    <s v="NORTHERN AMERICA"/>
    <s v="UNITED STATES"/>
    <s v="INDUSTRIALS"/>
    <x v="16"/>
    <s v="SUPPORT-SERVICES"/>
    <n v="3269.6"/>
  </r>
  <r>
    <x v="59"/>
    <s v="DM"/>
    <s v="NORTHERN AMERICA"/>
    <s v="UNITED STATES"/>
    <s v="INDUSTRIALS"/>
    <x v="17"/>
    <s v="ELECTRONICS"/>
    <n v="4472.1000000000004"/>
  </r>
  <r>
    <x v="59"/>
    <s v="DM"/>
    <s v="NORTHERN AMERICA"/>
    <s v="UNITED STATES"/>
    <s v="INDUSTRIALS"/>
    <x v="17"/>
    <s v="SOFTWARE/SERVICES"/>
    <n v="583.5"/>
  </r>
  <r>
    <x v="59"/>
    <s v="DM"/>
    <s v="NORTHERN AMERICA"/>
    <s v="UNITED STATES"/>
    <s v="INDUSTRIALS"/>
    <x v="17"/>
    <s v="TECH HARDWARE &amp; EQUIPMENT"/>
    <n v="6655.4"/>
  </r>
  <r>
    <x v="59"/>
    <s v="DM"/>
    <s v="NORTHERN AMERICA"/>
    <s v="UNITED STATES"/>
    <s v="INDUSTRIALS"/>
    <x v="2"/>
    <s v="TELECOM - SATELLITE"/>
    <n v="929"/>
  </r>
  <r>
    <x v="59"/>
    <s v="DM"/>
    <s v="NORTHERN AMERICA"/>
    <s v="UNITED STATES"/>
    <s v="INDUSTRIALS"/>
    <x v="2"/>
    <s v="TELECOM - WIRELESS"/>
    <n v="24723.7"/>
  </r>
  <r>
    <x v="59"/>
    <s v="DM"/>
    <s v="NORTHERN AMERICA"/>
    <s v="UNITED STATES"/>
    <s v="INDUSTRIALS"/>
    <x v="2"/>
    <s v="TELECOM - WIRELINE INTEGRATED &amp; SERVICES"/>
    <n v="26402.799999999999"/>
  </r>
  <r>
    <x v="59"/>
    <s v="DM"/>
    <s v="NORTHERN AMERICA"/>
    <s v="UNITED STATES"/>
    <s v="INDUSTRIALS"/>
    <x v="1"/>
    <s v="AIR TRANSPORTATION"/>
    <n v="8929.1"/>
  </r>
  <r>
    <x v="59"/>
    <s v="DM"/>
    <s v="NORTHERN AMERICA"/>
    <s v="UNITED STATES"/>
    <s v="INDUSTRIALS"/>
    <x v="1"/>
    <s v="RAIL"/>
    <n v="229"/>
  </r>
  <r>
    <x v="59"/>
    <s v="DM"/>
    <s v="NORTHERN AMERICA"/>
    <s v="UNITED STATES"/>
    <s v="INDUSTRIALS"/>
    <x v="1"/>
    <s v="TRANSPORT INFRASTRUCTURE/SERVICES"/>
    <n v="1220"/>
  </r>
  <r>
    <x v="59"/>
    <s v="DM"/>
    <s v="NORTHERN AMERICA"/>
    <s v="UNITED STATES"/>
    <s v="INDUSTRIALS"/>
    <x v="1"/>
    <s v="TRUCKING &amp; DELIVERY"/>
    <n v="149"/>
  </r>
  <r>
    <x v="59"/>
    <s v="DM"/>
    <s v="NORTHERN AMERICA"/>
    <s v="UNITED STATES"/>
    <s v="UTILITY"/>
    <x v="6"/>
    <s v="ELECTRIC-DISTR/TRANS"/>
    <n v="550"/>
  </r>
  <r>
    <x v="59"/>
    <s v="DM"/>
    <s v="NORTHERN AMERICA"/>
    <s v="UNITED STATES"/>
    <s v="UTILITY"/>
    <x v="6"/>
    <s v="ELECTRIC-GENERATION"/>
    <n v="11561.2"/>
  </r>
  <r>
    <x v="59"/>
    <s v="DM"/>
    <s v="NORTHERN AMERICA"/>
    <s v="UNITED STATES"/>
    <s v="UTILITY"/>
    <x v="6"/>
    <s v="ELECTRIC-INTEGRATED"/>
    <n v="10811.3"/>
  </r>
  <r>
    <x v="59"/>
    <s v="DM"/>
    <s v="NORTHERN AMERICA"/>
    <s v="UNITED STATES"/>
    <s v="UTILITY"/>
    <x v="6"/>
    <s v="NON-ELECTRIC UTILITIES"/>
    <n v="440"/>
  </r>
  <r>
    <x v="59"/>
    <s v="DM"/>
    <s v="OCEANIA"/>
    <s v="AUSTRALIA"/>
    <s v="INDUSTRIALS"/>
    <x v="7"/>
    <s v="METALS/MINING EXCLUDING STEEL"/>
    <n v="940"/>
  </r>
  <r>
    <x v="59"/>
    <s v="DM"/>
    <s v="OCEANIA"/>
    <s v="AUSTRALIA"/>
    <s v="INDUSTRIALS"/>
    <x v="14"/>
    <s v="GAMING"/>
    <n v="135"/>
  </r>
  <r>
    <x v="59"/>
    <s v="EM"/>
    <s v="ASIA"/>
    <s v="CHINA"/>
    <s v="UTILITY"/>
    <x v="6"/>
    <s v="ELECTRIC-GENERATION"/>
    <n v="142.69999999999999"/>
  </r>
  <r>
    <x v="59"/>
    <s v="EM"/>
    <s v="ASIA"/>
    <s v="HONG KONG"/>
    <s v="INDUSTRIALS"/>
    <x v="1"/>
    <s v="TRANSPORT INFRASTRUCTURE/SERVICES"/>
    <n v="587.9"/>
  </r>
  <r>
    <x v="59"/>
    <s v="EM"/>
    <s v="ASIA"/>
    <s v="INDIA"/>
    <s v="INDUSTRIALS"/>
    <x v="7"/>
    <s v="CHEMICALS"/>
    <n v="100"/>
  </r>
  <r>
    <x v="59"/>
    <s v="EM"/>
    <s v="ASIA"/>
    <s v="SINGAPORE"/>
    <s v="INDUSTRIALS"/>
    <x v="17"/>
    <s v="ELECTRONICS"/>
    <n v="649.79999999999995"/>
  </r>
  <r>
    <x v="59"/>
    <s v="EM"/>
    <s v="ASIA"/>
    <s v="THAILAND"/>
    <s v="INDUSTRIALS"/>
    <x v="7"/>
    <s v="FORESTRY/PAPER"/>
    <n v="111.3"/>
  </r>
  <r>
    <x v="59"/>
    <s v="EM"/>
    <s v="EUROPE"/>
    <s v="CZECH REPUBLIC"/>
    <s v="INDUSTRIALS"/>
    <x v="5"/>
    <s v="MEDIA CONTENT"/>
    <n v="100"/>
  </r>
  <r>
    <x v="59"/>
    <s v="EM"/>
    <s v="EUROPE"/>
    <s v="POLAND"/>
    <s v="INDUSTRIALS"/>
    <x v="2"/>
    <s v="TELECOM - WIRELESS"/>
    <n v="403.2"/>
  </r>
  <r>
    <x v="59"/>
    <s v="EM"/>
    <s v="EUROPE"/>
    <s v="POLAND"/>
    <s v="INDUSTRIALS"/>
    <x v="2"/>
    <s v="TELECOM - WIRELINE INTEGRATED &amp; SERVICES"/>
    <n v="391.6"/>
  </r>
  <r>
    <x v="59"/>
    <s v="EM"/>
    <s v="EUROPE"/>
    <s v="TURKEY"/>
    <s v="INDUSTRIALS"/>
    <x v="2"/>
    <s v="TELECOM - WIRELESS"/>
    <n v="685"/>
  </r>
  <r>
    <x v="59"/>
    <s v="EM"/>
    <s v="LATIN AMERICA"/>
    <s v="ARGENTINA"/>
    <s v="INDUSTRIALS"/>
    <x v="2"/>
    <s v="TELECOM - WIRELINE INTEGRATED &amp; SERVICES"/>
    <n v="616.70000000000005"/>
  </r>
  <r>
    <x v="59"/>
    <s v="EM"/>
    <s v="LATIN AMERICA"/>
    <s v="MEXICO"/>
    <s v="INDUSTRIALS"/>
    <x v="9"/>
    <s v="ENERGY - EXPLORATION &amp; PRODUCTION"/>
    <n v="1997.4"/>
  </r>
  <r>
    <x v="59"/>
    <s v="EM"/>
    <s v="LATIN AMERICA"/>
    <s v="VENEZUELA"/>
    <s v="INDUSTRIALS"/>
    <x v="9"/>
    <s v="OIL REFINING &amp; MARKETING"/>
    <n v="500"/>
  </r>
  <r>
    <x v="59"/>
    <s v="EM"/>
    <s v="MIDDLE EAST"/>
    <s v="ISRAEL"/>
    <s v="INDUSTRIALS"/>
    <x v="2"/>
    <s v="TELECOM - WIRELESS"/>
    <n v="175"/>
  </r>
  <r>
    <x v="60"/>
    <s v="DM"/>
    <s v="EUROPE"/>
    <s v="FRANCE"/>
    <s v="INDUSTRIALS"/>
    <x v="9"/>
    <s v="OIL FIELD EQUIPMENT &amp; SERVICES"/>
    <n v="170"/>
  </r>
  <r>
    <x v="60"/>
    <s v="DM"/>
    <s v="EUROPE"/>
    <s v="FRANCE"/>
    <s v="INDUSTRIALS"/>
    <x v="2"/>
    <s v="TELECOM - WIRELINE INTEGRATED &amp; SERVICES"/>
    <n v="147.5"/>
  </r>
  <r>
    <x v="60"/>
    <s v="DM"/>
    <s v="EUROPE"/>
    <s v="GERMANY"/>
    <s v="INDUSTRIALS"/>
    <x v="5"/>
    <s v="CABLE &amp; SATELLITE TV"/>
    <n v="899.6"/>
  </r>
  <r>
    <x v="60"/>
    <s v="DM"/>
    <s v="EUROPE"/>
    <s v="GREECE"/>
    <s v="INDUSTRIALS"/>
    <x v="4"/>
    <s v="BEVERAGE"/>
    <n v="105.3"/>
  </r>
  <r>
    <x v="60"/>
    <s v="DM"/>
    <s v="EUROPE"/>
    <s v="GREECE"/>
    <s v="INDUSTRIALS"/>
    <x v="5"/>
    <s v="MEDIA CONTENT"/>
    <n v="115"/>
  </r>
  <r>
    <x v="60"/>
    <s v="DM"/>
    <s v="EUROPE"/>
    <s v="IRELAND"/>
    <s v="INDUSTRIALS"/>
    <x v="0"/>
    <s v="PHARMACEUTICALS"/>
    <n v="159.69999999999999"/>
  </r>
  <r>
    <x v="60"/>
    <s v="DM"/>
    <s v="EUROPE"/>
    <s v="ITALY"/>
    <s v="INDUSTRIALS"/>
    <x v="8"/>
    <s v="MACHINERY"/>
    <n v="200"/>
  </r>
  <r>
    <x v="60"/>
    <s v="DM"/>
    <s v="EUROPE"/>
    <s v="LUXEMBOURG"/>
    <s v="INDUSTRIALS"/>
    <x v="2"/>
    <s v="TELECOM - WIRELESS"/>
    <n v="962"/>
  </r>
  <r>
    <x v="60"/>
    <s v="DM"/>
    <s v="EUROPE"/>
    <s v="NETHERLANDS"/>
    <s v="INDUSTRIALS"/>
    <x v="8"/>
    <s v="PACKAGING"/>
    <n v="100"/>
  </r>
  <r>
    <x v="60"/>
    <s v="DM"/>
    <s v="EUROPE"/>
    <s v="NETHERLANDS"/>
    <s v="INDUSTRIALS"/>
    <x v="5"/>
    <s v="CABLE &amp; SATELLITE TV"/>
    <n v="4365"/>
  </r>
  <r>
    <x v="60"/>
    <s v="DM"/>
    <s v="EUROPE"/>
    <s v="NETHERLANDS"/>
    <s v="INDUSTRIALS"/>
    <x v="10"/>
    <s v="SPECIALTY RETAIL"/>
    <n v="350"/>
  </r>
  <r>
    <x v="60"/>
    <s v="DM"/>
    <s v="EUROPE"/>
    <s v="NETHERLANDS"/>
    <s v="INDUSTRIALS"/>
    <x v="2"/>
    <s v="TELECOM - WIRELINE INTEGRATED &amp; SERVICES"/>
    <n v="1005"/>
  </r>
  <r>
    <x v="60"/>
    <s v="DM"/>
    <s v="EUROPE"/>
    <s v="NORWAY"/>
    <s v="INDUSTRIALS"/>
    <x v="9"/>
    <s v="OIL FIELD EQUIPMENT &amp; SERVICES"/>
    <n v="565"/>
  </r>
  <r>
    <x v="60"/>
    <s v="DM"/>
    <s v="EUROPE"/>
    <s v="SPAIN"/>
    <s v="INDUSTRIALS"/>
    <x v="2"/>
    <s v="TELECOM - WIRELINE INTEGRATED &amp; SERVICES"/>
    <n v="100"/>
  </r>
  <r>
    <x v="60"/>
    <s v="DM"/>
    <s v="EUROPE"/>
    <s v="SWEDEN"/>
    <s v="INDUSTRIALS"/>
    <x v="1"/>
    <s v="TRANSPORT INFRASTRUCTURE/SERVICES"/>
    <n v="175"/>
  </r>
  <r>
    <x v="60"/>
    <s v="DM"/>
    <s v="EUROPE"/>
    <s v="SWITZERLAND"/>
    <s v="INDUSTRIALS"/>
    <x v="2"/>
    <s v="TELECOM - WIRELINE INTEGRATED &amp; SERVICES"/>
    <n v="160"/>
  </r>
  <r>
    <x v="60"/>
    <s v="DM"/>
    <s v="EUROPE"/>
    <s v="UNITED KINGDOM"/>
    <s v="INDUSTRIALS"/>
    <x v="7"/>
    <s v="CHEMICALS"/>
    <n v="689.4"/>
  </r>
  <r>
    <x v="60"/>
    <s v="DM"/>
    <s v="EUROPE"/>
    <s v="UNITED KINGDOM"/>
    <s v="INDUSTRIALS"/>
    <x v="8"/>
    <s v="AEROSPACE/DEFENSE"/>
    <n v="224"/>
  </r>
  <r>
    <x v="60"/>
    <s v="DM"/>
    <s v="EUROPE"/>
    <s v="UNITED KINGDOM"/>
    <s v="INDUSTRIALS"/>
    <x v="8"/>
    <s v="PACKAGING"/>
    <n v="500"/>
  </r>
  <r>
    <x v="60"/>
    <s v="DM"/>
    <s v="EUROPE"/>
    <s v="UNITED KINGDOM"/>
    <s v="INDUSTRIALS"/>
    <x v="4"/>
    <s v="FOOD - WHOLESALE"/>
    <n v="200"/>
  </r>
  <r>
    <x v="60"/>
    <s v="DM"/>
    <s v="EUROPE"/>
    <s v="UNITED KINGDOM"/>
    <s v="INDUSTRIALS"/>
    <x v="4"/>
    <s v="PERSONAL &amp; HOUSEHOLD PRODUCTS"/>
    <n v="322.89999999999998"/>
  </r>
  <r>
    <x v="60"/>
    <s v="DM"/>
    <s v="EUROPE"/>
    <s v="UNITED KINGDOM"/>
    <s v="INDUSTRIALS"/>
    <x v="5"/>
    <s v="CABLE &amp; SATELLITE TV"/>
    <n v="5343.7"/>
  </r>
  <r>
    <x v="60"/>
    <s v="DM"/>
    <s v="EUROPE"/>
    <s v="UNITED KINGDOM"/>
    <s v="INDUSTRIALS"/>
    <x v="5"/>
    <s v="PRINTING &amp; PUBLISHING"/>
    <n v="110"/>
  </r>
  <r>
    <x v="60"/>
    <s v="DM"/>
    <s v="EUROPE"/>
    <s v="UNITED KINGDOM"/>
    <s v="INDUSTRIALS"/>
    <x v="15"/>
    <s v="REALESTATE DEV &amp; MGT"/>
    <n v="225"/>
  </r>
  <r>
    <x v="60"/>
    <s v="DM"/>
    <s v="EUROPE"/>
    <s v="UNITED KINGDOM"/>
    <s v="INDUSTRIALS"/>
    <x v="10"/>
    <s v="SPECIALTY RETAIL"/>
    <n v="300"/>
  </r>
  <r>
    <x v="60"/>
    <s v="DM"/>
    <s v="EUROPE"/>
    <s v="UNITED KINGDOM"/>
    <s v="INDUSTRIALS"/>
    <x v="17"/>
    <s v="TECH HARDWARE &amp; EQUIPMENT"/>
    <n v="1970"/>
  </r>
  <r>
    <x v="60"/>
    <s v="DM"/>
    <s v="EUROPE"/>
    <s v="UNITED KINGDOM"/>
    <s v="INDUSTRIALS"/>
    <x v="2"/>
    <s v="TELECOM - WIRELINE INTEGRATED &amp; SERVICES"/>
    <n v="294.5"/>
  </r>
  <r>
    <x v="60"/>
    <s v="DM"/>
    <s v="EUROPE"/>
    <s v="UNITED KINGDOM"/>
    <s v="INDUSTRIALS"/>
    <x v="1"/>
    <s v="TRANSPORT INFRASTRUCTURE/SERVICES"/>
    <n v="175"/>
  </r>
  <r>
    <x v="60"/>
    <s v="DM"/>
    <s v="EUROPE"/>
    <s v="UNITED KINGDOM"/>
    <s v="UTILITY"/>
    <x v="6"/>
    <s v="ELECTRIC-GENERATION"/>
    <n v="200"/>
  </r>
  <r>
    <x v="60"/>
    <s v="DM"/>
    <s v="NORTHERN AMERICA"/>
    <s v="BERMUDA"/>
    <s v="INDUSTRIALS"/>
    <x v="2"/>
    <s v="TELECOM - WIRELINE INTEGRATED &amp; SERVICES"/>
    <n v="426.6"/>
  </r>
  <r>
    <x v="60"/>
    <s v="DM"/>
    <s v="NORTHERN AMERICA"/>
    <s v="CANADA"/>
    <s v="FINANCIAL"/>
    <x v="13"/>
    <s v="P&amp;C"/>
    <n v="1125"/>
  </r>
  <r>
    <x v="60"/>
    <s v="DM"/>
    <s v="NORTHERN AMERICA"/>
    <s v="CANADA"/>
    <s v="INDUSTRIALS"/>
    <x v="7"/>
    <s v="BUILDING MATERIALS"/>
    <n v="186.5"/>
  </r>
  <r>
    <x v="60"/>
    <s v="DM"/>
    <s v="NORTHERN AMERICA"/>
    <s v="CANADA"/>
    <s v="INDUSTRIALS"/>
    <x v="7"/>
    <s v="CHEMICALS"/>
    <n v="250"/>
  </r>
  <r>
    <x v="60"/>
    <s v="DM"/>
    <s v="NORTHERN AMERICA"/>
    <s v="CANADA"/>
    <s v="INDUSTRIALS"/>
    <x v="7"/>
    <s v="FORESTRY/PAPER"/>
    <n v="2459.9"/>
  </r>
  <r>
    <x v="60"/>
    <s v="DM"/>
    <s v="NORTHERN AMERICA"/>
    <s v="CANADA"/>
    <s v="INDUSTRIALS"/>
    <x v="4"/>
    <s v="BEVERAGE"/>
    <n v="285"/>
  </r>
  <r>
    <x v="60"/>
    <s v="DM"/>
    <s v="NORTHERN AMERICA"/>
    <s v="CANADA"/>
    <s v="INDUSTRIALS"/>
    <x v="9"/>
    <s v="ENERGY - EXPLORATION &amp; PRODUCTION"/>
    <n v="292.7"/>
  </r>
  <r>
    <x v="60"/>
    <s v="DM"/>
    <s v="NORTHERN AMERICA"/>
    <s v="CANADA"/>
    <s v="INDUSTRIALS"/>
    <x v="14"/>
    <s v="RECREATION &amp; TRAVEL"/>
    <n v="200"/>
  </r>
  <r>
    <x v="60"/>
    <s v="DM"/>
    <s v="NORTHERN AMERICA"/>
    <s v="CANADA"/>
    <s v="INDUSTRIALS"/>
    <x v="14"/>
    <s v="THEATERS &amp; ENTERTAINMENT"/>
    <n v="300"/>
  </r>
  <r>
    <x v="60"/>
    <s v="DM"/>
    <s v="NORTHERN AMERICA"/>
    <s v="CANADA"/>
    <s v="INDUSTRIALS"/>
    <x v="5"/>
    <s v="ADVERTISING"/>
    <n v="200"/>
  </r>
  <r>
    <x v="60"/>
    <s v="DM"/>
    <s v="NORTHERN AMERICA"/>
    <s v="CANADA"/>
    <s v="INDUSTRIALS"/>
    <x v="5"/>
    <s v="CABLE &amp; SATELLITE TV"/>
    <n v="330"/>
  </r>
  <r>
    <x v="60"/>
    <s v="DM"/>
    <s v="NORTHERN AMERICA"/>
    <s v="CANADA"/>
    <s v="INDUSTRIALS"/>
    <x v="5"/>
    <s v="MEDIA - DIVERSIFIED"/>
    <n v="425"/>
  </r>
  <r>
    <x v="60"/>
    <s v="DM"/>
    <s v="NORTHERN AMERICA"/>
    <s v="CANADA"/>
    <s v="INDUSTRIALS"/>
    <x v="5"/>
    <s v="PRINTING &amp; PUBLISHING"/>
    <n v="715"/>
  </r>
  <r>
    <x v="60"/>
    <s v="DM"/>
    <s v="NORTHERN AMERICA"/>
    <s v="CANADA"/>
    <s v="INDUSTRIALS"/>
    <x v="15"/>
    <s v="REITS"/>
    <n v="167.5"/>
  </r>
  <r>
    <x v="60"/>
    <s v="DM"/>
    <s v="NORTHERN AMERICA"/>
    <s v="CANADA"/>
    <s v="INDUSTRIALS"/>
    <x v="16"/>
    <s v="SUPPORT-SERVICES"/>
    <n v="135"/>
  </r>
  <r>
    <x v="60"/>
    <s v="DM"/>
    <s v="NORTHERN AMERICA"/>
    <s v="CANADA"/>
    <s v="INDUSTRIALS"/>
    <x v="17"/>
    <s v="ELECTRONICS"/>
    <n v="330"/>
  </r>
  <r>
    <x v="60"/>
    <s v="DM"/>
    <s v="NORTHERN AMERICA"/>
    <s v="CANADA"/>
    <s v="INDUSTRIALS"/>
    <x v="17"/>
    <s v="TECH HARDWARE &amp; EQUIPMENT"/>
    <n v="149"/>
  </r>
  <r>
    <x v="60"/>
    <s v="DM"/>
    <s v="NORTHERN AMERICA"/>
    <s v="CANADA"/>
    <s v="INDUSTRIALS"/>
    <x v="2"/>
    <s v="TELECOM - WIRELESS"/>
    <n v="2278.4"/>
  </r>
  <r>
    <x v="60"/>
    <s v="DM"/>
    <s v="NORTHERN AMERICA"/>
    <s v="CANADA"/>
    <s v="INDUSTRIALS"/>
    <x v="2"/>
    <s v="TELECOM - WIRELINE INTEGRATED &amp; SERVICES"/>
    <n v="2576"/>
  </r>
  <r>
    <x v="60"/>
    <s v="DM"/>
    <s v="NORTHERN AMERICA"/>
    <s v="CANADA"/>
    <s v="INDUSTRIALS"/>
    <x v="1"/>
    <s v="AIR TRANSPORTATION"/>
    <n v="299.39999999999998"/>
  </r>
  <r>
    <x v="60"/>
    <s v="DM"/>
    <s v="NORTHERN AMERICA"/>
    <s v="UNITED STATES"/>
    <s v="FINANCIAL"/>
    <x v="11"/>
    <s v="BANKING"/>
    <n v="2997.8"/>
  </r>
  <r>
    <x v="60"/>
    <s v="DM"/>
    <s v="NORTHERN AMERICA"/>
    <s v="UNITED STATES"/>
    <s v="FINANCIAL"/>
    <x v="12"/>
    <s v="CONS/COMM/LEASE FINANCING"/>
    <n v="3464.2"/>
  </r>
  <r>
    <x v="60"/>
    <s v="DM"/>
    <s v="NORTHERN AMERICA"/>
    <s v="UNITED STATES"/>
    <s v="FINANCIAL"/>
    <x v="12"/>
    <s v="INVESTMENTS &amp; MISC FINANCIAL SERVICES"/>
    <n v="2994.8"/>
  </r>
  <r>
    <x v="60"/>
    <s v="DM"/>
    <s v="NORTHERN AMERICA"/>
    <s v="UNITED STATES"/>
    <s v="FINANCIAL"/>
    <x v="13"/>
    <s v="INSURANCE BROKERAGE"/>
    <n v="548"/>
  </r>
  <r>
    <x v="60"/>
    <s v="DM"/>
    <s v="NORTHERN AMERICA"/>
    <s v="UNITED STATES"/>
    <s v="FINANCIAL"/>
    <x v="13"/>
    <s v="LIFE INSURANCE"/>
    <n v="2238"/>
  </r>
  <r>
    <x v="60"/>
    <s v="DM"/>
    <s v="NORTHERN AMERICA"/>
    <s v="UNITED STATES"/>
    <s v="FINANCIAL"/>
    <x v="13"/>
    <s v="P&amp;C"/>
    <n v="100"/>
  </r>
  <r>
    <x v="60"/>
    <s v="DM"/>
    <s v="NORTHERN AMERICA"/>
    <s v="UNITED STATES"/>
    <s v="INDUSTRIALS"/>
    <x v="3"/>
    <s v="AUTO PARTS &amp; EQUIPMENT"/>
    <n v="7337.6"/>
  </r>
  <r>
    <x v="60"/>
    <s v="DM"/>
    <s v="NORTHERN AMERICA"/>
    <s v="UNITED STATES"/>
    <s v="INDUSTRIALS"/>
    <x v="3"/>
    <s v="AUTOMAKERS"/>
    <n v="1125"/>
  </r>
  <r>
    <x v="60"/>
    <s v="DM"/>
    <s v="NORTHERN AMERICA"/>
    <s v="UNITED STATES"/>
    <s v="INDUSTRIALS"/>
    <x v="7"/>
    <s v="BUILDING &amp; CONSTRUCTION"/>
    <n v="6774"/>
  </r>
  <r>
    <x v="60"/>
    <s v="DM"/>
    <s v="NORTHERN AMERICA"/>
    <s v="UNITED STATES"/>
    <s v="INDUSTRIALS"/>
    <x v="7"/>
    <s v="BUILDING MATERIALS"/>
    <n v="4250"/>
  </r>
  <r>
    <x v="60"/>
    <s v="DM"/>
    <s v="NORTHERN AMERICA"/>
    <s v="UNITED STATES"/>
    <s v="INDUSTRIALS"/>
    <x v="7"/>
    <s v="CHEMICALS"/>
    <n v="11260.4"/>
  </r>
  <r>
    <x v="60"/>
    <s v="DM"/>
    <s v="NORTHERN AMERICA"/>
    <s v="UNITED STATES"/>
    <s v="INDUSTRIALS"/>
    <x v="7"/>
    <s v="FORESTRY/PAPER"/>
    <n v="6882.7"/>
  </r>
  <r>
    <x v="60"/>
    <s v="DM"/>
    <s v="NORTHERN AMERICA"/>
    <s v="UNITED STATES"/>
    <s v="INDUSTRIALS"/>
    <x v="7"/>
    <s v="METALS/MINING EXCLUDING STEEL"/>
    <n v="4084.2"/>
  </r>
  <r>
    <x v="60"/>
    <s v="DM"/>
    <s v="NORTHERN AMERICA"/>
    <s v="UNITED STATES"/>
    <s v="INDUSTRIALS"/>
    <x v="7"/>
    <s v="STEEL PRODUCERS/PRODUCTS"/>
    <n v="2932.1"/>
  </r>
  <r>
    <x v="60"/>
    <s v="DM"/>
    <s v="NORTHERN AMERICA"/>
    <s v="UNITED STATES"/>
    <s v="INDUSTRIALS"/>
    <x v="8"/>
    <s v="AEROSPACE/DEFENSE"/>
    <n v="3560"/>
  </r>
  <r>
    <x v="60"/>
    <s v="DM"/>
    <s v="NORTHERN AMERICA"/>
    <s v="UNITED STATES"/>
    <s v="INDUSTRIALS"/>
    <x v="8"/>
    <s v="DIVERSIFIED CAPITAL GOODS"/>
    <n v="2367.1999999999998"/>
  </r>
  <r>
    <x v="60"/>
    <s v="DM"/>
    <s v="NORTHERN AMERICA"/>
    <s v="UNITED STATES"/>
    <s v="INDUSTRIALS"/>
    <x v="8"/>
    <s v="MACHINERY"/>
    <n v="3922.3"/>
  </r>
  <r>
    <x v="60"/>
    <s v="DM"/>
    <s v="NORTHERN AMERICA"/>
    <s v="UNITED STATES"/>
    <s v="INDUSTRIALS"/>
    <x v="8"/>
    <s v="PACKAGING"/>
    <n v="6129.6"/>
  </r>
  <r>
    <x v="60"/>
    <s v="DM"/>
    <s v="NORTHERN AMERICA"/>
    <s v="UNITED STATES"/>
    <s v="INDUSTRIALS"/>
    <x v="4"/>
    <s v="BEVERAGE"/>
    <n v="730"/>
  </r>
  <r>
    <x v="60"/>
    <s v="DM"/>
    <s v="NORTHERN AMERICA"/>
    <s v="UNITED STATES"/>
    <s v="INDUSTRIALS"/>
    <x v="4"/>
    <s v="FOOD - WHOLESALE"/>
    <n v="4586.8"/>
  </r>
  <r>
    <x v="60"/>
    <s v="DM"/>
    <s v="NORTHERN AMERICA"/>
    <s v="UNITED STATES"/>
    <s v="INDUSTRIALS"/>
    <x v="4"/>
    <s v="PERSONAL &amp; HOUSEHOLD PRODUCTS"/>
    <n v="7775.5"/>
  </r>
  <r>
    <x v="60"/>
    <s v="DM"/>
    <s v="NORTHERN AMERICA"/>
    <s v="UNITED STATES"/>
    <s v="INDUSTRIALS"/>
    <x v="4"/>
    <s v="TOBACCO"/>
    <n v="125"/>
  </r>
  <r>
    <x v="60"/>
    <s v="DM"/>
    <s v="NORTHERN AMERICA"/>
    <s v="UNITED STATES"/>
    <s v="INDUSTRIALS"/>
    <x v="9"/>
    <s v="ENERGY - EXPLORATION &amp; PRODUCTION"/>
    <n v="7893.6"/>
  </r>
  <r>
    <x v="60"/>
    <s v="DM"/>
    <s v="NORTHERN AMERICA"/>
    <s v="UNITED STATES"/>
    <s v="INDUSTRIALS"/>
    <x v="9"/>
    <s v="GAS DISTRIBUTION"/>
    <n v="1125"/>
  </r>
  <r>
    <x v="60"/>
    <s v="DM"/>
    <s v="NORTHERN AMERICA"/>
    <s v="UNITED STATES"/>
    <s v="INDUSTRIALS"/>
    <x v="9"/>
    <s v="OIL FIELD EQUIPMENT &amp; SERVICES"/>
    <n v="2554.9"/>
  </r>
  <r>
    <x v="60"/>
    <s v="DM"/>
    <s v="NORTHERN AMERICA"/>
    <s v="UNITED STATES"/>
    <s v="INDUSTRIALS"/>
    <x v="9"/>
    <s v="OIL REFINING &amp; MARKETING"/>
    <n v="2020.5"/>
  </r>
  <r>
    <x v="60"/>
    <s v="DM"/>
    <s v="NORTHERN AMERICA"/>
    <s v="UNITED STATES"/>
    <s v="INDUSTRIALS"/>
    <x v="0"/>
    <s v="HEALTH FACILITIES"/>
    <n v="12056.7"/>
  </r>
  <r>
    <x v="60"/>
    <s v="DM"/>
    <s v="NORTHERN AMERICA"/>
    <s v="UNITED STATES"/>
    <s v="INDUSTRIALS"/>
    <x v="0"/>
    <s v="HEALTH SERVICES"/>
    <n v="4182.8999999999996"/>
  </r>
  <r>
    <x v="60"/>
    <s v="DM"/>
    <s v="NORTHERN AMERICA"/>
    <s v="UNITED STATES"/>
    <s v="INDUSTRIALS"/>
    <x v="0"/>
    <s v="MANAGED CARE"/>
    <n v="100"/>
  </r>
  <r>
    <x v="60"/>
    <s v="DM"/>
    <s v="NORTHERN AMERICA"/>
    <s v="UNITED STATES"/>
    <s v="INDUSTRIALS"/>
    <x v="0"/>
    <s v="MEDICAL PRODUCTS"/>
    <n v="1309"/>
  </r>
  <r>
    <x v="60"/>
    <s v="DM"/>
    <s v="NORTHERN AMERICA"/>
    <s v="UNITED STATES"/>
    <s v="INDUSTRIALS"/>
    <x v="0"/>
    <s v="PHARMACEUTICALS"/>
    <n v="300"/>
  </r>
  <r>
    <x v="60"/>
    <s v="DM"/>
    <s v="NORTHERN AMERICA"/>
    <s v="UNITED STATES"/>
    <s v="INDUSTRIALS"/>
    <x v="14"/>
    <s v="GAMING"/>
    <n v="14511.2"/>
  </r>
  <r>
    <x v="60"/>
    <s v="DM"/>
    <s v="NORTHERN AMERICA"/>
    <s v="UNITED STATES"/>
    <s v="INDUSTRIALS"/>
    <x v="14"/>
    <s v="HOTELS"/>
    <n v="6935.8"/>
  </r>
  <r>
    <x v="60"/>
    <s v="DM"/>
    <s v="NORTHERN AMERICA"/>
    <s v="UNITED STATES"/>
    <s v="INDUSTRIALS"/>
    <x v="14"/>
    <s v="RECREATION &amp; TRAVEL"/>
    <n v="3208.2"/>
  </r>
  <r>
    <x v="60"/>
    <s v="DM"/>
    <s v="NORTHERN AMERICA"/>
    <s v="UNITED STATES"/>
    <s v="INDUSTRIALS"/>
    <x v="14"/>
    <s v="THEATERS &amp; ENTERTAINMENT"/>
    <n v="826.7"/>
  </r>
  <r>
    <x v="60"/>
    <s v="DM"/>
    <s v="NORTHERN AMERICA"/>
    <s v="UNITED STATES"/>
    <s v="INDUSTRIALS"/>
    <x v="5"/>
    <s v="ADVERTISING"/>
    <n v="1294"/>
  </r>
  <r>
    <x v="60"/>
    <s v="DM"/>
    <s v="NORTHERN AMERICA"/>
    <s v="UNITED STATES"/>
    <s v="INDUSTRIALS"/>
    <x v="5"/>
    <s v="CABLE &amp; SATELLITE TV"/>
    <n v="34928.300000000003"/>
  </r>
  <r>
    <x v="60"/>
    <s v="DM"/>
    <s v="NORTHERN AMERICA"/>
    <s v="UNITED STATES"/>
    <s v="INDUSTRIALS"/>
    <x v="5"/>
    <s v="MEDIA - DIVERSIFIED"/>
    <n v="1409.4"/>
  </r>
  <r>
    <x v="60"/>
    <s v="DM"/>
    <s v="NORTHERN AMERICA"/>
    <s v="UNITED STATES"/>
    <s v="INDUSTRIALS"/>
    <x v="5"/>
    <s v="MEDIA CONTENT"/>
    <n v="7813.8"/>
  </r>
  <r>
    <x v="60"/>
    <s v="DM"/>
    <s v="NORTHERN AMERICA"/>
    <s v="UNITED STATES"/>
    <s v="INDUSTRIALS"/>
    <x v="5"/>
    <s v="PRINTING &amp; PUBLISHING"/>
    <n v="3495"/>
  </r>
  <r>
    <x v="60"/>
    <s v="DM"/>
    <s v="NORTHERN AMERICA"/>
    <s v="UNITED STATES"/>
    <s v="INDUSTRIALS"/>
    <x v="15"/>
    <s v="REALESTATE DEV &amp; MGT"/>
    <n v="650"/>
  </r>
  <r>
    <x v="60"/>
    <s v="DM"/>
    <s v="NORTHERN AMERICA"/>
    <s v="UNITED STATES"/>
    <s v="INDUSTRIALS"/>
    <x v="15"/>
    <s v="REITS"/>
    <n v="1050"/>
  </r>
  <r>
    <x v="60"/>
    <s v="DM"/>
    <s v="NORTHERN AMERICA"/>
    <s v="UNITED STATES"/>
    <s v="INDUSTRIALS"/>
    <x v="10"/>
    <s v="DEPARTMENT STORES"/>
    <n v="9529.9"/>
  </r>
  <r>
    <x v="60"/>
    <s v="DM"/>
    <s v="NORTHERN AMERICA"/>
    <s v="UNITED STATES"/>
    <s v="INDUSTRIALS"/>
    <x v="10"/>
    <s v="DISCOUNT STORES"/>
    <n v="350"/>
  </r>
  <r>
    <x v="60"/>
    <s v="DM"/>
    <s v="NORTHERN AMERICA"/>
    <s v="UNITED STATES"/>
    <s v="INDUSTRIALS"/>
    <x v="10"/>
    <s v="FOOD &amp; DRUG RETAILERS"/>
    <n v="3426.8"/>
  </r>
  <r>
    <x v="60"/>
    <s v="DM"/>
    <s v="NORTHERN AMERICA"/>
    <s v="UNITED STATES"/>
    <s v="INDUSTRIALS"/>
    <x v="10"/>
    <s v="RESTAURANTS"/>
    <n v="3484.5"/>
  </r>
  <r>
    <x v="60"/>
    <s v="DM"/>
    <s v="NORTHERN AMERICA"/>
    <s v="UNITED STATES"/>
    <s v="INDUSTRIALS"/>
    <x v="10"/>
    <s v="SPECIALTY RETAIL"/>
    <n v="9225.6"/>
  </r>
  <r>
    <x v="60"/>
    <s v="DM"/>
    <s v="NORTHERN AMERICA"/>
    <s v="UNITED STATES"/>
    <s v="INDUSTRIALS"/>
    <x v="16"/>
    <s v="ENVIRONMENTAL"/>
    <n v="5315.8"/>
  </r>
  <r>
    <x v="60"/>
    <s v="DM"/>
    <s v="NORTHERN AMERICA"/>
    <s v="UNITED STATES"/>
    <s v="INDUSTRIALS"/>
    <x v="16"/>
    <s v="SUPPORT-SERVICES"/>
    <n v="3459.6"/>
  </r>
  <r>
    <x v="60"/>
    <s v="DM"/>
    <s v="NORTHERN AMERICA"/>
    <s v="UNITED STATES"/>
    <s v="INDUSTRIALS"/>
    <x v="17"/>
    <s v="ELECTRONICS"/>
    <n v="4354"/>
  </r>
  <r>
    <x v="60"/>
    <s v="DM"/>
    <s v="NORTHERN AMERICA"/>
    <s v="UNITED STATES"/>
    <s v="INDUSTRIALS"/>
    <x v="17"/>
    <s v="SOFTWARE/SERVICES"/>
    <n v="583.5"/>
  </r>
  <r>
    <x v="60"/>
    <s v="DM"/>
    <s v="NORTHERN AMERICA"/>
    <s v="UNITED STATES"/>
    <s v="INDUSTRIALS"/>
    <x v="17"/>
    <s v="TECH HARDWARE &amp; EQUIPMENT"/>
    <n v="6655.4"/>
  </r>
  <r>
    <x v="60"/>
    <s v="DM"/>
    <s v="NORTHERN AMERICA"/>
    <s v="UNITED STATES"/>
    <s v="INDUSTRIALS"/>
    <x v="2"/>
    <s v="TELECOM - SATELLITE"/>
    <n v="929"/>
  </r>
  <r>
    <x v="60"/>
    <s v="DM"/>
    <s v="NORTHERN AMERICA"/>
    <s v="UNITED STATES"/>
    <s v="INDUSTRIALS"/>
    <x v="2"/>
    <s v="TELECOM - WIRELESS"/>
    <n v="24723.7"/>
  </r>
  <r>
    <x v="60"/>
    <s v="DM"/>
    <s v="NORTHERN AMERICA"/>
    <s v="UNITED STATES"/>
    <s v="INDUSTRIALS"/>
    <x v="2"/>
    <s v="TELECOM - WIRELINE INTEGRATED &amp; SERVICES"/>
    <n v="25858.2"/>
  </r>
  <r>
    <x v="60"/>
    <s v="DM"/>
    <s v="NORTHERN AMERICA"/>
    <s v="UNITED STATES"/>
    <s v="INDUSTRIALS"/>
    <x v="1"/>
    <s v="AIR TRANSPORTATION"/>
    <n v="9049.5"/>
  </r>
  <r>
    <x v="60"/>
    <s v="DM"/>
    <s v="NORTHERN AMERICA"/>
    <s v="UNITED STATES"/>
    <s v="INDUSTRIALS"/>
    <x v="1"/>
    <s v="RAIL"/>
    <n v="229"/>
  </r>
  <r>
    <x v="60"/>
    <s v="DM"/>
    <s v="NORTHERN AMERICA"/>
    <s v="UNITED STATES"/>
    <s v="INDUSTRIALS"/>
    <x v="1"/>
    <s v="TRANSPORT INFRASTRUCTURE/SERVICES"/>
    <n v="1220"/>
  </r>
  <r>
    <x v="60"/>
    <s v="DM"/>
    <s v="NORTHERN AMERICA"/>
    <s v="UNITED STATES"/>
    <s v="INDUSTRIALS"/>
    <x v="1"/>
    <s v="TRUCKING &amp; DELIVERY"/>
    <n v="149"/>
  </r>
  <r>
    <x v="60"/>
    <s v="DM"/>
    <s v="NORTHERN AMERICA"/>
    <s v="UNITED STATES"/>
    <s v="UTILITY"/>
    <x v="6"/>
    <s v="ELECTRIC-DISTR/TRANS"/>
    <n v="550"/>
  </r>
  <r>
    <x v="60"/>
    <s v="DM"/>
    <s v="NORTHERN AMERICA"/>
    <s v="UNITED STATES"/>
    <s v="UTILITY"/>
    <x v="6"/>
    <s v="ELECTRIC-GENERATION"/>
    <n v="11561.2"/>
  </r>
  <r>
    <x v="60"/>
    <s v="DM"/>
    <s v="NORTHERN AMERICA"/>
    <s v="UNITED STATES"/>
    <s v="UTILITY"/>
    <x v="6"/>
    <s v="ELECTRIC-INTEGRATED"/>
    <n v="11633.6"/>
  </r>
  <r>
    <x v="60"/>
    <s v="DM"/>
    <s v="NORTHERN AMERICA"/>
    <s v="UNITED STATES"/>
    <s v="UTILITY"/>
    <x v="6"/>
    <s v="NON-ELECTRIC UTILITIES"/>
    <n v="440"/>
  </r>
  <r>
    <x v="60"/>
    <s v="DM"/>
    <s v="OCEANIA"/>
    <s v="AUSTRALIA"/>
    <s v="INDUSTRIALS"/>
    <x v="7"/>
    <s v="METALS/MINING EXCLUDING STEEL"/>
    <n v="940"/>
  </r>
  <r>
    <x v="60"/>
    <s v="DM"/>
    <s v="OCEANIA"/>
    <s v="AUSTRALIA"/>
    <s v="INDUSTRIALS"/>
    <x v="14"/>
    <s v="GAMING"/>
    <n v="135"/>
  </r>
  <r>
    <x v="60"/>
    <s v="EM"/>
    <s v="ASIA"/>
    <s v="CHINA"/>
    <s v="UTILITY"/>
    <x v="6"/>
    <s v="ELECTRIC-GENERATION"/>
    <n v="142.69999999999999"/>
  </r>
  <r>
    <x v="60"/>
    <s v="EM"/>
    <s v="ASIA"/>
    <s v="HONG KONG"/>
    <s v="INDUSTRIALS"/>
    <x v="1"/>
    <s v="TRANSPORT INFRASTRUCTURE/SERVICES"/>
    <n v="587.9"/>
  </r>
  <r>
    <x v="60"/>
    <s v="EM"/>
    <s v="ASIA"/>
    <s v="INDIA"/>
    <s v="INDUSTRIALS"/>
    <x v="7"/>
    <s v="CHEMICALS"/>
    <n v="100"/>
  </r>
  <r>
    <x v="60"/>
    <s v="EM"/>
    <s v="ASIA"/>
    <s v="SINGAPORE"/>
    <s v="INDUSTRIALS"/>
    <x v="17"/>
    <s v="ELECTRONICS"/>
    <n v="649.79999999999995"/>
  </r>
  <r>
    <x v="60"/>
    <s v="EM"/>
    <s v="ASIA"/>
    <s v="THAILAND"/>
    <s v="INDUSTRIALS"/>
    <x v="7"/>
    <s v="FORESTRY/PAPER"/>
    <n v="111.3"/>
  </r>
  <r>
    <x v="60"/>
    <s v="EM"/>
    <s v="EUROPE"/>
    <s v="CZECH REPUBLIC"/>
    <s v="INDUSTRIALS"/>
    <x v="5"/>
    <s v="MEDIA CONTENT"/>
    <n v="100"/>
  </r>
  <r>
    <x v="60"/>
    <s v="EM"/>
    <s v="EUROPE"/>
    <s v="POLAND"/>
    <s v="INDUSTRIALS"/>
    <x v="2"/>
    <s v="TELECOM - WIRELESS"/>
    <n v="403.2"/>
  </r>
  <r>
    <x v="60"/>
    <s v="EM"/>
    <s v="EUROPE"/>
    <s v="POLAND"/>
    <s v="INDUSTRIALS"/>
    <x v="2"/>
    <s v="TELECOM - WIRELINE INTEGRATED &amp; SERVICES"/>
    <n v="391.6"/>
  </r>
  <r>
    <x v="60"/>
    <s v="EM"/>
    <s v="EUROPE"/>
    <s v="TURKEY"/>
    <s v="INDUSTRIALS"/>
    <x v="2"/>
    <s v="TELECOM - WIRELESS"/>
    <n v="685"/>
  </r>
  <r>
    <x v="60"/>
    <s v="EM"/>
    <s v="LATIN AMERICA"/>
    <s v="ARGENTINA"/>
    <s v="INDUSTRIALS"/>
    <x v="2"/>
    <s v="TELECOM - WIRELINE INTEGRATED &amp; SERVICES"/>
    <n v="616.70000000000005"/>
  </r>
  <r>
    <x v="60"/>
    <s v="EM"/>
    <s v="LATIN AMERICA"/>
    <s v="VENEZUELA"/>
    <s v="INDUSTRIALS"/>
    <x v="9"/>
    <s v="OIL REFINING &amp; MARKETING"/>
    <n v="500"/>
  </r>
  <r>
    <x v="60"/>
    <s v="EM"/>
    <s v="MIDDLE EAST"/>
    <s v="ISRAEL"/>
    <s v="INDUSTRIALS"/>
    <x v="2"/>
    <s v="TELECOM - WIRELESS"/>
    <n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7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Date">
  <location ref="A3:X65" firstHeaderRow="1" firstDataRow="2" firstDataCol="1"/>
  <pivotFields count="8">
    <pivotField axis="axisRow" numFmtId="14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showAll="0"/>
    <pivotField showAll="0" defaultSubtotal="0"/>
    <pivotField axis="axisCol" showAll="0" defaultSubtotal="0">
      <items count="22">
        <item x="20"/>
        <item x="3"/>
        <item x="11"/>
        <item x="7"/>
        <item x="8"/>
        <item x="4"/>
        <item x="18"/>
        <item x="9"/>
        <item x="12"/>
        <item x="19"/>
        <item x="0"/>
        <item x="13"/>
        <item x="14"/>
        <item x="5"/>
        <item x="15"/>
        <item x="10"/>
        <item x="16"/>
        <item x="17"/>
        <item x="2"/>
        <item x="1"/>
        <item x="6"/>
        <item x="21"/>
      </items>
    </pivotField>
    <pivotField showAll="0" defaultSubtotal="0"/>
    <pivotField dataField="1" numFmtId="1" showAll="0" defaultSubtota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</rowItems>
  <colFields count="1">
    <field x="5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Face Value (USD, Mln)" fld="7" baseField="0" baseItem="0"/>
  </dataFields>
  <formats count="15">
    <format dxfId="49">
      <pivotArea outline="0" collapsedLevelsAreSubtotals="1" fieldPosition="0"/>
    </format>
    <format dxfId="48">
      <pivotArea dataOnly="0" labelOnly="1" grandCol="1" outline="0" fieldPosition="0"/>
    </format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dataOnly="0" labelOnly="1" grandCol="1" outline="0" fieldPosition="0"/>
    </format>
    <format dxfId="42">
      <pivotArea outline="0" collapsedLevelsAreSubtotals="1" fieldPosition="0"/>
    </format>
    <format dxfId="41">
      <pivotArea dataOnly="0" labelOnly="1" grandCol="1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5" count="0"/>
        </references>
      </pivotArea>
    </format>
    <format dxfId="38">
      <pivotArea dataOnly="0" labelOnly="1" grandCol="1" outline="0" fieldPosition="0"/>
    </format>
    <format dxfId="37">
      <pivotArea outline="0" collapsedLevelsAreSubtotals="1" fieldPosition="0"/>
    </format>
    <format dxfId="36">
      <pivotArea dataOnly="0" labelOnly="1" fieldPosition="0">
        <references count="1">
          <reference field="5" count="0"/>
        </references>
      </pivotArea>
    </format>
    <format dxfId="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17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Date">
  <location ref="A5:T60" firstHeaderRow="1" firstDataRow="2" firstDataCol="1" rowPageCount="3" colPageCount="1"/>
  <pivotFields count="37">
    <pivotField axis="axisRow" numFmtId="14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axis="axisPage" multipleItemSelectionAllowed="1" showAll="0">
      <items count="8">
        <item x="2"/>
        <item x="1"/>
        <item x="3"/>
        <item x="4"/>
        <item x="0"/>
        <item x="5"/>
        <item x="6"/>
        <item t="default"/>
      </items>
    </pivotField>
    <pivotField axis="axisPage" multipleItemSelectionAllowed="1" showAll="0">
      <items count="17">
        <item x="11"/>
        <item x="9"/>
        <item x="10"/>
        <item x="5"/>
        <item x="8"/>
        <item x="2"/>
        <item x="6"/>
        <item x="7"/>
        <item x="4"/>
        <item x="1"/>
        <item x="3"/>
        <item x="12"/>
        <item x="0"/>
        <item x="13"/>
        <item x="14"/>
        <item x="15"/>
        <item t="default"/>
      </items>
    </pivotField>
    <pivotField showAll="0"/>
    <pivotField showAll="0"/>
    <pivotField showAll="0"/>
    <pivotField axis="axisCol" showAll="0">
      <items count="19">
        <item x="2"/>
        <item x="6"/>
        <item x="5"/>
        <item x="13"/>
        <item x="11"/>
        <item x="7"/>
        <item x="8"/>
        <item x="1"/>
        <item x="16"/>
        <item x="0"/>
        <item x="12"/>
        <item x="14"/>
        <item x="3"/>
        <item x="4"/>
        <item x="9"/>
        <item x="10"/>
        <item x="15"/>
        <item x="17"/>
        <item t="default"/>
      </items>
    </pivotField>
    <pivotField showAll="0">
      <items count="51">
        <item x="2"/>
        <item x="10"/>
        <item x="35"/>
        <item x="7"/>
        <item x="13"/>
        <item x="25"/>
        <item x="23"/>
        <item x="26"/>
        <item x="11"/>
        <item x="28"/>
        <item x="18"/>
        <item x="6"/>
        <item x="16"/>
        <item x="31"/>
        <item x="14"/>
        <item x="32"/>
        <item x="12"/>
        <item x="34"/>
        <item x="27"/>
        <item x="19"/>
        <item x="24"/>
        <item x="1"/>
        <item x="5"/>
        <item x="3"/>
        <item x="15"/>
        <item x="21"/>
        <item x="4"/>
        <item x="0"/>
        <item x="8"/>
        <item x="9"/>
        <item x="17"/>
        <item x="20"/>
        <item x="22"/>
        <item x="29"/>
        <item x="30"/>
        <item x="3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" showAll="0"/>
    <pivotField numFmtId="1" showAll="0" defaultSubtotal="0"/>
    <pivotField numFmtId="165" showAll="0" defaultSubtotal="0"/>
    <pivotField numFmtId="2" showAll="0"/>
    <pivotField numFmtId="164" showAll="0"/>
    <pivotField numFmtId="2" showAll="0"/>
    <pivotField numFmtId="164" showAll="0"/>
    <pivotField numFmtI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1">
    <field x="1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pageFields count="3">
    <pageField fld="6" hier="-1"/>
    <pageField fld="7" hier="-1"/>
    <pageField fld="8" hier="-1"/>
  </pageFields>
  <dataFields count="1">
    <dataField name="Sum of Face Value (USD, Mln)" fld="22" baseField="0" baseItem="0" numFmtId="1"/>
  </dataFields>
  <formats count="35">
    <format dxfId="0">
      <pivotArea outline="0" collapsedLevelsAreSubtotals="1" fieldPosition="0"/>
    </format>
    <format dxfId="1">
      <pivotArea dataOnly="0" labelOnly="1" grandCol="1" outline="0" fieldPosition="0"/>
    </format>
    <format dxfId="2">
      <pivotArea outline="0" collapsedLevelsAreSubtotals="1" fieldPosition="0"/>
    </format>
    <format dxfId="3">
      <pivotArea type="all" dataOnly="0" outline="0" fieldPosition="0"/>
    </format>
    <format dxfId="4">
      <pivotArea outline="0" collapsedLevelsAreSubtotals="1" fieldPosition="0"/>
    </format>
    <format dxfId="5">
      <pivotArea type="origin" dataOnly="0" labelOnly="1" outline="0" fieldPosition="0"/>
    </format>
    <format dxfId="6">
      <pivotArea field="13" type="button" dataOnly="0" labelOnly="1" outline="0"/>
    </format>
    <format dxfId="7">
      <pivotArea type="topRight" dataOnly="0" labelOnly="1" outline="0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Col="1" outline="0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  <format dxfId="15">
      <pivotArea outline="0" collapsedLevelsAreSubtotals="1" fieldPosition="0"/>
    </format>
    <format dxfId="16">
      <pivotArea dataOnly="0" labelOnly="1" fieldPosition="0">
        <references count="1">
          <reference field="6" count="0"/>
        </references>
      </pivotArea>
    </format>
    <format dxfId="17">
      <pivotArea dataOnly="0" labelOnly="1" fieldPosition="0">
        <references count="1">
          <reference field="6" count="0" defaultSubtotal="1"/>
        </references>
      </pivotArea>
    </format>
    <format dxfId="18">
      <pivotArea dataOnly="0" labelOnly="1" grandCol="1" outline="0" fieldPosition="0"/>
    </format>
    <format dxfId="19">
      <pivotArea dataOnly="0" labelOnly="1" fieldPosition="0">
        <references count="2">
          <reference field="6" count="1" selected="0">
            <x v="0"/>
          </reference>
          <reference field="7" count="2">
            <x v="1"/>
            <x v="4"/>
          </reference>
        </references>
      </pivotArea>
    </format>
    <format dxfId="20">
      <pivotArea dataOnly="0" labelOnly="1" fieldPosition="0">
        <references count="2">
          <reference field="6" count="1" selected="0">
            <x v="1"/>
          </reference>
          <reference field="7" count="3">
            <x v="0"/>
            <x v="2"/>
            <x v="3"/>
          </reference>
        </references>
      </pivotArea>
    </format>
    <format dxfId="21">
      <pivotArea outline="0" collapsedLevelsAreSubtotals="1" fieldPosition="0"/>
    </format>
    <format dxfId="22">
      <pivotArea dataOnly="0" labelOnly="1" fieldPosition="0">
        <references count="1">
          <reference field="6" count="0"/>
        </references>
      </pivotArea>
    </format>
    <format dxfId="23">
      <pivotArea dataOnly="0" labelOnly="1" fieldPosition="0">
        <references count="1">
          <reference field="6" count="0" defaultSubtotal="1"/>
        </references>
      </pivotArea>
    </format>
    <format dxfId="24">
      <pivotArea dataOnly="0" labelOnly="1" grandCol="1" outline="0" fieldPosition="0"/>
    </format>
    <format dxfId="25">
      <pivotArea dataOnly="0" labelOnly="1" fieldPosition="0">
        <references count="2">
          <reference field="6" count="1" selected="0">
            <x v="0"/>
          </reference>
          <reference field="7" count="2">
            <x v="1"/>
            <x v="4"/>
          </reference>
        </references>
      </pivotArea>
    </format>
    <format dxfId="26">
      <pivotArea dataOnly="0" labelOnly="1" fieldPosition="0">
        <references count="2">
          <reference field="6" count="1" selected="0">
            <x v="1"/>
          </reference>
          <reference field="7" count="3">
            <x v="0"/>
            <x v="2"/>
            <x v="3"/>
          </reference>
        </references>
      </pivotArea>
    </format>
    <format dxfId="27">
      <pivotArea outline="0" collapsedLevelsAreSubtotals="1" fieldPosition="0"/>
    </format>
    <format dxfId="28">
      <pivotArea dataOnly="0" labelOnly="1" fieldPosition="0">
        <references count="1">
          <reference field="12" count="0"/>
        </references>
      </pivotArea>
    </format>
    <format dxfId="29">
      <pivotArea dataOnly="0" labelOnly="1" grandCol="1" outline="0" fieldPosition="0"/>
    </format>
    <format dxfId="30">
      <pivotArea outline="0" collapsedLevelsAreSubtotals="1" fieldPosition="0"/>
    </format>
    <format dxfId="31">
      <pivotArea dataOnly="0" labelOnly="1" fieldPosition="0">
        <references count="1">
          <reference field="12" count="0"/>
        </references>
      </pivotArea>
    </format>
    <format dxfId="32">
      <pivotArea dataOnly="0" labelOnly="1" grandCol="1" outline="0" fieldPosition="0"/>
    </format>
    <format dxfId="33">
      <pivotArea dataOnly="0" labelOnly="1" outline="0" fieldPosition="0">
        <references count="1">
          <reference field="7" count="0"/>
        </references>
      </pivotArea>
    </format>
    <format dxfId="34">
      <pivotArea dataOnly="0" labelOnly="1" outline="0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21.5703125" bestFit="1" customWidth="1"/>
    <col min="4" max="4" width="16.7109375" bestFit="1" customWidth="1"/>
    <col min="5" max="5" width="16.7109375" customWidth="1"/>
    <col min="6" max="6" width="38.5703125" bestFit="1" customWidth="1"/>
    <col min="7" max="7" width="29.5703125" bestFit="1" customWidth="1"/>
    <col min="8" max="8" width="23.28515625" bestFit="1" customWidth="1"/>
    <col min="9" max="9" width="11.7109375" bestFit="1" customWidth="1"/>
    <col min="10" max="10" width="20.42578125" bestFit="1" customWidth="1"/>
    <col min="11" max="11" width="19.28515625" bestFit="1" customWidth="1"/>
    <col min="12" max="12" width="30.7109375" bestFit="1" customWidth="1"/>
    <col min="13" max="13" width="34.28515625" bestFit="1" customWidth="1"/>
    <col min="14" max="14" width="26.140625" bestFit="1" customWidth="1"/>
    <col min="15" max="15" width="29.7109375" bestFit="1" customWidth="1"/>
    <col min="16" max="16" width="45.5703125" bestFit="1" customWidth="1"/>
    <col min="17" max="17" width="32.42578125" bestFit="1" customWidth="1"/>
    <col min="18" max="18" width="18.85546875" bestFit="1" customWidth="1"/>
    <col min="19" max="19" width="31" bestFit="1" customWidth="1"/>
    <col min="20" max="20" width="18.85546875" bestFit="1" customWidth="1"/>
    <col min="21" max="22" width="17.140625" bestFit="1" customWidth="1"/>
    <col min="23" max="23" width="15.140625" bestFit="1" customWidth="1"/>
    <col min="24" max="24" width="11.5703125" bestFit="1" customWidth="1"/>
    <col min="25" max="25" width="26.28515625" bestFit="1" customWidth="1"/>
    <col min="26" max="26" width="44.5703125" bestFit="1" customWidth="1"/>
    <col min="27" max="27" width="31.42578125" bestFit="1" customWidth="1"/>
    <col min="28" max="28" width="16.28515625" bestFit="1" customWidth="1"/>
    <col min="29" max="29" width="38.7109375" bestFit="1" customWidth="1"/>
    <col min="30" max="30" width="10.28515625" bestFit="1" customWidth="1"/>
    <col min="31" max="31" width="9.7109375" bestFit="1" customWidth="1"/>
    <col min="32" max="32" width="9.5703125" bestFit="1" customWidth="1"/>
    <col min="33" max="33" width="19" bestFit="1" customWidth="1"/>
    <col min="34" max="34" width="45.85546875" bestFit="1" customWidth="1"/>
    <col min="35" max="35" width="25" bestFit="1" customWidth="1"/>
    <col min="36" max="37" width="41.28515625" bestFit="1" customWidth="1"/>
    <col min="38" max="39" width="40.42578125" bestFit="1" customWidth="1"/>
    <col min="40" max="40" width="168.7109375" bestFit="1" customWidth="1"/>
  </cols>
  <sheetData>
    <row r="1" spans="1: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1569</v>
      </c>
      <c r="F1" s="2" t="s">
        <v>1570</v>
      </c>
      <c r="G1" s="2" t="s">
        <v>380</v>
      </c>
      <c r="H1" s="2" t="s">
        <v>373</v>
      </c>
      <c r="I1" s="2" t="s">
        <v>4</v>
      </c>
      <c r="J1" s="2" t="s">
        <v>374</v>
      </c>
      <c r="K1" s="2" t="s">
        <v>375</v>
      </c>
      <c r="L1" s="2" t="s">
        <v>376</v>
      </c>
      <c r="M1" s="2" t="s">
        <v>377</v>
      </c>
      <c r="N1" s="2" t="s">
        <v>370</v>
      </c>
      <c r="O1" s="2" t="s">
        <v>371</v>
      </c>
      <c r="P1" s="2" t="s">
        <v>372</v>
      </c>
      <c r="Q1" s="2" t="s">
        <v>444</v>
      </c>
      <c r="R1" s="2" t="s">
        <v>387</v>
      </c>
      <c r="S1" s="2" t="s">
        <v>388</v>
      </c>
      <c r="T1" s="2" t="s">
        <v>397</v>
      </c>
      <c r="U1" s="2" t="s">
        <v>411</v>
      </c>
      <c r="V1" s="2" t="s">
        <v>407</v>
      </c>
      <c r="W1" s="2" t="s">
        <v>408</v>
      </c>
      <c r="X1" s="2" t="s">
        <v>409</v>
      </c>
      <c r="Y1" s="2" t="s">
        <v>369</v>
      </c>
      <c r="Z1" s="2" t="s">
        <v>1567</v>
      </c>
      <c r="AA1" s="2" t="s">
        <v>1568</v>
      </c>
      <c r="AB1" s="2" t="s">
        <v>368</v>
      </c>
      <c r="AC1" s="2" t="s">
        <v>5</v>
      </c>
      <c r="AD1" s="2" t="s">
        <v>365</v>
      </c>
      <c r="AE1" s="2" t="s">
        <v>366</v>
      </c>
      <c r="AF1" s="2" t="s">
        <v>367</v>
      </c>
      <c r="AG1" s="2" t="s">
        <v>410</v>
      </c>
      <c r="AH1" s="2" t="s">
        <v>438</v>
      </c>
      <c r="AI1" s="2" t="s">
        <v>443</v>
      </c>
      <c r="AJ1" s="2" t="s">
        <v>442</v>
      </c>
      <c r="AK1" s="2" t="s">
        <v>441</v>
      </c>
      <c r="AL1" s="2" t="s">
        <v>439</v>
      </c>
      <c r="AM1" s="2" t="s">
        <v>440</v>
      </c>
      <c r="AN1" s="2" t="s">
        <v>1544</v>
      </c>
    </row>
    <row r="2" spans="1:40" x14ac:dyDescent="0.25">
      <c r="A2" s="3">
        <v>35461</v>
      </c>
      <c r="B2" s="4" t="s">
        <v>6</v>
      </c>
      <c r="C2" s="4" t="s">
        <v>7</v>
      </c>
      <c r="D2" s="8">
        <v>35454</v>
      </c>
      <c r="E2" s="8">
        <v>35018</v>
      </c>
      <c r="F2" s="6">
        <f>(D2-E2)/365</f>
        <v>1.1945205479452055</v>
      </c>
      <c r="G2" s="4" t="s">
        <v>379</v>
      </c>
      <c r="H2" s="4" t="s">
        <v>379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597</v>
      </c>
      <c r="Q2" s="4" t="s">
        <v>15</v>
      </c>
      <c r="R2" s="4" t="s">
        <v>389</v>
      </c>
      <c r="S2" s="4" t="s">
        <v>389</v>
      </c>
      <c r="T2" s="4" t="s">
        <v>398</v>
      </c>
      <c r="U2" s="4" t="s">
        <v>413</v>
      </c>
      <c r="V2" s="4" t="s">
        <v>412</v>
      </c>
      <c r="W2" s="4" t="s">
        <v>413</v>
      </c>
      <c r="X2" s="4" t="s">
        <v>412</v>
      </c>
      <c r="Y2" s="5">
        <v>285.8</v>
      </c>
      <c r="Z2" s="5">
        <v>1054.9000000000001</v>
      </c>
      <c r="AA2" s="19">
        <f>Z2/SUMIF(A:A,A2,Z:Z)</f>
        <v>0.33333333333333331</v>
      </c>
      <c r="AB2" s="6">
        <v>14</v>
      </c>
      <c r="AC2" s="7">
        <v>5.37</v>
      </c>
      <c r="AD2" s="6">
        <v>17</v>
      </c>
      <c r="AE2" s="7">
        <v>57.84</v>
      </c>
      <c r="AF2" s="5">
        <v>8353</v>
      </c>
      <c r="AG2" s="4"/>
      <c r="AH2" s="4"/>
      <c r="AI2" s="4"/>
      <c r="AJ2" s="4"/>
      <c r="AK2" s="4"/>
      <c r="AL2" s="4"/>
      <c r="AM2" s="4"/>
      <c r="AN2" s="11" t="s">
        <v>1189</v>
      </c>
    </row>
    <row r="3" spans="1:40" x14ac:dyDescent="0.25">
      <c r="A3" s="3">
        <v>35461</v>
      </c>
      <c r="B3" s="4" t="s">
        <v>16</v>
      </c>
      <c r="C3" s="4" t="s">
        <v>17</v>
      </c>
      <c r="D3" s="8">
        <v>35426</v>
      </c>
      <c r="E3" s="8">
        <v>34191</v>
      </c>
      <c r="F3" s="6">
        <f t="shared" ref="F3:F66" si="0">(D3-E3)/365</f>
        <v>3.3835616438356166</v>
      </c>
      <c r="G3" s="4" t="s">
        <v>18</v>
      </c>
      <c r="H3" s="4" t="s">
        <v>18</v>
      </c>
      <c r="I3" s="4" t="s">
        <v>8</v>
      </c>
      <c r="J3" s="4" t="s">
        <v>9</v>
      </c>
      <c r="K3" s="4" t="s">
        <v>10</v>
      </c>
      <c r="L3" s="4" t="s">
        <v>19</v>
      </c>
      <c r="M3" s="4" t="s">
        <v>20</v>
      </c>
      <c r="N3" s="4" t="s">
        <v>13</v>
      </c>
      <c r="O3" s="4" t="s">
        <v>19</v>
      </c>
      <c r="P3" s="4" t="s">
        <v>21</v>
      </c>
      <c r="Q3" s="4" t="s">
        <v>15</v>
      </c>
      <c r="R3" s="4" t="s">
        <v>24</v>
      </c>
      <c r="S3" s="4" t="s">
        <v>24</v>
      </c>
      <c r="T3" s="4" t="s">
        <v>399</v>
      </c>
      <c r="U3" s="4" t="s">
        <v>413</v>
      </c>
      <c r="V3" s="4" t="s">
        <v>413</v>
      </c>
      <c r="W3" s="4" t="s">
        <v>412</v>
      </c>
      <c r="X3" s="4" t="s">
        <v>412</v>
      </c>
      <c r="Y3" s="5">
        <v>517.4</v>
      </c>
      <c r="Z3" s="5">
        <v>1054.9000000000001</v>
      </c>
      <c r="AA3" s="19">
        <f>Z3/SUMIF(A:A,A3,Z:Z)</f>
        <v>0.33333333333333331</v>
      </c>
      <c r="AB3" s="6">
        <v>0</v>
      </c>
      <c r="AC3" s="7">
        <v>1.288</v>
      </c>
      <c r="AD3" s="6">
        <v>15</v>
      </c>
      <c r="AE3" s="7">
        <v>3.66</v>
      </c>
      <c r="AF3" s="5">
        <v>9302</v>
      </c>
      <c r="AG3" s="4"/>
      <c r="AH3" s="4"/>
      <c r="AI3" s="4"/>
      <c r="AJ3" s="4"/>
      <c r="AK3" s="4"/>
      <c r="AL3" s="4"/>
      <c r="AM3" s="4"/>
      <c r="AN3" s="11" t="s">
        <v>1190</v>
      </c>
    </row>
    <row r="4" spans="1:40" x14ac:dyDescent="0.25">
      <c r="A4" s="3">
        <v>35461</v>
      </c>
      <c r="B4" s="4" t="s">
        <v>22</v>
      </c>
      <c r="C4" s="4" t="s">
        <v>23</v>
      </c>
      <c r="D4" s="8">
        <v>35426</v>
      </c>
      <c r="E4" s="8">
        <v>34262</v>
      </c>
      <c r="F4" s="6">
        <f t="shared" si="0"/>
        <v>3.1890410958904107</v>
      </c>
      <c r="G4" s="4" t="s">
        <v>18</v>
      </c>
      <c r="H4" s="4" t="s">
        <v>18</v>
      </c>
      <c r="I4" s="4" t="s">
        <v>8</v>
      </c>
      <c r="J4" s="4" t="s">
        <v>9</v>
      </c>
      <c r="K4" s="4" t="s">
        <v>10</v>
      </c>
      <c r="L4" s="4" t="s">
        <v>19</v>
      </c>
      <c r="M4" s="4" t="s">
        <v>20</v>
      </c>
      <c r="N4" s="4" t="s">
        <v>13</v>
      </c>
      <c r="O4" s="4" t="s">
        <v>19</v>
      </c>
      <c r="P4" s="4" t="s">
        <v>21</v>
      </c>
      <c r="Q4" s="4" t="s">
        <v>24</v>
      </c>
      <c r="R4" s="4" t="s">
        <v>390</v>
      </c>
      <c r="S4" s="4" t="s">
        <v>391</v>
      </c>
      <c r="T4" s="4" t="s">
        <v>399</v>
      </c>
      <c r="U4" s="4" t="s">
        <v>413</v>
      </c>
      <c r="V4" s="4" t="s">
        <v>413</v>
      </c>
      <c r="W4" s="4" t="s">
        <v>412</v>
      </c>
      <c r="X4" s="4" t="s">
        <v>412</v>
      </c>
      <c r="Y4" s="5">
        <v>251.7</v>
      </c>
      <c r="Z4" s="5">
        <v>1054.9000000000001</v>
      </c>
      <c r="AA4" s="19">
        <f>Z4/SUMIF(A:A,A4,Z:Z)</f>
        <v>0.33333333333333331</v>
      </c>
      <c r="AB4" s="6">
        <v>0</v>
      </c>
      <c r="AC4" s="7">
        <v>1.288</v>
      </c>
      <c r="AD4" s="6">
        <v>13</v>
      </c>
      <c r="AE4" s="7">
        <v>3.94</v>
      </c>
      <c r="AF4" s="5">
        <v>9275</v>
      </c>
      <c r="AG4" s="4"/>
      <c r="AH4" s="4"/>
      <c r="AI4" s="4"/>
      <c r="AJ4" s="4"/>
      <c r="AK4" s="4"/>
      <c r="AL4" s="4"/>
      <c r="AM4" s="4"/>
      <c r="AN4" s="11" t="s">
        <v>1191</v>
      </c>
    </row>
    <row r="5" spans="1:40" x14ac:dyDescent="0.25">
      <c r="A5" s="3">
        <v>35550</v>
      </c>
      <c r="B5" s="4" t="s">
        <v>25</v>
      </c>
      <c r="C5" s="4" t="s">
        <v>26</v>
      </c>
      <c r="D5" s="8">
        <v>35558</v>
      </c>
      <c r="E5" s="8">
        <v>34541</v>
      </c>
      <c r="F5" s="6">
        <f t="shared" si="0"/>
        <v>2.7863013698630139</v>
      </c>
      <c r="G5" s="4" t="s">
        <v>379</v>
      </c>
      <c r="H5" s="4" t="s">
        <v>381</v>
      </c>
      <c r="I5" s="4" t="s">
        <v>8</v>
      </c>
      <c r="J5" s="4" t="s">
        <v>9</v>
      </c>
      <c r="K5" s="4" t="s">
        <v>10</v>
      </c>
      <c r="L5" s="4" t="s">
        <v>27</v>
      </c>
      <c r="M5" s="4" t="s">
        <v>28</v>
      </c>
      <c r="N5" s="4" t="s">
        <v>13</v>
      </c>
      <c r="O5" s="4" t="s">
        <v>29</v>
      </c>
      <c r="P5" s="4" t="s">
        <v>30</v>
      </c>
      <c r="Q5" s="4" t="s">
        <v>15</v>
      </c>
      <c r="R5" s="4" t="s">
        <v>389</v>
      </c>
      <c r="S5" s="4" t="s">
        <v>389</v>
      </c>
      <c r="T5" s="4" t="s">
        <v>400</v>
      </c>
      <c r="U5" s="4" t="s">
        <v>413</v>
      </c>
      <c r="V5" s="4" t="s">
        <v>412</v>
      </c>
      <c r="W5" s="4" t="s">
        <v>413</v>
      </c>
      <c r="X5" s="4" t="s">
        <v>412</v>
      </c>
      <c r="Y5" s="5">
        <v>100</v>
      </c>
      <c r="Z5" s="5">
        <v>299.89999999999998</v>
      </c>
      <c r="AA5" s="19">
        <f>Z5/SUMIF(A:A,A5,Z:Z)</f>
        <v>0.5</v>
      </c>
      <c r="AB5" s="6">
        <v>12</v>
      </c>
      <c r="AC5" s="7">
        <v>7.2080000000000002</v>
      </c>
      <c r="AD5" s="6">
        <v>45</v>
      </c>
      <c r="AE5" s="7">
        <v>31.83</v>
      </c>
      <c r="AF5" s="5">
        <v>2521</v>
      </c>
      <c r="AG5" s="4"/>
      <c r="AH5" s="4"/>
      <c r="AI5" s="4"/>
      <c r="AJ5" s="4"/>
      <c r="AK5" s="4"/>
      <c r="AL5" s="4"/>
      <c r="AM5" s="4"/>
      <c r="AN5" s="11" t="s">
        <v>1192</v>
      </c>
    </row>
    <row r="6" spans="1:40" x14ac:dyDescent="0.25">
      <c r="A6" s="3">
        <v>35550</v>
      </c>
      <c r="B6" s="4" t="s">
        <v>31</v>
      </c>
      <c r="C6" s="4" t="s">
        <v>26</v>
      </c>
      <c r="D6" s="8">
        <v>35558</v>
      </c>
      <c r="E6" s="8">
        <v>35027</v>
      </c>
      <c r="F6" s="6">
        <f t="shared" si="0"/>
        <v>1.4547945205479451</v>
      </c>
      <c r="G6" s="4" t="s">
        <v>379</v>
      </c>
      <c r="H6" s="4" t="s">
        <v>381</v>
      </c>
      <c r="I6" s="4" t="s">
        <v>8</v>
      </c>
      <c r="J6" s="4" t="s">
        <v>9</v>
      </c>
      <c r="K6" s="4" t="s">
        <v>10</v>
      </c>
      <c r="L6" s="4" t="s">
        <v>27</v>
      </c>
      <c r="M6" s="4" t="s">
        <v>28</v>
      </c>
      <c r="N6" s="4" t="s">
        <v>13</v>
      </c>
      <c r="O6" s="4" t="s">
        <v>29</v>
      </c>
      <c r="P6" s="4" t="s">
        <v>30</v>
      </c>
      <c r="Q6" s="4" t="s">
        <v>15</v>
      </c>
      <c r="R6" s="4" t="s">
        <v>392</v>
      </c>
      <c r="S6" s="4" t="s">
        <v>389</v>
      </c>
      <c r="T6" s="4" t="s">
        <v>400</v>
      </c>
      <c r="U6" s="4" t="s">
        <v>413</v>
      </c>
      <c r="V6" s="4" t="s">
        <v>412</v>
      </c>
      <c r="W6" s="4" t="s">
        <v>413</v>
      </c>
      <c r="X6" s="4" t="s">
        <v>413</v>
      </c>
      <c r="Y6" s="5">
        <v>199.9</v>
      </c>
      <c r="Z6" s="5">
        <v>299.89999999999998</v>
      </c>
      <c r="AA6" s="19">
        <f>Z6/SUMIF(A:A,A6,Z:Z)</f>
        <v>0.5</v>
      </c>
      <c r="AB6" s="6">
        <v>11.125</v>
      </c>
      <c r="AC6" s="7">
        <v>8.2550000000000008</v>
      </c>
      <c r="AD6" s="6">
        <v>45</v>
      </c>
      <c r="AE6" s="7">
        <v>28.92</v>
      </c>
      <c r="AF6" s="5">
        <v>2225</v>
      </c>
      <c r="AG6" s="4"/>
      <c r="AH6" s="4"/>
      <c r="AI6" s="4"/>
      <c r="AJ6" s="4"/>
      <c r="AK6" s="4"/>
      <c r="AL6" s="4"/>
      <c r="AM6" s="4"/>
      <c r="AN6" s="11" t="s">
        <v>1193</v>
      </c>
    </row>
    <row r="7" spans="1:40" x14ac:dyDescent="0.25">
      <c r="A7" s="3">
        <v>35581</v>
      </c>
      <c r="B7" s="4" t="s">
        <v>32</v>
      </c>
      <c r="C7" s="4" t="s">
        <v>33</v>
      </c>
      <c r="D7" s="8">
        <v>35632</v>
      </c>
      <c r="E7" s="8">
        <v>34079</v>
      </c>
      <c r="F7" s="6">
        <f t="shared" si="0"/>
        <v>4.2547945205479456</v>
      </c>
      <c r="G7" s="4" t="s">
        <v>378</v>
      </c>
      <c r="H7" s="4" t="s">
        <v>383</v>
      </c>
      <c r="I7" s="4" t="s">
        <v>8</v>
      </c>
      <c r="J7" s="4" t="s">
        <v>9</v>
      </c>
      <c r="K7" s="4" t="s">
        <v>10</v>
      </c>
      <c r="L7" s="4" t="s">
        <v>34</v>
      </c>
      <c r="M7" s="4" t="s">
        <v>35</v>
      </c>
      <c r="N7" s="4" t="s">
        <v>13</v>
      </c>
      <c r="O7" s="4" t="s">
        <v>34</v>
      </c>
      <c r="P7" s="4" t="s">
        <v>36</v>
      </c>
      <c r="Q7" s="4" t="s">
        <v>37</v>
      </c>
      <c r="R7" s="4" t="s">
        <v>392</v>
      </c>
      <c r="S7" s="4" t="s">
        <v>389</v>
      </c>
      <c r="T7" s="4" t="s">
        <v>401</v>
      </c>
      <c r="U7" s="4" t="s">
        <v>413</v>
      </c>
      <c r="V7" s="4"/>
      <c r="W7" s="4" t="s">
        <v>413</v>
      </c>
      <c r="X7" s="4" t="s">
        <v>413</v>
      </c>
      <c r="Y7" s="5">
        <v>200</v>
      </c>
      <c r="Z7" s="5">
        <v>200</v>
      </c>
      <c r="AA7" s="19">
        <f>Z7/SUMIF(A:A,A7,Z:Z)</f>
        <v>1</v>
      </c>
      <c r="AB7" s="6">
        <v>9.125</v>
      </c>
      <c r="AC7" s="7">
        <v>5.8739999999999997</v>
      </c>
      <c r="AD7" s="6">
        <v>52.5</v>
      </c>
      <c r="AE7" s="7">
        <v>24.93</v>
      </c>
      <c r="AF7" s="5">
        <v>1839</v>
      </c>
      <c r="AG7" s="4"/>
      <c r="AH7" s="4"/>
      <c r="AI7" s="4"/>
      <c r="AJ7" s="4"/>
      <c r="AK7" s="4"/>
      <c r="AL7" s="4"/>
      <c r="AM7" s="4"/>
      <c r="AN7" s="11" t="s">
        <v>1194</v>
      </c>
    </row>
    <row r="8" spans="1:40" x14ac:dyDescent="0.25">
      <c r="A8" s="3">
        <v>35611</v>
      </c>
      <c r="B8" s="4" t="s">
        <v>38</v>
      </c>
      <c r="C8" s="4" t="s">
        <v>39</v>
      </c>
      <c r="D8" s="8">
        <v>35625</v>
      </c>
      <c r="E8" s="8">
        <v>35004</v>
      </c>
      <c r="F8" s="6">
        <f t="shared" si="0"/>
        <v>1.7013698630136986</v>
      </c>
      <c r="G8" s="4" t="s">
        <v>40</v>
      </c>
      <c r="H8" s="4" t="s">
        <v>40</v>
      </c>
      <c r="I8" s="4" t="s">
        <v>8</v>
      </c>
      <c r="J8" s="4" t="s">
        <v>9</v>
      </c>
      <c r="K8" s="4" t="s">
        <v>10</v>
      </c>
      <c r="L8" s="4" t="s">
        <v>34</v>
      </c>
      <c r="M8" s="4" t="s">
        <v>41</v>
      </c>
      <c r="N8" s="4" t="s">
        <v>13</v>
      </c>
      <c r="O8" s="4" t="s">
        <v>248</v>
      </c>
      <c r="P8" s="4" t="s">
        <v>43</v>
      </c>
      <c r="Q8" s="4" t="s">
        <v>37</v>
      </c>
      <c r="R8" s="4" t="s">
        <v>392</v>
      </c>
      <c r="S8" s="4" t="s">
        <v>389</v>
      </c>
      <c r="T8" s="4" t="s">
        <v>401</v>
      </c>
      <c r="U8" s="4" t="s">
        <v>413</v>
      </c>
      <c r="V8" s="4"/>
      <c r="W8" s="4" t="s">
        <v>413</v>
      </c>
      <c r="X8" s="4" t="s">
        <v>413</v>
      </c>
      <c r="Y8" s="5">
        <v>125</v>
      </c>
      <c r="Z8" s="5">
        <v>1047.4000000000001</v>
      </c>
      <c r="AA8" s="19">
        <f>Z8/SUMIF(A:A,A8,Z:Z)</f>
        <v>0.33333333333333331</v>
      </c>
      <c r="AB8" s="6">
        <v>11.25</v>
      </c>
      <c r="AC8" s="7">
        <v>8.0410000000000004</v>
      </c>
      <c r="AD8" s="6">
        <v>21.5</v>
      </c>
      <c r="AE8" s="7">
        <v>56.09</v>
      </c>
      <c r="AF8" s="5">
        <v>4975</v>
      </c>
      <c r="AG8" s="4"/>
      <c r="AH8" s="4"/>
      <c r="AI8" s="4"/>
      <c r="AJ8" s="4"/>
      <c r="AK8" s="4"/>
      <c r="AL8" s="4"/>
      <c r="AM8" s="4"/>
      <c r="AN8" s="11" t="s">
        <v>1195</v>
      </c>
    </row>
    <row r="9" spans="1:40" x14ac:dyDescent="0.25">
      <c r="A9" s="3">
        <v>35611</v>
      </c>
      <c r="B9" s="4" t="s">
        <v>44</v>
      </c>
      <c r="C9" s="4" t="s">
        <v>45</v>
      </c>
      <c r="D9" s="8">
        <v>35622</v>
      </c>
      <c r="E9" s="8">
        <v>33945</v>
      </c>
      <c r="F9" s="6">
        <f t="shared" si="0"/>
        <v>4.5945205479452058</v>
      </c>
      <c r="G9" s="4" t="s">
        <v>40</v>
      </c>
      <c r="H9" s="4" t="s">
        <v>40</v>
      </c>
      <c r="I9" s="4" t="s">
        <v>8</v>
      </c>
      <c r="J9" s="4" t="s">
        <v>9</v>
      </c>
      <c r="K9" s="4" t="s">
        <v>10</v>
      </c>
      <c r="L9" s="4" t="s">
        <v>34</v>
      </c>
      <c r="M9" s="4" t="s">
        <v>46</v>
      </c>
      <c r="N9" s="4" t="s">
        <v>13</v>
      </c>
      <c r="O9" s="4" t="s">
        <v>34</v>
      </c>
      <c r="P9" s="4" t="s">
        <v>47</v>
      </c>
      <c r="Q9" s="4" t="s">
        <v>37</v>
      </c>
      <c r="R9" s="4" t="s">
        <v>392</v>
      </c>
      <c r="S9" s="4" t="s">
        <v>389</v>
      </c>
      <c r="T9" s="4" t="s">
        <v>402</v>
      </c>
      <c r="U9" s="4" t="s">
        <v>413</v>
      </c>
      <c r="V9" s="4" t="s">
        <v>412</v>
      </c>
      <c r="W9" s="4" t="s">
        <v>413</v>
      </c>
      <c r="X9" s="4" t="s">
        <v>413</v>
      </c>
      <c r="Y9" s="5">
        <v>722.4</v>
      </c>
      <c r="Z9" s="5">
        <v>1047.4000000000001</v>
      </c>
      <c r="AA9" s="19">
        <f>Z9/SUMIF(A:A,A9,Z:Z)</f>
        <v>0.33333333333333331</v>
      </c>
      <c r="AB9" s="6">
        <v>11.25</v>
      </c>
      <c r="AC9" s="7">
        <v>7.3390000000000004</v>
      </c>
      <c r="AD9" s="6">
        <v>41</v>
      </c>
      <c r="AE9" s="7">
        <v>34.4</v>
      </c>
      <c r="AF9" s="5">
        <v>2665</v>
      </c>
      <c r="AG9" s="4"/>
      <c r="AH9" s="4"/>
      <c r="AI9" s="4"/>
      <c r="AJ9" s="4"/>
      <c r="AK9" s="4"/>
      <c r="AL9" s="4"/>
      <c r="AM9" s="4"/>
      <c r="AN9" s="11" t="s">
        <v>1196</v>
      </c>
    </row>
    <row r="10" spans="1:40" x14ac:dyDescent="0.25">
      <c r="A10" s="3">
        <v>35611</v>
      </c>
      <c r="B10" s="4" t="s">
        <v>48</v>
      </c>
      <c r="C10" s="4" t="s">
        <v>33</v>
      </c>
      <c r="D10" s="8">
        <v>35632</v>
      </c>
      <c r="E10" s="8">
        <v>34079</v>
      </c>
      <c r="F10" s="6">
        <f t="shared" si="0"/>
        <v>4.2547945205479456</v>
      </c>
      <c r="G10" s="4" t="s">
        <v>379</v>
      </c>
      <c r="H10" s="4" t="s">
        <v>379</v>
      </c>
      <c r="I10" s="4" t="s">
        <v>8</v>
      </c>
      <c r="J10" s="4" t="s">
        <v>9</v>
      </c>
      <c r="K10" s="4" t="s">
        <v>10</v>
      </c>
      <c r="L10" s="4" t="s">
        <v>34</v>
      </c>
      <c r="M10" s="4" t="s">
        <v>35</v>
      </c>
      <c r="N10" s="4" t="s">
        <v>13</v>
      </c>
      <c r="O10" s="4" t="s">
        <v>34</v>
      </c>
      <c r="P10" s="4" t="s">
        <v>36</v>
      </c>
      <c r="Q10" s="4" t="s">
        <v>37</v>
      </c>
      <c r="R10" s="4" t="s">
        <v>392</v>
      </c>
      <c r="S10" s="4" t="s">
        <v>389</v>
      </c>
      <c r="T10" s="4" t="s">
        <v>401</v>
      </c>
      <c r="U10" s="4" t="s">
        <v>413</v>
      </c>
      <c r="V10" s="4"/>
      <c r="W10" s="4" t="s">
        <v>413</v>
      </c>
      <c r="X10" s="4" t="s">
        <v>413</v>
      </c>
      <c r="Y10" s="5">
        <v>200</v>
      </c>
      <c r="Z10" s="5">
        <v>1047.4000000000001</v>
      </c>
      <c r="AA10" s="19">
        <f>Z10/SUMIF(A:A,A10,Z:Z)</f>
        <v>0.33333333333333331</v>
      </c>
      <c r="AB10" s="6">
        <v>9.125</v>
      </c>
      <c r="AC10" s="7">
        <v>5.7919999999999998</v>
      </c>
      <c r="AD10" s="6">
        <v>31.5</v>
      </c>
      <c r="AE10" s="7">
        <v>40.590000000000003</v>
      </c>
      <c r="AF10" s="5">
        <v>3421</v>
      </c>
      <c r="AG10" s="4"/>
      <c r="AH10" s="4"/>
      <c r="AI10" s="4"/>
      <c r="AJ10" s="4"/>
      <c r="AK10" s="4"/>
      <c r="AL10" s="4"/>
      <c r="AM10" s="4"/>
      <c r="AN10" s="11" t="s">
        <v>1194</v>
      </c>
    </row>
    <row r="11" spans="1:40" x14ac:dyDescent="0.25">
      <c r="A11" s="3">
        <v>35642</v>
      </c>
      <c r="B11" s="4" t="s">
        <v>49</v>
      </c>
      <c r="C11" s="4" t="s">
        <v>45</v>
      </c>
      <c r="D11" s="8">
        <v>35622</v>
      </c>
      <c r="E11" s="8">
        <v>34235</v>
      </c>
      <c r="F11" s="6">
        <f t="shared" si="0"/>
        <v>3.8</v>
      </c>
      <c r="G11" s="4" t="s">
        <v>40</v>
      </c>
      <c r="H11" s="4" t="s">
        <v>40</v>
      </c>
      <c r="I11" s="4" t="s">
        <v>8</v>
      </c>
      <c r="J11" s="4" t="s">
        <v>9</v>
      </c>
      <c r="K11" s="4" t="s">
        <v>10</v>
      </c>
      <c r="L11" s="4" t="s">
        <v>34</v>
      </c>
      <c r="M11" s="4" t="s">
        <v>46</v>
      </c>
      <c r="N11" s="4" t="s">
        <v>13</v>
      </c>
      <c r="O11" s="4" t="s">
        <v>34</v>
      </c>
      <c r="P11" s="4" t="s">
        <v>47</v>
      </c>
      <c r="Q11" s="4" t="s">
        <v>37</v>
      </c>
      <c r="R11" s="4" t="s">
        <v>393</v>
      </c>
      <c r="S11" s="4" t="s">
        <v>394</v>
      </c>
      <c r="T11" s="4" t="s">
        <v>402</v>
      </c>
      <c r="U11" s="4" t="s">
        <v>413</v>
      </c>
      <c r="V11" s="4"/>
      <c r="W11" s="4" t="s">
        <v>413</v>
      </c>
      <c r="X11" s="4" t="s">
        <v>412</v>
      </c>
      <c r="Y11" s="5">
        <v>125</v>
      </c>
      <c r="Z11" s="5">
        <v>125</v>
      </c>
      <c r="AA11" s="19">
        <f>Z11/SUMIF(A:A,A11,Z:Z)</f>
        <v>1</v>
      </c>
      <c r="AB11" s="6">
        <v>11.375</v>
      </c>
      <c r="AC11" s="7">
        <v>6.1260000000000003</v>
      </c>
      <c r="AD11" s="6">
        <v>40.25</v>
      </c>
      <c r="AE11" s="7">
        <v>40.06</v>
      </c>
      <c r="AF11" s="5">
        <v>3029</v>
      </c>
      <c r="AG11" s="4"/>
      <c r="AH11" s="4"/>
      <c r="AI11" s="4"/>
      <c r="AJ11" s="4"/>
      <c r="AK11" s="4"/>
      <c r="AL11" s="4"/>
      <c r="AM11" s="4"/>
      <c r="AN11" s="11" t="s">
        <v>1197</v>
      </c>
    </row>
    <row r="12" spans="1:40" x14ac:dyDescent="0.25">
      <c r="A12" s="3">
        <v>35673</v>
      </c>
      <c r="B12" s="4" t="s">
        <v>50</v>
      </c>
      <c r="C12" s="4" t="s">
        <v>51</v>
      </c>
      <c r="D12" s="8">
        <v>35678</v>
      </c>
      <c r="E12" s="8">
        <v>34162</v>
      </c>
      <c r="F12" s="6">
        <f t="shared" si="0"/>
        <v>4.1534246575342468</v>
      </c>
      <c r="G12" s="4" t="s">
        <v>40</v>
      </c>
      <c r="H12" s="4" t="s">
        <v>40</v>
      </c>
      <c r="I12" s="4" t="s">
        <v>8</v>
      </c>
      <c r="J12" s="4" t="s">
        <v>9</v>
      </c>
      <c r="K12" s="4" t="s">
        <v>10</v>
      </c>
      <c r="L12" s="4" t="s">
        <v>34</v>
      </c>
      <c r="M12" s="4" t="s">
        <v>52</v>
      </c>
      <c r="N12" s="4" t="s">
        <v>13</v>
      </c>
      <c r="O12" s="4" t="s">
        <v>34</v>
      </c>
      <c r="P12" s="4" t="s">
        <v>36</v>
      </c>
      <c r="Q12" s="4" t="s">
        <v>37</v>
      </c>
      <c r="R12" s="4" t="s">
        <v>393</v>
      </c>
      <c r="S12" s="4" t="s">
        <v>394</v>
      </c>
      <c r="T12" s="4" t="s">
        <v>401</v>
      </c>
      <c r="U12" s="4" t="s">
        <v>413</v>
      </c>
      <c r="V12" s="4"/>
      <c r="W12" s="4" t="s">
        <v>413</v>
      </c>
      <c r="X12" s="4" t="s">
        <v>412</v>
      </c>
      <c r="Y12" s="5">
        <v>100</v>
      </c>
      <c r="Z12" s="5">
        <v>100</v>
      </c>
      <c r="AA12" s="19">
        <f>Z12/SUMIF(A:A,A12,Z:Z)</f>
        <v>1</v>
      </c>
      <c r="AB12" s="6">
        <v>9.625</v>
      </c>
      <c r="AC12" s="7">
        <v>5.8710000000000004</v>
      </c>
      <c r="AD12" s="6">
        <v>18</v>
      </c>
      <c r="AE12" s="7">
        <v>64.47</v>
      </c>
      <c r="AF12" s="5">
        <v>5829</v>
      </c>
      <c r="AG12" s="4"/>
      <c r="AH12" s="4"/>
      <c r="AI12" s="4"/>
      <c r="AJ12" s="4"/>
      <c r="AK12" s="4"/>
      <c r="AL12" s="4"/>
      <c r="AM12" s="4"/>
      <c r="AN12" s="11" t="s">
        <v>1198</v>
      </c>
    </row>
    <row r="13" spans="1:40" x14ac:dyDescent="0.25">
      <c r="A13" s="3">
        <v>35764</v>
      </c>
      <c r="B13" s="4" t="s">
        <v>53</v>
      </c>
      <c r="C13" s="4" t="s">
        <v>54</v>
      </c>
      <c r="D13" s="8">
        <v>35828</v>
      </c>
      <c r="E13" s="8">
        <v>34929</v>
      </c>
      <c r="F13" s="6">
        <f t="shared" si="0"/>
        <v>2.463013698630137</v>
      </c>
      <c r="G13" s="4" t="s">
        <v>379</v>
      </c>
      <c r="H13" s="4" t="s">
        <v>381</v>
      </c>
      <c r="I13" s="4" t="s">
        <v>8</v>
      </c>
      <c r="J13" s="4" t="s">
        <v>9</v>
      </c>
      <c r="K13" s="4" t="s">
        <v>10</v>
      </c>
      <c r="L13" s="4" t="s">
        <v>55</v>
      </c>
      <c r="M13" s="4" t="s">
        <v>56</v>
      </c>
      <c r="N13" s="4" t="s">
        <v>13</v>
      </c>
      <c r="O13" s="4" t="s">
        <v>34</v>
      </c>
      <c r="P13" s="4" t="s">
        <v>57</v>
      </c>
      <c r="Q13" s="4" t="s">
        <v>37</v>
      </c>
      <c r="R13" s="4" t="s">
        <v>393</v>
      </c>
      <c r="S13" s="4" t="s">
        <v>394</v>
      </c>
      <c r="T13" s="4" t="s">
        <v>401</v>
      </c>
      <c r="U13" s="4" t="s">
        <v>412</v>
      </c>
      <c r="V13" s="4" t="s">
        <v>412</v>
      </c>
      <c r="W13" s="4" t="s">
        <v>413</v>
      </c>
      <c r="X13" s="4" t="s">
        <v>412</v>
      </c>
      <c r="Y13" s="5">
        <v>400</v>
      </c>
      <c r="Z13" s="5">
        <v>535</v>
      </c>
      <c r="AA13" s="19">
        <f>Z13/SUMIF(A:A,A13,Z:Z)</f>
        <v>0.5</v>
      </c>
      <c r="AB13" s="6">
        <v>10.5</v>
      </c>
      <c r="AC13" s="7">
        <v>7.6680000000000001</v>
      </c>
      <c r="AD13" s="6">
        <v>35</v>
      </c>
      <c r="AE13" s="7">
        <v>35.700000000000003</v>
      </c>
      <c r="AF13" s="5">
        <v>2980</v>
      </c>
      <c r="AG13" s="4"/>
      <c r="AH13" s="4"/>
      <c r="AI13" s="4"/>
      <c r="AJ13" s="4"/>
      <c r="AK13" s="4"/>
      <c r="AL13" s="4"/>
      <c r="AM13" s="4"/>
      <c r="AN13" s="11" t="s">
        <v>1199</v>
      </c>
    </row>
    <row r="14" spans="1:40" x14ac:dyDescent="0.25">
      <c r="A14" s="3">
        <v>35764</v>
      </c>
      <c r="B14" s="4" t="s">
        <v>58</v>
      </c>
      <c r="C14" s="4" t="s">
        <v>59</v>
      </c>
      <c r="D14" s="8">
        <v>35827</v>
      </c>
      <c r="E14" s="8">
        <v>34187</v>
      </c>
      <c r="F14" s="6">
        <f t="shared" si="0"/>
        <v>4.493150684931507</v>
      </c>
      <c r="G14" s="4" t="s">
        <v>40</v>
      </c>
      <c r="H14" s="4" t="s">
        <v>40</v>
      </c>
      <c r="I14" s="4" t="s">
        <v>8</v>
      </c>
      <c r="J14" s="4" t="s">
        <v>9</v>
      </c>
      <c r="K14" s="4" t="s">
        <v>10</v>
      </c>
      <c r="L14" s="4" t="s">
        <v>60</v>
      </c>
      <c r="M14" s="4" t="s">
        <v>61</v>
      </c>
      <c r="N14" s="4" t="s">
        <v>13</v>
      </c>
      <c r="O14" s="4" t="s">
        <v>34</v>
      </c>
      <c r="P14" s="4" t="s">
        <v>36</v>
      </c>
      <c r="Q14" s="4" t="s">
        <v>15</v>
      </c>
      <c r="R14" s="4" t="s">
        <v>389</v>
      </c>
      <c r="S14" s="4" t="s">
        <v>389</v>
      </c>
      <c r="T14" s="4" t="s">
        <v>400</v>
      </c>
      <c r="U14" s="4" t="s">
        <v>413</v>
      </c>
      <c r="V14" s="4" t="s">
        <v>412</v>
      </c>
      <c r="W14" s="4" t="s">
        <v>413</v>
      </c>
      <c r="X14" s="4" t="s">
        <v>412</v>
      </c>
      <c r="Y14" s="5">
        <v>135</v>
      </c>
      <c r="Z14" s="5">
        <v>535</v>
      </c>
      <c r="AA14" s="19">
        <f>Z14/SUMIF(A:A,A14,Z:Z)</f>
        <v>0.5</v>
      </c>
      <c r="AB14" s="6">
        <v>10.25</v>
      </c>
      <c r="AC14" s="7">
        <v>5.6660000000000004</v>
      </c>
      <c r="AD14" s="6">
        <v>50</v>
      </c>
      <c r="AE14" s="7">
        <v>28.52</v>
      </c>
      <c r="AF14" s="5">
        <v>2265</v>
      </c>
      <c r="AG14" s="4"/>
      <c r="AH14" s="4"/>
      <c r="AI14" s="4"/>
      <c r="AJ14" s="4"/>
      <c r="AK14" s="4"/>
      <c r="AL14" s="4"/>
      <c r="AM14" s="4"/>
      <c r="AN14" s="11" t="s">
        <v>1200</v>
      </c>
    </row>
    <row r="15" spans="1:40" x14ac:dyDescent="0.25">
      <c r="A15" s="3">
        <v>35795</v>
      </c>
      <c r="B15" s="4" t="s">
        <v>62</v>
      </c>
      <c r="C15" s="4" t="s">
        <v>63</v>
      </c>
      <c r="D15" s="8">
        <v>36462</v>
      </c>
      <c r="E15" s="8">
        <v>35264</v>
      </c>
      <c r="F15" s="6">
        <f t="shared" si="0"/>
        <v>3.2821917808219179</v>
      </c>
      <c r="G15" s="4" t="s">
        <v>378</v>
      </c>
      <c r="H15" s="4" t="s">
        <v>383</v>
      </c>
      <c r="I15" s="4" t="s">
        <v>8</v>
      </c>
      <c r="J15" s="4" t="s">
        <v>9</v>
      </c>
      <c r="K15" s="4" t="s">
        <v>10</v>
      </c>
      <c r="L15" s="4" t="s">
        <v>34</v>
      </c>
      <c r="M15" s="4" t="s">
        <v>64</v>
      </c>
      <c r="N15" s="4" t="s">
        <v>13</v>
      </c>
      <c r="O15" s="4" t="s">
        <v>34</v>
      </c>
      <c r="P15" s="4" t="s">
        <v>36</v>
      </c>
      <c r="Q15" s="4" t="s">
        <v>37</v>
      </c>
      <c r="R15" s="4" t="s">
        <v>393</v>
      </c>
      <c r="S15" s="4" t="s">
        <v>394</v>
      </c>
      <c r="T15" s="4" t="s">
        <v>403</v>
      </c>
      <c r="U15" s="4" t="s">
        <v>413</v>
      </c>
      <c r="V15" s="4" t="s">
        <v>412</v>
      </c>
      <c r="W15" s="4" t="s">
        <v>413</v>
      </c>
      <c r="X15" s="4" t="s">
        <v>412</v>
      </c>
      <c r="Y15" s="5">
        <v>100</v>
      </c>
      <c r="Z15" s="5">
        <v>300</v>
      </c>
      <c r="AA15" s="19">
        <f>Z15/SUMIF(A:A,A15,Z:Z)</f>
        <v>0.5</v>
      </c>
      <c r="AB15" s="6">
        <v>11.875</v>
      </c>
      <c r="AC15" s="7">
        <v>8.0410000000000004</v>
      </c>
      <c r="AD15" s="6">
        <v>52</v>
      </c>
      <c r="AE15" s="7">
        <v>26.63</v>
      </c>
      <c r="AF15" s="5">
        <v>2084</v>
      </c>
      <c r="AG15" s="4"/>
      <c r="AH15" s="4"/>
      <c r="AI15" s="4"/>
      <c r="AJ15" s="4"/>
      <c r="AK15" s="4"/>
      <c r="AL15" s="4"/>
      <c r="AM15" s="4"/>
      <c r="AN15" s="11" t="s">
        <v>1201</v>
      </c>
    </row>
    <row r="16" spans="1:40" x14ac:dyDescent="0.25">
      <c r="A16" s="3">
        <v>35795</v>
      </c>
      <c r="B16" s="4" t="s">
        <v>65</v>
      </c>
      <c r="C16" s="4" t="s">
        <v>66</v>
      </c>
      <c r="D16" s="8">
        <v>36042</v>
      </c>
      <c r="E16" s="8">
        <v>35594</v>
      </c>
      <c r="F16" s="6">
        <f t="shared" si="0"/>
        <v>1.2273972602739727</v>
      </c>
      <c r="G16" s="4" t="s">
        <v>378</v>
      </c>
      <c r="H16" s="4" t="s">
        <v>378</v>
      </c>
      <c r="I16" s="4" t="s">
        <v>8</v>
      </c>
      <c r="J16" s="4" t="s">
        <v>67</v>
      </c>
      <c r="K16" s="4" t="s">
        <v>68</v>
      </c>
      <c r="L16" s="4" t="s">
        <v>69</v>
      </c>
      <c r="M16" s="4" t="s">
        <v>70</v>
      </c>
      <c r="N16" s="4" t="s">
        <v>13</v>
      </c>
      <c r="O16" s="4" t="s">
        <v>71</v>
      </c>
      <c r="P16" s="4" t="s">
        <v>69</v>
      </c>
      <c r="Q16" s="4" t="s">
        <v>24</v>
      </c>
      <c r="R16" s="4" t="s">
        <v>24</v>
      </c>
      <c r="S16" s="4" t="s">
        <v>24</v>
      </c>
      <c r="T16" s="4" t="s">
        <v>403</v>
      </c>
      <c r="U16" s="4" t="s">
        <v>412</v>
      </c>
      <c r="V16" s="4" t="s">
        <v>413</v>
      </c>
      <c r="W16" s="4" t="s">
        <v>412</v>
      </c>
      <c r="X16" s="4" t="s">
        <v>412</v>
      </c>
      <c r="Y16" s="5">
        <v>200</v>
      </c>
      <c r="Z16" s="5">
        <v>300</v>
      </c>
      <c r="AA16" s="19">
        <f>Z16/SUMIF(A:A,A16,Z:Z)</f>
        <v>0.5</v>
      </c>
      <c r="AB16" s="6">
        <v>11.25</v>
      </c>
      <c r="AC16" s="7">
        <v>9.4550000000000001</v>
      </c>
      <c r="AD16" s="6">
        <v>70</v>
      </c>
      <c r="AE16" s="7">
        <v>17.95</v>
      </c>
      <c r="AF16" s="5">
        <v>1070</v>
      </c>
      <c r="AG16" s="4"/>
      <c r="AH16" s="4"/>
      <c r="AI16" s="4"/>
      <c r="AJ16" s="4"/>
      <c r="AK16" s="4"/>
      <c r="AL16" s="4"/>
      <c r="AM16" s="4"/>
      <c r="AN16" s="11" t="s">
        <v>1202</v>
      </c>
    </row>
    <row r="17" spans="1:40" x14ac:dyDescent="0.25">
      <c r="A17" s="3">
        <v>35826</v>
      </c>
      <c r="B17" s="4" t="s">
        <v>72</v>
      </c>
      <c r="C17" s="4" t="s">
        <v>54</v>
      </c>
      <c r="D17" s="8">
        <v>35828</v>
      </c>
      <c r="E17" s="8">
        <v>34929</v>
      </c>
      <c r="F17" s="6">
        <f t="shared" si="0"/>
        <v>2.463013698630137</v>
      </c>
      <c r="G17" s="4" t="s">
        <v>379</v>
      </c>
      <c r="H17" s="4" t="s">
        <v>379</v>
      </c>
      <c r="I17" s="4" t="s">
        <v>8</v>
      </c>
      <c r="J17" s="4" t="s">
        <v>9</v>
      </c>
      <c r="K17" s="4" t="s">
        <v>10</v>
      </c>
      <c r="L17" s="4" t="s">
        <v>55</v>
      </c>
      <c r="M17" s="4" t="s">
        <v>56</v>
      </c>
      <c r="N17" s="4" t="s">
        <v>13</v>
      </c>
      <c r="O17" s="4" t="s">
        <v>34</v>
      </c>
      <c r="P17" s="4" t="s">
        <v>57</v>
      </c>
      <c r="Q17" s="4" t="s">
        <v>37</v>
      </c>
      <c r="R17" s="4" t="s">
        <v>393</v>
      </c>
      <c r="S17" s="4" t="s">
        <v>394</v>
      </c>
      <c r="T17" s="4" t="s">
        <v>401</v>
      </c>
      <c r="U17" s="4" t="s">
        <v>412</v>
      </c>
      <c r="V17" s="4" t="s">
        <v>412</v>
      </c>
      <c r="W17" s="4" t="s">
        <v>413</v>
      </c>
      <c r="X17" s="4" t="s">
        <v>412</v>
      </c>
      <c r="Y17" s="5">
        <v>400</v>
      </c>
      <c r="Z17" s="5">
        <v>1438.5</v>
      </c>
      <c r="AA17" s="19">
        <f>Z17/SUMIF(A:A,A17,Z:Z)</f>
        <v>0.33333333333333331</v>
      </c>
      <c r="AB17" s="6">
        <v>10.5</v>
      </c>
      <c r="AC17" s="7">
        <v>7.4989999999999997</v>
      </c>
      <c r="AD17" s="6">
        <v>47</v>
      </c>
      <c r="AE17" s="7">
        <v>27.57</v>
      </c>
      <c r="AF17" s="5">
        <v>2207</v>
      </c>
      <c r="AG17" s="4"/>
      <c r="AH17" s="4"/>
      <c r="AI17" s="4"/>
      <c r="AJ17" s="4"/>
      <c r="AK17" s="4"/>
      <c r="AL17" s="4"/>
      <c r="AM17" s="4"/>
      <c r="AN17" s="11" t="s">
        <v>1199</v>
      </c>
    </row>
    <row r="18" spans="1:40" x14ac:dyDescent="0.25">
      <c r="A18" s="3">
        <v>35826</v>
      </c>
      <c r="B18" s="4" t="s">
        <v>73</v>
      </c>
      <c r="C18" s="4" t="s">
        <v>74</v>
      </c>
      <c r="D18" s="8">
        <v>35855</v>
      </c>
      <c r="E18" s="8">
        <v>34901</v>
      </c>
      <c r="F18" s="6">
        <f t="shared" si="0"/>
        <v>2.6136986301369864</v>
      </c>
      <c r="G18" s="4" t="s">
        <v>40</v>
      </c>
      <c r="H18" s="4" t="s">
        <v>40</v>
      </c>
      <c r="I18" s="4" t="s">
        <v>8</v>
      </c>
      <c r="J18" s="4" t="s">
        <v>9</v>
      </c>
      <c r="K18" s="4" t="s">
        <v>10</v>
      </c>
      <c r="L18" s="4" t="s">
        <v>55</v>
      </c>
      <c r="M18" s="4" t="s">
        <v>56</v>
      </c>
      <c r="N18" s="4" t="s">
        <v>13</v>
      </c>
      <c r="O18" s="4" t="s">
        <v>34</v>
      </c>
      <c r="P18" s="4" t="s">
        <v>57</v>
      </c>
      <c r="Q18" s="4" t="s">
        <v>15</v>
      </c>
      <c r="R18" s="4" t="s">
        <v>392</v>
      </c>
      <c r="S18" s="4" t="s">
        <v>389</v>
      </c>
      <c r="T18" s="4" t="s">
        <v>400</v>
      </c>
      <c r="U18" s="4" t="s">
        <v>413</v>
      </c>
      <c r="V18" s="4"/>
      <c r="W18" s="4" t="s">
        <v>413</v>
      </c>
      <c r="X18" s="4" t="s">
        <v>413</v>
      </c>
      <c r="Y18" s="5">
        <v>595.5</v>
      </c>
      <c r="Z18" s="5">
        <v>1438.5</v>
      </c>
      <c r="AA18" s="19">
        <f>Z18/SUMIF(A:A,A18,Z:Z)</f>
        <v>0.33333333333333331</v>
      </c>
      <c r="AB18" s="6">
        <v>12</v>
      </c>
      <c r="AC18" s="7">
        <v>6.585</v>
      </c>
      <c r="AD18" s="6">
        <v>45</v>
      </c>
      <c r="AE18" s="7">
        <v>32.869999999999997</v>
      </c>
      <c r="AF18" s="5">
        <v>2741</v>
      </c>
      <c r="AG18" s="4"/>
      <c r="AH18" s="4"/>
      <c r="AI18" s="4"/>
      <c r="AJ18" s="4"/>
      <c r="AK18" s="4"/>
      <c r="AL18" s="4"/>
      <c r="AM18" s="4"/>
      <c r="AN18" s="11" t="s">
        <v>1203</v>
      </c>
    </row>
    <row r="19" spans="1:40" x14ac:dyDescent="0.25">
      <c r="A19" s="3">
        <v>35826</v>
      </c>
      <c r="B19" s="4" t="s">
        <v>75</v>
      </c>
      <c r="C19" s="4" t="s">
        <v>76</v>
      </c>
      <c r="D19" s="8">
        <v>37240</v>
      </c>
      <c r="E19" s="8">
        <v>35319</v>
      </c>
      <c r="F19" s="6">
        <f t="shared" si="0"/>
        <v>5.2630136986301368</v>
      </c>
      <c r="G19" s="4" t="s">
        <v>378</v>
      </c>
      <c r="H19" s="4" t="s">
        <v>378</v>
      </c>
      <c r="I19" s="4" t="s">
        <v>8</v>
      </c>
      <c r="J19" s="4" t="s">
        <v>9</v>
      </c>
      <c r="K19" s="4" t="s">
        <v>10</v>
      </c>
      <c r="L19" s="4" t="s">
        <v>19</v>
      </c>
      <c r="M19" s="4" t="s">
        <v>77</v>
      </c>
      <c r="N19" s="4" t="s">
        <v>13</v>
      </c>
      <c r="O19" s="4" t="s">
        <v>19</v>
      </c>
      <c r="P19" s="4" t="s">
        <v>574</v>
      </c>
      <c r="Q19" s="4" t="s">
        <v>15</v>
      </c>
      <c r="R19" s="4" t="s">
        <v>389</v>
      </c>
      <c r="S19" s="4" t="s">
        <v>389</v>
      </c>
      <c r="T19" s="4" t="s">
        <v>398</v>
      </c>
      <c r="U19" s="4" t="s">
        <v>412</v>
      </c>
      <c r="V19" s="4"/>
      <c r="W19" s="4" t="s">
        <v>413</v>
      </c>
      <c r="X19" s="4" t="s">
        <v>412</v>
      </c>
      <c r="Y19" s="5">
        <v>443</v>
      </c>
      <c r="Z19" s="5">
        <v>1438.5</v>
      </c>
      <c r="AA19" s="19">
        <f>Z19/SUMIF(A:A,A19,Z:Z)</f>
        <v>0.33333333333333331</v>
      </c>
      <c r="AB19" s="6">
        <v>14</v>
      </c>
      <c r="AC19" s="7">
        <v>8.2850000000000001</v>
      </c>
      <c r="AD19" s="6">
        <v>72.25</v>
      </c>
      <c r="AE19" s="7">
        <v>20.059999999999999</v>
      </c>
      <c r="AF19" s="5">
        <v>1572</v>
      </c>
      <c r="AG19" s="4"/>
      <c r="AH19" s="4"/>
      <c r="AI19" s="4"/>
      <c r="AJ19" s="4"/>
      <c r="AK19" s="4"/>
      <c r="AL19" s="4"/>
      <c r="AM19" s="4"/>
      <c r="AN19" s="11" t="s">
        <v>1204</v>
      </c>
    </row>
    <row r="20" spans="1:40" x14ac:dyDescent="0.25">
      <c r="A20" s="3">
        <v>35854</v>
      </c>
      <c r="B20" s="4" t="s">
        <v>78</v>
      </c>
      <c r="C20" s="4" t="s">
        <v>79</v>
      </c>
      <c r="D20" s="8">
        <v>35755</v>
      </c>
      <c r="E20" s="8">
        <v>33764</v>
      </c>
      <c r="F20" s="6">
        <f t="shared" si="0"/>
        <v>5.4547945205479449</v>
      </c>
      <c r="G20" s="4" t="s">
        <v>379</v>
      </c>
      <c r="H20" s="4" t="s">
        <v>379</v>
      </c>
      <c r="I20" s="4" t="s">
        <v>8</v>
      </c>
      <c r="J20" s="4" t="s">
        <v>9</v>
      </c>
      <c r="K20" s="4" t="s">
        <v>10</v>
      </c>
      <c r="L20" s="4" t="s">
        <v>60</v>
      </c>
      <c r="M20" s="4" t="s">
        <v>80</v>
      </c>
      <c r="N20" s="4" t="s">
        <v>13</v>
      </c>
      <c r="O20" s="4" t="s">
        <v>34</v>
      </c>
      <c r="P20" s="4" t="s">
        <v>36</v>
      </c>
      <c r="Q20" s="4" t="s">
        <v>15</v>
      </c>
      <c r="R20" s="4" t="s">
        <v>392</v>
      </c>
      <c r="S20" s="4" t="s">
        <v>389</v>
      </c>
      <c r="T20" s="4" t="s">
        <v>400</v>
      </c>
      <c r="U20" s="4" t="s">
        <v>413</v>
      </c>
      <c r="V20" s="4"/>
      <c r="W20" s="4" t="s">
        <v>413</v>
      </c>
      <c r="X20" s="4" t="s">
        <v>413</v>
      </c>
      <c r="Y20" s="5">
        <v>122.5</v>
      </c>
      <c r="Z20" s="5">
        <v>122.5</v>
      </c>
      <c r="AA20" s="19">
        <f>Z20/SUMIF(A:A,A20,Z:Z)</f>
        <v>1</v>
      </c>
      <c r="AB20" s="6">
        <v>11</v>
      </c>
      <c r="AC20" s="7">
        <v>4.375</v>
      </c>
      <c r="AD20" s="6">
        <v>74.25</v>
      </c>
      <c r="AE20" s="7">
        <v>20.100000000000001</v>
      </c>
      <c r="AF20" s="5">
        <v>1451</v>
      </c>
      <c r="AG20" s="4"/>
      <c r="AH20" s="4"/>
      <c r="AI20" s="4"/>
      <c r="AJ20" s="4"/>
      <c r="AK20" s="4"/>
      <c r="AL20" s="4"/>
      <c r="AM20" s="4"/>
      <c r="AN20" s="11" t="s">
        <v>1205</v>
      </c>
    </row>
    <row r="21" spans="1:40" x14ac:dyDescent="0.25">
      <c r="A21" s="3">
        <v>35885</v>
      </c>
      <c r="B21" s="4" t="s">
        <v>81</v>
      </c>
      <c r="C21" s="4" t="s">
        <v>82</v>
      </c>
      <c r="D21" s="8">
        <v>36133</v>
      </c>
      <c r="E21" s="8">
        <v>35530</v>
      </c>
      <c r="F21" s="6">
        <f t="shared" si="0"/>
        <v>1.6520547945205479</v>
      </c>
      <c r="G21" s="4" t="s">
        <v>378</v>
      </c>
      <c r="H21" s="4" t="s">
        <v>383</v>
      </c>
      <c r="I21" s="4" t="s">
        <v>8</v>
      </c>
      <c r="J21" s="4" t="s">
        <v>9</v>
      </c>
      <c r="K21" s="4" t="s">
        <v>10</v>
      </c>
      <c r="L21" s="4" t="s">
        <v>19</v>
      </c>
      <c r="M21" s="4" t="s">
        <v>83</v>
      </c>
      <c r="N21" s="4" t="s">
        <v>13</v>
      </c>
      <c r="O21" s="4" t="s">
        <v>19</v>
      </c>
      <c r="P21" s="4" t="s">
        <v>573</v>
      </c>
      <c r="Q21" s="4" t="s">
        <v>15</v>
      </c>
      <c r="R21" s="4" t="s">
        <v>389</v>
      </c>
      <c r="S21" s="4" t="s">
        <v>389</v>
      </c>
      <c r="T21" s="4" t="s">
        <v>400</v>
      </c>
      <c r="U21" s="4" t="s">
        <v>412</v>
      </c>
      <c r="V21" s="4" t="s">
        <v>412</v>
      </c>
      <c r="W21" s="4" t="s">
        <v>413</v>
      </c>
      <c r="X21" s="4" t="s">
        <v>412</v>
      </c>
      <c r="Y21" s="5">
        <v>125</v>
      </c>
      <c r="Z21" s="5">
        <v>260</v>
      </c>
      <c r="AA21" s="19">
        <f>Z21/SUMIF(A:A,A21,Z:Z)</f>
        <v>0.5</v>
      </c>
      <c r="AB21" s="6">
        <v>14</v>
      </c>
      <c r="AC21" s="7">
        <v>6.5410000000000004</v>
      </c>
      <c r="AD21" s="6">
        <v>30</v>
      </c>
      <c r="AE21" s="7">
        <v>52.63</v>
      </c>
      <c r="AF21" s="5">
        <v>4687</v>
      </c>
      <c r="AG21" s="4"/>
      <c r="AH21" s="4"/>
      <c r="AI21" s="4"/>
      <c r="AJ21" s="4"/>
      <c r="AK21" s="4"/>
      <c r="AL21" s="4"/>
      <c r="AM21" s="4"/>
      <c r="AN21" s="11" t="s">
        <v>1206</v>
      </c>
    </row>
    <row r="22" spans="1:40" x14ac:dyDescent="0.25">
      <c r="A22" s="3">
        <v>35885</v>
      </c>
      <c r="B22" s="4" t="s">
        <v>84</v>
      </c>
      <c r="C22" s="4" t="s">
        <v>59</v>
      </c>
      <c r="D22" s="8">
        <v>35828</v>
      </c>
      <c r="E22" s="8">
        <v>34187</v>
      </c>
      <c r="F22" s="6">
        <f t="shared" si="0"/>
        <v>4.4958904109589044</v>
      </c>
      <c r="G22" s="4" t="s">
        <v>40</v>
      </c>
      <c r="H22" s="4" t="s">
        <v>40</v>
      </c>
      <c r="I22" s="4" t="s">
        <v>8</v>
      </c>
      <c r="J22" s="4" t="s">
        <v>9</v>
      </c>
      <c r="K22" s="4" t="s">
        <v>10</v>
      </c>
      <c r="L22" s="4" t="s">
        <v>60</v>
      </c>
      <c r="M22" s="4" t="s">
        <v>61</v>
      </c>
      <c r="N22" s="4" t="s">
        <v>13</v>
      </c>
      <c r="O22" s="4" t="s">
        <v>34</v>
      </c>
      <c r="P22" s="4" t="s">
        <v>36</v>
      </c>
      <c r="Q22" s="4" t="s">
        <v>15</v>
      </c>
      <c r="R22" s="4" t="s">
        <v>389</v>
      </c>
      <c r="S22" s="4" t="s">
        <v>389</v>
      </c>
      <c r="T22" s="4" t="s">
        <v>400</v>
      </c>
      <c r="U22" s="4" t="s">
        <v>413</v>
      </c>
      <c r="V22" s="4" t="s">
        <v>412</v>
      </c>
      <c r="W22" s="4" t="s">
        <v>413</v>
      </c>
      <c r="X22" s="4" t="s">
        <v>412</v>
      </c>
      <c r="Y22" s="5">
        <v>135</v>
      </c>
      <c r="Z22" s="5">
        <v>260</v>
      </c>
      <c r="AA22" s="19">
        <f>Z22/SUMIF(A:A,A22,Z:Z)</f>
        <v>0.5</v>
      </c>
      <c r="AB22" s="6">
        <v>10.25</v>
      </c>
      <c r="AC22" s="7">
        <v>5.3339999999999996</v>
      </c>
      <c r="AD22" s="6">
        <v>48.75</v>
      </c>
      <c r="AE22" s="7">
        <v>30.1</v>
      </c>
      <c r="AF22" s="5">
        <v>2441</v>
      </c>
      <c r="AG22" s="4"/>
      <c r="AH22" s="4"/>
      <c r="AI22" s="4"/>
      <c r="AJ22" s="4"/>
      <c r="AK22" s="4"/>
      <c r="AL22" s="4"/>
      <c r="AM22" s="4"/>
      <c r="AN22" s="11" t="s">
        <v>1200</v>
      </c>
    </row>
    <row r="23" spans="1:40" x14ac:dyDescent="0.25">
      <c r="A23" s="3">
        <v>35946</v>
      </c>
      <c r="B23" s="4" t="s">
        <v>85</v>
      </c>
      <c r="C23" s="4" t="s">
        <v>86</v>
      </c>
      <c r="D23" s="8">
        <v>35930</v>
      </c>
      <c r="E23" s="8">
        <v>35685</v>
      </c>
      <c r="F23" s="6">
        <f t="shared" si="0"/>
        <v>0.67123287671232879</v>
      </c>
      <c r="G23" s="4" t="s">
        <v>40</v>
      </c>
      <c r="H23" s="4" t="s">
        <v>40</v>
      </c>
      <c r="I23" s="4" t="s">
        <v>8</v>
      </c>
      <c r="J23" s="4" t="s">
        <v>9</v>
      </c>
      <c r="K23" s="4" t="s">
        <v>10</v>
      </c>
      <c r="L23" s="4" t="s">
        <v>87</v>
      </c>
      <c r="M23" s="4" t="s">
        <v>88</v>
      </c>
      <c r="N23" s="4" t="s">
        <v>89</v>
      </c>
      <c r="O23" s="4" t="s">
        <v>90</v>
      </c>
      <c r="P23" s="4" t="s">
        <v>90</v>
      </c>
      <c r="Q23" s="4" t="s">
        <v>15</v>
      </c>
      <c r="R23" s="4" t="s">
        <v>389</v>
      </c>
      <c r="S23" s="4" t="s">
        <v>389</v>
      </c>
      <c r="T23" s="4" t="s">
        <v>403</v>
      </c>
      <c r="U23" s="4" t="s">
        <v>412</v>
      </c>
      <c r="V23" s="4" t="s">
        <v>412</v>
      </c>
      <c r="W23" s="4" t="s">
        <v>413</v>
      </c>
      <c r="X23" s="4" t="s">
        <v>412</v>
      </c>
      <c r="Y23" s="5">
        <v>300</v>
      </c>
      <c r="Z23" s="5">
        <v>300</v>
      </c>
      <c r="AA23" s="19">
        <f>Z23/SUMIF(A:A,A23,Z:Z)</f>
        <v>1</v>
      </c>
      <c r="AB23" s="6">
        <v>12.75</v>
      </c>
      <c r="AC23" s="7">
        <v>6.0030000000000001</v>
      </c>
      <c r="AD23" s="6">
        <v>47.5</v>
      </c>
      <c r="AE23" s="7">
        <v>33.65</v>
      </c>
      <c r="AF23" s="5">
        <v>2799</v>
      </c>
      <c r="AG23" s="4"/>
      <c r="AH23" s="4"/>
      <c r="AI23" s="4"/>
      <c r="AJ23" s="4"/>
      <c r="AK23" s="4"/>
      <c r="AL23" s="4"/>
      <c r="AM23" s="4"/>
      <c r="AN23" s="11" t="s">
        <v>1207</v>
      </c>
    </row>
    <row r="24" spans="1:40" x14ac:dyDescent="0.25">
      <c r="A24" s="3">
        <v>35976</v>
      </c>
      <c r="B24" s="4" t="s">
        <v>91</v>
      </c>
      <c r="C24" s="4" t="s">
        <v>92</v>
      </c>
      <c r="D24" s="8">
        <v>36053</v>
      </c>
      <c r="E24" s="8">
        <v>34971</v>
      </c>
      <c r="F24" s="6">
        <f t="shared" si="0"/>
        <v>2.9643835616438357</v>
      </c>
      <c r="G24" s="4" t="s">
        <v>18</v>
      </c>
      <c r="H24" s="4" t="s">
        <v>18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93</v>
      </c>
      <c r="N24" s="4" t="s">
        <v>13</v>
      </c>
      <c r="O24" s="4" t="s">
        <v>14</v>
      </c>
      <c r="P24" s="4" t="s">
        <v>94</v>
      </c>
      <c r="Q24" s="4" t="s">
        <v>15</v>
      </c>
      <c r="R24" s="4" t="s">
        <v>389</v>
      </c>
      <c r="S24" s="4" t="s">
        <v>389</v>
      </c>
      <c r="T24" s="4" t="s">
        <v>400</v>
      </c>
      <c r="U24" s="4" t="s">
        <v>412</v>
      </c>
      <c r="V24" s="4" t="s">
        <v>412</v>
      </c>
      <c r="W24" s="4" t="s">
        <v>413</v>
      </c>
      <c r="X24" s="4" t="s">
        <v>412</v>
      </c>
      <c r="Y24" s="5">
        <v>275</v>
      </c>
      <c r="Z24" s="5">
        <v>657</v>
      </c>
      <c r="AA24" s="19">
        <f>Z24/SUMIF(A:A,A24,Z:Z)</f>
        <v>0.33333333333333331</v>
      </c>
      <c r="AB24" s="6">
        <v>12.25</v>
      </c>
      <c r="AC24" s="7">
        <v>4.2110000000000003</v>
      </c>
      <c r="AD24" s="6">
        <v>21.5</v>
      </c>
      <c r="AE24" s="7">
        <v>75.87</v>
      </c>
      <c r="AF24" s="5">
        <v>7026</v>
      </c>
      <c r="AG24" s="4"/>
      <c r="AH24" s="4"/>
      <c r="AI24" s="4"/>
      <c r="AJ24" s="4"/>
      <c r="AK24" s="4"/>
      <c r="AL24" s="4"/>
      <c r="AM24" s="4"/>
      <c r="AN24" s="11" t="s">
        <v>1208</v>
      </c>
    </row>
    <row r="25" spans="1:40" x14ac:dyDescent="0.25">
      <c r="A25" s="3">
        <v>35976</v>
      </c>
      <c r="B25" s="4" t="s">
        <v>95</v>
      </c>
      <c r="C25" s="4" t="s">
        <v>96</v>
      </c>
      <c r="D25" s="8">
        <v>35991</v>
      </c>
      <c r="E25" s="8">
        <v>35229</v>
      </c>
      <c r="F25" s="6">
        <f t="shared" si="0"/>
        <v>2.0876712328767124</v>
      </c>
      <c r="G25" s="4" t="s">
        <v>18</v>
      </c>
      <c r="H25" s="4" t="s">
        <v>18</v>
      </c>
      <c r="I25" s="4" t="s">
        <v>97</v>
      </c>
      <c r="J25" s="4" t="s">
        <v>98</v>
      </c>
      <c r="K25" s="4" t="s">
        <v>99</v>
      </c>
      <c r="L25" s="4" t="s">
        <v>100</v>
      </c>
      <c r="M25" s="4" t="s">
        <v>101</v>
      </c>
      <c r="N25" s="4" t="s">
        <v>89</v>
      </c>
      <c r="O25" s="4" t="s">
        <v>102</v>
      </c>
      <c r="P25" s="4" t="s">
        <v>103</v>
      </c>
      <c r="Q25" s="4" t="s">
        <v>15</v>
      </c>
      <c r="R25" s="4" t="s">
        <v>24</v>
      </c>
      <c r="S25" s="4" t="s">
        <v>24</v>
      </c>
      <c r="T25" s="4" t="s">
        <v>403</v>
      </c>
      <c r="U25" s="4" t="s">
        <v>413</v>
      </c>
      <c r="V25" s="4" t="s">
        <v>413</v>
      </c>
      <c r="W25" s="4" t="s">
        <v>412</v>
      </c>
      <c r="X25" s="4" t="s">
        <v>413</v>
      </c>
      <c r="Y25" s="5">
        <v>125</v>
      </c>
      <c r="Z25" s="5">
        <v>657</v>
      </c>
      <c r="AA25" s="19">
        <f>Z25/SUMIF(A:A,A25,Z:Z)</f>
        <v>0.33333333333333331</v>
      </c>
      <c r="AB25" s="6">
        <v>13</v>
      </c>
      <c r="AC25" s="7">
        <v>2.9590000000000001</v>
      </c>
      <c r="AD25" s="6">
        <v>38</v>
      </c>
      <c r="AE25" s="7">
        <v>60.29</v>
      </c>
      <c r="AF25" s="5">
        <v>5469</v>
      </c>
      <c r="AG25" s="4" t="s">
        <v>414</v>
      </c>
      <c r="AH25" s="4" t="s">
        <v>426</v>
      </c>
      <c r="AI25" s="4"/>
      <c r="AJ25" s="4" t="s">
        <v>416</v>
      </c>
      <c r="AK25" s="4"/>
      <c r="AL25" s="4" t="s">
        <v>417</v>
      </c>
      <c r="AM25" s="4"/>
      <c r="AN25" s="11" t="s">
        <v>1209</v>
      </c>
    </row>
    <row r="26" spans="1:40" x14ac:dyDescent="0.25">
      <c r="A26" s="3">
        <v>35976</v>
      </c>
      <c r="B26" s="4" t="s">
        <v>104</v>
      </c>
      <c r="C26" s="4" t="s">
        <v>105</v>
      </c>
      <c r="D26" s="8">
        <v>35991</v>
      </c>
      <c r="E26" s="8">
        <v>35229</v>
      </c>
      <c r="F26" s="6">
        <f t="shared" si="0"/>
        <v>2.0876712328767124</v>
      </c>
      <c r="G26" s="4" t="s">
        <v>18</v>
      </c>
      <c r="H26" s="4" t="s">
        <v>18</v>
      </c>
      <c r="I26" s="4" t="s">
        <v>8</v>
      </c>
      <c r="J26" s="4" t="s">
        <v>67</v>
      </c>
      <c r="K26" s="4" t="s">
        <v>68</v>
      </c>
      <c r="L26" s="4" t="s">
        <v>100</v>
      </c>
      <c r="M26" s="4" t="s">
        <v>101</v>
      </c>
      <c r="N26" s="4" t="s">
        <v>89</v>
      </c>
      <c r="O26" s="4" t="s">
        <v>102</v>
      </c>
      <c r="P26" s="4" t="s">
        <v>106</v>
      </c>
      <c r="Q26" s="4" t="s">
        <v>24</v>
      </c>
      <c r="R26" s="4" t="s">
        <v>24</v>
      </c>
      <c r="S26" s="4" t="s">
        <v>24</v>
      </c>
      <c r="T26" s="4" t="s">
        <v>399</v>
      </c>
      <c r="U26" s="4" t="s">
        <v>412</v>
      </c>
      <c r="V26" s="4" t="s">
        <v>413</v>
      </c>
      <c r="W26" s="4" t="s">
        <v>412</v>
      </c>
      <c r="X26" s="4" t="s">
        <v>412</v>
      </c>
      <c r="Y26" s="5">
        <v>260</v>
      </c>
      <c r="Z26" s="5">
        <v>657</v>
      </c>
      <c r="AA26" s="19">
        <f>Z26/SUMIF(A:A,A26,Z:Z)</f>
        <v>0.33333333333333331</v>
      </c>
      <c r="AB26" s="6">
        <v>11.375</v>
      </c>
      <c r="AC26" s="7">
        <v>7.9589999999999996</v>
      </c>
      <c r="AD26" s="6">
        <v>34</v>
      </c>
      <c r="AE26" s="7">
        <v>38.29</v>
      </c>
      <c r="AF26" s="5">
        <v>3270</v>
      </c>
      <c r="AG26" s="4" t="s">
        <v>414</v>
      </c>
      <c r="AH26" s="4" t="s">
        <v>426</v>
      </c>
      <c r="AI26" s="4"/>
      <c r="AJ26" s="4" t="s">
        <v>416</v>
      </c>
      <c r="AK26" s="4"/>
      <c r="AL26" s="4" t="s">
        <v>417</v>
      </c>
      <c r="AM26" s="4"/>
      <c r="AN26" s="11" t="s">
        <v>1210</v>
      </c>
    </row>
    <row r="27" spans="1:40" x14ac:dyDescent="0.25">
      <c r="A27" s="3">
        <v>36007</v>
      </c>
      <c r="B27" s="4" t="s">
        <v>107</v>
      </c>
      <c r="C27" s="4" t="s">
        <v>108</v>
      </c>
      <c r="D27" s="8">
        <v>35991</v>
      </c>
      <c r="E27" s="8">
        <v>35867</v>
      </c>
      <c r="F27" s="6">
        <f t="shared" si="0"/>
        <v>0.33972602739726027</v>
      </c>
      <c r="G27" s="4" t="s">
        <v>378</v>
      </c>
      <c r="H27" s="4" t="s">
        <v>383</v>
      </c>
      <c r="I27" s="4" t="s">
        <v>8</v>
      </c>
      <c r="J27" s="4" t="s">
        <v>9</v>
      </c>
      <c r="K27" s="4" t="s">
        <v>10</v>
      </c>
      <c r="L27" s="4" t="s">
        <v>109</v>
      </c>
      <c r="M27" s="4" t="s">
        <v>110</v>
      </c>
      <c r="N27" s="4" t="s">
        <v>13</v>
      </c>
      <c r="O27" s="4" t="s">
        <v>111</v>
      </c>
      <c r="P27" s="4" t="s">
        <v>112</v>
      </c>
      <c r="Q27" s="4" t="s">
        <v>37</v>
      </c>
      <c r="R27" s="4" t="s">
        <v>393</v>
      </c>
      <c r="S27" s="4" t="s">
        <v>394</v>
      </c>
      <c r="T27" s="4" t="s">
        <v>401</v>
      </c>
      <c r="U27" s="4" t="s">
        <v>412</v>
      </c>
      <c r="V27" s="4" t="s">
        <v>412</v>
      </c>
      <c r="W27" s="4" t="s">
        <v>413</v>
      </c>
      <c r="X27" s="4" t="s">
        <v>412</v>
      </c>
      <c r="Y27" s="5">
        <v>294</v>
      </c>
      <c r="Z27" s="5">
        <v>294</v>
      </c>
      <c r="AA27" s="19">
        <f>Z27/SUMIF(A:A,A27,Z:Z)</f>
        <v>1</v>
      </c>
      <c r="AB27" s="6">
        <v>10.5</v>
      </c>
      <c r="AC27" s="7">
        <v>9.2550000000000008</v>
      </c>
      <c r="AD27" s="6">
        <v>66.25</v>
      </c>
      <c r="AE27" s="7">
        <v>18.149999999999999</v>
      </c>
      <c r="AF27" s="5">
        <v>1252</v>
      </c>
      <c r="AG27" s="4"/>
      <c r="AH27" s="4"/>
      <c r="AI27" s="4"/>
      <c r="AJ27" s="4"/>
      <c r="AK27" s="4"/>
      <c r="AL27" s="4"/>
      <c r="AM27" s="4"/>
      <c r="AN27" s="11" t="s">
        <v>1211</v>
      </c>
    </row>
    <row r="28" spans="1:40" x14ac:dyDescent="0.25">
      <c r="A28" s="3">
        <v>36038</v>
      </c>
      <c r="B28" s="4" t="s">
        <v>113</v>
      </c>
      <c r="C28" s="4" t="s">
        <v>114</v>
      </c>
      <c r="D28" s="8">
        <v>36066</v>
      </c>
      <c r="E28" s="8">
        <v>35965</v>
      </c>
      <c r="F28" s="6">
        <f t="shared" si="0"/>
        <v>0.27671232876712326</v>
      </c>
      <c r="G28" s="4" t="s">
        <v>378</v>
      </c>
      <c r="H28" s="4" t="s">
        <v>383</v>
      </c>
      <c r="I28" s="4" t="s">
        <v>8</v>
      </c>
      <c r="J28" s="4" t="s">
        <v>9</v>
      </c>
      <c r="K28" s="4" t="s">
        <v>10</v>
      </c>
      <c r="L28" s="4" t="s">
        <v>115</v>
      </c>
      <c r="M28" s="4" t="s">
        <v>116</v>
      </c>
      <c r="N28" s="4" t="s">
        <v>13</v>
      </c>
      <c r="O28" s="4" t="s">
        <v>71</v>
      </c>
      <c r="P28" s="4" t="s">
        <v>117</v>
      </c>
      <c r="Q28" s="4" t="s">
        <v>15</v>
      </c>
      <c r="R28" s="4" t="s">
        <v>389</v>
      </c>
      <c r="S28" s="4" t="s">
        <v>389</v>
      </c>
      <c r="T28" s="4" t="s">
        <v>403</v>
      </c>
      <c r="U28" s="4" t="s">
        <v>412</v>
      </c>
      <c r="V28" s="4" t="s">
        <v>412</v>
      </c>
      <c r="W28" s="4" t="s">
        <v>413</v>
      </c>
      <c r="X28" s="4" t="s">
        <v>412</v>
      </c>
      <c r="Y28" s="5">
        <v>200</v>
      </c>
      <c r="Z28" s="5">
        <v>650</v>
      </c>
      <c r="AA28" s="19">
        <f>Z28/SUMIF(A:A,A28,Z:Z)</f>
        <v>0.5</v>
      </c>
      <c r="AB28" s="6">
        <v>10.875</v>
      </c>
      <c r="AC28" s="7">
        <v>9.2899999999999991</v>
      </c>
      <c r="AD28" s="6">
        <v>64</v>
      </c>
      <c r="AE28" s="7">
        <v>19.36</v>
      </c>
      <c r="AF28" s="5">
        <v>1421</v>
      </c>
      <c r="AG28" s="4" t="s">
        <v>414</v>
      </c>
      <c r="AH28" s="4" t="s">
        <v>427</v>
      </c>
      <c r="AI28" s="4"/>
      <c r="AJ28" s="4" t="s">
        <v>418</v>
      </c>
      <c r="AK28" s="4"/>
      <c r="AL28" s="4" t="s">
        <v>419</v>
      </c>
      <c r="AM28" s="4"/>
      <c r="AN28" s="11" t="s">
        <v>1212</v>
      </c>
    </row>
    <row r="29" spans="1:40" x14ac:dyDescent="0.25">
      <c r="A29" s="3">
        <v>36038</v>
      </c>
      <c r="B29" s="4" t="s">
        <v>118</v>
      </c>
      <c r="C29" s="4" t="s">
        <v>119</v>
      </c>
      <c r="D29" s="8">
        <v>36987</v>
      </c>
      <c r="E29" s="8">
        <v>34960</v>
      </c>
      <c r="F29" s="6">
        <f t="shared" si="0"/>
        <v>5.5534246575342463</v>
      </c>
      <c r="G29" s="4" t="s">
        <v>379</v>
      </c>
      <c r="H29" s="4" t="s">
        <v>379</v>
      </c>
      <c r="I29" s="4" t="s">
        <v>8</v>
      </c>
      <c r="J29" s="4" t="s">
        <v>67</v>
      </c>
      <c r="K29" s="4" t="s">
        <v>68</v>
      </c>
      <c r="L29" s="4" t="s">
        <v>120</v>
      </c>
      <c r="M29" s="4" t="s">
        <v>121</v>
      </c>
      <c r="N29" s="4" t="s">
        <v>13</v>
      </c>
      <c r="O29" s="4" t="s">
        <v>71</v>
      </c>
      <c r="P29" s="4" t="s">
        <v>230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413</v>
      </c>
      <c r="V29" s="4" t="s">
        <v>413</v>
      </c>
      <c r="W29" s="4" t="s">
        <v>412</v>
      </c>
      <c r="X29" s="4" t="s">
        <v>413</v>
      </c>
      <c r="Y29" s="5">
        <v>450</v>
      </c>
      <c r="Z29" s="5">
        <v>650</v>
      </c>
      <c r="AA29" s="19">
        <f>Z29/SUMIF(A:A,A29,Z:Z)</f>
        <v>0.5</v>
      </c>
      <c r="AB29" s="6">
        <v>11.75</v>
      </c>
      <c r="AC29" s="7">
        <v>7.085</v>
      </c>
      <c r="AD29" s="6">
        <v>53</v>
      </c>
      <c r="AE29" s="7">
        <v>26.93</v>
      </c>
      <c r="AF29" s="5">
        <v>2184</v>
      </c>
      <c r="AG29" s="4" t="s">
        <v>415</v>
      </c>
      <c r="AH29" s="4" t="s">
        <v>428</v>
      </c>
      <c r="AI29" s="4"/>
      <c r="AJ29" s="4" t="s">
        <v>420</v>
      </c>
      <c r="AK29" s="4"/>
      <c r="AL29" s="4" t="s">
        <v>417</v>
      </c>
      <c r="AM29" s="4"/>
      <c r="AN29" s="11" t="s">
        <v>1213</v>
      </c>
    </row>
    <row r="30" spans="1:40" x14ac:dyDescent="0.25">
      <c r="A30" s="3">
        <v>36099</v>
      </c>
      <c r="B30" s="4" t="s">
        <v>122</v>
      </c>
      <c r="C30" s="4" t="s">
        <v>119</v>
      </c>
      <c r="D30" s="8">
        <v>36987</v>
      </c>
      <c r="E30" s="8">
        <v>34960</v>
      </c>
      <c r="F30" s="6">
        <f t="shared" si="0"/>
        <v>5.5534246575342463</v>
      </c>
      <c r="G30" s="4" t="s">
        <v>379</v>
      </c>
      <c r="H30" s="4" t="s">
        <v>379</v>
      </c>
      <c r="I30" s="4" t="s">
        <v>97</v>
      </c>
      <c r="J30" s="4" t="s">
        <v>98</v>
      </c>
      <c r="K30" s="4" t="s">
        <v>123</v>
      </c>
      <c r="L30" s="4" t="s">
        <v>120</v>
      </c>
      <c r="M30" s="4" t="s">
        <v>121</v>
      </c>
      <c r="N30" s="4" t="s">
        <v>89</v>
      </c>
      <c r="O30" s="4" t="s">
        <v>102</v>
      </c>
      <c r="P30" s="4" t="s">
        <v>103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413</v>
      </c>
      <c r="V30" s="4" t="s">
        <v>413</v>
      </c>
      <c r="W30" s="4" t="s">
        <v>412</v>
      </c>
      <c r="X30" s="4" t="s">
        <v>413</v>
      </c>
      <c r="Y30" s="5">
        <v>450</v>
      </c>
      <c r="Z30" s="5">
        <v>3876.4</v>
      </c>
      <c r="AA30" s="19">
        <f>Z30/SUMIF(A:A,A30,Z:Z)</f>
        <v>0.11111111111111109</v>
      </c>
      <c r="AB30" s="6">
        <v>11.75</v>
      </c>
      <c r="AC30" s="7">
        <v>6.9180000000000001</v>
      </c>
      <c r="AD30" s="6">
        <v>71</v>
      </c>
      <c r="AE30" s="7">
        <v>19.57</v>
      </c>
      <c r="AF30" s="5">
        <v>1503</v>
      </c>
      <c r="AG30" s="4" t="s">
        <v>415</v>
      </c>
      <c r="AH30" s="4" t="s">
        <v>428</v>
      </c>
      <c r="AI30" s="4"/>
      <c r="AJ30" s="4" t="s">
        <v>420</v>
      </c>
      <c r="AK30" s="4"/>
      <c r="AL30" s="4" t="s">
        <v>417</v>
      </c>
      <c r="AM30" s="4"/>
      <c r="AN30" s="11" t="s">
        <v>1213</v>
      </c>
    </row>
    <row r="31" spans="1:40" x14ac:dyDescent="0.25">
      <c r="A31" s="3">
        <v>36099</v>
      </c>
      <c r="B31" s="4" t="s">
        <v>124</v>
      </c>
      <c r="C31" s="4" t="s">
        <v>125</v>
      </c>
      <c r="D31" s="8">
        <v>36108</v>
      </c>
      <c r="E31" s="8">
        <v>35117</v>
      </c>
      <c r="F31" s="6">
        <f t="shared" si="0"/>
        <v>2.7150684931506848</v>
      </c>
      <c r="G31" s="4" t="s">
        <v>40</v>
      </c>
      <c r="H31" s="4" t="s">
        <v>40</v>
      </c>
      <c r="I31" s="4" t="s">
        <v>8</v>
      </c>
      <c r="J31" s="4" t="s">
        <v>9</v>
      </c>
      <c r="K31" s="4" t="s">
        <v>10</v>
      </c>
      <c r="L31" s="4" t="s">
        <v>126</v>
      </c>
      <c r="M31" s="4" t="s">
        <v>127</v>
      </c>
      <c r="N31" s="4" t="s">
        <v>13</v>
      </c>
      <c r="O31" s="4" t="s">
        <v>126</v>
      </c>
      <c r="P31" s="4" t="s">
        <v>600</v>
      </c>
      <c r="Q31" s="4" t="s">
        <v>37</v>
      </c>
      <c r="R31" s="4" t="s">
        <v>393</v>
      </c>
      <c r="S31" s="4" t="s">
        <v>394</v>
      </c>
      <c r="T31" s="4" t="s">
        <v>401</v>
      </c>
      <c r="U31" s="4" t="s">
        <v>413</v>
      </c>
      <c r="V31" s="4" t="s">
        <v>412</v>
      </c>
      <c r="W31" s="4" t="s">
        <v>413</v>
      </c>
      <c r="X31" s="4" t="s">
        <v>412</v>
      </c>
      <c r="Y31" s="5">
        <v>100</v>
      </c>
      <c r="Z31" s="5">
        <v>3876.4</v>
      </c>
      <c r="AA31" s="19">
        <f>Z31/SUMIF(A:A,A31,Z:Z)</f>
        <v>0.11111111111111109</v>
      </c>
      <c r="AB31" s="6">
        <v>12.25</v>
      </c>
      <c r="AC31" s="7">
        <v>7.0410000000000004</v>
      </c>
      <c r="AD31" s="6">
        <v>5</v>
      </c>
      <c r="AE31" s="7">
        <v>236.14</v>
      </c>
      <c r="AF31" s="5">
        <v>23110</v>
      </c>
      <c r="AG31" s="4"/>
      <c r="AH31" s="4"/>
      <c r="AI31" s="4"/>
      <c r="AJ31" s="4"/>
      <c r="AK31" s="4"/>
      <c r="AL31" s="4"/>
      <c r="AM31" s="4"/>
      <c r="AN31" s="11" t="s">
        <v>1214</v>
      </c>
    </row>
    <row r="32" spans="1:40" x14ac:dyDescent="0.25">
      <c r="A32" s="3">
        <v>36099</v>
      </c>
      <c r="B32" s="4" t="s">
        <v>128</v>
      </c>
      <c r="C32" s="4" t="s">
        <v>129</v>
      </c>
      <c r="D32" s="8">
        <v>36656</v>
      </c>
      <c r="E32" s="8">
        <v>36053</v>
      </c>
      <c r="F32" s="6">
        <f t="shared" si="0"/>
        <v>1.6520547945205479</v>
      </c>
      <c r="G32" s="4" t="s">
        <v>379</v>
      </c>
      <c r="H32" s="4" t="s">
        <v>381</v>
      </c>
      <c r="I32" s="4" t="s">
        <v>97</v>
      </c>
      <c r="J32" s="4" t="s">
        <v>130</v>
      </c>
      <c r="K32" s="4" t="s">
        <v>131</v>
      </c>
      <c r="L32" s="4" t="s">
        <v>55</v>
      </c>
      <c r="M32" s="4" t="s">
        <v>132</v>
      </c>
      <c r="N32" s="4" t="s">
        <v>13</v>
      </c>
      <c r="O32" s="4" t="s">
        <v>571</v>
      </c>
      <c r="P32" s="4" t="s">
        <v>133</v>
      </c>
      <c r="Q32" s="4" t="s">
        <v>15</v>
      </c>
      <c r="R32" s="4" t="s">
        <v>389</v>
      </c>
      <c r="S32" s="4" t="s">
        <v>389</v>
      </c>
      <c r="T32" s="4" t="s">
        <v>389</v>
      </c>
      <c r="U32" s="4" t="s">
        <v>413</v>
      </c>
      <c r="V32" s="4" t="s">
        <v>412</v>
      </c>
      <c r="W32" s="4" t="s">
        <v>413</v>
      </c>
      <c r="X32" s="4" t="s">
        <v>412</v>
      </c>
      <c r="Y32" s="5">
        <v>144</v>
      </c>
      <c r="Z32" s="5">
        <v>3876.4</v>
      </c>
      <c r="AA32" s="19">
        <f>Z32/SUMIF(A:A,A32,Z:Z)</f>
        <v>0.11111111111111109</v>
      </c>
      <c r="AB32" s="6">
        <v>11.5</v>
      </c>
      <c r="AC32" s="7">
        <v>6.2080000000000002</v>
      </c>
      <c r="AD32" s="6">
        <v>28</v>
      </c>
      <c r="AE32" s="7">
        <v>49.51</v>
      </c>
      <c r="AF32" s="5">
        <v>4506</v>
      </c>
      <c r="AG32" s="4"/>
      <c r="AH32" s="4"/>
      <c r="AI32" s="4"/>
      <c r="AJ32" s="4"/>
      <c r="AK32" s="4"/>
      <c r="AL32" s="4"/>
      <c r="AM32" s="4"/>
      <c r="AN32" s="11" t="s">
        <v>1215</v>
      </c>
    </row>
    <row r="33" spans="1:40" x14ac:dyDescent="0.25">
      <c r="A33" s="3">
        <v>36099</v>
      </c>
      <c r="B33" s="4" t="s">
        <v>134</v>
      </c>
      <c r="C33" s="4" t="s">
        <v>135</v>
      </c>
      <c r="D33" s="8">
        <v>36100</v>
      </c>
      <c r="E33" s="8">
        <v>35776</v>
      </c>
      <c r="F33" s="6">
        <f t="shared" si="0"/>
        <v>0.88767123287671235</v>
      </c>
      <c r="G33" s="4" t="s">
        <v>379</v>
      </c>
      <c r="H33" s="4" t="s">
        <v>379</v>
      </c>
      <c r="I33" s="4" t="s">
        <v>8</v>
      </c>
      <c r="J33" s="4" t="s">
        <v>9</v>
      </c>
      <c r="K33" s="4" t="s">
        <v>10</v>
      </c>
      <c r="L33" s="4" t="s">
        <v>136</v>
      </c>
      <c r="M33" s="4" t="s">
        <v>137</v>
      </c>
      <c r="N33" s="4" t="s">
        <v>13</v>
      </c>
      <c r="O33" s="4" t="s">
        <v>138</v>
      </c>
      <c r="P33" s="4" t="s">
        <v>139</v>
      </c>
      <c r="Q33" s="4" t="s">
        <v>15</v>
      </c>
      <c r="R33" s="4" t="s">
        <v>389</v>
      </c>
      <c r="S33" s="4" t="s">
        <v>389</v>
      </c>
      <c r="T33" s="4" t="s">
        <v>400</v>
      </c>
      <c r="U33" s="4" t="s">
        <v>413</v>
      </c>
      <c r="V33" s="4" t="s">
        <v>412</v>
      </c>
      <c r="W33" s="4" t="s">
        <v>413</v>
      </c>
      <c r="X33" s="4" t="s">
        <v>412</v>
      </c>
      <c r="Y33" s="5">
        <v>164.7</v>
      </c>
      <c r="Z33" s="5">
        <v>3876.4</v>
      </c>
      <c r="AA33" s="19">
        <f>Z33/SUMIF(A:A,A33,Z:Z)</f>
        <v>0.11111111111111109</v>
      </c>
      <c r="AB33" s="6">
        <v>10.75</v>
      </c>
      <c r="AC33" s="7">
        <v>8.0030000000000001</v>
      </c>
      <c r="AD33" s="6">
        <v>49.5</v>
      </c>
      <c r="AE33" s="7">
        <v>26.07</v>
      </c>
      <c r="AF33" s="5">
        <v>2147</v>
      </c>
      <c r="AG33" s="4"/>
      <c r="AH33" s="4"/>
      <c r="AI33" s="4"/>
      <c r="AJ33" s="4"/>
      <c r="AK33" s="4"/>
      <c r="AL33" s="4"/>
      <c r="AM33" s="4"/>
      <c r="AN33" s="11" t="s">
        <v>1216</v>
      </c>
    </row>
    <row r="34" spans="1:40" x14ac:dyDescent="0.25">
      <c r="A34" s="3">
        <v>36099</v>
      </c>
      <c r="B34" s="4" t="s">
        <v>140</v>
      </c>
      <c r="C34" s="4" t="s">
        <v>141</v>
      </c>
      <c r="D34" s="8">
        <v>37458</v>
      </c>
      <c r="E34" s="8">
        <v>35702</v>
      </c>
      <c r="F34" s="6">
        <f t="shared" si="0"/>
        <v>4.8109589041095893</v>
      </c>
      <c r="G34" s="4" t="s">
        <v>378</v>
      </c>
      <c r="H34" s="4" t="s">
        <v>378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142</v>
      </c>
      <c r="N34" s="4" t="s">
        <v>13</v>
      </c>
      <c r="O34" s="4" t="s">
        <v>11</v>
      </c>
      <c r="P34" s="4" t="s">
        <v>576</v>
      </c>
      <c r="Q34" s="4" t="s">
        <v>15</v>
      </c>
      <c r="R34" s="4" t="s">
        <v>389</v>
      </c>
      <c r="S34" s="4" t="s">
        <v>389</v>
      </c>
      <c r="T34" s="4" t="s">
        <v>398</v>
      </c>
      <c r="U34" s="4" t="s">
        <v>412</v>
      </c>
      <c r="V34" s="4"/>
      <c r="W34" s="4" t="s">
        <v>413</v>
      </c>
      <c r="X34" s="4" t="s">
        <v>412</v>
      </c>
      <c r="Y34" s="5">
        <v>646.29999999999995</v>
      </c>
      <c r="Z34" s="5">
        <v>3876.4</v>
      </c>
      <c r="AA34" s="19">
        <f>Z34/SUMIF(A:A,A34,Z:Z)</f>
        <v>0.11111111111111109</v>
      </c>
      <c r="AB34" s="6">
        <v>11.25</v>
      </c>
      <c r="AC34" s="7">
        <v>8.7040000000000006</v>
      </c>
      <c r="AD34" s="6">
        <v>66.75</v>
      </c>
      <c r="AE34" s="7">
        <v>18.59</v>
      </c>
      <c r="AF34" s="5">
        <v>1460</v>
      </c>
      <c r="AG34" s="4"/>
      <c r="AH34" s="4"/>
      <c r="AI34" s="4"/>
      <c r="AJ34" s="4"/>
      <c r="AK34" s="4"/>
      <c r="AL34" s="4"/>
      <c r="AM34" s="4"/>
      <c r="AN34" s="11" t="s">
        <v>1217</v>
      </c>
    </row>
    <row r="35" spans="1:40" x14ac:dyDescent="0.25">
      <c r="A35" s="3">
        <v>36099</v>
      </c>
      <c r="B35" s="4" t="s">
        <v>143</v>
      </c>
      <c r="C35" s="4" t="s">
        <v>144</v>
      </c>
      <c r="D35" s="8">
        <v>38122</v>
      </c>
      <c r="E35" s="8">
        <v>35809</v>
      </c>
      <c r="F35" s="6">
        <f t="shared" si="0"/>
        <v>6.3369863013698629</v>
      </c>
      <c r="G35" s="4" t="s">
        <v>378</v>
      </c>
      <c r="H35" s="4" t="s">
        <v>383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142</v>
      </c>
      <c r="N35" s="4" t="s">
        <v>13</v>
      </c>
      <c r="O35" s="4" t="s">
        <v>11</v>
      </c>
      <c r="P35" s="4" t="s">
        <v>576</v>
      </c>
      <c r="Q35" s="4" t="s">
        <v>15</v>
      </c>
      <c r="R35" s="4" t="s">
        <v>389</v>
      </c>
      <c r="S35" s="4" t="s">
        <v>389</v>
      </c>
      <c r="T35" s="4" t="s">
        <v>398</v>
      </c>
      <c r="U35" s="4" t="s">
        <v>413</v>
      </c>
      <c r="V35" s="4" t="s">
        <v>412</v>
      </c>
      <c r="W35" s="4" t="s">
        <v>413</v>
      </c>
      <c r="X35" s="4" t="s">
        <v>412</v>
      </c>
      <c r="Y35" s="5">
        <v>601</v>
      </c>
      <c r="Z35" s="5">
        <v>3876.4</v>
      </c>
      <c r="AA35" s="19">
        <f>Z35/SUMIF(A:A,A35,Z:Z)</f>
        <v>0.11111111111111109</v>
      </c>
      <c r="AB35" s="6">
        <v>11.125</v>
      </c>
      <c r="AC35" s="7">
        <v>8.9559999999999995</v>
      </c>
      <c r="AD35" s="6">
        <v>52</v>
      </c>
      <c r="AE35" s="7">
        <v>14.17</v>
      </c>
      <c r="AF35" s="5">
        <v>943</v>
      </c>
      <c r="AG35" s="4"/>
      <c r="AH35" s="4"/>
      <c r="AI35" s="4"/>
      <c r="AJ35" s="4"/>
      <c r="AK35" s="4"/>
      <c r="AL35" s="4"/>
      <c r="AM35" s="4"/>
      <c r="AN35" s="11" t="s">
        <v>1218</v>
      </c>
    </row>
    <row r="36" spans="1:40" x14ac:dyDescent="0.25">
      <c r="A36" s="3">
        <v>36099</v>
      </c>
      <c r="B36" s="4" t="s">
        <v>145</v>
      </c>
      <c r="C36" s="4" t="s">
        <v>146</v>
      </c>
      <c r="D36" s="8">
        <v>36114</v>
      </c>
      <c r="E36" s="8">
        <v>34838</v>
      </c>
      <c r="F36" s="6">
        <f t="shared" si="0"/>
        <v>3.495890410958904</v>
      </c>
      <c r="G36" s="4" t="s">
        <v>40</v>
      </c>
      <c r="H36" s="4" t="s">
        <v>40</v>
      </c>
      <c r="I36" s="4" t="s">
        <v>8</v>
      </c>
      <c r="J36" s="4" t="s">
        <v>9</v>
      </c>
      <c r="K36" s="4" t="s">
        <v>10</v>
      </c>
      <c r="L36" s="4" t="s">
        <v>19</v>
      </c>
      <c r="M36" s="4" t="s">
        <v>83</v>
      </c>
      <c r="N36" s="4" t="s">
        <v>13</v>
      </c>
      <c r="O36" s="4" t="s">
        <v>19</v>
      </c>
      <c r="P36" s="4" t="s">
        <v>573</v>
      </c>
      <c r="Q36" s="4" t="s">
        <v>37</v>
      </c>
      <c r="R36" s="4" t="s">
        <v>393</v>
      </c>
      <c r="S36" s="4" t="s">
        <v>394</v>
      </c>
      <c r="T36" s="4" t="s">
        <v>398</v>
      </c>
      <c r="U36" s="4" t="s">
        <v>412</v>
      </c>
      <c r="V36" s="4" t="s">
        <v>412</v>
      </c>
      <c r="W36" s="4" t="s">
        <v>413</v>
      </c>
      <c r="X36" s="4" t="s">
        <v>412</v>
      </c>
      <c r="Y36" s="5">
        <v>332</v>
      </c>
      <c r="Z36" s="5">
        <v>3876.4</v>
      </c>
      <c r="AA36" s="19">
        <f>Z36/SUMIF(A:A,A36,Z:Z)</f>
        <v>0.11111111111111109</v>
      </c>
      <c r="AB36" s="6">
        <v>13.125</v>
      </c>
      <c r="AC36" s="7">
        <v>5.585</v>
      </c>
      <c r="AD36" s="6">
        <v>25</v>
      </c>
      <c r="AE36" s="7">
        <v>42.3</v>
      </c>
      <c r="AF36" s="5">
        <v>3782</v>
      </c>
      <c r="AG36" s="4"/>
      <c r="AH36" s="4"/>
      <c r="AI36" s="4"/>
      <c r="AJ36" s="4"/>
      <c r="AK36" s="4"/>
      <c r="AL36" s="4"/>
      <c r="AM36" s="4"/>
      <c r="AN36" s="11" t="s">
        <v>1219</v>
      </c>
    </row>
    <row r="37" spans="1:40" x14ac:dyDescent="0.25">
      <c r="A37" s="3">
        <v>36099</v>
      </c>
      <c r="B37" s="4" t="s">
        <v>147</v>
      </c>
      <c r="C37" s="4" t="s">
        <v>148</v>
      </c>
      <c r="D37" s="8">
        <v>36114</v>
      </c>
      <c r="E37" s="8">
        <v>35136</v>
      </c>
      <c r="F37" s="6">
        <f t="shared" si="0"/>
        <v>2.6794520547945204</v>
      </c>
      <c r="G37" s="4" t="s">
        <v>379</v>
      </c>
      <c r="H37" s="4" t="s">
        <v>379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149</v>
      </c>
      <c r="N37" s="4" t="s">
        <v>13</v>
      </c>
      <c r="O37" s="4" t="s">
        <v>11</v>
      </c>
      <c r="P37" s="4" t="s">
        <v>150</v>
      </c>
      <c r="Q37" s="4" t="s">
        <v>15</v>
      </c>
      <c r="R37" s="4" t="s">
        <v>389</v>
      </c>
      <c r="S37" s="4" t="s">
        <v>389</v>
      </c>
      <c r="T37" s="4" t="s">
        <v>398</v>
      </c>
      <c r="U37" s="4" t="s">
        <v>413</v>
      </c>
      <c r="V37" s="4"/>
      <c r="W37" s="4" t="s">
        <v>413</v>
      </c>
      <c r="X37" s="4" t="s">
        <v>412</v>
      </c>
      <c r="Y37" s="5">
        <v>467.4</v>
      </c>
      <c r="Z37" s="5">
        <v>3876.4</v>
      </c>
      <c r="AA37" s="19">
        <f>Z37/SUMIF(A:A,A37,Z:Z)</f>
        <v>0.11111111111111109</v>
      </c>
      <c r="AB37" s="6">
        <v>10.875</v>
      </c>
      <c r="AC37" s="7">
        <v>9.3719999999999999</v>
      </c>
      <c r="AD37" s="6">
        <v>40</v>
      </c>
      <c r="AE37" s="7">
        <v>20.87</v>
      </c>
      <c r="AF37" s="5">
        <v>2591</v>
      </c>
      <c r="AG37" s="4"/>
      <c r="AH37" s="4"/>
      <c r="AI37" s="4"/>
      <c r="AJ37" s="4"/>
      <c r="AK37" s="4"/>
      <c r="AL37" s="4"/>
      <c r="AM37" s="4"/>
      <c r="AN37" s="11" t="s">
        <v>1220</v>
      </c>
    </row>
    <row r="38" spans="1:40" x14ac:dyDescent="0.25">
      <c r="A38" s="3">
        <v>36099</v>
      </c>
      <c r="B38" s="4" t="s">
        <v>151</v>
      </c>
      <c r="C38" s="4" t="s">
        <v>152</v>
      </c>
      <c r="D38" s="8">
        <v>37544</v>
      </c>
      <c r="E38" s="8">
        <v>36052</v>
      </c>
      <c r="F38" s="6">
        <f t="shared" si="0"/>
        <v>4.087671232876712</v>
      </c>
      <c r="G38" s="4" t="s">
        <v>378</v>
      </c>
      <c r="H38" s="4" t="s">
        <v>383</v>
      </c>
      <c r="I38" s="4" t="s">
        <v>8</v>
      </c>
      <c r="J38" s="4" t="s">
        <v>9</v>
      </c>
      <c r="K38" s="4" t="s">
        <v>153</v>
      </c>
      <c r="L38" s="4" t="s">
        <v>11</v>
      </c>
      <c r="M38" s="4" t="s">
        <v>149</v>
      </c>
      <c r="N38" s="4" t="s">
        <v>13</v>
      </c>
      <c r="O38" s="4" t="s">
        <v>11</v>
      </c>
      <c r="P38" s="4" t="s">
        <v>576</v>
      </c>
      <c r="Q38" s="4" t="s">
        <v>15</v>
      </c>
      <c r="R38" s="4" t="s">
        <v>389</v>
      </c>
      <c r="S38" s="4" t="s">
        <v>389</v>
      </c>
      <c r="T38" s="4" t="s">
        <v>398</v>
      </c>
      <c r="U38" s="4" t="s">
        <v>413</v>
      </c>
      <c r="V38" s="4"/>
      <c r="W38" s="4" t="s">
        <v>413</v>
      </c>
      <c r="X38" s="4" t="s">
        <v>412</v>
      </c>
      <c r="Y38" s="5">
        <v>971</v>
      </c>
      <c r="Z38" s="5">
        <v>3876.4</v>
      </c>
      <c r="AA38" s="19">
        <f>Z38/SUMIF(A:A,A38,Z:Z)</f>
        <v>0.11111111111111109</v>
      </c>
      <c r="AB38" s="6">
        <v>9.9499999999999993</v>
      </c>
      <c r="AC38" s="7">
        <v>9.6229999999999993</v>
      </c>
      <c r="AD38" s="6">
        <v>54</v>
      </c>
      <c r="AE38" s="7">
        <v>11.99</v>
      </c>
      <c r="AF38" s="5">
        <v>716</v>
      </c>
      <c r="AG38" s="4"/>
      <c r="AH38" s="4"/>
      <c r="AI38" s="4"/>
      <c r="AJ38" s="4"/>
      <c r="AK38" s="4"/>
      <c r="AL38" s="4"/>
      <c r="AM38" s="4"/>
      <c r="AN38" s="11" t="s">
        <v>1221</v>
      </c>
    </row>
    <row r="39" spans="1:40" x14ac:dyDescent="0.25">
      <c r="A39" s="3">
        <v>36129</v>
      </c>
      <c r="B39" s="4" t="s">
        <v>154</v>
      </c>
      <c r="C39" s="4" t="s">
        <v>155</v>
      </c>
      <c r="D39" s="8">
        <v>36109</v>
      </c>
      <c r="E39" s="8">
        <v>35845</v>
      </c>
      <c r="F39" s="6">
        <f t="shared" si="0"/>
        <v>0.72328767123287674</v>
      </c>
      <c r="G39" s="4" t="s">
        <v>378</v>
      </c>
      <c r="H39" s="4" t="s">
        <v>383</v>
      </c>
      <c r="I39" s="4" t="s">
        <v>8</v>
      </c>
      <c r="J39" s="4" t="s">
        <v>9</v>
      </c>
      <c r="K39" s="4" t="s">
        <v>10</v>
      </c>
      <c r="L39" s="4" t="s">
        <v>156</v>
      </c>
      <c r="M39" s="4" t="s">
        <v>157</v>
      </c>
      <c r="N39" s="4" t="s">
        <v>13</v>
      </c>
      <c r="O39" s="4" t="s">
        <v>571</v>
      </c>
      <c r="P39" s="4" t="s">
        <v>572</v>
      </c>
      <c r="Q39" s="4" t="s">
        <v>37</v>
      </c>
      <c r="R39" s="4" t="s">
        <v>393</v>
      </c>
      <c r="S39" s="4" t="s">
        <v>394</v>
      </c>
      <c r="T39" s="4" t="s">
        <v>403</v>
      </c>
      <c r="U39" s="4" t="s">
        <v>412</v>
      </c>
      <c r="V39" s="4" t="s">
        <v>412</v>
      </c>
      <c r="W39" s="4" t="s">
        <v>413</v>
      </c>
      <c r="X39" s="4" t="s">
        <v>412</v>
      </c>
      <c r="Y39" s="5">
        <v>100</v>
      </c>
      <c r="Z39" s="5">
        <v>1317</v>
      </c>
      <c r="AA39" s="19">
        <f>Z39/SUMIF(A:A,A39,Z:Z)</f>
        <v>0.16666666666666666</v>
      </c>
      <c r="AB39" s="6">
        <v>10.375</v>
      </c>
      <c r="AC39" s="7">
        <v>8.9209999999999994</v>
      </c>
      <c r="AD39" s="6">
        <v>55</v>
      </c>
      <c r="AE39" s="7">
        <v>22.14</v>
      </c>
      <c r="AF39" s="5">
        <v>1730</v>
      </c>
      <c r="AG39" s="4"/>
      <c r="AH39" s="4"/>
      <c r="AI39" s="4"/>
      <c r="AJ39" s="4"/>
      <c r="AK39" s="4"/>
      <c r="AL39" s="4"/>
      <c r="AM39" s="4"/>
      <c r="AN39" s="11" t="s">
        <v>1222</v>
      </c>
    </row>
    <row r="40" spans="1:40" x14ac:dyDescent="0.25">
      <c r="A40" s="3">
        <v>36129</v>
      </c>
      <c r="B40" s="4" t="s">
        <v>158</v>
      </c>
      <c r="C40" s="4" t="s">
        <v>159</v>
      </c>
      <c r="D40" s="8">
        <v>36109</v>
      </c>
      <c r="E40" s="8">
        <v>35688</v>
      </c>
      <c r="F40" s="6">
        <f t="shared" si="0"/>
        <v>1.1534246575342466</v>
      </c>
      <c r="G40" s="4" t="s">
        <v>378</v>
      </c>
      <c r="H40" s="4" t="s">
        <v>383</v>
      </c>
      <c r="I40" s="4" t="s">
        <v>8</v>
      </c>
      <c r="J40" s="4" t="s">
        <v>67</v>
      </c>
      <c r="K40" s="4" t="s">
        <v>160</v>
      </c>
      <c r="L40" s="4" t="s">
        <v>11</v>
      </c>
      <c r="M40" s="4" t="s">
        <v>142</v>
      </c>
      <c r="N40" s="4" t="s">
        <v>13</v>
      </c>
      <c r="O40" s="4" t="s">
        <v>161</v>
      </c>
      <c r="P40" s="4" t="s">
        <v>162</v>
      </c>
      <c r="Q40" s="4" t="s">
        <v>15</v>
      </c>
      <c r="R40" s="4" t="s">
        <v>389</v>
      </c>
      <c r="S40" s="4" t="s">
        <v>389</v>
      </c>
      <c r="T40" s="4" t="s">
        <v>400</v>
      </c>
      <c r="U40" s="4" t="s">
        <v>413</v>
      </c>
      <c r="V40" s="4"/>
      <c r="W40" s="4" t="s">
        <v>413</v>
      </c>
      <c r="X40" s="4" t="s">
        <v>412</v>
      </c>
      <c r="Y40" s="5">
        <v>157</v>
      </c>
      <c r="Z40" s="5">
        <v>1317</v>
      </c>
      <c r="AA40" s="19">
        <f>Z40/SUMIF(A:A,A40,Z:Z)</f>
        <v>0.16666666666666666</v>
      </c>
      <c r="AB40" s="6">
        <v>12.5</v>
      </c>
      <c r="AC40" s="7">
        <v>8.173</v>
      </c>
      <c r="AD40" s="6">
        <v>66.5</v>
      </c>
      <c r="AE40" s="7">
        <v>12.86</v>
      </c>
      <c r="AF40" s="5">
        <v>794</v>
      </c>
      <c r="AG40" s="4"/>
      <c r="AH40" s="4"/>
      <c r="AI40" s="4"/>
      <c r="AJ40" s="4"/>
      <c r="AK40" s="4"/>
      <c r="AL40" s="4"/>
      <c r="AM40" s="4"/>
      <c r="AN40" s="11" t="s">
        <v>1223</v>
      </c>
    </row>
    <row r="41" spans="1:40" x14ac:dyDescent="0.25">
      <c r="A41" s="3">
        <v>36129</v>
      </c>
      <c r="B41" s="4" t="s">
        <v>163</v>
      </c>
      <c r="C41" s="4" t="s">
        <v>164</v>
      </c>
      <c r="D41" s="8">
        <v>36130</v>
      </c>
      <c r="E41" s="8">
        <v>35382</v>
      </c>
      <c r="F41" s="6">
        <f t="shared" si="0"/>
        <v>2.0493150684931507</v>
      </c>
      <c r="G41" s="4" t="s">
        <v>379</v>
      </c>
      <c r="H41" s="4" t="s">
        <v>379</v>
      </c>
      <c r="I41" s="4" t="s">
        <v>8</v>
      </c>
      <c r="J41" s="4" t="s">
        <v>9</v>
      </c>
      <c r="K41" s="4" t="s">
        <v>10</v>
      </c>
      <c r="L41" s="4" t="s">
        <v>165</v>
      </c>
      <c r="M41" s="4" t="s">
        <v>166</v>
      </c>
      <c r="N41" s="4" t="s">
        <v>13</v>
      </c>
      <c r="O41" s="4" t="s">
        <v>161</v>
      </c>
      <c r="P41" s="4" t="s">
        <v>167</v>
      </c>
      <c r="Q41" s="4" t="s">
        <v>24</v>
      </c>
      <c r="R41" s="4" t="s">
        <v>24</v>
      </c>
      <c r="S41" s="4" t="s">
        <v>24</v>
      </c>
      <c r="T41" s="4" t="s">
        <v>404</v>
      </c>
      <c r="U41" s="4" t="s">
        <v>412</v>
      </c>
      <c r="V41" s="4" t="s">
        <v>413</v>
      </c>
      <c r="W41" s="4" t="s">
        <v>412</v>
      </c>
      <c r="X41" s="4" t="s">
        <v>412</v>
      </c>
      <c r="Y41" s="5">
        <v>165</v>
      </c>
      <c r="Z41" s="5">
        <v>1317</v>
      </c>
      <c r="AA41" s="19">
        <f>Z41/SUMIF(A:A,A41,Z:Z)</f>
        <v>0.16666666666666666</v>
      </c>
      <c r="AB41" s="6">
        <v>12.75</v>
      </c>
      <c r="AC41" s="7">
        <v>4.5010000000000003</v>
      </c>
      <c r="AD41" s="6">
        <v>47</v>
      </c>
      <c r="AE41" s="7">
        <v>38.35</v>
      </c>
      <c r="AF41" s="5">
        <v>3369</v>
      </c>
      <c r="AG41" s="4"/>
      <c r="AH41" s="4"/>
      <c r="AI41" s="4"/>
      <c r="AJ41" s="4"/>
      <c r="AK41" s="4"/>
      <c r="AL41" s="4"/>
      <c r="AM41" s="4"/>
      <c r="AN41" s="11" t="s">
        <v>1224</v>
      </c>
    </row>
    <row r="42" spans="1:40" x14ac:dyDescent="0.25">
      <c r="A42" s="3">
        <v>36129</v>
      </c>
      <c r="B42" s="4" t="s">
        <v>168</v>
      </c>
      <c r="C42" s="4" t="s">
        <v>169</v>
      </c>
      <c r="D42" s="8">
        <v>37123</v>
      </c>
      <c r="E42" s="8">
        <v>35291</v>
      </c>
      <c r="F42" s="6">
        <f t="shared" si="0"/>
        <v>5.0191780821917806</v>
      </c>
      <c r="G42" s="4" t="s">
        <v>379</v>
      </c>
      <c r="H42" s="4" t="s">
        <v>379</v>
      </c>
      <c r="I42" s="4" t="s">
        <v>8</v>
      </c>
      <c r="J42" s="4" t="s">
        <v>9</v>
      </c>
      <c r="K42" s="4" t="s">
        <v>10</v>
      </c>
      <c r="L42" s="4" t="s">
        <v>34</v>
      </c>
      <c r="M42" s="4" t="s">
        <v>170</v>
      </c>
      <c r="N42" s="4" t="s">
        <v>13</v>
      </c>
      <c r="O42" s="4" t="s">
        <v>34</v>
      </c>
      <c r="P42" s="4" t="s">
        <v>171</v>
      </c>
      <c r="Q42" s="4" t="s">
        <v>15</v>
      </c>
      <c r="R42" s="4" t="s">
        <v>389</v>
      </c>
      <c r="S42" s="4" t="s">
        <v>389</v>
      </c>
      <c r="T42" s="4" t="s">
        <v>389</v>
      </c>
      <c r="U42" s="4" t="s">
        <v>413</v>
      </c>
      <c r="V42" s="4" t="s">
        <v>412</v>
      </c>
      <c r="W42" s="4" t="s">
        <v>413</v>
      </c>
      <c r="X42" s="4" t="s">
        <v>412</v>
      </c>
      <c r="Y42" s="5">
        <v>195</v>
      </c>
      <c r="Z42" s="5">
        <v>1317</v>
      </c>
      <c r="AA42" s="19">
        <f>Z42/SUMIF(A:A,A42,Z:Z)</f>
        <v>0.16666666666666666</v>
      </c>
      <c r="AB42" s="6">
        <v>12.5</v>
      </c>
      <c r="AC42" s="7">
        <v>4.5839999999999996</v>
      </c>
      <c r="AD42" s="6">
        <v>53</v>
      </c>
      <c r="AE42" s="7">
        <v>33.08</v>
      </c>
      <c r="AF42" s="5">
        <v>2842</v>
      </c>
      <c r="AG42" s="4"/>
      <c r="AH42" s="4"/>
      <c r="AI42" s="4"/>
      <c r="AJ42" s="4"/>
      <c r="AK42" s="4"/>
      <c r="AL42" s="4"/>
      <c r="AM42" s="4"/>
      <c r="AN42" s="11" t="s">
        <v>1225</v>
      </c>
    </row>
    <row r="43" spans="1:40" x14ac:dyDescent="0.25">
      <c r="A43" s="3">
        <v>36129</v>
      </c>
      <c r="B43" s="4" t="s">
        <v>172</v>
      </c>
      <c r="C43" s="4" t="s">
        <v>173</v>
      </c>
      <c r="D43" s="8">
        <v>36220</v>
      </c>
      <c r="E43" s="8">
        <v>34074</v>
      </c>
      <c r="F43" s="6">
        <f t="shared" si="0"/>
        <v>5.8794520547945206</v>
      </c>
      <c r="G43" s="4" t="s">
        <v>40</v>
      </c>
      <c r="H43" s="4" t="s">
        <v>40</v>
      </c>
      <c r="I43" s="4" t="s">
        <v>8</v>
      </c>
      <c r="J43" s="4" t="s">
        <v>9</v>
      </c>
      <c r="K43" s="4" t="s">
        <v>10</v>
      </c>
      <c r="L43" s="4" t="s">
        <v>55</v>
      </c>
      <c r="M43" s="4" t="s">
        <v>56</v>
      </c>
      <c r="N43" s="4" t="s">
        <v>13</v>
      </c>
      <c r="O43" s="4" t="s">
        <v>34</v>
      </c>
      <c r="P43" s="4" t="s">
        <v>57</v>
      </c>
      <c r="Q43" s="4" t="s">
        <v>37</v>
      </c>
      <c r="R43" s="4" t="s">
        <v>392</v>
      </c>
      <c r="S43" s="4" t="s">
        <v>389</v>
      </c>
      <c r="T43" s="4" t="s">
        <v>401</v>
      </c>
      <c r="U43" s="4" t="s">
        <v>413</v>
      </c>
      <c r="V43" s="4"/>
      <c r="W43" s="4" t="s">
        <v>413</v>
      </c>
      <c r="X43" s="4" t="s">
        <v>413</v>
      </c>
      <c r="Y43" s="5">
        <v>400</v>
      </c>
      <c r="Z43" s="5">
        <v>1317</v>
      </c>
      <c r="AA43" s="19">
        <f>Z43/SUMIF(A:A,A43,Z:Z)</f>
        <v>0.16666666666666666</v>
      </c>
      <c r="AB43" s="6">
        <v>9.625</v>
      </c>
      <c r="AC43" s="7">
        <v>6.3730000000000002</v>
      </c>
      <c r="AD43" s="6">
        <v>15</v>
      </c>
      <c r="AE43" s="7">
        <v>71.819999999999993</v>
      </c>
      <c r="AF43" s="5">
        <v>6716</v>
      </c>
      <c r="AG43" s="4"/>
      <c r="AH43" s="4"/>
      <c r="AI43" s="4"/>
      <c r="AJ43" s="4"/>
      <c r="AK43" s="4"/>
      <c r="AL43" s="4"/>
      <c r="AM43" s="4"/>
      <c r="AN43" s="11" t="s">
        <v>1226</v>
      </c>
    </row>
    <row r="44" spans="1:40" x14ac:dyDescent="0.25">
      <c r="A44" s="3">
        <v>36129</v>
      </c>
      <c r="B44" s="4" t="s">
        <v>174</v>
      </c>
      <c r="C44" s="4" t="s">
        <v>175</v>
      </c>
      <c r="D44" s="8">
        <v>36175</v>
      </c>
      <c r="E44" s="8">
        <v>34017</v>
      </c>
      <c r="F44" s="6">
        <f t="shared" si="0"/>
        <v>5.912328767123288</v>
      </c>
      <c r="G44" s="4" t="s">
        <v>378</v>
      </c>
      <c r="H44" s="4" t="s">
        <v>383</v>
      </c>
      <c r="I44" s="4" t="s">
        <v>8</v>
      </c>
      <c r="J44" s="4" t="s">
        <v>9</v>
      </c>
      <c r="K44" s="4" t="s">
        <v>10</v>
      </c>
      <c r="L44" s="4" t="s">
        <v>176</v>
      </c>
      <c r="M44" s="4" t="s">
        <v>177</v>
      </c>
      <c r="N44" s="4" t="s">
        <v>13</v>
      </c>
      <c r="O44" s="4" t="s">
        <v>34</v>
      </c>
      <c r="P44" s="4" t="s">
        <v>171</v>
      </c>
      <c r="Q44" s="4" t="s">
        <v>37</v>
      </c>
      <c r="R44" s="4" t="s">
        <v>393</v>
      </c>
      <c r="S44" s="4" t="s">
        <v>394</v>
      </c>
      <c r="T44" s="4" t="s">
        <v>402</v>
      </c>
      <c r="U44" s="4" t="s">
        <v>413</v>
      </c>
      <c r="V44" s="4" t="s">
        <v>412</v>
      </c>
      <c r="W44" s="4" t="s">
        <v>413</v>
      </c>
      <c r="X44" s="4" t="s">
        <v>412</v>
      </c>
      <c r="Y44" s="5">
        <v>300</v>
      </c>
      <c r="Z44" s="5">
        <v>1317</v>
      </c>
      <c r="AA44" s="19">
        <f>Z44/SUMIF(A:A,A44,Z:Z)</f>
        <v>0.16666666666666666</v>
      </c>
      <c r="AB44" s="6">
        <v>9</v>
      </c>
      <c r="AC44" s="7">
        <v>6.0410000000000004</v>
      </c>
      <c r="AD44" s="6">
        <v>48.25</v>
      </c>
      <c r="AE44" s="7">
        <v>26.71</v>
      </c>
      <c r="AF44" s="5">
        <v>2323</v>
      </c>
      <c r="AG44" s="4"/>
      <c r="AH44" s="4"/>
      <c r="AI44" s="4"/>
      <c r="AJ44" s="4"/>
      <c r="AK44" s="4"/>
      <c r="AL44" s="4"/>
      <c r="AM44" s="4"/>
      <c r="AN44" s="11" t="s">
        <v>1227</v>
      </c>
    </row>
    <row r="45" spans="1:40" x14ac:dyDescent="0.25">
      <c r="A45" s="3">
        <v>36160</v>
      </c>
      <c r="B45" s="4" t="s">
        <v>178</v>
      </c>
      <c r="C45" s="4" t="s">
        <v>179</v>
      </c>
      <c r="D45" s="8">
        <v>36191</v>
      </c>
      <c r="E45" s="8">
        <v>35677</v>
      </c>
      <c r="F45" s="6">
        <f t="shared" si="0"/>
        <v>1.4082191780821918</v>
      </c>
      <c r="G45" s="4" t="s">
        <v>40</v>
      </c>
      <c r="H45" s="4" t="s">
        <v>40</v>
      </c>
      <c r="I45" s="4" t="s">
        <v>8</v>
      </c>
      <c r="J45" s="4" t="s">
        <v>9</v>
      </c>
      <c r="K45" s="4" t="s">
        <v>10</v>
      </c>
      <c r="L45" s="4" t="s">
        <v>180</v>
      </c>
      <c r="M45" s="4" t="s">
        <v>181</v>
      </c>
      <c r="N45" s="4" t="s">
        <v>13</v>
      </c>
      <c r="O45" s="4" t="s">
        <v>34</v>
      </c>
      <c r="P45" s="4" t="s">
        <v>36</v>
      </c>
      <c r="Q45" s="4" t="s">
        <v>15</v>
      </c>
      <c r="R45" s="4" t="s">
        <v>389</v>
      </c>
      <c r="S45" s="4" t="s">
        <v>389</v>
      </c>
      <c r="T45" s="4" t="s">
        <v>403</v>
      </c>
      <c r="U45" s="4" t="s">
        <v>412</v>
      </c>
      <c r="V45" s="4" t="s">
        <v>412</v>
      </c>
      <c r="W45" s="4" t="s">
        <v>413</v>
      </c>
      <c r="X45" s="4" t="s">
        <v>412</v>
      </c>
      <c r="Y45" s="5">
        <v>100</v>
      </c>
      <c r="Z45" s="5">
        <v>720</v>
      </c>
      <c r="AA45" s="19">
        <f>Z45/SUMIF(A:A,A45,Z:Z)</f>
        <v>0.25</v>
      </c>
      <c r="AB45" s="6">
        <v>10.5</v>
      </c>
      <c r="AC45" s="7">
        <v>8.4990000000000006</v>
      </c>
      <c r="AD45" s="6">
        <v>6</v>
      </c>
      <c r="AE45" s="7">
        <v>175.06</v>
      </c>
      <c r="AF45" s="5">
        <v>14542</v>
      </c>
      <c r="AG45" s="4"/>
      <c r="AH45" s="4"/>
      <c r="AI45" s="4"/>
      <c r="AJ45" s="4"/>
      <c r="AK45" s="4"/>
      <c r="AL45" s="4"/>
      <c r="AM45" s="4"/>
      <c r="AN45" s="11" t="s">
        <v>1228</v>
      </c>
    </row>
    <row r="46" spans="1:40" x14ac:dyDescent="0.25">
      <c r="A46" s="3">
        <v>36160</v>
      </c>
      <c r="B46" s="4" t="s">
        <v>182</v>
      </c>
      <c r="C46" s="4" t="s">
        <v>183</v>
      </c>
      <c r="D46" s="8">
        <v>36175</v>
      </c>
      <c r="E46" s="8">
        <v>34366</v>
      </c>
      <c r="F46" s="6">
        <f t="shared" si="0"/>
        <v>4.956164383561644</v>
      </c>
      <c r="G46" s="4" t="s">
        <v>379</v>
      </c>
      <c r="H46" s="4" t="s">
        <v>379</v>
      </c>
      <c r="I46" s="4" t="s">
        <v>8</v>
      </c>
      <c r="J46" s="4" t="s">
        <v>9</v>
      </c>
      <c r="K46" s="4" t="s">
        <v>10</v>
      </c>
      <c r="L46" s="4" t="s">
        <v>115</v>
      </c>
      <c r="M46" s="4" t="s">
        <v>116</v>
      </c>
      <c r="N46" s="4" t="s">
        <v>13</v>
      </c>
      <c r="O46" s="4" t="s">
        <v>71</v>
      </c>
      <c r="P46" s="4" t="s">
        <v>117</v>
      </c>
      <c r="Q46" s="4" t="s">
        <v>15</v>
      </c>
      <c r="R46" s="4" t="s">
        <v>389</v>
      </c>
      <c r="S46" s="4" t="s">
        <v>389</v>
      </c>
      <c r="T46" s="4" t="s">
        <v>389</v>
      </c>
      <c r="U46" s="4" t="s">
        <v>413</v>
      </c>
      <c r="V46" s="4" t="s">
        <v>412</v>
      </c>
      <c r="W46" s="4" t="s">
        <v>413</v>
      </c>
      <c r="X46" s="4" t="s">
        <v>412</v>
      </c>
      <c r="Y46" s="5">
        <v>190</v>
      </c>
      <c r="Z46" s="5">
        <v>720</v>
      </c>
      <c r="AA46" s="19">
        <f>Z46/SUMIF(A:A,A46,Z:Z)</f>
        <v>0.25</v>
      </c>
      <c r="AB46" s="6">
        <v>9.5</v>
      </c>
      <c r="AC46" s="7">
        <v>5.0410000000000004</v>
      </c>
      <c r="AD46" s="6">
        <v>16</v>
      </c>
      <c r="AE46" s="7">
        <v>75.47</v>
      </c>
      <c r="AF46" s="5">
        <v>7073</v>
      </c>
      <c r="AG46" s="4"/>
      <c r="AH46" s="4"/>
      <c r="AI46" s="4"/>
      <c r="AJ46" s="4"/>
      <c r="AK46" s="4"/>
      <c r="AL46" s="4"/>
      <c r="AM46" s="4"/>
      <c r="AN46" s="11" t="s">
        <v>1229</v>
      </c>
    </row>
    <row r="47" spans="1:40" x14ac:dyDescent="0.25">
      <c r="A47" s="3">
        <v>36160</v>
      </c>
      <c r="B47" s="4" t="s">
        <v>184</v>
      </c>
      <c r="C47" s="4" t="s">
        <v>185</v>
      </c>
      <c r="D47" s="8">
        <v>36174</v>
      </c>
      <c r="E47" s="8">
        <v>34935</v>
      </c>
      <c r="F47" s="6">
        <f t="shared" si="0"/>
        <v>3.3945205479452056</v>
      </c>
      <c r="G47" s="4" t="s">
        <v>40</v>
      </c>
      <c r="H47" s="4" t="s">
        <v>40</v>
      </c>
      <c r="I47" s="4" t="s">
        <v>8</v>
      </c>
      <c r="J47" s="4" t="s">
        <v>9</v>
      </c>
      <c r="K47" s="4" t="s">
        <v>10</v>
      </c>
      <c r="L47" s="4" t="s">
        <v>186</v>
      </c>
      <c r="M47" s="4" t="s">
        <v>187</v>
      </c>
      <c r="N47" s="4" t="s">
        <v>188</v>
      </c>
      <c r="O47" s="4" t="s">
        <v>188</v>
      </c>
      <c r="P47" s="4" t="s">
        <v>187</v>
      </c>
      <c r="Q47" s="4" t="s">
        <v>24</v>
      </c>
      <c r="R47" s="4" t="s">
        <v>24</v>
      </c>
      <c r="S47" s="4" t="s">
        <v>24</v>
      </c>
      <c r="T47" s="4" t="s">
        <v>399</v>
      </c>
      <c r="U47" s="4" t="s">
        <v>412</v>
      </c>
      <c r="V47" s="4" t="s">
        <v>413</v>
      </c>
      <c r="W47" s="4" t="s">
        <v>412</v>
      </c>
      <c r="X47" s="4" t="s">
        <v>412</v>
      </c>
      <c r="Y47" s="5">
        <v>230</v>
      </c>
      <c r="Z47" s="5">
        <v>720</v>
      </c>
      <c r="AA47" s="19">
        <f>Z47/SUMIF(A:A,A47,Z:Z)</f>
        <v>0.25</v>
      </c>
      <c r="AB47" s="6">
        <v>8.6649999999999991</v>
      </c>
      <c r="AC47" s="7">
        <v>18.003</v>
      </c>
      <c r="AD47" s="6">
        <v>30</v>
      </c>
      <c r="AE47" s="7">
        <v>29.38</v>
      </c>
      <c r="AF47" s="5">
        <v>3502</v>
      </c>
      <c r="AG47" s="4" t="s">
        <v>414</v>
      </c>
      <c r="AH47" s="4" t="s">
        <v>429</v>
      </c>
      <c r="AI47" s="4"/>
      <c r="AJ47" s="4"/>
      <c r="AK47" s="4"/>
      <c r="AL47" s="4" t="s">
        <v>419</v>
      </c>
      <c r="AM47" s="4"/>
      <c r="AN47" s="11" t="s">
        <v>1230</v>
      </c>
    </row>
    <row r="48" spans="1:40" x14ac:dyDescent="0.25">
      <c r="A48" s="3">
        <v>36160</v>
      </c>
      <c r="B48" s="4" t="s">
        <v>189</v>
      </c>
      <c r="C48" s="4" t="s">
        <v>173</v>
      </c>
      <c r="D48" s="8">
        <v>36144</v>
      </c>
      <c r="E48" s="8">
        <v>34324</v>
      </c>
      <c r="F48" s="6">
        <f t="shared" si="0"/>
        <v>4.9863013698630141</v>
      </c>
      <c r="G48" s="4" t="s">
        <v>40</v>
      </c>
      <c r="H48" s="4" t="s">
        <v>40</v>
      </c>
      <c r="I48" s="4" t="s">
        <v>8</v>
      </c>
      <c r="J48" s="4" t="s">
        <v>9</v>
      </c>
      <c r="K48" s="4" t="s">
        <v>10</v>
      </c>
      <c r="L48" s="4" t="s">
        <v>55</v>
      </c>
      <c r="M48" s="4" t="s">
        <v>56</v>
      </c>
      <c r="N48" s="4" t="s">
        <v>13</v>
      </c>
      <c r="O48" s="4" t="s">
        <v>34</v>
      </c>
      <c r="P48" s="4" t="s">
        <v>57</v>
      </c>
      <c r="Q48" s="4" t="s">
        <v>15</v>
      </c>
      <c r="R48" s="4" t="s">
        <v>389</v>
      </c>
      <c r="S48" s="4" t="s">
        <v>389</v>
      </c>
      <c r="T48" s="4" t="s">
        <v>400</v>
      </c>
      <c r="U48" s="4" t="s">
        <v>413</v>
      </c>
      <c r="V48" s="4"/>
      <c r="W48" s="4" t="s">
        <v>413</v>
      </c>
      <c r="X48" s="4" t="s">
        <v>412</v>
      </c>
      <c r="Y48" s="5">
        <v>200</v>
      </c>
      <c r="Z48" s="5">
        <v>720</v>
      </c>
      <c r="AA48" s="19">
        <f>Z48/SUMIF(A:A,A48,Z:Z)</f>
        <v>0.25</v>
      </c>
      <c r="AB48" s="6">
        <v>8.625</v>
      </c>
      <c r="AC48" s="7">
        <v>4.9560000000000004</v>
      </c>
      <c r="AD48" s="6">
        <v>49</v>
      </c>
      <c r="AE48" s="7">
        <v>28.41</v>
      </c>
      <c r="AF48" s="5">
        <v>2371</v>
      </c>
      <c r="AG48" s="4"/>
      <c r="AH48" s="4"/>
      <c r="AI48" s="4"/>
      <c r="AJ48" s="4"/>
      <c r="AK48" s="4"/>
      <c r="AL48" s="4"/>
      <c r="AM48" s="4"/>
      <c r="AN48" s="11" t="s">
        <v>1231</v>
      </c>
    </row>
    <row r="49" spans="1:40" x14ac:dyDescent="0.25">
      <c r="A49" s="3">
        <v>36191</v>
      </c>
      <c r="B49" s="4" t="s">
        <v>190</v>
      </c>
      <c r="C49" s="4" t="s">
        <v>191</v>
      </c>
      <c r="D49" s="8">
        <v>36175</v>
      </c>
      <c r="E49" s="8">
        <v>38730</v>
      </c>
      <c r="F49" s="6">
        <f t="shared" si="0"/>
        <v>-7</v>
      </c>
      <c r="G49" s="4" t="s">
        <v>379</v>
      </c>
      <c r="H49" s="4" t="s">
        <v>381</v>
      </c>
      <c r="I49" s="4" t="s">
        <v>97</v>
      </c>
      <c r="J49" s="4" t="s">
        <v>192</v>
      </c>
      <c r="K49" s="4" t="s">
        <v>193</v>
      </c>
      <c r="L49" s="4" t="s">
        <v>11</v>
      </c>
      <c r="M49" s="4" t="s">
        <v>149</v>
      </c>
      <c r="N49" s="4" t="s">
        <v>13</v>
      </c>
      <c r="O49" s="4" t="s">
        <v>11</v>
      </c>
      <c r="P49" s="4" t="s">
        <v>576</v>
      </c>
      <c r="Q49" s="4" t="s">
        <v>37</v>
      </c>
      <c r="R49" s="4" t="s">
        <v>393</v>
      </c>
      <c r="S49" s="4" t="s">
        <v>394</v>
      </c>
      <c r="T49" s="4" t="s">
        <v>398</v>
      </c>
      <c r="U49" s="4" t="s">
        <v>413</v>
      </c>
      <c r="V49" s="4"/>
      <c r="W49" s="4" t="s">
        <v>413</v>
      </c>
      <c r="X49" s="4" t="s">
        <v>412</v>
      </c>
      <c r="Y49" s="5">
        <v>183</v>
      </c>
      <c r="Z49" s="5">
        <v>645.70000000000005</v>
      </c>
      <c r="AA49" s="19">
        <f>Z49/SUMIF(A:A,A49,Z:Z)</f>
        <v>0.25</v>
      </c>
      <c r="AB49" s="6">
        <v>12.5</v>
      </c>
      <c r="AC49" s="7">
        <v>8.7889999999999997</v>
      </c>
      <c r="AD49" s="6">
        <v>50</v>
      </c>
      <c r="AE49" s="7">
        <v>15.79</v>
      </c>
      <c r="AF49" s="5">
        <v>1094</v>
      </c>
      <c r="AG49" s="4"/>
      <c r="AH49" s="4"/>
      <c r="AI49" s="4"/>
      <c r="AJ49" s="4"/>
      <c r="AK49" s="4"/>
      <c r="AL49" s="4"/>
      <c r="AM49" s="4"/>
      <c r="AN49" s="11" t="s">
        <v>1232</v>
      </c>
    </row>
    <row r="50" spans="1:40" x14ac:dyDescent="0.25">
      <c r="A50" s="3">
        <v>36191</v>
      </c>
      <c r="B50" s="4" t="s">
        <v>194</v>
      </c>
      <c r="C50" s="4" t="s">
        <v>183</v>
      </c>
      <c r="D50" s="8">
        <v>36175</v>
      </c>
      <c r="E50" s="8">
        <v>34044</v>
      </c>
      <c r="F50" s="6">
        <f t="shared" si="0"/>
        <v>5.838356164383562</v>
      </c>
      <c r="G50" s="4" t="s">
        <v>40</v>
      </c>
      <c r="H50" s="4" t="s">
        <v>40</v>
      </c>
      <c r="I50" s="4" t="s">
        <v>8</v>
      </c>
      <c r="J50" s="4" t="s">
        <v>9</v>
      </c>
      <c r="K50" s="4" t="s">
        <v>10</v>
      </c>
      <c r="L50" s="4" t="s">
        <v>115</v>
      </c>
      <c r="M50" s="4" t="s">
        <v>116</v>
      </c>
      <c r="N50" s="4" t="s">
        <v>13</v>
      </c>
      <c r="O50" s="4" t="s">
        <v>71</v>
      </c>
      <c r="P50" s="4" t="s">
        <v>117</v>
      </c>
      <c r="Q50" s="4" t="s">
        <v>15</v>
      </c>
      <c r="R50" s="4" t="s">
        <v>389</v>
      </c>
      <c r="S50" s="4" t="s">
        <v>389</v>
      </c>
      <c r="T50" s="4" t="s">
        <v>389</v>
      </c>
      <c r="U50" s="4" t="s">
        <v>413</v>
      </c>
      <c r="V50" s="4" t="s">
        <v>412</v>
      </c>
      <c r="W50" s="4" t="s">
        <v>413</v>
      </c>
      <c r="X50" s="4" t="s">
        <v>412</v>
      </c>
      <c r="Y50" s="5">
        <v>135</v>
      </c>
      <c r="Z50" s="5">
        <v>645.70000000000005</v>
      </c>
      <c r="AA50" s="19">
        <f>Z50/SUMIF(A:A,A50,Z:Z)</f>
        <v>0.25</v>
      </c>
      <c r="AB50" s="6">
        <v>11.125</v>
      </c>
      <c r="AC50" s="7">
        <v>2.1179999999999999</v>
      </c>
      <c r="AD50" s="6">
        <v>17.5</v>
      </c>
      <c r="AE50" s="7">
        <v>139.1</v>
      </c>
      <c r="AF50" s="5">
        <v>13484</v>
      </c>
      <c r="AG50" s="4"/>
      <c r="AH50" s="4"/>
      <c r="AI50" s="4"/>
      <c r="AJ50" s="4"/>
      <c r="AK50" s="4"/>
      <c r="AL50" s="4"/>
      <c r="AM50" s="4"/>
      <c r="AN50" s="11" t="s">
        <v>1229</v>
      </c>
    </row>
    <row r="51" spans="1:40" x14ac:dyDescent="0.25">
      <c r="A51" s="3">
        <v>36191</v>
      </c>
      <c r="B51" s="4" t="s">
        <v>195</v>
      </c>
      <c r="C51" s="4" t="s">
        <v>196</v>
      </c>
      <c r="D51" s="8">
        <v>36175</v>
      </c>
      <c r="E51" s="8">
        <v>35382</v>
      </c>
      <c r="F51" s="6">
        <f t="shared" si="0"/>
        <v>2.1726027397260275</v>
      </c>
      <c r="G51" s="4" t="s">
        <v>197</v>
      </c>
      <c r="H51" s="4" t="s">
        <v>197</v>
      </c>
      <c r="I51" s="4" t="s">
        <v>8</v>
      </c>
      <c r="J51" s="4" t="s">
        <v>9</v>
      </c>
      <c r="K51" s="4" t="s">
        <v>153</v>
      </c>
      <c r="L51" s="4" t="s">
        <v>198</v>
      </c>
      <c r="M51" s="4" t="s">
        <v>199</v>
      </c>
      <c r="N51" s="4" t="s">
        <v>13</v>
      </c>
      <c r="O51" s="4" t="s">
        <v>71</v>
      </c>
      <c r="P51" s="4" t="s">
        <v>200</v>
      </c>
      <c r="Q51" s="4" t="s">
        <v>37</v>
      </c>
      <c r="R51" s="4" t="s">
        <v>393</v>
      </c>
      <c r="S51" s="4" t="s">
        <v>394</v>
      </c>
      <c r="T51" s="4" t="s">
        <v>403</v>
      </c>
      <c r="U51" s="4" t="s">
        <v>413</v>
      </c>
      <c r="V51" s="4" t="s">
        <v>412</v>
      </c>
      <c r="W51" s="4" t="s">
        <v>413</v>
      </c>
      <c r="X51" s="4" t="s">
        <v>412</v>
      </c>
      <c r="Y51" s="5">
        <v>175</v>
      </c>
      <c r="Z51" s="5">
        <v>645.70000000000005</v>
      </c>
      <c r="AA51" s="19">
        <f>Z51/SUMIF(A:A,A51,Z:Z)</f>
        <v>0.25</v>
      </c>
      <c r="AB51" s="6">
        <v>12.75</v>
      </c>
      <c r="AC51" s="7">
        <v>7.5369999999999999</v>
      </c>
      <c r="AD51" s="6">
        <v>43</v>
      </c>
      <c r="AE51" s="7">
        <v>34.24</v>
      </c>
      <c r="AF51" s="5">
        <v>2949</v>
      </c>
      <c r="AG51" s="4" t="s">
        <v>415</v>
      </c>
      <c r="AH51" s="4" t="s">
        <v>430</v>
      </c>
      <c r="AI51" s="4"/>
      <c r="AJ51" s="4"/>
      <c r="AK51" s="4"/>
      <c r="AL51" s="4"/>
      <c r="AM51" s="4"/>
      <c r="AN51" s="11" t="s">
        <v>1233</v>
      </c>
    </row>
    <row r="52" spans="1:40" x14ac:dyDescent="0.25">
      <c r="A52" s="3">
        <v>36191</v>
      </c>
      <c r="B52" s="4" t="s">
        <v>201</v>
      </c>
      <c r="C52" s="4" t="s">
        <v>202</v>
      </c>
      <c r="D52" s="8">
        <v>36209</v>
      </c>
      <c r="E52" s="8">
        <v>35811</v>
      </c>
      <c r="F52" s="6">
        <f t="shared" si="0"/>
        <v>1.0904109589041096</v>
      </c>
      <c r="G52" s="4" t="s">
        <v>40</v>
      </c>
      <c r="H52" s="4" t="s">
        <v>40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142</v>
      </c>
      <c r="N52" s="4" t="s">
        <v>13</v>
      </c>
      <c r="O52" s="4" t="s">
        <v>11</v>
      </c>
      <c r="P52" s="4" t="s">
        <v>576</v>
      </c>
      <c r="Q52" s="4" t="s">
        <v>15</v>
      </c>
      <c r="R52" s="4" t="s">
        <v>389</v>
      </c>
      <c r="S52" s="4" t="s">
        <v>389</v>
      </c>
      <c r="T52" s="4" t="s">
        <v>398</v>
      </c>
      <c r="U52" s="4" t="s">
        <v>412</v>
      </c>
      <c r="V52" s="4" t="s">
        <v>412</v>
      </c>
      <c r="W52" s="4" t="s">
        <v>413</v>
      </c>
      <c r="X52" s="4" t="s">
        <v>412</v>
      </c>
      <c r="Y52" s="5">
        <v>152.69999999999999</v>
      </c>
      <c r="Z52" s="5">
        <v>645.70000000000005</v>
      </c>
      <c r="AA52" s="19">
        <f>Z52/SUMIF(A:A,A52,Z:Z)</f>
        <v>0.25</v>
      </c>
      <c r="AB52" s="6">
        <v>14.625</v>
      </c>
      <c r="AC52" s="7">
        <v>5.5380000000000003</v>
      </c>
      <c r="AD52" s="6">
        <v>9</v>
      </c>
      <c r="AE52" s="7">
        <v>77.67</v>
      </c>
      <c r="AF52" s="5">
        <v>15690</v>
      </c>
      <c r="AG52" s="4"/>
      <c r="AH52" s="4"/>
      <c r="AI52" s="4"/>
      <c r="AJ52" s="4"/>
      <c r="AK52" s="4"/>
      <c r="AL52" s="4"/>
      <c r="AM52" s="4"/>
      <c r="AN52" s="11" t="s">
        <v>1234</v>
      </c>
    </row>
    <row r="53" spans="1:40" x14ac:dyDescent="0.25">
      <c r="A53" s="3">
        <v>36219</v>
      </c>
      <c r="B53" s="4" t="s">
        <v>203</v>
      </c>
      <c r="C53" s="4" t="s">
        <v>204</v>
      </c>
      <c r="D53" s="8">
        <v>36240</v>
      </c>
      <c r="E53" s="8">
        <v>35375</v>
      </c>
      <c r="F53" s="6">
        <f t="shared" si="0"/>
        <v>2.3698630136986303</v>
      </c>
      <c r="G53" s="4" t="s">
        <v>379</v>
      </c>
      <c r="H53" s="4" t="s">
        <v>379</v>
      </c>
      <c r="I53" s="4" t="s">
        <v>8</v>
      </c>
      <c r="J53" s="4" t="s">
        <v>9</v>
      </c>
      <c r="K53" s="4" t="s">
        <v>10</v>
      </c>
      <c r="L53" s="4" t="s">
        <v>136</v>
      </c>
      <c r="M53" s="4" t="s">
        <v>137</v>
      </c>
      <c r="N53" s="4" t="s">
        <v>13</v>
      </c>
      <c r="O53" s="4" t="s">
        <v>138</v>
      </c>
      <c r="P53" s="4" t="s">
        <v>205</v>
      </c>
      <c r="Q53" s="4" t="s">
        <v>37</v>
      </c>
      <c r="R53" s="4" t="s">
        <v>393</v>
      </c>
      <c r="S53" s="4" t="s">
        <v>394</v>
      </c>
      <c r="T53" s="4" t="s">
        <v>401</v>
      </c>
      <c r="U53" s="4" t="s">
        <v>412</v>
      </c>
      <c r="V53" s="4" t="s">
        <v>412</v>
      </c>
      <c r="W53" s="4" t="s">
        <v>413</v>
      </c>
      <c r="X53" s="4" t="s">
        <v>412</v>
      </c>
      <c r="Y53" s="5">
        <v>175</v>
      </c>
      <c r="Z53" s="5">
        <v>1200</v>
      </c>
      <c r="AA53" s="19">
        <f>Z53/SUMIF(A:A,A53,Z:Z)</f>
        <v>0.1111111111111111</v>
      </c>
      <c r="AB53" s="6">
        <v>9.5</v>
      </c>
      <c r="AC53" s="7">
        <v>7.6740000000000004</v>
      </c>
      <c r="AD53" s="6">
        <v>38</v>
      </c>
      <c r="AE53" s="7">
        <v>31.12</v>
      </c>
      <c r="AF53" s="5">
        <v>2573</v>
      </c>
      <c r="AG53" s="4"/>
      <c r="AH53" s="4"/>
      <c r="AI53" s="4"/>
      <c r="AJ53" s="4"/>
      <c r="AK53" s="4"/>
      <c r="AL53" s="4"/>
      <c r="AM53" s="4"/>
      <c r="AN53" s="11" t="s">
        <v>1235</v>
      </c>
    </row>
    <row r="54" spans="1:40" x14ac:dyDescent="0.25">
      <c r="A54" s="3">
        <v>36219</v>
      </c>
      <c r="B54" s="4" t="s">
        <v>206</v>
      </c>
      <c r="C54" s="4" t="s">
        <v>204</v>
      </c>
      <c r="D54" s="8">
        <v>36240</v>
      </c>
      <c r="E54" s="8">
        <v>35573</v>
      </c>
      <c r="F54" s="6">
        <f t="shared" si="0"/>
        <v>1.8273972602739725</v>
      </c>
      <c r="G54" s="4" t="s">
        <v>379</v>
      </c>
      <c r="H54" s="4" t="s">
        <v>379</v>
      </c>
      <c r="I54" s="4" t="s">
        <v>8</v>
      </c>
      <c r="J54" s="4" t="s">
        <v>9</v>
      </c>
      <c r="K54" s="4" t="s">
        <v>10</v>
      </c>
      <c r="L54" s="4" t="s">
        <v>136</v>
      </c>
      <c r="M54" s="4" t="s">
        <v>137</v>
      </c>
      <c r="N54" s="4" t="s">
        <v>13</v>
      </c>
      <c r="O54" s="4" t="s">
        <v>138</v>
      </c>
      <c r="P54" s="4" t="s">
        <v>205</v>
      </c>
      <c r="Q54" s="4" t="s">
        <v>37</v>
      </c>
      <c r="R54" s="4" t="s">
        <v>393</v>
      </c>
      <c r="S54" s="4" t="s">
        <v>394</v>
      </c>
      <c r="T54" s="4" t="s">
        <v>401</v>
      </c>
      <c r="U54" s="4" t="s">
        <v>412</v>
      </c>
      <c r="V54" s="4"/>
      <c r="W54" s="4" t="s">
        <v>413</v>
      </c>
      <c r="X54" s="4" t="s">
        <v>412</v>
      </c>
      <c r="Y54" s="5">
        <v>200</v>
      </c>
      <c r="Z54" s="5">
        <v>1200</v>
      </c>
      <c r="AA54" s="19">
        <f>Z54/SUMIF(A:A,A54,Z:Z)</f>
        <v>0.1111111111111111</v>
      </c>
      <c r="AB54" s="6">
        <v>8.5</v>
      </c>
      <c r="AC54" s="7">
        <v>7.9640000000000004</v>
      </c>
      <c r="AD54" s="6">
        <v>35</v>
      </c>
      <c r="AE54" s="7">
        <v>30.78</v>
      </c>
      <c r="AF54" s="5">
        <v>2536</v>
      </c>
      <c r="AG54" s="4"/>
      <c r="AH54" s="4"/>
      <c r="AI54" s="4"/>
      <c r="AJ54" s="4"/>
      <c r="AK54" s="4"/>
      <c r="AL54" s="4"/>
      <c r="AM54" s="4"/>
      <c r="AN54" s="11" t="s">
        <v>1236</v>
      </c>
    </row>
    <row r="55" spans="1:40" x14ac:dyDescent="0.25">
      <c r="A55" s="3">
        <v>36219</v>
      </c>
      <c r="B55" s="4" t="s">
        <v>207</v>
      </c>
      <c r="C55" s="4" t="s">
        <v>173</v>
      </c>
      <c r="D55" s="8">
        <v>36220</v>
      </c>
      <c r="E55" s="8">
        <v>33652</v>
      </c>
      <c r="F55" s="6">
        <f t="shared" si="0"/>
        <v>7.0356164383561648</v>
      </c>
      <c r="G55" s="4" t="s">
        <v>40</v>
      </c>
      <c r="H55" s="4" t="s">
        <v>40</v>
      </c>
      <c r="I55" s="4" t="s">
        <v>8</v>
      </c>
      <c r="J55" s="4" t="s">
        <v>9</v>
      </c>
      <c r="K55" s="4" t="s">
        <v>10</v>
      </c>
      <c r="L55" s="4" t="s">
        <v>55</v>
      </c>
      <c r="M55" s="4" t="s">
        <v>56</v>
      </c>
      <c r="N55" s="4" t="s">
        <v>13</v>
      </c>
      <c r="O55" s="4" t="s">
        <v>34</v>
      </c>
      <c r="P55" s="4" t="s">
        <v>57</v>
      </c>
      <c r="Q55" s="4" t="s">
        <v>15</v>
      </c>
      <c r="R55" s="4" t="s">
        <v>392</v>
      </c>
      <c r="S55" s="4" t="s">
        <v>389</v>
      </c>
      <c r="T55" s="4" t="s">
        <v>400</v>
      </c>
      <c r="U55" s="4" t="s">
        <v>413</v>
      </c>
      <c r="V55" s="4"/>
      <c r="W55" s="4" t="s">
        <v>413</v>
      </c>
      <c r="X55" s="4" t="s">
        <v>413</v>
      </c>
      <c r="Y55" s="5">
        <v>125</v>
      </c>
      <c r="Z55" s="5">
        <v>1200</v>
      </c>
      <c r="AA55" s="19">
        <f>Z55/SUMIF(A:A,A55,Z:Z)</f>
        <v>0.1111111111111111</v>
      </c>
      <c r="AB55" s="6">
        <v>10.25</v>
      </c>
      <c r="AC55" s="7">
        <v>2.964</v>
      </c>
      <c r="AD55" s="6">
        <v>46.5</v>
      </c>
      <c r="AE55" s="7">
        <v>44.39</v>
      </c>
      <c r="AF55" s="5">
        <v>3913</v>
      </c>
      <c r="AG55" s="4"/>
      <c r="AH55" s="4"/>
      <c r="AI55" s="4"/>
      <c r="AJ55" s="4"/>
      <c r="AK55" s="4"/>
      <c r="AL55" s="4"/>
      <c r="AM55" s="4"/>
      <c r="AN55" s="11" t="s">
        <v>1237</v>
      </c>
    </row>
    <row r="56" spans="1:40" x14ac:dyDescent="0.25">
      <c r="A56" s="3">
        <v>36219</v>
      </c>
      <c r="B56" s="4" t="s">
        <v>208</v>
      </c>
      <c r="C56" s="4" t="s">
        <v>173</v>
      </c>
      <c r="D56" s="8">
        <v>36220</v>
      </c>
      <c r="E56" s="8">
        <v>33886</v>
      </c>
      <c r="F56" s="6">
        <f t="shared" si="0"/>
        <v>6.3945205479452056</v>
      </c>
      <c r="G56" s="4" t="s">
        <v>40</v>
      </c>
      <c r="H56" s="4" t="s">
        <v>40</v>
      </c>
      <c r="I56" s="4" t="s">
        <v>8</v>
      </c>
      <c r="J56" s="4" t="s">
        <v>9</v>
      </c>
      <c r="K56" s="4" t="s">
        <v>10</v>
      </c>
      <c r="L56" s="4" t="s">
        <v>55</v>
      </c>
      <c r="M56" s="4" t="s">
        <v>56</v>
      </c>
      <c r="N56" s="4" t="s">
        <v>13</v>
      </c>
      <c r="O56" s="4" t="s">
        <v>34</v>
      </c>
      <c r="P56" s="4" t="s">
        <v>57</v>
      </c>
      <c r="Q56" s="4" t="s">
        <v>15</v>
      </c>
      <c r="R56" s="4" t="s">
        <v>392</v>
      </c>
      <c r="S56" s="4" t="s">
        <v>389</v>
      </c>
      <c r="T56" s="4" t="s">
        <v>400</v>
      </c>
      <c r="U56" s="4" t="s">
        <v>413</v>
      </c>
      <c r="V56" s="4"/>
      <c r="W56" s="4" t="s">
        <v>413</v>
      </c>
      <c r="X56" s="4" t="s">
        <v>413</v>
      </c>
      <c r="Y56" s="5">
        <v>100</v>
      </c>
      <c r="Z56" s="5">
        <v>1200</v>
      </c>
      <c r="AA56" s="19">
        <f>Z56/SUMIF(A:A,A56,Z:Z)</f>
        <v>0.1111111111111111</v>
      </c>
      <c r="AB56" s="6">
        <v>10.375</v>
      </c>
      <c r="AC56" s="7">
        <v>5.59</v>
      </c>
      <c r="AD56" s="6">
        <v>46.5</v>
      </c>
      <c r="AE56" s="7">
        <v>31.13</v>
      </c>
      <c r="AF56" s="5">
        <v>2580</v>
      </c>
      <c r="AG56" s="4"/>
      <c r="AH56" s="4"/>
      <c r="AI56" s="4"/>
      <c r="AJ56" s="4"/>
      <c r="AK56" s="4"/>
      <c r="AL56" s="4"/>
      <c r="AM56" s="4"/>
      <c r="AN56" s="11" t="s">
        <v>1238</v>
      </c>
    </row>
    <row r="57" spans="1:40" x14ac:dyDescent="0.25">
      <c r="A57" s="3">
        <v>36219</v>
      </c>
      <c r="B57" s="4" t="s">
        <v>209</v>
      </c>
      <c r="C57" s="4" t="s">
        <v>173</v>
      </c>
      <c r="D57" s="8">
        <v>36220</v>
      </c>
      <c r="E57" s="8">
        <v>34627</v>
      </c>
      <c r="F57" s="6">
        <f t="shared" si="0"/>
        <v>4.3643835616438356</v>
      </c>
      <c r="G57" s="4" t="s">
        <v>40</v>
      </c>
      <c r="H57" s="4" t="s">
        <v>40</v>
      </c>
      <c r="I57" s="4" t="s">
        <v>8</v>
      </c>
      <c r="J57" s="4" t="s">
        <v>9</v>
      </c>
      <c r="K57" s="4" t="s">
        <v>10</v>
      </c>
      <c r="L57" s="4" t="s">
        <v>55</v>
      </c>
      <c r="M57" s="4" t="s">
        <v>56</v>
      </c>
      <c r="N57" s="4" t="s">
        <v>13</v>
      </c>
      <c r="O57" s="4" t="s">
        <v>34</v>
      </c>
      <c r="P57" s="4" t="s">
        <v>57</v>
      </c>
      <c r="Q57" s="4" t="s">
        <v>15</v>
      </c>
      <c r="R57" s="4" t="s">
        <v>389</v>
      </c>
      <c r="S57" s="4" t="s">
        <v>389</v>
      </c>
      <c r="T57" s="4" t="s">
        <v>400</v>
      </c>
      <c r="U57" s="4" t="s">
        <v>413</v>
      </c>
      <c r="V57" s="4"/>
      <c r="W57" s="4" t="s">
        <v>413</v>
      </c>
      <c r="X57" s="4" t="s">
        <v>412</v>
      </c>
      <c r="Y57" s="5">
        <v>100</v>
      </c>
      <c r="Z57" s="5">
        <v>1200</v>
      </c>
      <c r="AA57" s="19">
        <f>Z57/SUMIF(A:A,A57,Z:Z)</f>
        <v>0.1111111111111111</v>
      </c>
      <c r="AB57" s="6">
        <v>10.65</v>
      </c>
      <c r="AC57" s="7">
        <v>5.6749999999999998</v>
      </c>
      <c r="AD57" s="6">
        <v>46.5</v>
      </c>
      <c r="AE57" s="7">
        <v>31.37</v>
      </c>
      <c r="AF57" s="5">
        <v>2604</v>
      </c>
      <c r="AG57" s="4"/>
      <c r="AH57" s="4"/>
      <c r="AI57" s="4"/>
      <c r="AJ57" s="4"/>
      <c r="AK57" s="4"/>
      <c r="AL57" s="4"/>
      <c r="AM57" s="4"/>
      <c r="AN57" s="11" t="s">
        <v>1239</v>
      </c>
    </row>
    <row r="58" spans="1:40" x14ac:dyDescent="0.25">
      <c r="A58" s="3">
        <v>36219</v>
      </c>
      <c r="B58" s="4" t="s">
        <v>210</v>
      </c>
      <c r="C58" s="4" t="s">
        <v>173</v>
      </c>
      <c r="D58" s="8">
        <v>36220</v>
      </c>
      <c r="E58" s="8">
        <v>35178</v>
      </c>
      <c r="F58" s="6">
        <f t="shared" si="0"/>
        <v>2.8547945205479452</v>
      </c>
      <c r="G58" s="4" t="s">
        <v>40</v>
      </c>
      <c r="H58" s="4" t="s">
        <v>40</v>
      </c>
      <c r="I58" s="4" t="s">
        <v>8</v>
      </c>
      <c r="J58" s="4" t="s">
        <v>9</v>
      </c>
      <c r="K58" s="4" t="s">
        <v>10</v>
      </c>
      <c r="L58" s="4" t="s">
        <v>55</v>
      </c>
      <c r="M58" s="4" t="s">
        <v>56</v>
      </c>
      <c r="N58" s="4" t="s">
        <v>13</v>
      </c>
      <c r="O58" s="4" t="s">
        <v>34</v>
      </c>
      <c r="P58" s="4" t="s">
        <v>57</v>
      </c>
      <c r="Q58" s="4" t="s">
        <v>15</v>
      </c>
      <c r="R58" s="4" t="s">
        <v>389</v>
      </c>
      <c r="S58" s="4" t="s">
        <v>389</v>
      </c>
      <c r="T58" s="4" t="s">
        <v>400</v>
      </c>
      <c r="U58" s="4" t="s">
        <v>412</v>
      </c>
      <c r="V58" s="4" t="s">
        <v>412</v>
      </c>
      <c r="W58" s="4" t="s">
        <v>413</v>
      </c>
      <c r="X58" s="4" t="s">
        <v>412</v>
      </c>
      <c r="Y58" s="5">
        <v>100</v>
      </c>
      <c r="Z58" s="5">
        <v>1200</v>
      </c>
      <c r="AA58" s="19">
        <f>Z58/SUMIF(A:A,A58,Z:Z)</f>
        <v>0.1111111111111111</v>
      </c>
      <c r="AB58" s="6">
        <v>11.5</v>
      </c>
      <c r="AC58" s="7">
        <v>7.1260000000000003</v>
      </c>
      <c r="AD58" s="6">
        <v>46.5</v>
      </c>
      <c r="AE58" s="7">
        <v>30.1</v>
      </c>
      <c r="AF58" s="5">
        <v>2474</v>
      </c>
      <c r="AG58" s="4"/>
      <c r="AH58" s="4"/>
      <c r="AI58" s="4"/>
      <c r="AJ58" s="4"/>
      <c r="AK58" s="4"/>
      <c r="AL58" s="4"/>
      <c r="AM58" s="4"/>
      <c r="AN58" s="11" t="s">
        <v>1240</v>
      </c>
    </row>
    <row r="59" spans="1:40" x14ac:dyDescent="0.25">
      <c r="A59" s="3">
        <v>36219</v>
      </c>
      <c r="B59" s="4" t="s">
        <v>211</v>
      </c>
      <c r="C59" s="4" t="s">
        <v>212</v>
      </c>
      <c r="D59" s="8">
        <v>36220</v>
      </c>
      <c r="E59" s="8">
        <v>35601</v>
      </c>
      <c r="F59" s="6">
        <f t="shared" si="0"/>
        <v>1.6958904109589041</v>
      </c>
      <c r="G59" s="4" t="s">
        <v>40</v>
      </c>
      <c r="H59" s="4" t="s">
        <v>40</v>
      </c>
      <c r="I59" s="4" t="s">
        <v>8</v>
      </c>
      <c r="J59" s="4" t="s">
        <v>9</v>
      </c>
      <c r="K59" s="4" t="s">
        <v>10</v>
      </c>
      <c r="L59" s="4" t="s">
        <v>87</v>
      </c>
      <c r="M59" s="4" t="s">
        <v>88</v>
      </c>
      <c r="N59" s="4" t="s">
        <v>89</v>
      </c>
      <c r="O59" s="4" t="s">
        <v>90</v>
      </c>
      <c r="P59" s="4" t="s">
        <v>90</v>
      </c>
      <c r="Q59" s="4" t="s">
        <v>445</v>
      </c>
      <c r="R59" s="4" t="s">
        <v>395</v>
      </c>
      <c r="S59" s="4" t="s">
        <v>396</v>
      </c>
      <c r="T59" s="4" t="s">
        <v>395</v>
      </c>
      <c r="U59" s="4" t="s">
        <v>413</v>
      </c>
      <c r="V59" s="4" t="s">
        <v>412</v>
      </c>
      <c r="W59" s="4" t="s">
        <v>413</v>
      </c>
      <c r="X59" s="4" t="s">
        <v>413</v>
      </c>
      <c r="Y59" s="5">
        <v>150</v>
      </c>
      <c r="Z59" s="5">
        <v>1200</v>
      </c>
      <c r="AA59" s="19">
        <f>Z59/SUMIF(A:A,A59,Z:Z)</f>
        <v>0.1111111111111111</v>
      </c>
      <c r="AB59" s="6">
        <v>8.375</v>
      </c>
      <c r="AC59" s="7">
        <v>6.3369999999999997</v>
      </c>
      <c r="AD59" s="6">
        <v>10</v>
      </c>
      <c r="AE59" s="7">
        <v>89.69</v>
      </c>
      <c r="AF59" s="5">
        <v>8460</v>
      </c>
      <c r="AG59" s="4"/>
      <c r="AH59" s="4"/>
      <c r="AI59" s="4"/>
      <c r="AJ59" s="4"/>
      <c r="AK59" s="4"/>
      <c r="AL59" s="4"/>
      <c r="AM59" s="4"/>
      <c r="AN59" s="11" t="s">
        <v>1241</v>
      </c>
    </row>
    <row r="60" spans="1:40" x14ac:dyDescent="0.25">
      <c r="A60" s="3">
        <v>36219</v>
      </c>
      <c r="B60" s="4" t="s">
        <v>214</v>
      </c>
      <c r="C60" s="4" t="s">
        <v>212</v>
      </c>
      <c r="D60" s="8">
        <v>36220</v>
      </c>
      <c r="E60" s="8">
        <v>35416</v>
      </c>
      <c r="F60" s="6">
        <f t="shared" si="0"/>
        <v>2.2027397260273971</v>
      </c>
      <c r="G60" s="4" t="s">
        <v>379</v>
      </c>
      <c r="H60" s="4" t="s">
        <v>379</v>
      </c>
      <c r="I60" s="4" t="s">
        <v>8</v>
      </c>
      <c r="J60" s="4" t="s">
        <v>9</v>
      </c>
      <c r="K60" s="4" t="s">
        <v>10</v>
      </c>
      <c r="L60" s="4" t="s">
        <v>87</v>
      </c>
      <c r="M60" s="4" t="s">
        <v>88</v>
      </c>
      <c r="N60" s="4" t="s">
        <v>89</v>
      </c>
      <c r="O60" s="4" t="s">
        <v>90</v>
      </c>
      <c r="P60" s="4" t="s">
        <v>90</v>
      </c>
      <c r="Q60" s="4" t="s">
        <v>15</v>
      </c>
      <c r="R60" s="4" t="s">
        <v>392</v>
      </c>
      <c r="S60" s="4" t="s">
        <v>389</v>
      </c>
      <c r="T60" s="4" t="s">
        <v>405</v>
      </c>
      <c r="U60" s="4" t="s">
        <v>413</v>
      </c>
      <c r="V60" s="4"/>
      <c r="W60" s="4" t="s">
        <v>413</v>
      </c>
      <c r="X60" s="4" t="s">
        <v>413</v>
      </c>
      <c r="Y60" s="5">
        <v>100</v>
      </c>
      <c r="Z60" s="5">
        <v>1200</v>
      </c>
      <c r="AA60" s="19">
        <f>Z60/SUMIF(A:A,A60,Z:Z)</f>
        <v>0.1111111111111111</v>
      </c>
      <c r="AB60" s="6">
        <v>7.7</v>
      </c>
      <c r="AC60" s="7">
        <v>4.8789999999999996</v>
      </c>
      <c r="AD60" s="6">
        <v>40</v>
      </c>
      <c r="AE60" s="7">
        <v>33.43</v>
      </c>
      <c r="AF60" s="5">
        <v>2814</v>
      </c>
      <c r="AG60" s="4"/>
      <c r="AH60" s="4"/>
      <c r="AI60" s="4"/>
      <c r="AJ60" s="4"/>
      <c r="AK60" s="4"/>
      <c r="AL60" s="4"/>
      <c r="AM60" s="4"/>
      <c r="AN60" s="11" t="s">
        <v>1242</v>
      </c>
    </row>
    <row r="61" spans="1:40" x14ac:dyDescent="0.25">
      <c r="A61" s="3">
        <v>36219</v>
      </c>
      <c r="B61" s="4" t="s">
        <v>215</v>
      </c>
      <c r="C61" s="4" t="s">
        <v>216</v>
      </c>
      <c r="D61" s="8">
        <v>36202</v>
      </c>
      <c r="E61" s="8">
        <v>34996</v>
      </c>
      <c r="F61" s="6">
        <f t="shared" si="0"/>
        <v>3.3041095890410959</v>
      </c>
      <c r="G61" s="4" t="s">
        <v>40</v>
      </c>
      <c r="H61" s="4" t="s">
        <v>40</v>
      </c>
      <c r="I61" s="4" t="s">
        <v>8</v>
      </c>
      <c r="J61" s="4" t="s">
        <v>9</v>
      </c>
      <c r="K61" s="4" t="s">
        <v>10</v>
      </c>
      <c r="L61" s="4" t="s">
        <v>11</v>
      </c>
      <c r="M61" s="4" t="s">
        <v>93</v>
      </c>
      <c r="N61" s="4" t="s">
        <v>13</v>
      </c>
      <c r="O61" s="4" t="s">
        <v>14</v>
      </c>
      <c r="P61" s="4" t="s">
        <v>94</v>
      </c>
      <c r="Q61" s="4" t="s">
        <v>15</v>
      </c>
      <c r="R61" s="4" t="s">
        <v>389</v>
      </c>
      <c r="S61" s="4" t="s">
        <v>389</v>
      </c>
      <c r="T61" s="4" t="s">
        <v>389</v>
      </c>
      <c r="U61" s="4" t="s">
        <v>412</v>
      </c>
      <c r="V61" s="4" t="s">
        <v>412</v>
      </c>
      <c r="W61" s="4" t="s">
        <v>413</v>
      </c>
      <c r="X61" s="4" t="s">
        <v>412</v>
      </c>
      <c r="Y61" s="5">
        <v>150</v>
      </c>
      <c r="Z61" s="5">
        <v>1200</v>
      </c>
      <c r="AA61" s="19">
        <f>Z61/SUMIF(A:A,A61,Z:Z)</f>
        <v>0.1111111111111111</v>
      </c>
      <c r="AB61" s="6">
        <v>13</v>
      </c>
      <c r="AC61" s="7">
        <v>4.6269999999999998</v>
      </c>
      <c r="AD61" s="6">
        <v>10</v>
      </c>
      <c r="AE61" s="7">
        <v>135.59</v>
      </c>
      <c r="AF61" s="5">
        <v>13102</v>
      </c>
      <c r="AG61" s="4"/>
      <c r="AH61" s="4"/>
      <c r="AI61" s="4"/>
      <c r="AJ61" s="4"/>
      <c r="AK61" s="4"/>
      <c r="AL61" s="4"/>
      <c r="AM61" s="4"/>
      <c r="AN61" s="11" t="s">
        <v>1243</v>
      </c>
    </row>
    <row r="62" spans="1:40" x14ac:dyDescent="0.25">
      <c r="A62" s="3">
        <v>36250</v>
      </c>
      <c r="B62" s="4" t="s">
        <v>217</v>
      </c>
      <c r="C62" s="4" t="s">
        <v>218</v>
      </c>
      <c r="D62" s="8">
        <v>36251</v>
      </c>
      <c r="E62" s="8">
        <v>35706</v>
      </c>
      <c r="F62" s="6">
        <f t="shared" si="0"/>
        <v>1.4931506849315068</v>
      </c>
      <c r="G62" s="4" t="s">
        <v>40</v>
      </c>
      <c r="H62" s="4" t="s">
        <v>40</v>
      </c>
      <c r="I62" s="4" t="s">
        <v>8</v>
      </c>
      <c r="J62" s="4" t="s">
        <v>9</v>
      </c>
      <c r="K62" s="4" t="s">
        <v>10</v>
      </c>
      <c r="L62" s="4" t="s">
        <v>136</v>
      </c>
      <c r="M62" s="4" t="s">
        <v>137</v>
      </c>
      <c r="N62" s="4" t="s">
        <v>13</v>
      </c>
      <c r="O62" s="4" t="s">
        <v>138</v>
      </c>
      <c r="P62" s="4" t="s">
        <v>205</v>
      </c>
      <c r="Q62" s="4" t="s">
        <v>37</v>
      </c>
      <c r="R62" s="4" t="s">
        <v>393</v>
      </c>
      <c r="S62" s="4" t="s">
        <v>394</v>
      </c>
      <c r="T62" s="4" t="s">
        <v>401</v>
      </c>
      <c r="U62" s="4" t="s">
        <v>413</v>
      </c>
      <c r="V62" s="4" t="s">
        <v>412</v>
      </c>
      <c r="W62" s="4" t="s">
        <v>413</v>
      </c>
      <c r="X62" s="4" t="s">
        <v>412</v>
      </c>
      <c r="Y62" s="5">
        <v>150</v>
      </c>
      <c r="Z62" s="5">
        <v>2753.4</v>
      </c>
      <c r="AA62" s="19">
        <f>Z62/SUMIF(A:A,A62,Z:Z)</f>
        <v>0.14285714285714285</v>
      </c>
      <c r="AB62" s="6">
        <v>8.875</v>
      </c>
      <c r="AC62" s="7">
        <v>8.5419999999999998</v>
      </c>
      <c r="AD62" s="6">
        <v>40.130000000000003</v>
      </c>
      <c r="AE62" s="7">
        <v>27.27</v>
      </c>
      <c r="AF62" s="5">
        <v>2187</v>
      </c>
      <c r="AG62" s="4"/>
      <c r="AH62" s="4"/>
      <c r="AI62" s="4"/>
      <c r="AJ62" s="4"/>
      <c r="AK62" s="4"/>
      <c r="AL62" s="4"/>
      <c r="AM62" s="4"/>
      <c r="AN62" s="11" t="s">
        <v>1244</v>
      </c>
    </row>
    <row r="63" spans="1:40" x14ac:dyDescent="0.25">
      <c r="A63" s="3">
        <v>36250</v>
      </c>
      <c r="B63" s="4" t="s">
        <v>219</v>
      </c>
      <c r="C63" s="4" t="s">
        <v>220</v>
      </c>
      <c r="D63" s="8">
        <v>36297</v>
      </c>
      <c r="E63" s="8">
        <v>34957</v>
      </c>
      <c r="F63" s="6">
        <f t="shared" si="0"/>
        <v>3.6712328767123288</v>
      </c>
      <c r="G63" s="4" t="s">
        <v>40</v>
      </c>
      <c r="H63" s="4" t="s">
        <v>40</v>
      </c>
      <c r="I63" s="4" t="s">
        <v>8</v>
      </c>
      <c r="J63" s="4" t="s">
        <v>9</v>
      </c>
      <c r="K63" s="4" t="s">
        <v>10</v>
      </c>
      <c r="L63" s="4" t="s">
        <v>221</v>
      </c>
      <c r="M63" s="4" t="s">
        <v>222</v>
      </c>
      <c r="N63" s="4" t="s">
        <v>13</v>
      </c>
      <c r="O63" s="4" t="s">
        <v>71</v>
      </c>
      <c r="P63" s="4" t="s">
        <v>200</v>
      </c>
      <c r="Q63" s="4" t="s">
        <v>24</v>
      </c>
      <c r="R63" s="4" t="s">
        <v>24</v>
      </c>
      <c r="S63" s="4" t="s">
        <v>24</v>
      </c>
      <c r="T63" s="4" t="s">
        <v>404</v>
      </c>
      <c r="U63" s="4" t="s">
        <v>413</v>
      </c>
      <c r="V63" s="4" t="s">
        <v>413</v>
      </c>
      <c r="W63" s="4" t="s">
        <v>412</v>
      </c>
      <c r="X63" s="4" t="s">
        <v>412</v>
      </c>
      <c r="Y63" s="5">
        <v>190</v>
      </c>
      <c r="Z63" s="5">
        <v>2753.4</v>
      </c>
      <c r="AA63" s="19">
        <f>Z63/SUMIF(A:A,A63,Z:Z)</f>
        <v>0.14285714285714285</v>
      </c>
      <c r="AB63" s="6">
        <v>13.5</v>
      </c>
      <c r="AC63" s="7">
        <v>4.0410000000000004</v>
      </c>
      <c r="AD63" s="6">
        <v>24</v>
      </c>
      <c r="AE63" s="7">
        <v>75.45</v>
      </c>
      <c r="AF63" s="5">
        <v>7020</v>
      </c>
      <c r="AG63" s="4"/>
      <c r="AH63" s="4"/>
      <c r="AI63" s="4"/>
      <c r="AJ63" s="4"/>
      <c r="AK63" s="4"/>
      <c r="AL63" s="4"/>
      <c r="AM63" s="4"/>
      <c r="AN63" s="11" t="s">
        <v>1245</v>
      </c>
    </row>
    <row r="64" spans="1:40" x14ac:dyDescent="0.25">
      <c r="A64" s="3">
        <v>36250</v>
      </c>
      <c r="B64" s="4" t="s">
        <v>223</v>
      </c>
      <c r="C64" s="4" t="s">
        <v>224</v>
      </c>
      <c r="D64" s="8">
        <v>36982</v>
      </c>
      <c r="E64" s="8">
        <v>35808</v>
      </c>
      <c r="F64" s="6">
        <f t="shared" si="0"/>
        <v>3.2164383561643834</v>
      </c>
      <c r="G64" s="4" t="s">
        <v>379</v>
      </c>
      <c r="H64" s="4" t="s">
        <v>379</v>
      </c>
      <c r="I64" s="4" t="s">
        <v>97</v>
      </c>
      <c r="J64" s="4" t="s">
        <v>98</v>
      </c>
      <c r="K64" s="4" t="s">
        <v>99</v>
      </c>
      <c r="L64" s="4" t="s">
        <v>120</v>
      </c>
      <c r="M64" s="4" t="s">
        <v>121</v>
      </c>
      <c r="N64" s="4" t="s">
        <v>89</v>
      </c>
      <c r="O64" s="4" t="s">
        <v>102</v>
      </c>
      <c r="P64" s="4" t="s">
        <v>103</v>
      </c>
      <c r="Q64" s="4" t="s">
        <v>15</v>
      </c>
      <c r="R64" s="4" t="s">
        <v>389</v>
      </c>
      <c r="S64" s="4" t="s">
        <v>389</v>
      </c>
      <c r="T64" s="4" t="s">
        <v>403</v>
      </c>
      <c r="U64" s="4" t="s">
        <v>413</v>
      </c>
      <c r="V64" s="4" t="s">
        <v>412</v>
      </c>
      <c r="W64" s="4" t="s">
        <v>413</v>
      </c>
      <c r="X64" s="4" t="s">
        <v>412</v>
      </c>
      <c r="Y64" s="5">
        <v>598.5</v>
      </c>
      <c r="Z64" s="5">
        <v>2753.4</v>
      </c>
      <c r="AA64" s="19">
        <f>Z64/SUMIF(A:A,A64,Z:Z)</f>
        <v>0.14285714285714285</v>
      </c>
      <c r="AB64" s="6">
        <v>10</v>
      </c>
      <c r="AC64" s="7">
        <v>8.2520000000000007</v>
      </c>
      <c r="AD64" s="6">
        <v>48</v>
      </c>
      <c r="AE64" s="7">
        <v>25.28</v>
      </c>
      <c r="AF64" s="5">
        <v>1988</v>
      </c>
      <c r="AG64" s="4" t="s">
        <v>414</v>
      </c>
      <c r="AH64" s="4" t="s">
        <v>431</v>
      </c>
      <c r="AI64" s="4"/>
      <c r="AJ64" s="4" t="s">
        <v>421</v>
      </c>
      <c r="AK64" s="4"/>
      <c r="AL64" s="4" t="s">
        <v>417</v>
      </c>
      <c r="AM64" s="4"/>
      <c r="AN64" s="11" t="s">
        <v>1246</v>
      </c>
    </row>
    <row r="65" spans="1:40" x14ac:dyDescent="0.25">
      <c r="A65" s="3">
        <v>36250</v>
      </c>
      <c r="B65" s="4" t="s">
        <v>225</v>
      </c>
      <c r="C65" s="4" t="s">
        <v>226</v>
      </c>
      <c r="D65" s="8">
        <v>36220</v>
      </c>
      <c r="E65" s="8">
        <v>33527</v>
      </c>
      <c r="F65" s="6">
        <f t="shared" si="0"/>
        <v>7.3780821917808215</v>
      </c>
      <c r="G65" s="4" t="s">
        <v>40</v>
      </c>
      <c r="H65" s="4" t="s">
        <v>40</v>
      </c>
      <c r="I65" s="4" t="s">
        <v>8</v>
      </c>
      <c r="J65" s="4" t="s">
        <v>9</v>
      </c>
      <c r="K65" s="4" t="s">
        <v>10</v>
      </c>
      <c r="L65" s="4" t="s">
        <v>55</v>
      </c>
      <c r="M65" s="4" t="s">
        <v>56</v>
      </c>
      <c r="N65" s="4" t="s">
        <v>13</v>
      </c>
      <c r="O65" s="4" t="s">
        <v>34</v>
      </c>
      <c r="P65" s="4" t="s">
        <v>57</v>
      </c>
      <c r="Q65" s="4" t="s">
        <v>15</v>
      </c>
      <c r="R65" s="4" t="s">
        <v>392</v>
      </c>
      <c r="S65" s="4" t="s">
        <v>389</v>
      </c>
      <c r="T65" s="4" t="s">
        <v>400</v>
      </c>
      <c r="U65" s="4" t="s">
        <v>413</v>
      </c>
      <c r="V65" s="4"/>
      <c r="W65" s="4" t="s">
        <v>413</v>
      </c>
      <c r="X65" s="4" t="s">
        <v>413</v>
      </c>
      <c r="Y65" s="5">
        <v>107.2</v>
      </c>
      <c r="Z65" s="5">
        <v>2753.4</v>
      </c>
      <c r="AA65" s="19">
        <f>Z65/SUMIF(A:A,A65,Z:Z)</f>
        <v>0.14285714285714285</v>
      </c>
      <c r="AB65" s="6">
        <v>11.5</v>
      </c>
      <c r="AC65" s="7">
        <v>2.5419999999999998</v>
      </c>
      <c r="AD65" s="6">
        <v>47</v>
      </c>
      <c r="AE65" s="7">
        <v>50.93</v>
      </c>
      <c r="AF65" s="5">
        <v>4576</v>
      </c>
      <c r="AG65" s="4"/>
      <c r="AH65" s="4"/>
      <c r="AI65" s="4"/>
      <c r="AJ65" s="4"/>
      <c r="AK65" s="4"/>
      <c r="AL65" s="4"/>
      <c r="AM65" s="4"/>
      <c r="AN65" s="11" t="s">
        <v>1247</v>
      </c>
    </row>
    <row r="66" spans="1:40" x14ac:dyDescent="0.25">
      <c r="A66" s="3">
        <v>36250</v>
      </c>
      <c r="B66" s="4" t="s">
        <v>227</v>
      </c>
      <c r="C66" s="4" t="s">
        <v>228</v>
      </c>
      <c r="D66" s="8">
        <v>36661</v>
      </c>
      <c r="E66" s="8">
        <v>34256</v>
      </c>
      <c r="F66" s="6">
        <f t="shared" si="0"/>
        <v>6.5890410958904111</v>
      </c>
      <c r="G66" s="4" t="s">
        <v>40</v>
      </c>
      <c r="H66" s="4" t="s">
        <v>40</v>
      </c>
      <c r="I66" s="4" t="s">
        <v>97</v>
      </c>
      <c r="J66" s="4" t="s">
        <v>98</v>
      </c>
      <c r="K66" s="4" t="s">
        <v>99</v>
      </c>
      <c r="L66" s="4" t="s">
        <v>69</v>
      </c>
      <c r="M66" s="4" t="s">
        <v>229</v>
      </c>
      <c r="N66" s="4" t="s">
        <v>13</v>
      </c>
      <c r="O66" s="4" t="s">
        <v>71</v>
      </c>
      <c r="P66" s="4" t="s">
        <v>230</v>
      </c>
      <c r="Q66" s="4" t="s">
        <v>15</v>
      </c>
      <c r="R66" s="4" t="s">
        <v>389</v>
      </c>
      <c r="S66" s="4" t="s">
        <v>389</v>
      </c>
      <c r="T66" s="4" t="s">
        <v>389</v>
      </c>
      <c r="U66" s="4" t="s">
        <v>412</v>
      </c>
      <c r="V66" s="4" t="s">
        <v>412</v>
      </c>
      <c r="W66" s="4" t="s">
        <v>413</v>
      </c>
      <c r="X66" s="4" t="s">
        <v>412</v>
      </c>
      <c r="Y66" s="5">
        <v>110</v>
      </c>
      <c r="Z66" s="5">
        <v>2753.4</v>
      </c>
      <c r="AA66" s="19">
        <f>Z66/SUMIF(A:A,A66,Z:Z)</f>
        <v>0.14285714285714285</v>
      </c>
      <c r="AB66" s="6">
        <v>9.125</v>
      </c>
      <c r="AC66" s="7">
        <v>1.5409999999999999</v>
      </c>
      <c r="AD66" s="6">
        <v>14</v>
      </c>
      <c r="AE66" s="7">
        <v>217.6</v>
      </c>
      <c r="AF66" s="5">
        <v>5968</v>
      </c>
      <c r="AG66" s="4"/>
      <c r="AH66" s="4"/>
      <c r="AI66" s="4"/>
      <c r="AJ66" s="4"/>
      <c r="AK66" s="4"/>
      <c r="AL66" s="4"/>
      <c r="AM66" s="4"/>
      <c r="AN66" s="11" t="s">
        <v>1248</v>
      </c>
    </row>
    <row r="67" spans="1:40" x14ac:dyDescent="0.25">
      <c r="A67" s="3">
        <v>36250</v>
      </c>
      <c r="B67" s="4" t="s">
        <v>231</v>
      </c>
      <c r="C67" s="4" t="s">
        <v>232</v>
      </c>
      <c r="D67" s="8">
        <v>36220</v>
      </c>
      <c r="E67" s="8">
        <v>35808</v>
      </c>
      <c r="F67" s="6">
        <f t="shared" ref="F67:F130" si="1">(D67-E67)/365</f>
        <v>1.1287671232876713</v>
      </c>
      <c r="G67" s="4" t="s">
        <v>40</v>
      </c>
      <c r="H67" s="4" t="s">
        <v>40</v>
      </c>
      <c r="I67" s="4" t="s">
        <v>8</v>
      </c>
      <c r="J67" s="4" t="s">
        <v>9</v>
      </c>
      <c r="K67" s="4" t="s">
        <v>10</v>
      </c>
      <c r="L67" s="4" t="s">
        <v>136</v>
      </c>
      <c r="M67" s="4" t="s">
        <v>137</v>
      </c>
      <c r="N67" s="4" t="s">
        <v>188</v>
      </c>
      <c r="O67" s="4" t="s">
        <v>188</v>
      </c>
      <c r="P67" s="4" t="s">
        <v>187</v>
      </c>
      <c r="Q67" s="4" t="s">
        <v>24</v>
      </c>
      <c r="R67" s="4" t="s">
        <v>24</v>
      </c>
      <c r="S67" s="4" t="s">
        <v>24</v>
      </c>
      <c r="T67" s="4" t="s">
        <v>400</v>
      </c>
      <c r="U67" s="4" t="s">
        <v>413</v>
      </c>
      <c r="V67" s="4" t="s">
        <v>413</v>
      </c>
      <c r="W67" s="4" t="s">
        <v>412</v>
      </c>
      <c r="X67" s="4" t="s">
        <v>412</v>
      </c>
      <c r="Y67" s="5">
        <v>475</v>
      </c>
      <c r="Z67" s="5">
        <v>2753.4</v>
      </c>
      <c r="AA67" s="19">
        <f>Z67/SUMIF(A:A,A67,Z:Z)</f>
        <v>0.14285714285714285</v>
      </c>
      <c r="AB67" s="6">
        <v>11.5</v>
      </c>
      <c r="AC67" s="7">
        <v>3.2080000000000002</v>
      </c>
      <c r="AD67" s="6">
        <v>25</v>
      </c>
      <c r="AE67" s="7">
        <v>77.599999999999994</v>
      </c>
      <c r="AF67" s="5">
        <v>7237</v>
      </c>
      <c r="AG67" s="4"/>
      <c r="AH67" s="4"/>
      <c r="AI67" s="4"/>
      <c r="AJ67" s="4"/>
      <c r="AK67" s="4"/>
      <c r="AL67" s="4"/>
      <c r="AM67" s="4"/>
      <c r="AN67" s="11" t="s">
        <v>1249</v>
      </c>
    </row>
    <row r="68" spans="1:40" x14ac:dyDescent="0.25">
      <c r="A68" s="3">
        <v>36250</v>
      </c>
      <c r="B68" s="4" t="s">
        <v>233</v>
      </c>
      <c r="C68" s="4" t="s">
        <v>232</v>
      </c>
      <c r="D68" s="8">
        <v>36220</v>
      </c>
      <c r="E68" s="8">
        <v>35808</v>
      </c>
      <c r="F68" s="6">
        <f t="shared" si="1"/>
        <v>1.1287671232876713</v>
      </c>
      <c r="G68" s="4" t="s">
        <v>40</v>
      </c>
      <c r="H68" s="4" t="s">
        <v>40</v>
      </c>
      <c r="I68" s="4" t="s">
        <v>8</v>
      </c>
      <c r="J68" s="4" t="s">
        <v>9</v>
      </c>
      <c r="K68" s="4" t="s">
        <v>10</v>
      </c>
      <c r="L68" s="4" t="s">
        <v>136</v>
      </c>
      <c r="M68" s="4" t="s">
        <v>137</v>
      </c>
      <c r="N68" s="4" t="s">
        <v>188</v>
      </c>
      <c r="O68" s="4" t="s">
        <v>188</v>
      </c>
      <c r="P68" s="4" t="s">
        <v>187</v>
      </c>
      <c r="Q68" s="4" t="s">
        <v>24</v>
      </c>
      <c r="R68" s="4" t="s">
        <v>24</v>
      </c>
      <c r="S68" s="4" t="s">
        <v>24</v>
      </c>
      <c r="T68" s="4" t="s">
        <v>398</v>
      </c>
      <c r="U68" s="4" t="s">
        <v>413</v>
      </c>
      <c r="V68" s="4" t="s">
        <v>413</v>
      </c>
      <c r="W68" s="4" t="s">
        <v>412</v>
      </c>
      <c r="X68" s="4" t="s">
        <v>412</v>
      </c>
      <c r="Y68" s="5">
        <v>1122.7</v>
      </c>
      <c r="Z68" s="5">
        <v>2753.4</v>
      </c>
      <c r="AA68" s="19">
        <f>Z68/SUMIF(A:A,A68,Z:Z)</f>
        <v>0.14285714285714285</v>
      </c>
      <c r="AB68" s="6">
        <v>13</v>
      </c>
      <c r="AC68" s="7">
        <v>3.2080000000000002</v>
      </c>
      <c r="AD68" s="6">
        <v>25.13</v>
      </c>
      <c r="AE68" s="7">
        <v>76.86</v>
      </c>
      <c r="AF68" s="5">
        <v>7613</v>
      </c>
      <c r="AG68" s="4"/>
      <c r="AH68" s="4"/>
      <c r="AI68" s="4"/>
      <c r="AJ68" s="4"/>
      <c r="AK68" s="4"/>
      <c r="AL68" s="4"/>
      <c r="AM68" s="4"/>
      <c r="AN68" s="11" t="s">
        <v>1250</v>
      </c>
    </row>
    <row r="69" spans="1:40" x14ac:dyDescent="0.25">
      <c r="A69" s="3">
        <v>36280</v>
      </c>
      <c r="B69" s="4" t="s">
        <v>234</v>
      </c>
      <c r="C69" s="4" t="s">
        <v>235</v>
      </c>
      <c r="D69" s="8">
        <v>36310</v>
      </c>
      <c r="E69" s="8">
        <v>35718</v>
      </c>
      <c r="F69" s="6">
        <f t="shared" si="1"/>
        <v>1.6219178082191781</v>
      </c>
      <c r="G69" s="4" t="s">
        <v>378</v>
      </c>
      <c r="H69" s="4" t="s">
        <v>383</v>
      </c>
      <c r="I69" s="4" t="s">
        <v>97</v>
      </c>
      <c r="J69" s="4" t="s">
        <v>130</v>
      </c>
      <c r="K69" s="4" t="s">
        <v>131</v>
      </c>
      <c r="L69" s="4" t="s">
        <v>115</v>
      </c>
      <c r="M69" s="4" t="s">
        <v>116</v>
      </c>
      <c r="N69" s="4" t="s">
        <v>13</v>
      </c>
      <c r="O69" s="4" t="s">
        <v>71</v>
      </c>
      <c r="P69" s="4" t="s">
        <v>117</v>
      </c>
      <c r="Q69" s="4" t="s">
        <v>15</v>
      </c>
      <c r="R69" s="4" t="s">
        <v>389</v>
      </c>
      <c r="S69" s="4" t="s">
        <v>389</v>
      </c>
      <c r="T69" s="4" t="s">
        <v>389</v>
      </c>
      <c r="U69" s="4" t="s">
        <v>412</v>
      </c>
      <c r="V69" s="4" t="s">
        <v>412</v>
      </c>
      <c r="W69" s="4" t="s">
        <v>413</v>
      </c>
      <c r="X69" s="4" t="s">
        <v>412</v>
      </c>
      <c r="Y69" s="5">
        <v>189.5</v>
      </c>
      <c r="Z69" s="5">
        <v>1261.0999999999999</v>
      </c>
      <c r="AA69" s="19">
        <f>Z69/SUMIF(A:A,A69,Z:Z)</f>
        <v>0.14285714285714282</v>
      </c>
      <c r="AB69" s="6">
        <v>11.375</v>
      </c>
      <c r="AC69" s="7">
        <v>3</v>
      </c>
      <c r="AD69" s="6">
        <v>51</v>
      </c>
      <c r="AE69" s="7">
        <v>41.33</v>
      </c>
      <c r="AF69" s="5">
        <v>3615</v>
      </c>
      <c r="AG69" s="4"/>
      <c r="AH69" s="4"/>
      <c r="AI69" s="4"/>
      <c r="AJ69" s="4"/>
      <c r="AK69" s="4"/>
      <c r="AL69" s="4"/>
      <c r="AM69" s="4"/>
      <c r="AN69" s="11" t="s">
        <v>1251</v>
      </c>
    </row>
    <row r="70" spans="1:40" x14ac:dyDescent="0.25">
      <c r="A70" s="3">
        <v>36280</v>
      </c>
      <c r="B70" s="4" t="s">
        <v>236</v>
      </c>
      <c r="C70" s="4" t="s">
        <v>235</v>
      </c>
      <c r="D70" s="8">
        <v>36340</v>
      </c>
      <c r="E70" s="8">
        <v>35718</v>
      </c>
      <c r="F70" s="6">
        <f t="shared" si="1"/>
        <v>1.704109589041096</v>
      </c>
      <c r="G70" s="4" t="s">
        <v>378</v>
      </c>
      <c r="H70" s="4" t="s">
        <v>383</v>
      </c>
      <c r="I70" s="4" t="s">
        <v>97</v>
      </c>
      <c r="J70" s="4" t="s">
        <v>130</v>
      </c>
      <c r="K70" s="4" t="s">
        <v>131</v>
      </c>
      <c r="L70" s="4" t="s">
        <v>115</v>
      </c>
      <c r="M70" s="4" t="s">
        <v>116</v>
      </c>
      <c r="N70" s="4" t="s">
        <v>13</v>
      </c>
      <c r="O70" s="4" t="s">
        <v>71</v>
      </c>
      <c r="P70" s="4" t="s">
        <v>117</v>
      </c>
      <c r="Q70" s="4" t="s">
        <v>15</v>
      </c>
      <c r="R70" s="4" t="s">
        <v>389</v>
      </c>
      <c r="S70" s="4" t="s">
        <v>389</v>
      </c>
      <c r="T70" s="4" t="s">
        <v>389</v>
      </c>
      <c r="U70" s="4" t="s">
        <v>412</v>
      </c>
      <c r="V70" s="4" t="s">
        <v>412</v>
      </c>
      <c r="W70" s="4" t="s">
        <v>413</v>
      </c>
      <c r="X70" s="4" t="s">
        <v>412</v>
      </c>
      <c r="Y70" s="5">
        <v>211.6</v>
      </c>
      <c r="Z70" s="5">
        <v>1261.0999999999999</v>
      </c>
      <c r="AA70" s="19">
        <f>Z70/SUMIF(A:A,A70,Z:Z)</f>
        <v>0.14285714285714282</v>
      </c>
      <c r="AB70" s="6">
        <v>11.875</v>
      </c>
      <c r="AC70" s="7">
        <v>5</v>
      </c>
      <c r="AD70" s="6">
        <v>45</v>
      </c>
      <c r="AE70" s="7">
        <v>36.619999999999997</v>
      </c>
      <c r="AF70" s="5">
        <v>3135</v>
      </c>
      <c r="AG70" s="4"/>
      <c r="AH70" s="4"/>
      <c r="AI70" s="4"/>
      <c r="AJ70" s="4"/>
      <c r="AK70" s="4"/>
      <c r="AL70" s="4"/>
      <c r="AM70" s="4"/>
      <c r="AN70" s="11" t="s">
        <v>1252</v>
      </c>
    </row>
    <row r="71" spans="1:40" x14ac:dyDescent="0.25">
      <c r="A71" s="3">
        <v>36280</v>
      </c>
      <c r="B71" s="4" t="s">
        <v>237</v>
      </c>
      <c r="C71" s="4" t="s">
        <v>238</v>
      </c>
      <c r="D71" s="8">
        <v>36539</v>
      </c>
      <c r="E71" s="8">
        <v>34325</v>
      </c>
      <c r="F71" s="6">
        <f t="shared" si="1"/>
        <v>6.065753424657534</v>
      </c>
      <c r="G71" s="4" t="s">
        <v>379</v>
      </c>
      <c r="H71" s="4" t="s">
        <v>379</v>
      </c>
      <c r="I71" s="4" t="s">
        <v>97</v>
      </c>
      <c r="J71" s="4" t="s">
        <v>98</v>
      </c>
      <c r="K71" s="4" t="s">
        <v>239</v>
      </c>
      <c r="L71" s="4" t="s">
        <v>240</v>
      </c>
      <c r="M71" s="4" t="s">
        <v>241</v>
      </c>
      <c r="N71" s="4" t="s">
        <v>89</v>
      </c>
      <c r="O71" s="4" t="s">
        <v>102</v>
      </c>
      <c r="P71" s="4" t="s">
        <v>103</v>
      </c>
      <c r="Q71" s="4" t="s">
        <v>15</v>
      </c>
      <c r="R71" s="4" t="s">
        <v>389</v>
      </c>
      <c r="S71" s="4" t="s">
        <v>389</v>
      </c>
      <c r="T71" s="4" t="s">
        <v>389</v>
      </c>
      <c r="U71" s="4" t="s">
        <v>412</v>
      </c>
      <c r="V71" s="4" t="s">
        <v>412</v>
      </c>
      <c r="W71" s="4" t="s">
        <v>413</v>
      </c>
      <c r="X71" s="4" t="s">
        <v>412</v>
      </c>
      <c r="Y71" s="5">
        <v>250</v>
      </c>
      <c r="Z71" s="5">
        <v>1261.0999999999999</v>
      </c>
      <c r="AA71" s="19">
        <f>Z71/SUMIF(A:A,A71,Z:Z)</f>
        <v>0.14285714285714282</v>
      </c>
      <c r="AB71" s="6">
        <v>8.75</v>
      </c>
      <c r="AC71" s="7">
        <v>4.6269999999999998</v>
      </c>
      <c r="AD71" s="6">
        <v>25</v>
      </c>
      <c r="AE71" s="7">
        <v>54.48</v>
      </c>
      <c r="AF71" s="5">
        <v>4920</v>
      </c>
      <c r="AG71" s="4"/>
      <c r="AH71" s="4"/>
      <c r="AI71" s="4"/>
      <c r="AJ71" s="4"/>
      <c r="AK71" s="4"/>
      <c r="AL71" s="4"/>
      <c r="AM71" s="4"/>
      <c r="AN71" s="11" t="s">
        <v>1253</v>
      </c>
    </row>
    <row r="72" spans="1:40" x14ac:dyDescent="0.25">
      <c r="A72" s="3">
        <v>36280</v>
      </c>
      <c r="B72" s="4" t="s">
        <v>242</v>
      </c>
      <c r="C72" s="4" t="s">
        <v>243</v>
      </c>
      <c r="D72" s="8">
        <v>36322</v>
      </c>
      <c r="E72" s="8">
        <v>33927</v>
      </c>
      <c r="F72" s="6">
        <f t="shared" si="1"/>
        <v>6.5616438356164384</v>
      </c>
      <c r="G72" s="4" t="s">
        <v>379</v>
      </c>
      <c r="H72" s="4" t="s">
        <v>381</v>
      </c>
      <c r="I72" s="4" t="s">
        <v>8</v>
      </c>
      <c r="J72" s="4" t="s">
        <v>9</v>
      </c>
      <c r="K72" s="4" t="s">
        <v>10</v>
      </c>
      <c r="L72" s="4" t="s">
        <v>34</v>
      </c>
      <c r="M72" s="4" t="s">
        <v>35</v>
      </c>
      <c r="N72" s="4" t="s">
        <v>13</v>
      </c>
      <c r="O72" s="4" t="s">
        <v>34</v>
      </c>
      <c r="P72" s="4" t="s">
        <v>36</v>
      </c>
      <c r="Q72" s="4" t="s">
        <v>15</v>
      </c>
      <c r="R72" s="4" t="s">
        <v>392</v>
      </c>
      <c r="S72" s="4" t="s">
        <v>389</v>
      </c>
      <c r="T72" s="4" t="s">
        <v>406</v>
      </c>
      <c r="U72" s="4" t="s">
        <v>413</v>
      </c>
      <c r="V72" s="4"/>
      <c r="W72" s="4" t="s">
        <v>413</v>
      </c>
      <c r="X72" s="4" t="s">
        <v>413</v>
      </c>
      <c r="Y72" s="5">
        <v>100</v>
      </c>
      <c r="Z72" s="5">
        <v>1261.0999999999999</v>
      </c>
      <c r="AA72" s="19">
        <f>Z72/SUMIF(A:A,A72,Z:Z)</f>
        <v>0.14285714285714282</v>
      </c>
      <c r="AB72" s="6">
        <v>9.4499999999999993</v>
      </c>
      <c r="AC72" s="7">
        <v>13.544</v>
      </c>
      <c r="AD72" s="6">
        <v>19.25</v>
      </c>
      <c r="AE72" s="7">
        <v>49.51</v>
      </c>
      <c r="AF72" s="5">
        <v>4417</v>
      </c>
      <c r="AG72" s="4"/>
      <c r="AH72" s="4"/>
      <c r="AI72" s="4"/>
      <c r="AJ72" s="4"/>
      <c r="AK72" s="4"/>
      <c r="AL72" s="4"/>
      <c r="AM72" s="4"/>
      <c r="AN72" s="11" t="s">
        <v>1254</v>
      </c>
    </row>
    <row r="73" spans="1:40" x14ac:dyDescent="0.25">
      <c r="A73" s="3">
        <v>36280</v>
      </c>
      <c r="B73" s="4" t="s">
        <v>244</v>
      </c>
      <c r="C73" s="4" t="s">
        <v>245</v>
      </c>
      <c r="D73" s="8">
        <v>36265</v>
      </c>
      <c r="E73" s="8">
        <v>35517</v>
      </c>
      <c r="F73" s="6">
        <f t="shared" si="1"/>
        <v>2.0493150684931507</v>
      </c>
      <c r="G73" s="4" t="s">
        <v>40</v>
      </c>
      <c r="H73" s="4" t="s">
        <v>40</v>
      </c>
      <c r="I73" s="4" t="s">
        <v>8</v>
      </c>
      <c r="J73" s="4" t="s">
        <v>9</v>
      </c>
      <c r="K73" s="4" t="s">
        <v>10</v>
      </c>
      <c r="L73" s="4" t="s">
        <v>246</v>
      </c>
      <c r="M73" s="4" t="s">
        <v>247</v>
      </c>
      <c r="N73" s="4" t="s">
        <v>13</v>
      </c>
      <c r="O73" s="4" t="s">
        <v>248</v>
      </c>
      <c r="P73" s="4" t="s">
        <v>588</v>
      </c>
      <c r="Q73" s="4" t="s">
        <v>37</v>
      </c>
      <c r="R73" s="4" t="s">
        <v>393</v>
      </c>
      <c r="S73" s="4" t="s">
        <v>394</v>
      </c>
      <c r="T73" s="4" t="s">
        <v>401</v>
      </c>
      <c r="U73" s="4" t="s">
        <v>412</v>
      </c>
      <c r="V73" s="4" t="s">
        <v>412</v>
      </c>
      <c r="W73" s="4" t="s">
        <v>413</v>
      </c>
      <c r="X73" s="4" t="s">
        <v>412</v>
      </c>
      <c r="Y73" s="5">
        <v>100</v>
      </c>
      <c r="Z73" s="5">
        <v>1261.0999999999999</v>
      </c>
      <c r="AA73" s="19">
        <f>Z73/SUMIF(A:A,A73,Z:Z)</f>
        <v>0.14285714285714282</v>
      </c>
      <c r="AB73" s="6">
        <v>12.5</v>
      </c>
      <c r="AC73" s="7">
        <v>5.5439999999999996</v>
      </c>
      <c r="AD73" s="6">
        <v>40.5</v>
      </c>
      <c r="AE73" s="7">
        <v>39.840000000000003</v>
      </c>
      <c r="AF73" s="5">
        <v>3453</v>
      </c>
      <c r="AG73" s="4"/>
      <c r="AH73" s="4"/>
      <c r="AI73" s="4"/>
      <c r="AJ73" s="4"/>
      <c r="AK73" s="4"/>
      <c r="AL73" s="4"/>
      <c r="AM73" s="4"/>
      <c r="AN73" s="11" t="s">
        <v>1255</v>
      </c>
    </row>
    <row r="74" spans="1:40" x14ac:dyDescent="0.25">
      <c r="A74" s="3">
        <v>36280</v>
      </c>
      <c r="B74" s="4" t="s">
        <v>249</v>
      </c>
      <c r="C74" s="4" t="s">
        <v>250</v>
      </c>
      <c r="D74" s="8">
        <v>36281</v>
      </c>
      <c r="E74" s="8">
        <v>36091</v>
      </c>
      <c r="F74" s="6">
        <f t="shared" si="1"/>
        <v>0.52054794520547942</v>
      </c>
      <c r="G74" s="4" t="s">
        <v>379</v>
      </c>
      <c r="H74" s="4" t="s">
        <v>379</v>
      </c>
      <c r="I74" s="4" t="s">
        <v>8</v>
      </c>
      <c r="J74" s="4" t="s">
        <v>9</v>
      </c>
      <c r="K74" s="4" t="s">
        <v>251</v>
      </c>
      <c r="L74" s="4" t="s">
        <v>126</v>
      </c>
      <c r="M74" s="4" t="s">
        <v>252</v>
      </c>
      <c r="N74" s="4" t="s">
        <v>13</v>
      </c>
      <c r="O74" s="4" t="s">
        <v>126</v>
      </c>
      <c r="P74" s="4" t="s">
        <v>570</v>
      </c>
      <c r="Q74" s="4" t="s">
        <v>24</v>
      </c>
      <c r="R74" s="4" t="s">
        <v>392</v>
      </c>
      <c r="S74" s="4" t="s">
        <v>389</v>
      </c>
      <c r="T74" s="4" t="s">
        <v>404</v>
      </c>
      <c r="U74" s="4" t="s">
        <v>413</v>
      </c>
      <c r="V74" s="4"/>
      <c r="W74" s="4" t="s">
        <v>413</v>
      </c>
      <c r="X74" s="4" t="s">
        <v>413</v>
      </c>
      <c r="Y74" s="5">
        <v>110</v>
      </c>
      <c r="Z74" s="5">
        <v>1261.0999999999999</v>
      </c>
      <c r="AA74" s="19">
        <f>Z74/SUMIF(A:A,A74,Z:Z)</f>
        <v>0.14285714285714282</v>
      </c>
      <c r="AB74" s="6">
        <v>10</v>
      </c>
      <c r="AC74" s="7">
        <v>6.0030000000000001</v>
      </c>
      <c r="AD74" s="6">
        <v>34</v>
      </c>
      <c r="AE74" s="7">
        <v>39.39</v>
      </c>
      <c r="AF74" s="5">
        <v>3408</v>
      </c>
      <c r="AG74" s="4"/>
      <c r="AH74" s="4"/>
      <c r="AI74" s="4"/>
      <c r="AJ74" s="4"/>
      <c r="AK74" s="4"/>
      <c r="AL74" s="4"/>
      <c r="AM74" s="4"/>
      <c r="AN74" s="11" t="s">
        <v>1256</v>
      </c>
    </row>
    <row r="75" spans="1:40" x14ac:dyDescent="0.25">
      <c r="A75" s="3">
        <v>36280</v>
      </c>
      <c r="B75" s="4" t="s">
        <v>253</v>
      </c>
      <c r="C75" s="4" t="s">
        <v>254</v>
      </c>
      <c r="D75" s="8">
        <v>36283</v>
      </c>
      <c r="E75" s="8">
        <v>36048</v>
      </c>
      <c r="F75" s="6">
        <f t="shared" si="1"/>
        <v>0.64383561643835618</v>
      </c>
      <c r="G75" s="4" t="s">
        <v>40</v>
      </c>
      <c r="H75" s="4" t="s">
        <v>40</v>
      </c>
      <c r="I75" s="4" t="s">
        <v>8</v>
      </c>
      <c r="J75" s="4" t="s">
        <v>9</v>
      </c>
      <c r="K75" s="4" t="s">
        <v>10</v>
      </c>
      <c r="L75" s="4" t="s">
        <v>109</v>
      </c>
      <c r="M75" s="4" t="s">
        <v>110</v>
      </c>
      <c r="N75" s="4" t="s">
        <v>13</v>
      </c>
      <c r="O75" s="4" t="s">
        <v>111</v>
      </c>
      <c r="P75" s="4" t="s">
        <v>112</v>
      </c>
      <c r="Q75" s="4" t="s">
        <v>37</v>
      </c>
      <c r="R75" s="4" t="s">
        <v>393</v>
      </c>
      <c r="S75" s="4" t="s">
        <v>394</v>
      </c>
      <c r="T75" s="4" t="s">
        <v>403</v>
      </c>
      <c r="U75" s="4" t="s">
        <v>413</v>
      </c>
      <c r="V75" s="4" t="s">
        <v>412</v>
      </c>
      <c r="W75" s="4" t="s">
        <v>413</v>
      </c>
      <c r="X75" s="4" t="s">
        <v>412</v>
      </c>
      <c r="Y75" s="5">
        <v>300</v>
      </c>
      <c r="Z75" s="5">
        <v>1261.0999999999999</v>
      </c>
      <c r="AA75" s="19">
        <f>Z75/SUMIF(A:A,A75,Z:Z)</f>
        <v>0.14285714285714282</v>
      </c>
      <c r="AB75" s="6">
        <v>9.875</v>
      </c>
      <c r="AC75" s="7">
        <v>6.0030000000000001</v>
      </c>
      <c r="AD75" s="6">
        <v>14</v>
      </c>
      <c r="AE75" s="7">
        <v>79.459999999999994</v>
      </c>
      <c r="AF75" s="5">
        <v>7414</v>
      </c>
      <c r="AG75" s="4"/>
      <c r="AH75" s="4"/>
      <c r="AI75" s="4"/>
      <c r="AJ75" s="4"/>
      <c r="AK75" s="4"/>
      <c r="AL75" s="4"/>
      <c r="AM75" s="4"/>
      <c r="AN75" s="11" t="s">
        <v>1257</v>
      </c>
    </row>
    <row r="76" spans="1:40" x14ac:dyDescent="0.25">
      <c r="A76" s="3">
        <v>36311</v>
      </c>
      <c r="B76" s="4" t="s">
        <v>255</v>
      </c>
      <c r="C76" s="4" t="s">
        <v>256</v>
      </c>
      <c r="D76" s="8">
        <v>36308</v>
      </c>
      <c r="E76" s="8">
        <v>35926</v>
      </c>
      <c r="F76" s="6">
        <f t="shared" si="1"/>
        <v>1.0465753424657533</v>
      </c>
      <c r="G76" s="4" t="s">
        <v>40</v>
      </c>
      <c r="H76" s="4" t="s">
        <v>40</v>
      </c>
      <c r="I76" s="4" t="s">
        <v>8</v>
      </c>
      <c r="J76" s="4" t="s">
        <v>9</v>
      </c>
      <c r="K76" s="4" t="s">
        <v>10</v>
      </c>
      <c r="L76" s="4" t="s">
        <v>136</v>
      </c>
      <c r="M76" s="4" t="s">
        <v>257</v>
      </c>
      <c r="N76" s="4" t="s">
        <v>13</v>
      </c>
      <c r="O76" s="4" t="s">
        <v>138</v>
      </c>
      <c r="P76" s="4" t="s">
        <v>139</v>
      </c>
      <c r="Q76" s="4" t="s">
        <v>15</v>
      </c>
      <c r="R76" s="4" t="s">
        <v>389</v>
      </c>
      <c r="S76" s="4" t="s">
        <v>389</v>
      </c>
      <c r="T76" s="4" t="s">
        <v>403</v>
      </c>
      <c r="U76" s="4" t="s">
        <v>412</v>
      </c>
      <c r="V76" s="4" t="s">
        <v>412</v>
      </c>
      <c r="W76" s="4" t="s">
        <v>413</v>
      </c>
      <c r="X76" s="4" t="s">
        <v>412</v>
      </c>
      <c r="Y76" s="5">
        <v>275</v>
      </c>
      <c r="Z76" s="5">
        <v>2509.2999999999997</v>
      </c>
      <c r="AA76" s="19">
        <f>Z76/SUMIF(A:A,A76,Z:Z)</f>
        <v>7.6923076923076927E-2</v>
      </c>
      <c r="AB76" s="6">
        <v>9.5</v>
      </c>
      <c r="AC76" s="7">
        <v>8.7119999999999997</v>
      </c>
      <c r="AD76" s="6">
        <v>66</v>
      </c>
      <c r="AE76" s="7">
        <v>17.149999999999999</v>
      </c>
      <c r="AF76" s="5">
        <v>1130</v>
      </c>
      <c r="AG76" s="4"/>
      <c r="AH76" s="4"/>
      <c r="AI76" s="4"/>
      <c r="AJ76" s="4"/>
      <c r="AK76" s="4"/>
      <c r="AL76" s="4"/>
      <c r="AM76" s="4"/>
      <c r="AN76" s="11" t="s">
        <v>1258</v>
      </c>
    </row>
    <row r="77" spans="1:40" x14ac:dyDescent="0.25">
      <c r="A77" s="3">
        <v>36311</v>
      </c>
      <c r="B77" s="4" t="s">
        <v>258</v>
      </c>
      <c r="C77" s="4" t="s">
        <v>259</v>
      </c>
      <c r="D77" s="8">
        <v>36356</v>
      </c>
      <c r="E77" s="8">
        <v>35997</v>
      </c>
      <c r="F77" s="6">
        <f t="shared" si="1"/>
        <v>0.98356164383561639</v>
      </c>
      <c r="G77" s="4" t="s">
        <v>40</v>
      </c>
      <c r="H77" s="4" t="s">
        <v>40</v>
      </c>
      <c r="I77" s="4" t="s">
        <v>8</v>
      </c>
      <c r="J77" s="4" t="s">
        <v>9</v>
      </c>
      <c r="K77" s="4" t="s">
        <v>10</v>
      </c>
      <c r="L77" s="4" t="s">
        <v>260</v>
      </c>
      <c r="M77" s="4" t="s">
        <v>261</v>
      </c>
      <c r="N77" s="4" t="s">
        <v>13</v>
      </c>
      <c r="O77" s="4" t="s">
        <v>248</v>
      </c>
      <c r="P77" s="4" t="s">
        <v>262</v>
      </c>
      <c r="Q77" s="4" t="s">
        <v>24</v>
      </c>
      <c r="R77" s="4" t="s">
        <v>24</v>
      </c>
      <c r="S77" s="4" t="s">
        <v>24</v>
      </c>
      <c r="T77" s="4" t="s">
        <v>403</v>
      </c>
      <c r="U77" s="4" t="s">
        <v>413</v>
      </c>
      <c r="V77" s="4" t="s">
        <v>413</v>
      </c>
      <c r="W77" s="4" t="s">
        <v>412</v>
      </c>
      <c r="X77" s="4" t="s">
        <v>412</v>
      </c>
      <c r="Y77" s="5">
        <v>205</v>
      </c>
      <c r="Z77" s="5">
        <v>2509.2999999999997</v>
      </c>
      <c r="AA77" s="19">
        <f>Z77/SUMIF(A:A,A77,Z:Z)</f>
        <v>7.6923076923076927E-2</v>
      </c>
      <c r="AB77" s="6">
        <v>12.25</v>
      </c>
      <c r="AC77" s="7">
        <v>5.5410000000000004</v>
      </c>
      <c r="AD77" s="6">
        <v>42</v>
      </c>
      <c r="AE77" s="7">
        <v>38.049999999999997</v>
      </c>
      <c r="AF77" s="5">
        <v>3231</v>
      </c>
      <c r="AG77" s="4"/>
      <c r="AH77" s="4"/>
      <c r="AI77" s="4"/>
      <c r="AJ77" s="4"/>
      <c r="AK77" s="4"/>
      <c r="AL77" s="4"/>
      <c r="AM77" s="4"/>
      <c r="AN77" s="11" t="s">
        <v>1259</v>
      </c>
    </row>
    <row r="78" spans="1:40" x14ac:dyDescent="0.25">
      <c r="A78" s="3">
        <v>36311</v>
      </c>
      <c r="B78" s="4" t="s">
        <v>263</v>
      </c>
      <c r="C78" s="4" t="s">
        <v>243</v>
      </c>
      <c r="D78" s="8">
        <v>36322</v>
      </c>
      <c r="E78" s="8">
        <v>34270</v>
      </c>
      <c r="F78" s="6">
        <f t="shared" si="1"/>
        <v>5.6219178082191785</v>
      </c>
      <c r="G78" s="4" t="s">
        <v>379</v>
      </c>
      <c r="H78" s="4" t="s">
        <v>379</v>
      </c>
      <c r="I78" s="4" t="s">
        <v>8</v>
      </c>
      <c r="J78" s="4" t="s">
        <v>9</v>
      </c>
      <c r="K78" s="4" t="s">
        <v>10</v>
      </c>
      <c r="L78" s="4" t="s">
        <v>34</v>
      </c>
      <c r="M78" s="4" t="s">
        <v>35</v>
      </c>
      <c r="N78" s="4" t="s">
        <v>13</v>
      </c>
      <c r="O78" s="4" t="s">
        <v>34</v>
      </c>
      <c r="P78" s="4" t="s">
        <v>36</v>
      </c>
      <c r="Q78" s="4" t="s">
        <v>15</v>
      </c>
      <c r="R78" s="4" t="s">
        <v>392</v>
      </c>
      <c r="S78" s="4" t="s">
        <v>389</v>
      </c>
      <c r="T78" s="4" t="s">
        <v>400</v>
      </c>
      <c r="U78" s="4" t="s">
        <v>413</v>
      </c>
      <c r="V78" s="4"/>
      <c r="W78" s="4" t="s">
        <v>413</v>
      </c>
      <c r="X78" s="4" t="s">
        <v>413</v>
      </c>
      <c r="Y78" s="5">
        <v>100</v>
      </c>
      <c r="Z78" s="5">
        <v>2509.2999999999997</v>
      </c>
      <c r="AA78" s="19">
        <f>Z78/SUMIF(A:A,A78,Z:Z)</f>
        <v>7.6923076923076927E-2</v>
      </c>
      <c r="AB78" s="6">
        <v>6.95</v>
      </c>
      <c r="AC78" s="7">
        <v>4.375</v>
      </c>
      <c r="AD78" s="6">
        <v>15</v>
      </c>
      <c r="AE78" s="7">
        <v>74.22</v>
      </c>
      <c r="AF78" s="5">
        <v>6849</v>
      </c>
      <c r="AG78" s="4"/>
      <c r="AH78" s="4"/>
      <c r="AI78" s="4"/>
      <c r="AJ78" s="4"/>
      <c r="AK78" s="4"/>
      <c r="AL78" s="4"/>
      <c r="AM78" s="4"/>
      <c r="AN78" s="11" t="s">
        <v>1260</v>
      </c>
    </row>
    <row r="79" spans="1:40" x14ac:dyDescent="0.25">
      <c r="A79" s="3">
        <v>36311</v>
      </c>
      <c r="B79" s="4" t="s">
        <v>264</v>
      </c>
      <c r="C79" s="4" t="s">
        <v>265</v>
      </c>
      <c r="D79" s="8">
        <v>36312</v>
      </c>
      <c r="E79" s="8">
        <v>35342</v>
      </c>
      <c r="F79" s="6">
        <f t="shared" si="1"/>
        <v>2.6575342465753424</v>
      </c>
      <c r="G79" s="4" t="s">
        <v>40</v>
      </c>
      <c r="H79" s="4" t="s">
        <v>40</v>
      </c>
      <c r="I79" s="4" t="s">
        <v>8</v>
      </c>
      <c r="J79" s="4" t="s">
        <v>9</v>
      </c>
      <c r="K79" s="4" t="s">
        <v>10</v>
      </c>
      <c r="L79" s="4" t="s">
        <v>180</v>
      </c>
      <c r="M79" s="4" t="s">
        <v>266</v>
      </c>
      <c r="N79" s="4" t="s">
        <v>13</v>
      </c>
      <c r="O79" s="4" t="s">
        <v>111</v>
      </c>
      <c r="P79" s="4" t="s">
        <v>267</v>
      </c>
      <c r="Q79" s="4" t="s">
        <v>15</v>
      </c>
      <c r="R79" s="4" t="s">
        <v>389</v>
      </c>
      <c r="S79" s="4" t="s">
        <v>389</v>
      </c>
      <c r="T79" s="4" t="s">
        <v>403</v>
      </c>
      <c r="U79" s="4" t="s">
        <v>412</v>
      </c>
      <c r="V79" s="4" t="s">
        <v>412</v>
      </c>
      <c r="W79" s="4" t="s">
        <v>413</v>
      </c>
      <c r="X79" s="4" t="s">
        <v>412</v>
      </c>
      <c r="Y79" s="5">
        <v>225</v>
      </c>
      <c r="Z79" s="5">
        <v>2509.2999999999997</v>
      </c>
      <c r="AA79" s="19">
        <f>Z79/SUMIF(A:A,A79,Z:Z)</f>
        <v>7.6923076923076927E-2</v>
      </c>
      <c r="AB79" s="6">
        <v>7.5</v>
      </c>
      <c r="AC79" s="7">
        <v>1.8740000000000001</v>
      </c>
      <c r="AD79" s="6">
        <v>58</v>
      </c>
      <c r="AE79" s="7">
        <v>42.03</v>
      </c>
      <c r="AF79" s="5">
        <v>3653</v>
      </c>
      <c r="AG79" s="4"/>
      <c r="AH79" s="4"/>
      <c r="AI79" s="4"/>
      <c r="AJ79" s="4"/>
      <c r="AK79" s="4"/>
      <c r="AL79" s="4"/>
      <c r="AM79" s="4"/>
      <c r="AN79" s="11" t="s">
        <v>1261</v>
      </c>
    </row>
    <row r="80" spans="1:40" x14ac:dyDescent="0.25">
      <c r="A80" s="3">
        <v>36311</v>
      </c>
      <c r="B80" s="4" t="s">
        <v>268</v>
      </c>
      <c r="C80" s="4" t="s">
        <v>265</v>
      </c>
      <c r="D80" s="8">
        <v>36312</v>
      </c>
      <c r="E80" s="8">
        <v>35494</v>
      </c>
      <c r="F80" s="6">
        <f t="shared" si="1"/>
        <v>2.2410958904109588</v>
      </c>
      <c r="G80" s="4" t="s">
        <v>40</v>
      </c>
      <c r="H80" s="4" t="s">
        <v>40</v>
      </c>
      <c r="I80" s="4" t="s">
        <v>8</v>
      </c>
      <c r="J80" s="4" t="s">
        <v>9</v>
      </c>
      <c r="K80" s="4" t="s">
        <v>10</v>
      </c>
      <c r="L80" s="4" t="s">
        <v>180</v>
      </c>
      <c r="M80" s="4" t="s">
        <v>266</v>
      </c>
      <c r="N80" s="4" t="s">
        <v>13</v>
      </c>
      <c r="O80" s="4" t="s">
        <v>111</v>
      </c>
      <c r="P80" s="4" t="s">
        <v>267</v>
      </c>
      <c r="Q80" s="4" t="s">
        <v>15</v>
      </c>
      <c r="R80" s="4" t="s">
        <v>389</v>
      </c>
      <c r="S80" s="4" t="s">
        <v>389</v>
      </c>
      <c r="T80" s="4" t="s">
        <v>403</v>
      </c>
      <c r="U80" s="4" t="s">
        <v>413</v>
      </c>
      <c r="V80" s="4"/>
      <c r="W80" s="4" t="s">
        <v>413</v>
      </c>
      <c r="X80" s="4" t="s">
        <v>412</v>
      </c>
      <c r="Y80" s="5">
        <v>115.7</v>
      </c>
      <c r="Z80" s="5">
        <v>2509.2999999999997</v>
      </c>
      <c r="AA80" s="19">
        <f>Z80/SUMIF(A:A,A80,Z:Z)</f>
        <v>7.6923076923076927E-2</v>
      </c>
      <c r="AB80" s="6">
        <v>7.75</v>
      </c>
      <c r="AC80" s="7">
        <v>2.375</v>
      </c>
      <c r="AD80" s="6">
        <v>58</v>
      </c>
      <c r="AE80" s="7">
        <v>35.29</v>
      </c>
      <c r="AF80" s="5">
        <v>2972</v>
      </c>
      <c r="AG80" s="4"/>
      <c r="AH80" s="4"/>
      <c r="AI80" s="4"/>
      <c r="AJ80" s="4"/>
      <c r="AK80" s="4"/>
      <c r="AL80" s="4"/>
      <c r="AM80" s="4"/>
      <c r="AN80" s="11" t="s">
        <v>1262</v>
      </c>
    </row>
    <row r="81" spans="1:40" x14ac:dyDescent="0.25">
      <c r="A81" s="3">
        <v>36311</v>
      </c>
      <c r="B81" s="4" t="s">
        <v>269</v>
      </c>
      <c r="C81" s="4" t="s">
        <v>265</v>
      </c>
      <c r="D81" s="8">
        <v>36312</v>
      </c>
      <c r="E81" s="8">
        <v>35494</v>
      </c>
      <c r="F81" s="6">
        <f t="shared" si="1"/>
        <v>2.2410958904109588</v>
      </c>
      <c r="G81" s="4" t="s">
        <v>40</v>
      </c>
      <c r="H81" s="4" t="s">
        <v>40</v>
      </c>
      <c r="I81" s="4" t="s">
        <v>8</v>
      </c>
      <c r="J81" s="4" t="s">
        <v>9</v>
      </c>
      <c r="K81" s="4" t="s">
        <v>10</v>
      </c>
      <c r="L81" s="4" t="s">
        <v>180</v>
      </c>
      <c r="M81" s="4" t="s">
        <v>266</v>
      </c>
      <c r="N81" s="4" t="s">
        <v>13</v>
      </c>
      <c r="O81" s="4" t="s">
        <v>111</v>
      </c>
      <c r="P81" s="4" t="s">
        <v>267</v>
      </c>
      <c r="Q81" s="4" t="s">
        <v>15</v>
      </c>
      <c r="R81" s="4" t="s">
        <v>389</v>
      </c>
      <c r="S81" s="4" t="s">
        <v>389</v>
      </c>
      <c r="T81" s="4" t="s">
        <v>403</v>
      </c>
      <c r="U81" s="4" t="s">
        <v>413</v>
      </c>
      <c r="V81" s="4"/>
      <c r="W81" s="4" t="s">
        <v>413</v>
      </c>
      <c r="X81" s="4" t="s">
        <v>412</v>
      </c>
      <c r="Y81" s="5">
        <v>225</v>
      </c>
      <c r="Z81" s="5">
        <v>2509.2999999999997</v>
      </c>
      <c r="AA81" s="19">
        <f>Z81/SUMIF(A:A,A81,Z:Z)</f>
        <v>7.6923076923076927E-2</v>
      </c>
      <c r="AB81" s="6">
        <v>8.25</v>
      </c>
      <c r="AC81" s="7">
        <v>4.375</v>
      </c>
      <c r="AD81" s="6">
        <v>57</v>
      </c>
      <c r="AE81" s="7">
        <v>24.93</v>
      </c>
      <c r="AF81" s="5">
        <v>1923</v>
      </c>
      <c r="AG81" s="4"/>
      <c r="AH81" s="4"/>
      <c r="AI81" s="4"/>
      <c r="AJ81" s="4"/>
      <c r="AK81" s="4"/>
      <c r="AL81" s="4"/>
      <c r="AM81" s="4"/>
      <c r="AN81" s="11" t="s">
        <v>1263</v>
      </c>
    </row>
    <row r="82" spans="1:40" x14ac:dyDescent="0.25">
      <c r="A82" s="3">
        <v>36311</v>
      </c>
      <c r="B82" s="4" t="s">
        <v>270</v>
      </c>
      <c r="C82" s="4" t="s">
        <v>265</v>
      </c>
      <c r="D82" s="8">
        <v>36312</v>
      </c>
      <c r="E82" s="8">
        <v>36098</v>
      </c>
      <c r="F82" s="6">
        <f t="shared" si="1"/>
        <v>0.58630136986301373</v>
      </c>
      <c r="G82" s="4" t="s">
        <v>40</v>
      </c>
      <c r="H82" s="4" t="s">
        <v>40</v>
      </c>
      <c r="I82" s="4" t="s">
        <v>8</v>
      </c>
      <c r="J82" s="4" t="s">
        <v>9</v>
      </c>
      <c r="K82" s="4" t="s">
        <v>10</v>
      </c>
      <c r="L82" s="4" t="s">
        <v>180</v>
      </c>
      <c r="M82" s="4" t="s">
        <v>266</v>
      </c>
      <c r="N82" s="4" t="s">
        <v>13</v>
      </c>
      <c r="O82" s="4" t="s">
        <v>111</v>
      </c>
      <c r="P82" s="4" t="s">
        <v>267</v>
      </c>
      <c r="Q82" s="4" t="s">
        <v>24</v>
      </c>
      <c r="R82" s="4" t="s">
        <v>24</v>
      </c>
      <c r="S82" s="4" t="s">
        <v>24</v>
      </c>
      <c r="T82" s="4" t="s">
        <v>403</v>
      </c>
      <c r="U82" s="4" t="s">
        <v>413</v>
      </c>
      <c r="V82" s="4" t="s">
        <v>413</v>
      </c>
      <c r="W82" s="4" t="s">
        <v>412</v>
      </c>
      <c r="X82" s="4" t="s">
        <v>412</v>
      </c>
      <c r="Y82" s="5">
        <v>200</v>
      </c>
      <c r="Z82" s="5">
        <v>2509.2999999999997</v>
      </c>
      <c r="AA82" s="19">
        <f>Z82/SUMIF(A:A,A82,Z:Z)</f>
        <v>7.6923076923076927E-2</v>
      </c>
      <c r="AB82" s="6">
        <v>7.2</v>
      </c>
      <c r="AC82" s="7">
        <v>4.0030000000000001</v>
      </c>
      <c r="AD82" s="6">
        <v>57</v>
      </c>
      <c r="AE82" s="7">
        <v>24.73</v>
      </c>
      <c r="AF82" s="5">
        <v>1905</v>
      </c>
      <c r="AG82" s="4"/>
      <c r="AH82" s="4"/>
      <c r="AI82" s="4"/>
      <c r="AJ82" s="4"/>
      <c r="AK82" s="4"/>
      <c r="AL82" s="4"/>
      <c r="AM82" s="4"/>
      <c r="AN82" s="11" t="s">
        <v>1264</v>
      </c>
    </row>
    <row r="83" spans="1:40" x14ac:dyDescent="0.25">
      <c r="A83" s="3">
        <v>36311</v>
      </c>
      <c r="B83" s="4" t="s">
        <v>271</v>
      </c>
      <c r="C83" s="4" t="s">
        <v>265</v>
      </c>
      <c r="D83" s="8">
        <v>36312</v>
      </c>
      <c r="E83" s="8">
        <v>36098</v>
      </c>
      <c r="F83" s="6">
        <f t="shared" si="1"/>
        <v>0.58630136986301373</v>
      </c>
      <c r="G83" s="4" t="s">
        <v>40</v>
      </c>
      <c r="H83" s="4" t="s">
        <v>40</v>
      </c>
      <c r="I83" s="4" t="s">
        <v>8</v>
      </c>
      <c r="J83" s="4" t="s">
        <v>9</v>
      </c>
      <c r="K83" s="4" t="s">
        <v>10</v>
      </c>
      <c r="L83" s="4" t="s">
        <v>180</v>
      </c>
      <c r="M83" s="4" t="s">
        <v>266</v>
      </c>
      <c r="N83" s="4" t="s">
        <v>13</v>
      </c>
      <c r="O83" s="4" t="s">
        <v>111</v>
      </c>
      <c r="P83" s="4" t="s">
        <v>267</v>
      </c>
      <c r="Q83" s="4" t="s">
        <v>24</v>
      </c>
      <c r="R83" s="4" t="s">
        <v>24</v>
      </c>
      <c r="S83" s="4" t="s">
        <v>24</v>
      </c>
      <c r="T83" s="4" t="s">
        <v>403</v>
      </c>
      <c r="U83" s="4" t="s">
        <v>413</v>
      </c>
      <c r="V83" s="4" t="s">
        <v>413</v>
      </c>
      <c r="W83" s="4" t="s">
        <v>412</v>
      </c>
      <c r="X83" s="4" t="s">
        <v>412</v>
      </c>
      <c r="Y83" s="5">
        <v>249</v>
      </c>
      <c r="Z83" s="5">
        <v>2509.2999999999997</v>
      </c>
      <c r="AA83" s="19">
        <f>Z83/SUMIF(A:A,A83,Z:Z)</f>
        <v>7.6923076923076927E-2</v>
      </c>
      <c r="AB83" s="6">
        <v>7.6</v>
      </c>
      <c r="AC83" s="7">
        <v>9.0030000000000001</v>
      </c>
      <c r="AD83" s="6">
        <v>57</v>
      </c>
      <c r="AE83" s="7">
        <v>17.14</v>
      </c>
      <c r="AF83" s="5">
        <v>1128</v>
      </c>
      <c r="AG83" s="4"/>
      <c r="AH83" s="4"/>
      <c r="AI83" s="4"/>
      <c r="AJ83" s="4"/>
      <c r="AK83" s="4"/>
      <c r="AL83" s="4"/>
      <c r="AM83" s="4"/>
      <c r="AN83" s="11" t="s">
        <v>1264</v>
      </c>
    </row>
    <row r="84" spans="1:40" x14ac:dyDescent="0.25">
      <c r="A84" s="3">
        <v>36311</v>
      </c>
      <c r="B84" s="4" t="s">
        <v>272</v>
      </c>
      <c r="C84" s="4" t="s">
        <v>273</v>
      </c>
      <c r="D84" s="8">
        <v>36052</v>
      </c>
      <c r="E84" s="8">
        <v>35598</v>
      </c>
      <c r="F84" s="6">
        <f t="shared" si="1"/>
        <v>1.2438356164383562</v>
      </c>
      <c r="G84" s="4" t="s">
        <v>379</v>
      </c>
      <c r="H84" s="4" t="s">
        <v>379</v>
      </c>
      <c r="I84" s="4" t="s">
        <v>8</v>
      </c>
      <c r="J84" s="4" t="s">
        <v>9</v>
      </c>
      <c r="K84" s="4" t="s">
        <v>10</v>
      </c>
      <c r="L84" s="4" t="s">
        <v>34</v>
      </c>
      <c r="M84" s="4" t="s">
        <v>274</v>
      </c>
      <c r="N84" s="4" t="s">
        <v>13</v>
      </c>
      <c r="O84" s="4" t="s">
        <v>34</v>
      </c>
      <c r="P84" s="4" t="s">
        <v>36</v>
      </c>
      <c r="Q84" s="4" t="s">
        <v>15</v>
      </c>
      <c r="R84" s="4" t="s">
        <v>389</v>
      </c>
      <c r="S84" s="4" t="s">
        <v>389</v>
      </c>
      <c r="T84" s="4" t="s">
        <v>403</v>
      </c>
      <c r="U84" s="4" t="s">
        <v>412</v>
      </c>
      <c r="V84" s="4" t="s">
        <v>412</v>
      </c>
      <c r="W84" s="4" t="s">
        <v>413</v>
      </c>
      <c r="X84" s="4" t="s">
        <v>412</v>
      </c>
      <c r="Y84" s="5">
        <v>200</v>
      </c>
      <c r="Z84" s="5">
        <v>2509.2999999999997</v>
      </c>
      <c r="AA84" s="19">
        <f>Z84/SUMIF(A:A,A84,Z:Z)</f>
        <v>7.6923076923076927E-2</v>
      </c>
      <c r="AB84" s="6">
        <v>11.75</v>
      </c>
      <c r="AC84" s="7">
        <v>4.7119999999999997</v>
      </c>
      <c r="AD84" s="6">
        <v>10.5</v>
      </c>
      <c r="AE84" s="7">
        <v>120.32</v>
      </c>
      <c r="AF84" s="5">
        <v>11430</v>
      </c>
      <c r="AG84" s="4" t="s">
        <v>414</v>
      </c>
      <c r="AH84" s="4" t="s">
        <v>432</v>
      </c>
      <c r="AI84" s="4"/>
      <c r="AJ84" s="4" t="s">
        <v>422</v>
      </c>
      <c r="AK84" s="4"/>
      <c r="AL84" s="4" t="s">
        <v>419</v>
      </c>
      <c r="AM84" s="4"/>
      <c r="AN84" s="11" t="s">
        <v>1265</v>
      </c>
    </row>
    <row r="85" spans="1:40" x14ac:dyDescent="0.25">
      <c r="A85" s="3">
        <v>36311</v>
      </c>
      <c r="B85" s="4" t="s">
        <v>275</v>
      </c>
      <c r="C85" s="4" t="s">
        <v>276</v>
      </c>
      <c r="D85" s="8">
        <v>36342</v>
      </c>
      <c r="E85" s="8">
        <v>36007</v>
      </c>
      <c r="F85" s="6">
        <f t="shared" si="1"/>
        <v>0.9178082191780822</v>
      </c>
      <c r="G85" s="4" t="s">
        <v>197</v>
      </c>
      <c r="H85" s="4" t="s">
        <v>197</v>
      </c>
      <c r="I85" s="4" t="s">
        <v>8</v>
      </c>
      <c r="J85" s="4" t="s">
        <v>9</v>
      </c>
      <c r="K85" s="4" t="s">
        <v>10</v>
      </c>
      <c r="L85" s="4" t="s">
        <v>109</v>
      </c>
      <c r="M85" s="4" t="s">
        <v>277</v>
      </c>
      <c r="N85" s="4" t="s">
        <v>13</v>
      </c>
      <c r="O85" s="4" t="s">
        <v>111</v>
      </c>
      <c r="P85" s="4" t="s">
        <v>112</v>
      </c>
      <c r="Q85" s="4" t="s">
        <v>37</v>
      </c>
      <c r="R85" s="4" t="s">
        <v>393</v>
      </c>
      <c r="S85" s="4" t="s">
        <v>394</v>
      </c>
      <c r="T85" s="4" t="s">
        <v>401</v>
      </c>
      <c r="U85" s="4" t="s">
        <v>412</v>
      </c>
      <c r="V85" s="4" t="s">
        <v>412</v>
      </c>
      <c r="W85" s="4" t="s">
        <v>413</v>
      </c>
      <c r="X85" s="4" t="s">
        <v>412</v>
      </c>
      <c r="Y85" s="5">
        <v>250</v>
      </c>
      <c r="Z85" s="5">
        <v>2509.2999999999997</v>
      </c>
      <c r="AA85" s="19">
        <f>Z85/SUMIF(A:A,A85,Z:Z)</f>
        <v>7.6923076923076927E-2</v>
      </c>
      <c r="AB85" s="6">
        <v>9.5</v>
      </c>
      <c r="AC85" s="7">
        <v>8.0850000000000009</v>
      </c>
      <c r="AD85" s="6">
        <v>19</v>
      </c>
      <c r="AE85" s="7">
        <v>54.57</v>
      </c>
      <c r="AF85" s="5">
        <v>4880</v>
      </c>
      <c r="AG85" s="4"/>
      <c r="AH85" s="4"/>
      <c r="AI85" s="4"/>
      <c r="AJ85" s="4"/>
      <c r="AK85" s="4"/>
      <c r="AL85" s="4"/>
      <c r="AM85" s="4"/>
      <c r="AN85" s="11" t="s">
        <v>1256</v>
      </c>
    </row>
    <row r="86" spans="1:40" x14ac:dyDescent="0.25">
      <c r="A86" s="3">
        <v>36311</v>
      </c>
      <c r="B86" s="4" t="s">
        <v>278</v>
      </c>
      <c r="C86" s="4" t="s">
        <v>279</v>
      </c>
      <c r="D86" s="8">
        <v>36551</v>
      </c>
      <c r="E86" s="8">
        <v>35614</v>
      </c>
      <c r="F86" s="6">
        <f t="shared" si="1"/>
        <v>2.5671232876712327</v>
      </c>
      <c r="G86" s="4" t="s">
        <v>40</v>
      </c>
      <c r="H86" s="4" t="s">
        <v>40</v>
      </c>
      <c r="I86" s="4" t="s">
        <v>97</v>
      </c>
      <c r="J86" s="4" t="s">
        <v>130</v>
      </c>
      <c r="K86" s="4" t="s">
        <v>280</v>
      </c>
      <c r="L86" s="4" t="s">
        <v>19</v>
      </c>
      <c r="M86" s="4" t="s">
        <v>83</v>
      </c>
      <c r="N86" s="4" t="s">
        <v>13</v>
      </c>
      <c r="O86" s="4" t="s">
        <v>19</v>
      </c>
      <c r="P86" s="4" t="s">
        <v>573</v>
      </c>
      <c r="Q86" s="4" t="s">
        <v>15</v>
      </c>
      <c r="R86" s="4" t="s">
        <v>389</v>
      </c>
      <c r="S86" s="4" t="s">
        <v>389</v>
      </c>
      <c r="T86" s="4" t="s">
        <v>400</v>
      </c>
      <c r="U86" s="4" t="s">
        <v>412</v>
      </c>
      <c r="V86" s="4" t="s">
        <v>412</v>
      </c>
      <c r="W86" s="4" t="s">
        <v>413</v>
      </c>
      <c r="X86" s="4" t="s">
        <v>412</v>
      </c>
      <c r="Y86" s="5">
        <v>120</v>
      </c>
      <c r="Z86" s="5">
        <v>2509.2999999999997</v>
      </c>
      <c r="AA86" s="19">
        <f>Z86/SUMIF(A:A,A86,Z:Z)</f>
        <v>7.6923076923076927E-2</v>
      </c>
      <c r="AB86" s="6">
        <v>12.875</v>
      </c>
      <c r="AC86" s="7">
        <v>5.5410000000000004</v>
      </c>
      <c r="AD86" s="6">
        <v>23</v>
      </c>
      <c r="AE86" s="7">
        <v>65.08</v>
      </c>
      <c r="AF86" s="5">
        <v>6000</v>
      </c>
      <c r="AG86" s="4"/>
      <c r="AH86" s="4"/>
      <c r="AI86" s="4"/>
      <c r="AJ86" s="4"/>
      <c r="AK86" s="4"/>
      <c r="AL86" s="4"/>
      <c r="AM86" s="4"/>
      <c r="AN86" s="11" t="s">
        <v>1266</v>
      </c>
    </row>
    <row r="87" spans="1:40" x14ac:dyDescent="0.25">
      <c r="A87" s="3">
        <v>36311</v>
      </c>
      <c r="B87" s="4" t="s">
        <v>281</v>
      </c>
      <c r="C87" s="4" t="s">
        <v>282</v>
      </c>
      <c r="D87" s="8">
        <v>36385</v>
      </c>
      <c r="E87" s="8">
        <v>35573</v>
      </c>
      <c r="F87" s="6">
        <f t="shared" si="1"/>
        <v>2.2246575342465755</v>
      </c>
      <c r="G87" s="4" t="s">
        <v>40</v>
      </c>
      <c r="H87" s="4" t="s">
        <v>40</v>
      </c>
      <c r="I87" s="4" t="s">
        <v>97</v>
      </c>
      <c r="J87" s="4" t="s">
        <v>130</v>
      </c>
      <c r="K87" s="4" t="s">
        <v>280</v>
      </c>
      <c r="L87" s="4" t="s">
        <v>19</v>
      </c>
      <c r="M87" s="4" t="s">
        <v>83</v>
      </c>
      <c r="N87" s="4" t="s">
        <v>13</v>
      </c>
      <c r="O87" s="4" t="s">
        <v>19</v>
      </c>
      <c r="P87" s="4" t="s">
        <v>573</v>
      </c>
      <c r="Q87" s="4" t="s">
        <v>15</v>
      </c>
      <c r="R87" s="4" t="s">
        <v>389</v>
      </c>
      <c r="S87" s="4" t="s">
        <v>389</v>
      </c>
      <c r="T87" s="4" t="s">
        <v>400</v>
      </c>
      <c r="U87" s="4" t="s">
        <v>413</v>
      </c>
      <c r="V87" s="4"/>
      <c r="W87" s="4" t="s">
        <v>413</v>
      </c>
      <c r="X87" s="4" t="s">
        <v>412</v>
      </c>
      <c r="Y87" s="5">
        <v>234.6</v>
      </c>
      <c r="Z87" s="5">
        <v>2509.2999999999997</v>
      </c>
      <c r="AA87" s="19">
        <f>Z87/SUMIF(A:A,A87,Z:Z)</f>
        <v>7.6923076923076927E-2</v>
      </c>
      <c r="AB87" s="6">
        <v>12.625</v>
      </c>
      <c r="AC87" s="7">
        <v>5.4889999999999999</v>
      </c>
      <c r="AD87" s="6">
        <v>61</v>
      </c>
      <c r="AE87" s="7">
        <v>26.51</v>
      </c>
      <c r="AF87" s="5">
        <v>2079</v>
      </c>
      <c r="AG87" s="4"/>
      <c r="AH87" s="4"/>
      <c r="AI87" s="4"/>
      <c r="AJ87" s="4"/>
      <c r="AK87" s="4"/>
      <c r="AL87" s="4"/>
      <c r="AM87" s="4"/>
      <c r="AN87" s="11" t="s">
        <v>1267</v>
      </c>
    </row>
    <row r="88" spans="1:40" x14ac:dyDescent="0.25">
      <c r="A88" s="3">
        <v>36311</v>
      </c>
      <c r="B88" s="4" t="s">
        <v>283</v>
      </c>
      <c r="C88" s="4" t="s">
        <v>284</v>
      </c>
      <c r="D88" s="8">
        <v>36290</v>
      </c>
      <c r="E88" s="8">
        <v>34781</v>
      </c>
      <c r="F88" s="6">
        <f t="shared" si="1"/>
        <v>4.1342465753424653</v>
      </c>
      <c r="G88" s="4" t="s">
        <v>197</v>
      </c>
      <c r="H88" s="4" t="s">
        <v>197</v>
      </c>
      <c r="I88" s="4" t="s">
        <v>8</v>
      </c>
      <c r="J88" s="4" t="s">
        <v>9</v>
      </c>
      <c r="K88" s="4" t="s">
        <v>10</v>
      </c>
      <c r="L88" s="4" t="s">
        <v>100</v>
      </c>
      <c r="M88" s="4" t="s">
        <v>285</v>
      </c>
      <c r="N88" s="4" t="s">
        <v>13</v>
      </c>
      <c r="O88" s="4" t="s">
        <v>34</v>
      </c>
      <c r="P88" s="4" t="s">
        <v>36</v>
      </c>
      <c r="Q88" s="4" t="s">
        <v>15</v>
      </c>
      <c r="R88" s="4" t="s">
        <v>389</v>
      </c>
      <c r="S88" s="4" t="s">
        <v>389</v>
      </c>
      <c r="T88" s="4" t="s">
        <v>400</v>
      </c>
      <c r="U88" s="4" t="s">
        <v>412</v>
      </c>
      <c r="V88" s="4" t="s">
        <v>412</v>
      </c>
      <c r="W88" s="4" t="s">
        <v>413</v>
      </c>
      <c r="X88" s="4" t="s">
        <v>412</v>
      </c>
      <c r="Y88" s="5">
        <v>110</v>
      </c>
      <c r="Z88" s="5">
        <v>2509.2999999999997</v>
      </c>
      <c r="AA88" s="19">
        <f>Z88/SUMIF(A:A,A88,Z:Z)</f>
        <v>7.6923076923076927E-2</v>
      </c>
      <c r="AB88" s="6">
        <v>10.625</v>
      </c>
      <c r="AC88" s="7">
        <v>5.7889999999999997</v>
      </c>
      <c r="AD88" s="6">
        <v>50</v>
      </c>
      <c r="AE88" s="7">
        <v>28.91</v>
      </c>
      <c r="AF88" s="5">
        <v>2379</v>
      </c>
      <c r="AG88" s="4"/>
      <c r="AH88" s="4"/>
      <c r="AI88" s="4"/>
      <c r="AJ88" s="4"/>
      <c r="AK88" s="4"/>
      <c r="AL88" s="4"/>
      <c r="AM88" s="4"/>
      <c r="AN88" s="11" t="s">
        <v>1268</v>
      </c>
    </row>
    <row r="89" spans="1:40" x14ac:dyDescent="0.25">
      <c r="A89" s="3">
        <v>36341</v>
      </c>
      <c r="B89" s="4" t="s">
        <v>286</v>
      </c>
      <c r="C89" s="4" t="s">
        <v>287</v>
      </c>
      <c r="D89" s="8">
        <v>37333</v>
      </c>
      <c r="E89" s="8">
        <v>35475</v>
      </c>
      <c r="F89" s="6">
        <f t="shared" si="1"/>
        <v>5.0904109589041093</v>
      </c>
      <c r="G89" s="4" t="s">
        <v>378</v>
      </c>
      <c r="H89" s="4" t="s">
        <v>378</v>
      </c>
      <c r="I89" s="4" t="s">
        <v>97</v>
      </c>
      <c r="J89" s="4" t="s">
        <v>130</v>
      </c>
      <c r="K89" s="4" t="s">
        <v>288</v>
      </c>
      <c r="L89" s="4" t="s">
        <v>115</v>
      </c>
      <c r="M89" s="4" t="s">
        <v>116</v>
      </c>
      <c r="N89" s="4" t="s">
        <v>13</v>
      </c>
      <c r="O89" s="4" t="s">
        <v>71</v>
      </c>
      <c r="P89" s="4" t="s">
        <v>117</v>
      </c>
      <c r="Q89" s="4" t="s">
        <v>15</v>
      </c>
      <c r="R89" s="4" t="s">
        <v>392</v>
      </c>
      <c r="S89" s="4" t="s">
        <v>389</v>
      </c>
      <c r="T89" s="4" t="s">
        <v>392</v>
      </c>
      <c r="U89" s="4" t="s">
        <v>412</v>
      </c>
      <c r="V89" s="4" t="s">
        <v>412</v>
      </c>
      <c r="W89" s="4" t="s">
        <v>413</v>
      </c>
      <c r="X89" s="4" t="s">
        <v>413</v>
      </c>
      <c r="Y89" s="5">
        <v>100</v>
      </c>
      <c r="Z89" s="5">
        <v>2774.7000000000003</v>
      </c>
      <c r="AA89" s="19">
        <f>Z89/SUMIF(A:A,A89,Z:Z)</f>
        <v>9.0909090909090912E-2</v>
      </c>
      <c r="AB89" s="6">
        <v>11.25</v>
      </c>
      <c r="AC89" s="7">
        <v>4.63</v>
      </c>
      <c r="AD89" s="6">
        <v>71</v>
      </c>
      <c r="AE89" s="7">
        <v>21.45</v>
      </c>
      <c r="AF89" s="5">
        <v>1566</v>
      </c>
      <c r="AG89" s="4"/>
      <c r="AH89" s="4"/>
      <c r="AI89" s="4"/>
      <c r="AJ89" s="4"/>
      <c r="AK89" s="4"/>
      <c r="AL89" s="4"/>
      <c r="AM89" s="4"/>
      <c r="AN89" s="11" t="s">
        <v>1269</v>
      </c>
    </row>
    <row r="90" spans="1:40" x14ac:dyDescent="0.25">
      <c r="A90" s="3">
        <v>36341</v>
      </c>
      <c r="B90" s="4" t="s">
        <v>289</v>
      </c>
      <c r="C90" s="4" t="s">
        <v>290</v>
      </c>
      <c r="D90" s="8">
        <v>36356</v>
      </c>
      <c r="E90" s="8">
        <v>35815</v>
      </c>
      <c r="F90" s="6">
        <f t="shared" si="1"/>
        <v>1.4821917808219178</v>
      </c>
      <c r="G90" s="4" t="s">
        <v>40</v>
      </c>
      <c r="H90" s="4" t="s">
        <v>40</v>
      </c>
      <c r="I90" s="4" t="s">
        <v>8</v>
      </c>
      <c r="J90" s="4" t="s">
        <v>9</v>
      </c>
      <c r="K90" s="4" t="s">
        <v>10</v>
      </c>
      <c r="L90" s="4" t="s">
        <v>126</v>
      </c>
      <c r="M90" s="4" t="s">
        <v>252</v>
      </c>
      <c r="N90" s="4" t="s">
        <v>13</v>
      </c>
      <c r="O90" s="4" t="s">
        <v>126</v>
      </c>
      <c r="P90" s="4" t="s">
        <v>570</v>
      </c>
      <c r="Q90" s="4" t="s">
        <v>15</v>
      </c>
      <c r="R90" s="4" t="s">
        <v>389</v>
      </c>
      <c r="S90" s="4" t="s">
        <v>389</v>
      </c>
      <c r="T90" s="4" t="s">
        <v>389</v>
      </c>
      <c r="U90" s="4" t="s">
        <v>413</v>
      </c>
      <c r="V90" s="4" t="s">
        <v>412</v>
      </c>
      <c r="W90" s="4" t="s">
        <v>413</v>
      </c>
      <c r="X90" s="4" t="s">
        <v>412</v>
      </c>
      <c r="Y90" s="5">
        <v>126</v>
      </c>
      <c r="Z90" s="5">
        <v>2774.7000000000003</v>
      </c>
      <c r="AA90" s="19">
        <f>Z90/SUMIF(A:A,A90,Z:Z)</f>
        <v>9.0909090909090912E-2</v>
      </c>
      <c r="AB90" s="6">
        <v>10.25</v>
      </c>
      <c r="AC90" s="7">
        <v>8.0410000000000004</v>
      </c>
      <c r="AD90" s="6">
        <v>38</v>
      </c>
      <c r="AE90" s="7">
        <v>32.19</v>
      </c>
      <c r="AF90" s="5">
        <v>2631</v>
      </c>
      <c r="AG90" s="4"/>
      <c r="AH90" s="4"/>
      <c r="AI90" s="4"/>
      <c r="AJ90" s="4"/>
      <c r="AK90" s="4"/>
      <c r="AL90" s="4"/>
      <c r="AM90" s="4"/>
      <c r="AN90" s="11" t="s">
        <v>1270</v>
      </c>
    </row>
    <row r="91" spans="1:40" x14ac:dyDescent="0.25">
      <c r="A91" s="3">
        <v>36341</v>
      </c>
      <c r="B91" s="4" t="s">
        <v>291</v>
      </c>
      <c r="C91" s="4" t="s">
        <v>292</v>
      </c>
      <c r="D91" s="8">
        <v>36386</v>
      </c>
      <c r="E91" s="8">
        <v>35710</v>
      </c>
      <c r="F91" s="6">
        <f t="shared" si="1"/>
        <v>1.8520547945205479</v>
      </c>
      <c r="G91" s="4" t="s">
        <v>40</v>
      </c>
      <c r="H91" s="4" t="s">
        <v>40</v>
      </c>
      <c r="I91" s="4" t="s">
        <v>8</v>
      </c>
      <c r="J91" s="4" t="s">
        <v>9</v>
      </c>
      <c r="K91" s="4" t="s">
        <v>10</v>
      </c>
      <c r="L91" s="4" t="s">
        <v>11</v>
      </c>
      <c r="M91" s="4" t="s">
        <v>293</v>
      </c>
      <c r="N91" s="4" t="s">
        <v>13</v>
      </c>
      <c r="O91" s="4" t="s">
        <v>11</v>
      </c>
      <c r="P91" s="4" t="s">
        <v>598</v>
      </c>
      <c r="Q91" s="4" t="s">
        <v>15</v>
      </c>
      <c r="R91" s="4" t="s">
        <v>389</v>
      </c>
      <c r="S91" s="4" t="s">
        <v>389</v>
      </c>
      <c r="T91" s="4" t="s">
        <v>403</v>
      </c>
      <c r="U91" s="4" t="s">
        <v>412</v>
      </c>
      <c r="V91" s="4" t="s">
        <v>412</v>
      </c>
      <c r="W91" s="4" t="s">
        <v>413</v>
      </c>
      <c r="X91" s="4" t="s">
        <v>412</v>
      </c>
      <c r="Y91" s="5">
        <v>300</v>
      </c>
      <c r="Z91" s="5">
        <v>2774.7000000000003</v>
      </c>
      <c r="AA91" s="19">
        <f>Z91/SUMIF(A:A,A91,Z:Z)</f>
        <v>9.0909090909090912E-2</v>
      </c>
      <c r="AB91" s="6">
        <v>13</v>
      </c>
      <c r="AC91" s="7">
        <v>6.0410000000000004</v>
      </c>
      <c r="AD91" s="6">
        <v>19.5</v>
      </c>
      <c r="AE91" s="7">
        <v>73.44</v>
      </c>
      <c r="AF91" s="5">
        <v>6770</v>
      </c>
      <c r="AG91" s="4" t="s">
        <v>415</v>
      </c>
      <c r="AH91" s="4" t="s">
        <v>430</v>
      </c>
      <c r="AI91" s="4"/>
      <c r="AJ91" s="4"/>
      <c r="AK91" s="4"/>
      <c r="AL91" s="4"/>
      <c r="AM91" s="4"/>
      <c r="AN91" s="11" t="s">
        <v>1271</v>
      </c>
    </row>
    <row r="92" spans="1:40" x14ac:dyDescent="0.25">
      <c r="A92" s="3">
        <v>36341</v>
      </c>
      <c r="B92" s="4" t="s">
        <v>294</v>
      </c>
      <c r="C92" s="4" t="s">
        <v>292</v>
      </c>
      <c r="D92" s="8">
        <v>36386</v>
      </c>
      <c r="E92" s="8">
        <v>35710</v>
      </c>
      <c r="F92" s="6">
        <f t="shared" si="1"/>
        <v>1.8520547945205479</v>
      </c>
      <c r="G92" s="4" t="s">
        <v>40</v>
      </c>
      <c r="H92" s="4" t="s">
        <v>40</v>
      </c>
      <c r="I92" s="4" t="s">
        <v>8</v>
      </c>
      <c r="J92" s="4" t="s">
        <v>9</v>
      </c>
      <c r="K92" s="4" t="s">
        <v>10</v>
      </c>
      <c r="L92" s="4" t="s">
        <v>11</v>
      </c>
      <c r="M92" s="4" t="s">
        <v>293</v>
      </c>
      <c r="N92" s="4" t="s">
        <v>13</v>
      </c>
      <c r="O92" s="4" t="s">
        <v>11</v>
      </c>
      <c r="P92" s="4" t="s">
        <v>598</v>
      </c>
      <c r="Q92" s="4" t="s">
        <v>15</v>
      </c>
      <c r="R92" s="4" t="s">
        <v>389</v>
      </c>
      <c r="S92" s="4" t="s">
        <v>389</v>
      </c>
      <c r="T92" s="4" t="s">
        <v>403</v>
      </c>
      <c r="U92" s="4" t="s">
        <v>412</v>
      </c>
      <c r="V92" s="4" t="s">
        <v>412</v>
      </c>
      <c r="W92" s="4" t="s">
        <v>413</v>
      </c>
      <c r="X92" s="4" t="s">
        <v>412</v>
      </c>
      <c r="Y92" s="5">
        <v>500</v>
      </c>
      <c r="Z92" s="5">
        <v>2774.7000000000003</v>
      </c>
      <c r="AA92" s="19">
        <f>Z92/SUMIF(A:A,A92,Z:Z)</f>
        <v>9.0909090909090912E-2</v>
      </c>
      <c r="AB92" s="6">
        <v>14</v>
      </c>
      <c r="AC92" s="7">
        <v>6.0410000000000004</v>
      </c>
      <c r="AD92" s="6">
        <v>19.5</v>
      </c>
      <c r="AE92" s="7">
        <v>77.63</v>
      </c>
      <c r="AF92" s="5">
        <v>7190</v>
      </c>
      <c r="AG92" s="4" t="s">
        <v>415</v>
      </c>
      <c r="AH92" s="4" t="s">
        <v>433</v>
      </c>
      <c r="AI92" s="4"/>
      <c r="AJ92" s="4"/>
      <c r="AK92" s="4"/>
      <c r="AL92" s="4"/>
      <c r="AM92" s="4"/>
      <c r="AN92" s="11" t="s">
        <v>1272</v>
      </c>
    </row>
    <row r="93" spans="1:40" x14ac:dyDescent="0.25">
      <c r="A93" s="3">
        <v>36341</v>
      </c>
      <c r="B93" s="4" t="s">
        <v>295</v>
      </c>
      <c r="C93" s="4" t="s">
        <v>292</v>
      </c>
      <c r="D93" s="8">
        <v>36312</v>
      </c>
      <c r="E93" s="8">
        <v>35923</v>
      </c>
      <c r="F93" s="6">
        <f t="shared" si="1"/>
        <v>1.0657534246575342</v>
      </c>
      <c r="G93" s="4" t="s">
        <v>40</v>
      </c>
      <c r="H93" s="4" t="s">
        <v>40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293</v>
      </c>
      <c r="N93" s="4" t="s">
        <v>13</v>
      </c>
      <c r="O93" s="4" t="s">
        <v>11</v>
      </c>
      <c r="P93" s="4" t="s">
        <v>598</v>
      </c>
      <c r="Q93" s="4" t="s">
        <v>15</v>
      </c>
      <c r="R93" s="4" t="s">
        <v>389</v>
      </c>
      <c r="S93" s="4" t="s">
        <v>389</v>
      </c>
      <c r="T93" s="4" t="s">
        <v>403</v>
      </c>
      <c r="U93" s="4" t="s">
        <v>412</v>
      </c>
      <c r="V93" s="4" t="s">
        <v>412</v>
      </c>
      <c r="W93" s="4" t="s">
        <v>413</v>
      </c>
      <c r="X93" s="4" t="s">
        <v>412</v>
      </c>
      <c r="Y93" s="5">
        <v>294.39999999999998</v>
      </c>
      <c r="Z93" s="5">
        <v>2774.7000000000003</v>
      </c>
      <c r="AA93" s="19">
        <f>Z93/SUMIF(A:A,A93,Z:Z)</f>
        <v>9.0909090909090912E-2</v>
      </c>
      <c r="AB93" s="6">
        <v>11.25</v>
      </c>
      <c r="AC93" s="7">
        <v>6.0410000000000004</v>
      </c>
      <c r="AD93" s="6">
        <v>19.5</v>
      </c>
      <c r="AE93" s="7">
        <v>66.34</v>
      </c>
      <c r="AF93" s="5">
        <v>6059</v>
      </c>
      <c r="AG93" s="4" t="s">
        <v>415</v>
      </c>
      <c r="AH93" s="4" t="s">
        <v>434</v>
      </c>
      <c r="AI93" s="4"/>
      <c r="AJ93" s="4"/>
      <c r="AK93" s="4"/>
      <c r="AL93" s="4"/>
      <c r="AM93" s="4"/>
      <c r="AN93" s="11" t="s">
        <v>1273</v>
      </c>
    </row>
    <row r="94" spans="1:40" x14ac:dyDescent="0.25">
      <c r="A94" s="3">
        <v>36341</v>
      </c>
      <c r="B94" s="4" t="s">
        <v>296</v>
      </c>
      <c r="C94" s="4" t="s">
        <v>292</v>
      </c>
      <c r="D94" s="8">
        <v>36386</v>
      </c>
      <c r="E94" s="8">
        <v>35928</v>
      </c>
      <c r="F94" s="6">
        <f t="shared" si="1"/>
        <v>1.2547945205479452</v>
      </c>
      <c r="G94" s="4" t="s">
        <v>40</v>
      </c>
      <c r="H94" s="4" t="s">
        <v>40</v>
      </c>
      <c r="I94" s="4" t="s">
        <v>8</v>
      </c>
      <c r="J94" s="4" t="s">
        <v>9</v>
      </c>
      <c r="K94" s="4" t="s">
        <v>10</v>
      </c>
      <c r="L94" s="4" t="s">
        <v>11</v>
      </c>
      <c r="M94" s="4" t="s">
        <v>293</v>
      </c>
      <c r="N94" s="4" t="s">
        <v>13</v>
      </c>
      <c r="O94" s="4" t="s">
        <v>11</v>
      </c>
      <c r="P94" s="4" t="s">
        <v>598</v>
      </c>
      <c r="Q94" s="4" t="s">
        <v>15</v>
      </c>
      <c r="R94" s="4" t="s">
        <v>389</v>
      </c>
      <c r="S94" s="4" t="s">
        <v>389</v>
      </c>
      <c r="T94" s="4" t="s">
        <v>403</v>
      </c>
      <c r="U94" s="4" t="s">
        <v>412</v>
      </c>
      <c r="V94" s="4" t="s">
        <v>412</v>
      </c>
      <c r="W94" s="4" t="s">
        <v>413</v>
      </c>
      <c r="X94" s="4" t="s">
        <v>412</v>
      </c>
      <c r="Y94" s="5">
        <v>350</v>
      </c>
      <c r="Z94" s="5">
        <v>2774.7000000000003</v>
      </c>
      <c r="AA94" s="19">
        <f>Z94/SUMIF(A:A,A94,Z:Z)</f>
        <v>9.0909090909090912E-2</v>
      </c>
      <c r="AB94" s="6">
        <v>10.875</v>
      </c>
      <c r="AC94" s="7">
        <v>6.0410000000000004</v>
      </c>
      <c r="AD94" s="6">
        <v>19.5</v>
      </c>
      <c r="AE94" s="7">
        <v>64.86</v>
      </c>
      <c r="AF94" s="5">
        <v>5911</v>
      </c>
      <c r="AG94" s="4" t="s">
        <v>415</v>
      </c>
      <c r="AH94" s="4" t="s">
        <v>434</v>
      </c>
      <c r="AI94" s="4"/>
      <c r="AJ94" s="4"/>
      <c r="AK94" s="4"/>
      <c r="AL94" s="4"/>
      <c r="AM94" s="4"/>
      <c r="AN94" s="11" t="s">
        <v>1274</v>
      </c>
    </row>
    <row r="95" spans="1:40" x14ac:dyDescent="0.25">
      <c r="A95" s="3">
        <v>36341</v>
      </c>
      <c r="B95" s="4" t="s">
        <v>297</v>
      </c>
      <c r="C95" s="4" t="s">
        <v>298</v>
      </c>
      <c r="D95" s="8">
        <v>37377</v>
      </c>
      <c r="E95" s="8">
        <v>36055</v>
      </c>
      <c r="F95" s="6">
        <f t="shared" si="1"/>
        <v>3.6219178082191781</v>
      </c>
      <c r="G95" s="4" t="s">
        <v>378</v>
      </c>
      <c r="H95" s="4" t="s">
        <v>382</v>
      </c>
      <c r="I95" s="4" t="s">
        <v>97</v>
      </c>
      <c r="J95" s="4" t="s">
        <v>130</v>
      </c>
      <c r="K95" s="4" t="s">
        <v>288</v>
      </c>
      <c r="L95" s="4" t="s">
        <v>55</v>
      </c>
      <c r="M95" s="4" t="s">
        <v>299</v>
      </c>
      <c r="N95" s="4" t="s">
        <v>13</v>
      </c>
      <c r="O95" s="4" t="s">
        <v>571</v>
      </c>
      <c r="P95" s="4" t="s">
        <v>133</v>
      </c>
      <c r="Q95" s="4" t="s">
        <v>15</v>
      </c>
      <c r="R95" s="4" t="s">
        <v>389</v>
      </c>
      <c r="S95" s="4" t="s">
        <v>389</v>
      </c>
      <c r="T95" s="4" t="s">
        <v>389</v>
      </c>
      <c r="U95" s="4" t="s">
        <v>413</v>
      </c>
      <c r="V95" s="4" t="s">
        <v>412</v>
      </c>
      <c r="W95" s="4" t="s">
        <v>413</v>
      </c>
      <c r="X95" s="4" t="s">
        <v>412</v>
      </c>
      <c r="Y95" s="5">
        <v>225</v>
      </c>
      <c r="Z95" s="5">
        <v>2774.7000000000003</v>
      </c>
      <c r="AA95" s="19">
        <f>Z95/SUMIF(A:A,A95,Z:Z)</f>
        <v>9.0909090909090912E-2</v>
      </c>
      <c r="AB95" s="6">
        <v>11.75</v>
      </c>
      <c r="AC95" s="7">
        <v>8.7539999999999996</v>
      </c>
      <c r="AD95" s="6">
        <v>71</v>
      </c>
      <c r="AE95" s="7">
        <v>18.559999999999999</v>
      </c>
      <c r="AF95" s="5">
        <v>1262</v>
      </c>
      <c r="AG95" s="4"/>
      <c r="AH95" s="4"/>
      <c r="AI95" s="4"/>
      <c r="AJ95" s="4"/>
      <c r="AK95" s="4"/>
      <c r="AL95" s="4"/>
      <c r="AM95" s="4"/>
      <c r="AN95" s="11" t="s">
        <v>1275</v>
      </c>
    </row>
    <row r="96" spans="1:40" x14ac:dyDescent="0.25">
      <c r="A96" s="3">
        <v>36341</v>
      </c>
      <c r="B96" s="4" t="s">
        <v>300</v>
      </c>
      <c r="C96" s="4" t="s">
        <v>301</v>
      </c>
      <c r="D96" s="8">
        <v>36312</v>
      </c>
      <c r="E96" s="8">
        <v>34318</v>
      </c>
      <c r="F96" s="6">
        <f t="shared" si="1"/>
        <v>5.463013698630137</v>
      </c>
      <c r="G96" s="4" t="s">
        <v>40</v>
      </c>
      <c r="H96" s="4" t="s">
        <v>40</v>
      </c>
      <c r="I96" s="4" t="s">
        <v>8</v>
      </c>
      <c r="J96" s="4" t="s">
        <v>9</v>
      </c>
      <c r="K96" s="4" t="s">
        <v>10</v>
      </c>
      <c r="L96" s="4" t="s">
        <v>55</v>
      </c>
      <c r="M96" s="4" t="s">
        <v>302</v>
      </c>
      <c r="N96" s="4" t="s">
        <v>13</v>
      </c>
      <c r="O96" s="4" t="s">
        <v>571</v>
      </c>
      <c r="P96" s="4" t="s">
        <v>133</v>
      </c>
      <c r="Q96" s="4" t="s">
        <v>24</v>
      </c>
      <c r="R96" s="4" t="s">
        <v>392</v>
      </c>
      <c r="S96" s="4" t="s">
        <v>389</v>
      </c>
      <c r="T96" s="4" t="s">
        <v>24</v>
      </c>
      <c r="U96" s="4" t="s">
        <v>413</v>
      </c>
      <c r="V96" s="4"/>
      <c r="W96" s="4" t="s">
        <v>413</v>
      </c>
      <c r="X96" s="4" t="s">
        <v>413</v>
      </c>
      <c r="Y96" s="5">
        <v>319.3</v>
      </c>
      <c r="Z96" s="5">
        <v>2774.7000000000003</v>
      </c>
      <c r="AA96" s="19">
        <f>Z96/SUMIF(A:A,A96,Z:Z)</f>
        <v>9.0909090909090912E-2</v>
      </c>
      <c r="AB96" s="6">
        <v>13</v>
      </c>
      <c r="AC96" s="7">
        <v>6.1260000000000003</v>
      </c>
      <c r="AD96" s="6">
        <v>12</v>
      </c>
      <c r="AE96" s="7">
        <v>102.4</v>
      </c>
      <c r="AF96" s="5">
        <v>9654</v>
      </c>
      <c r="AG96" s="4"/>
      <c r="AH96" s="4"/>
      <c r="AI96" s="4"/>
      <c r="AJ96" s="4"/>
      <c r="AK96" s="4"/>
      <c r="AL96" s="4"/>
      <c r="AM96" s="4"/>
      <c r="AN96" s="11" t="s">
        <v>1276</v>
      </c>
    </row>
    <row r="97" spans="1:40" x14ac:dyDescent="0.25">
      <c r="A97" s="3">
        <v>36341</v>
      </c>
      <c r="B97" s="4" t="s">
        <v>303</v>
      </c>
      <c r="C97" s="4" t="s">
        <v>304</v>
      </c>
      <c r="D97" s="8">
        <v>36321</v>
      </c>
      <c r="E97" s="8">
        <v>35884</v>
      </c>
      <c r="F97" s="6">
        <f t="shared" si="1"/>
        <v>1.1972602739726028</v>
      </c>
      <c r="G97" s="4" t="s">
        <v>197</v>
      </c>
      <c r="H97" s="4" t="s">
        <v>197</v>
      </c>
      <c r="I97" s="4" t="s">
        <v>8</v>
      </c>
      <c r="J97" s="4" t="s">
        <v>9</v>
      </c>
      <c r="K97" s="4" t="s">
        <v>10</v>
      </c>
      <c r="L97" s="4" t="s">
        <v>11</v>
      </c>
      <c r="M97" s="4" t="s">
        <v>293</v>
      </c>
      <c r="N97" s="4" t="s">
        <v>13</v>
      </c>
      <c r="O97" s="4" t="s">
        <v>19</v>
      </c>
      <c r="P97" s="4" t="s">
        <v>574</v>
      </c>
      <c r="Q97" s="4" t="s">
        <v>37</v>
      </c>
      <c r="R97" s="4" t="s">
        <v>393</v>
      </c>
      <c r="S97" s="4" t="s">
        <v>394</v>
      </c>
      <c r="T97" s="4" t="s">
        <v>398</v>
      </c>
      <c r="U97" s="4" t="s">
        <v>412</v>
      </c>
      <c r="V97" s="4" t="s">
        <v>412</v>
      </c>
      <c r="W97" s="4" t="s">
        <v>413</v>
      </c>
      <c r="X97" s="4" t="s">
        <v>412</v>
      </c>
      <c r="Y97" s="5">
        <v>275</v>
      </c>
      <c r="Z97" s="5">
        <v>2774.7000000000003</v>
      </c>
      <c r="AA97" s="19">
        <f>Z97/SUMIF(A:A,A97,Z:Z)</f>
        <v>9.0909090909090912E-2</v>
      </c>
      <c r="AB97" s="6">
        <v>12.25</v>
      </c>
      <c r="AC97" s="7">
        <v>7.63</v>
      </c>
      <c r="AD97" s="6">
        <v>58.25</v>
      </c>
      <c r="AE97" s="7">
        <v>16.03</v>
      </c>
      <c r="AF97" s="5">
        <v>1009</v>
      </c>
      <c r="AG97" s="4"/>
      <c r="AH97" s="4"/>
      <c r="AI97" s="4"/>
      <c r="AJ97" s="4"/>
      <c r="AK97" s="4"/>
      <c r="AL97" s="4"/>
      <c r="AM97" s="4"/>
      <c r="AN97" s="11" t="s">
        <v>1277</v>
      </c>
    </row>
    <row r="98" spans="1:40" x14ac:dyDescent="0.25">
      <c r="A98" s="3">
        <v>36341</v>
      </c>
      <c r="B98" s="4" t="s">
        <v>305</v>
      </c>
      <c r="C98" s="4" t="s">
        <v>306</v>
      </c>
      <c r="D98" s="8">
        <v>36342</v>
      </c>
      <c r="E98" s="8">
        <v>35394</v>
      </c>
      <c r="F98" s="6">
        <f t="shared" si="1"/>
        <v>2.5972602739726027</v>
      </c>
      <c r="G98" s="4" t="s">
        <v>379</v>
      </c>
      <c r="H98" s="4" t="s">
        <v>379</v>
      </c>
      <c r="I98" s="4" t="s">
        <v>97</v>
      </c>
      <c r="J98" s="4" t="s">
        <v>98</v>
      </c>
      <c r="K98" s="4" t="s">
        <v>99</v>
      </c>
      <c r="L98" s="4" t="s">
        <v>69</v>
      </c>
      <c r="M98" s="4" t="s">
        <v>307</v>
      </c>
      <c r="N98" s="4" t="s">
        <v>89</v>
      </c>
      <c r="O98" s="4" t="s">
        <v>102</v>
      </c>
      <c r="P98" s="4" t="s">
        <v>103</v>
      </c>
      <c r="Q98" s="4" t="s">
        <v>24</v>
      </c>
      <c r="R98" s="4" t="s">
        <v>24</v>
      </c>
      <c r="S98" s="4" t="s">
        <v>24</v>
      </c>
      <c r="T98" s="4" t="s">
        <v>399</v>
      </c>
      <c r="U98" s="4" t="s">
        <v>412</v>
      </c>
      <c r="V98" s="4" t="s">
        <v>413</v>
      </c>
      <c r="W98" s="4" t="s">
        <v>412</v>
      </c>
      <c r="X98" s="4" t="s">
        <v>412</v>
      </c>
      <c r="Y98" s="5">
        <v>185</v>
      </c>
      <c r="Z98" s="5">
        <v>2774.7000000000003</v>
      </c>
      <c r="AA98" s="19">
        <f>Z98/SUMIF(A:A,A98,Z:Z)</f>
        <v>9.0909090909090912E-2</v>
      </c>
      <c r="AB98" s="6">
        <v>11.375</v>
      </c>
      <c r="AC98" s="7">
        <v>4.4219999999999997</v>
      </c>
      <c r="AD98" s="6">
        <v>28</v>
      </c>
      <c r="AE98" s="7">
        <v>52.52</v>
      </c>
      <c r="AF98" s="5">
        <v>5224</v>
      </c>
      <c r="AG98" s="4" t="s">
        <v>414</v>
      </c>
      <c r="AH98" s="4" t="s">
        <v>435</v>
      </c>
      <c r="AI98" s="4"/>
      <c r="AJ98" s="4" t="s">
        <v>423</v>
      </c>
      <c r="AK98" s="4"/>
      <c r="AL98" s="4" t="s">
        <v>417</v>
      </c>
      <c r="AM98" s="4"/>
      <c r="AN98" s="11" t="s">
        <v>1278</v>
      </c>
    </row>
    <row r="99" spans="1:40" x14ac:dyDescent="0.25">
      <c r="A99" s="3">
        <v>36341</v>
      </c>
      <c r="B99" s="4" t="s">
        <v>308</v>
      </c>
      <c r="C99" s="4" t="s">
        <v>309</v>
      </c>
      <c r="D99" s="8">
        <v>36312</v>
      </c>
      <c r="E99" s="8">
        <v>34326</v>
      </c>
      <c r="F99" s="6">
        <f t="shared" si="1"/>
        <v>5.441095890410959</v>
      </c>
      <c r="G99" s="4" t="s">
        <v>40</v>
      </c>
      <c r="H99" s="4" t="s">
        <v>40</v>
      </c>
      <c r="I99" s="4" t="s">
        <v>8</v>
      </c>
      <c r="J99" s="4" t="s">
        <v>9</v>
      </c>
      <c r="K99" s="4" t="s">
        <v>10</v>
      </c>
      <c r="L99" s="4" t="s">
        <v>126</v>
      </c>
      <c r="M99" s="4" t="s">
        <v>127</v>
      </c>
      <c r="N99" s="4" t="s">
        <v>13</v>
      </c>
      <c r="O99" s="4" t="s">
        <v>126</v>
      </c>
      <c r="P99" s="4" t="s">
        <v>600</v>
      </c>
      <c r="Q99" s="4" t="s">
        <v>37</v>
      </c>
      <c r="R99" s="4" t="s">
        <v>393</v>
      </c>
      <c r="S99" s="4" t="s">
        <v>394</v>
      </c>
      <c r="T99" s="4" t="s">
        <v>401</v>
      </c>
      <c r="U99" s="4" t="s">
        <v>413</v>
      </c>
      <c r="V99" s="4"/>
      <c r="W99" s="4" t="s">
        <v>413</v>
      </c>
      <c r="X99" s="4" t="s">
        <v>412</v>
      </c>
      <c r="Y99" s="5">
        <v>100</v>
      </c>
      <c r="Z99" s="5">
        <v>2774.7000000000003</v>
      </c>
      <c r="AA99" s="19">
        <f>Z99/SUMIF(A:A,A99,Z:Z)</f>
        <v>9.0909090909090912E-2</v>
      </c>
      <c r="AB99" s="6">
        <v>10.75</v>
      </c>
      <c r="AC99" s="7">
        <v>1.4590000000000001</v>
      </c>
      <c r="AD99" s="6">
        <v>18</v>
      </c>
      <c r="AE99" s="7">
        <v>198.09</v>
      </c>
      <c r="AF99" s="5">
        <v>19200</v>
      </c>
      <c r="AG99" s="4"/>
      <c r="AH99" s="4"/>
      <c r="AI99" s="4"/>
      <c r="AJ99" s="4"/>
      <c r="AK99" s="4"/>
      <c r="AL99" s="4"/>
      <c r="AM99" s="4"/>
      <c r="AN99" s="11" t="s">
        <v>1279</v>
      </c>
    </row>
    <row r="100" spans="1:40" x14ac:dyDescent="0.25">
      <c r="A100" s="3">
        <v>36372</v>
      </c>
      <c r="B100" s="4" t="s">
        <v>310</v>
      </c>
      <c r="C100" s="4" t="s">
        <v>311</v>
      </c>
      <c r="D100" s="8">
        <v>36399</v>
      </c>
      <c r="E100" s="8">
        <v>36014</v>
      </c>
      <c r="F100" s="6">
        <f t="shared" si="1"/>
        <v>1.0547945205479452</v>
      </c>
      <c r="G100" s="4" t="s">
        <v>379</v>
      </c>
      <c r="H100" s="4" t="s">
        <v>379</v>
      </c>
      <c r="I100" s="4" t="s">
        <v>8</v>
      </c>
      <c r="J100" s="4" t="s">
        <v>9</v>
      </c>
      <c r="K100" s="4" t="s">
        <v>10</v>
      </c>
      <c r="L100" s="4" t="s">
        <v>11</v>
      </c>
      <c r="M100" s="4" t="s">
        <v>149</v>
      </c>
      <c r="N100" s="4" t="s">
        <v>13</v>
      </c>
      <c r="O100" s="4" t="s">
        <v>11</v>
      </c>
      <c r="P100" s="4" t="s">
        <v>576</v>
      </c>
      <c r="Q100" s="4" t="s">
        <v>37</v>
      </c>
      <c r="R100" s="4" t="s">
        <v>393</v>
      </c>
      <c r="S100" s="4" t="s">
        <v>394</v>
      </c>
      <c r="T100" s="4" t="s">
        <v>400</v>
      </c>
      <c r="U100" s="4" t="s">
        <v>412</v>
      </c>
      <c r="V100" s="4" t="s">
        <v>412</v>
      </c>
      <c r="W100" s="4" t="s">
        <v>413</v>
      </c>
      <c r="X100" s="4" t="s">
        <v>412</v>
      </c>
      <c r="Y100" s="5">
        <v>460</v>
      </c>
      <c r="Z100" s="5">
        <v>460</v>
      </c>
      <c r="AA100" s="19">
        <f>Z100/SUMIF(A:A,A100,Z:Z)</f>
        <v>1</v>
      </c>
      <c r="AB100" s="6">
        <v>15</v>
      </c>
      <c r="AC100" s="7">
        <v>6.0030000000000001</v>
      </c>
      <c r="AD100" s="6">
        <v>51</v>
      </c>
      <c r="AE100" s="7">
        <v>35.07</v>
      </c>
      <c r="AF100" s="5">
        <v>2909</v>
      </c>
      <c r="AG100" s="4"/>
      <c r="AH100" s="4"/>
      <c r="AI100" s="4"/>
      <c r="AJ100" s="4"/>
      <c r="AK100" s="4"/>
      <c r="AL100" s="4"/>
      <c r="AM100" s="4"/>
      <c r="AN100" s="11" t="s">
        <v>1280</v>
      </c>
    </row>
    <row r="101" spans="1:40" x14ac:dyDescent="0.25">
      <c r="A101" s="3">
        <v>36403</v>
      </c>
      <c r="B101" s="4" t="s">
        <v>312</v>
      </c>
      <c r="C101" s="4" t="s">
        <v>313</v>
      </c>
      <c r="D101" s="8">
        <v>36423</v>
      </c>
      <c r="E101" s="8">
        <v>36262</v>
      </c>
      <c r="F101" s="6">
        <f t="shared" si="1"/>
        <v>0.44109589041095892</v>
      </c>
      <c r="G101" s="4" t="s">
        <v>40</v>
      </c>
      <c r="H101" s="4" t="s">
        <v>40</v>
      </c>
      <c r="I101" s="4" t="s">
        <v>8</v>
      </c>
      <c r="J101" s="4" t="s">
        <v>9</v>
      </c>
      <c r="K101" s="4" t="s">
        <v>10</v>
      </c>
      <c r="L101" s="4" t="s">
        <v>27</v>
      </c>
      <c r="M101" s="4" t="s">
        <v>28</v>
      </c>
      <c r="N101" s="4" t="s">
        <v>13</v>
      </c>
      <c r="O101" s="4" t="s">
        <v>29</v>
      </c>
      <c r="P101" s="4" t="s">
        <v>30</v>
      </c>
      <c r="Q101" s="4" t="s">
        <v>37</v>
      </c>
      <c r="R101" s="4" t="s">
        <v>393</v>
      </c>
      <c r="S101" s="4" t="s">
        <v>394</v>
      </c>
      <c r="T101" s="4" t="s">
        <v>403</v>
      </c>
      <c r="U101" s="4" t="s">
        <v>413</v>
      </c>
      <c r="V101" s="4"/>
      <c r="W101" s="4" t="s">
        <v>413</v>
      </c>
      <c r="X101" s="4" t="s">
        <v>412</v>
      </c>
      <c r="Y101" s="5">
        <v>330</v>
      </c>
      <c r="Z101" s="5">
        <v>1234</v>
      </c>
      <c r="AA101" s="19">
        <f>Z101/SUMIF(A:A,A101,Z:Z)</f>
        <v>0.25</v>
      </c>
      <c r="AB101" s="6">
        <v>9.25</v>
      </c>
      <c r="AC101" s="7">
        <v>8.6229999999999993</v>
      </c>
      <c r="AD101" s="6">
        <v>11</v>
      </c>
      <c r="AE101" s="7">
        <v>84.47</v>
      </c>
      <c r="AF101" s="5">
        <v>7851</v>
      </c>
      <c r="AG101" s="4"/>
      <c r="AH101" s="4"/>
      <c r="AI101" s="4"/>
      <c r="AJ101" s="4"/>
      <c r="AK101" s="4"/>
      <c r="AL101" s="4"/>
      <c r="AM101" s="4"/>
      <c r="AN101" s="11" t="s">
        <v>1281</v>
      </c>
    </row>
    <row r="102" spans="1:40" x14ac:dyDescent="0.25">
      <c r="A102" s="3">
        <v>36403</v>
      </c>
      <c r="B102" s="4" t="s">
        <v>314</v>
      </c>
      <c r="C102" s="4" t="s">
        <v>315</v>
      </c>
      <c r="D102" s="8">
        <v>36406</v>
      </c>
      <c r="E102" s="8">
        <v>35346</v>
      </c>
      <c r="F102" s="6">
        <f t="shared" si="1"/>
        <v>2.904109589041096</v>
      </c>
      <c r="G102" s="4" t="s">
        <v>40</v>
      </c>
      <c r="H102" s="4" t="s">
        <v>40</v>
      </c>
      <c r="I102" s="4" t="s">
        <v>8</v>
      </c>
      <c r="J102" s="4" t="s">
        <v>9</v>
      </c>
      <c r="K102" s="4" t="s">
        <v>10</v>
      </c>
      <c r="L102" s="4" t="s">
        <v>136</v>
      </c>
      <c r="M102" s="4" t="s">
        <v>137</v>
      </c>
      <c r="N102" s="4" t="s">
        <v>13</v>
      </c>
      <c r="O102" s="4" t="s">
        <v>138</v>
      </c>
      <c r="P102" s="4" t="s">
        <v>139</v>
      </c>
      <c r="Q102" s="4" t="s">
        <v>15</v>
      </c>
      <c r="R102" s="4" t="s">
        <v>389</v>
      </c>
      <c r="S102" s="4" t="s">
        <v>389</v>
      </c>
      <c r="T102" s="4" t="s">
        <v>389</v>
      </c>
      <c r="U102" s="4" t="s">
        <v>412</v>
      </c>
      <c r="V102" s="4" t="s">
        <v>412</v>
      </c>
      <c r="W102" s="4" t="s">
        <v>413</v>
      </c>
      <c r="X102" s="4" t="s">
        <v>412</v>
      </c>
      <c r="Y102" s="5">
        <v>100</v>
      </c>
      <c r="Z102" s="5">
        <v>1234</v>
      </c>
      <c r="AA102" s="19">
        <f>Z102/SUMIF(A:A,A102,Z:Z)</f>
        <v>0.25</v>
      </c>
      <c r="AB102" s="6">
        <v>10.25</v>
      </c>
      <c r="AC102" s="7">
        <v>7.085</v>
      </c>
      <c r="AD102" s="6">
        <v>31.75</v>
      </c>
      <c r="AE102" s="7">
        <v>39.39</v>
      </c>
      <c r="AF102" s="5">
        <v>3329</v>
      </c>
      <c r="AG102" s="4"/>
      <c r="AH102" s="4"/>
      <c r="AI102" s="4"/>
      <c r="AJ102" s="4"/>
      <c r="AK102" s="4"/>
      <c r="AL102" s="4"/>
      <c r="AM102" s="4"/>
      <c r="AN102" s="11" t="s">
        <v>1282</v>
      </c>
    </row>
    <row r="103" spans="1:40" x14ac:dyDescent="0.25">
      <c r="A103" s="3">
        <v>36403</v>
      </c>
      <c r="B103" s="4" t="s">
        <v>316</v>
      </c>
      <c r="C103" s="4" t="s">
        <v>317</v>
      </c>
      <c r="D103" s="8">
        <v>36410</v>
      </c>
      <c r="E103" s="8">
        <v>34206</v>
      </c>
      <c r="F103" s="6">
        <f t="shared" si="1"/>
        <v>6.0383561643835613</v>
      </c>
      <c r="G103" s="4" t="s">
        <v>40</v>
      </c>
      <c r="H103" s="4" t="s">
        <v>40</v>
      </c>
      <c r="I103" s="4" t="s">
        <v>8</v>
      </c>
      <c r="J103" s="4" t="s">
        <v>9</v>
      </c>
      <c r="K103" s="4" t="s">
        <v>153</v>
      </c>
      <c r="L103" s="4" t="s">
        <v>34</v>
      </c>
      <c r="M103" s="4" t="s">
        <v>318</v>
      </c>
      <c r="N103" s="4" t="s">
        <v>13</v>
      </c>
      <c r="O103" s="4" t="s">
        <v>34</v>
      </c>
      <c r="P103" s="4" t="s">
        <v>36</v>
      </c>
      <c r="Q103" s="4" t="s">
        <v>24</v>
      </c>
      <c r="R103" s="4" t="s">
        <v>24</v>
      </c>
      <c r="S103" s="4" t="s">
        <v>24</v>
      </c>
      <c r="T103" s="4" t="s">
        <v>398</v>
      </c>
      <c r="U103" s="4" t="s">
        <v>413</v>
      </c>
      <c r="V103" s="4" t="s">
        <v>413</v>
      </c>
      <c r="W103" s="4" t="s">
        <v>412</v>
      </c>
      <c r="X103" s="4" t="s">
        <v>412</v>
      </c>
      <c r="Y103" s="5">
        <v>654</v>
      </c>
      <c r="Z103" s="5">
        <v>1234</v>
      </c>
      <c r="AA103" s="19">
        <f>Z103/SUMIF(A:A,A103,Z:Z)</f>
        <v>0.25</v>
      </c>
      <c r="AB103" s="6">
        <v>11.5</v>
      </c>
      <c r="AC103" s="7">
        <v>3.956</v>
      </c>
      <c r="AD103" s="6">
        <v>10</v>
      </c>
      <c r="AE103" s="7">
        <v>94.12</v>
      </c>
      <c r="AF103" s="5">
        <v>12837</v>
      </c>
      <c r="AG103" s="4"/>
      <c r="AH103" s="4"/>
      <c r="AI103" s="4"/>
      <c r="AJ103" s="4"/>
      <c r="AK103" s="4"/>
      <c r="AL103" s="4"/>
      <c r="AM103" s="4"/>
      <c r="AN103" s="11" t="s">
        <v>1283</v>
      </c>
    </row>
    <row r="104" spans="1:40" x14ac:dyDescent="0.25">
      <c r="A104" s="3">
        <v>36403</v>
      </c>
      <c r="B104" s="4" t="s">
        <v>319</v>
      </c>
      <c r="C104" s="4" t="s">
        <v>320</v>
      </c>
      <c r="D104" s="8">
        <v>36415</v>
      </c>
      <c r="E104" s="8">
        <v>34060</v>
      </c>
      <c r="F104" s="6">
        <f t="shared" si="1"/>
        <v>6.4520547945205475</v>
      </c>
      <c r="G104" s="4" t="s">
        <v>379</v>
      </c>
      <c r="H104" s="4" t="s">
        <v>381</v>
      </c>
      <c r="I104" s="4" t="s">
        <v>8</v>
      </c>
      <c r="J104" s="4" t="s">
        <v>67</v>
      </c>
      <c r="K104" s="4" t="s">
        <v>68</v>
      </c>
      <c r="L104" s="4" t="s">
        <v>321</v>
      </c>
      <c r="M104" s="4" t="s">
        <v>322</v>
      </c>
      <c r="N104" s="4" t="s">
        <v>13</v>
      </c>
      <c r="O104" s="4" t="s">
        <v>571</v>
      </c>
      <c r="P104" s="4" t="s">
        <v>572</v>
      </c>
      <c r="Q104" s="4" t="s">
        <v>15</v>
      </c>
      <c r="R104" s="4" t="s">
        <v>392</v>
      </c>
      <c r="S104" s="4" t="s">
        <v>389</v>
      </c>
      <c r="T104" s="4" t="s">
        <v>405</v>
      </c>
      <c r="U104" s="4" t="s">
        <v>413</v>
      </c>
      <c r="V104" s="4"/>
      <c r="W104" s="4" t="s">
        <v>413</v>
      </c>
      <c r="X104" s="4" t="s">
        <v>413</v>
      </c>
      <c r="Y104" s="5">
        <v>150</v>
      </c>
      <c r="Z104" s="5">
        <v>1234</v>
      </c>
      <c r="AA104" s="19">
        <f>Z104/SUMIF(A:A,A104,Z:Z)</f>
        <v>0.25</v>
      </c>
      <c r="AB104" s="6">
        <v>7</v>
      </c>
      <c r="AC104" s="7">
        <v>3.5840000000000001</v>
      </c>
      <c r="AD104" s="6">
        <v>38.06</v>
      </c>
      <c r="AE104" s="7">
        <v>41.8</v>
      </c>
      <c r="AF104" s="5">
        <v>3586</v>
      </c>
      <c r="AG104" s="4"/>
      <c r="AH104" s="4"/>
      <c r="AI104" s="4"/>
      <c r="AJ104" s="4"/>
      <c r="AK104" s="4"/>
      <c r="AL104" s="4"/>
      <c r="AM104" s="4"/>
      <c r="AN104" s="11" t="s">
        <v>1545</v>
      </c>
    </row>
    <row r="105" spans="1:40" x14ac:dyDescent="0.25">
      <c r="A105" s="3">
        <v>36433</v>
      </c>
      <c r="B105" s="4" t="s">
        <v>323</v>
      </c>
      <c r="C105" s="4" t="s">
        <v>324</v>
      </c>
      <c r="D105" s="8">
        <v>36434</v>
      </c>
      <c r="E105" s="8">
        <v>35865</v>
      </c>
      <c r="F105" s="6">
        <f t="shared" si="1"/>
        <v>1.558904109589041</v>
      </c>
      <c r="G105" s="4" t="s">
        <v>40</v>
      </c>
      <c r="H105" s="4" t="s">
        <v>40</v>
      </c>
      <c r="I105" s="4" t="s">
        <v>8</v>
      </c>
      <c r="J105" s="4" t="s">
        <v>9</v>
      </c>
      <c r="K105" s="4" t="s">
        <v>10</v>
      </c>
      <c r="L105" s="4" t="s">
        <v>115</v>
      </c>
      <c r="M105" s="4" t="s">
        <v>325</v>
      </c>
      <c r="N105" s="4" t="s">
        <v>13</v>
      </c>
      <c r="O105" s="4" t="s">
        <v>71</v>
      </c>
      <c r="P105" s="4" t="s">
        <v>200</v>
      </c>
      <c r="Q105" s="4" t="s">
        <v>15</v>
      </c>
      <c r="R105" s="4" t="s">
        <v>389</v>
      </c>
      <c r="S105" s="4" t="s">
        <v>389</v>
      </c>
      <c r="T105" s="4" t="s">
        <v>400</v>
      </c>
      <c r="U105" s="4" t="s">
        <v>413</v>
      </c>
      <c r="V105" s="4"/>
      <c r="W105" s="4" t="s">
        <v>413</v>
      </c>
      <c r="X105" s="4" t="s">
        <v>412</v>
      </c>
      <c r="Y105" s="5">
        <v>125</v>
      </c>
      <c r="Z105" s="5">
        <v>1380</v>
      </c>
      <c r="AA105" s="19">
        <f>Z105/SUMIF(A:A,A105,Z:Z)</f>
        <v>0.14285714285714285</v>
      </c>
      <c r="AB105" s="6">
        <v>9.75</v>
      </c>
      <c r="AC105" s="7">
        <v>8.0030000000000001</v>
      </c>
      <c r="AD105" s="6">
        <v>37</v>
      </c>
      <c r="AE105" s="7">
        <v>31.95</v>
      </c>
      <c r="AF105" s="5">
        <v>2586</v>
      </c>
      <c r="AG105" s="4"/>
      <c r="AH105" s="4"/>
      <c r="AI105" s="4"/>
      <c r="AJ105" s="4"/>
      <c r="AK105" s="4"/>
      <c r="AL105" s="4"/>
      <c r="AM105" s="4"/>
      <c r="AN105" s="11" t="s">
        <v>1284</v>
      </c>
    </row>
    <row r="106" spans="1:40" x14ac:dyDescent="0.25">
      <c r="A106" s="3">
        <v>36433</v>
      </c>
      <c r="B106" s="4" t="s">
        <v>326</v>
      </c>
      <c r="C106" s="4" t="s">
        <v>327</v>
      </c>
      <c r="D106" s="8">
        <v>36097</v>
      </c>
      <c r="E106" s="8">
        <v>35403</v>
      </c>
      <c r="F106" s="6">
        <f t="shared" si="1"/>
        <v>1.9013698630136986</v>
      </c>
      <c r="G106" s="4" t="s">
        <v>40</v>
      </c>
      <c r="H106" s="4" t="s">
        <v>40</v>
      </c>
      <c r="I106" s="4" t="s">
        <v>8</v>
      </c>
      <c r="J106" s="4" t="s">
        <v>67</v>
      </c>
      <c r="K106" s="4" t="s">
        <v>328</v>
      </c>
      <c r="L106" s="4" t="s">
        <v>11</v>
      </c>
      <c r="M106" s="4" t="s">
        <v>149</v>
      </c>
      <c r="N106" s="4" t="s">
        <v>13</v>
      </c>
      <c r="O106" s="4" t="s">
        <v>11</v>
      </c>
      <c r="P106" s="4" t="s">
        <v>576</v>
      </c>
      <c r="Q106" s="4" t="s">
        <v>15</v>
      </c>
      <c r="R106" s="4" t="s">
        <v>389</v>
      </c>
      <c r="S106" s="4" t="s">
        <v>389</v>
      </c>
      <c r="T106" s="4" t="s">
        <v>389</v>
      </c>
      <c r="U106" s="4" t="s">
        <v>412</v>
      </c>
      <c r="V106" s="4" t="s">
        <v>412</v>
      </c>
      <c r="W106" s="4" t="s">
        <v>413</v>
      </c>
      <c r="X106" s="4" t="s">
        <v>412</v>
      </c>
      <c r="Y106" s="5">
        <v>150</v>
      </c>
      <c r="Z106" s="5">
        <v>1380</v>
      </c>
      <c r="AA106" s="19">
        <f>Z106/SUMIF(A:A,A106,Z:Z)</f>
        <v>0.14285714285714285</v>
      </c>
      <c r="AB106" s="6">
        <v>13.5</v>
      </c>
      <c r="AC106" s="7">
        <v>6.8739999999999997</v>
      </c>
      <c r="AD106" s="6">
        <v>39</v>
      </c>
      <c r="AE106" s="7">
        <v>40.03</v>
      </c>
      <c r="AF106" s="5">
        <v>3403</v>
      </c>
      <c r="AG106" s="4"/>
      <c r="AH106" s="4"/>
      <c r="AI106" s="4"/>
      <c r="AJ106" s="4"/>
      <c r="AK106" s="4"/>
      <c r="AL106" s="4"/>
      <c r="AM106" s="4"/>
      <c r="AN106" s="11" t="s">
        <v>1285</v>
      </c>
    </row>
    <row r="107" spans="1:40" x14ac:dyDescent="0.25">
      <c r="A107" s="3">
        <v>36433</v>
      </c>
      <c r="B107" s="4" t="s">
        <v>329</v>
      </c>
      <c r="C107" s="4" t="s">
        <v>327</v>
      </c>
      <c r="D107" s="8">
        <v>36097</v>
      </c>
      <c r="E107" s="8">
        <v>35507</v>
      </c>
      <c r="F107" s="6">
        <f t="shared" si="1"/>
        <v>1.6164383561643836</v>
      </c>
      <c r="G107" s="4" t="s">
        <v>40</v>
      </c>
      <c r="H107" s="4" t="s">
        <v>40</v>
      </c>
      <c r="I107" s="4" t="s">
        <v>8</v>
      </c>
      <c r="J107" s="4" t="s">
        <v>67</v>
      </c>
      <c r="K107" s="4" t="s">
        <v>328</v>
      </c>
      <c r="L107" s="4" t="s">
        <v>11</v>
      </c>
      <c r="M107" s="4" t="s">
        <v>149</v>
      </c>
      <c r="N107" s="4" t="s">
        <v>13</v>
      </c>
      <c r="O107" s="4" t="s">
        <v>11</v>
      </c>
      <c r="P107" s="4" t="s">
        <v>576</v>
      </c>
      <c r="Q107" s="4" t="s">
        <v>15</v>
      </c>
      <c r="R107" s="4" t="s">
        <v>389</v>
      </c>
      <c r="S107" s="4" t="s">
        <v>389</v>
      </c>
      <c r="T107" s="4" t="s">
        <v>398</v>
      </c>
      <c r="U107" s="4" t="s">
        <v>412</v>
      </c>
      <c r="V107" s="4" t="s">
        <v>412</v>
      </c>
      <c r="W107" s="4" t="s">
        <v>413</v>
      </c>
      <c r="X107" s="4" t="s">
        <v>412</v>
      </c>
      <c r="Y107" s="5">
        <v>420</v>
      </c>
      <c r="Z107" s="5">
        <v>1380</v>
      </c>
      <c r="AA107" s="19">
        <f>Z107/SUMIF(A:A,A107,Z:Z)</f>
        <v>0.14285714285714285</v>
      </c>
      <c r="AB107" s="6">
        <v>15</v>
      </c>
      <c r="AC107" s="7">
        <v>7.5839999999999996</v>
      </c>
      <c r="AD107" s="6">
        <v>2.88</v>
      </c>
      <c r="AE107" s="7">
        <v>88.42</v>
      </c>
      <c r="AF107" s="5">
        <v>41504</v>
      </c>
      <c r="AG107" s="4"/>
      <c r="AH107" s="4"/>
      <c r="AI107" s="4"/>
      <c r="AJ107" s="4"/>
      <c r="AK107" s="4"/>
      <c r="AL107" s="4"/>
      <c r="AM107" s="4"/>
      <c r="AN107" s="11" t="s">
        <v>1286</v>
      </c>
    </row>
    <row r="108" spans="1:40" x14ac:dyDescent="0.25">
      <c r="A108" s="3">
        <v>36433</v>
      </c>
      <c r="B108" s="4" t="s">
        <v>330</v>
      </c>
      <c r="C108" s="4" t="s">
        <v>331</v>
      </c>
      <c r="D108" s="8">
        <v>36445</v>
      </c>
      <c r="E108" s="8">
        <v>35129</v>
      </c>
      <c r="F108" s="6">
        <f t="shared" si="1"/>
        <v>3.6054794520547944</v>
      </c>
      <c r="G108" s="4" t="s">
        <v>378</v>
      </c>
      <c r="H108" s="4" t="s">
        <v>383</v>
      </c>
      <c r="I108" s="4" t="s">
        <v>8</v>
      </c>
      <c r="J108" s="4" t="s">
        <v>9</v>
      </c>
      <c r="K108" s="4" t="s">
        <v>10</v>
      </c>
      <c r="L108" s="4" t="s">
        <v>55</v>
      </c>
      <c r="M108" s="4" t="s">
        <v>56</v>
      </c>
      <c r="N108" s="4" t="s">
        <v>13</v>
      </c>
      <c r="O108" s="4" t="s">
        <v>34</v>
      </c>
      <c r="P108" s="4" t="s">
        <v>57</v>
      </c>
      <c r="Q108" s="4" t="s">
        <v>15</v>
      </c>
      <c r="R108" s="4" t="s">
        <v>389</v>
      </c>
      <c r="S108" s="4" t="s">
        <v>389</v>
      </c>
      <c r="T108" s="4" t="s">
        <v>403</v>
      </c>
      <c r="U108" s="4" t="s">
        <v>412</v>
      </c>
      <c r="V108" s="4" t="s">
        <v>412</v>
      </c>
      <c r="W108" s="4" t="s">
        <v>413</v>
      </c>
      <c r="X108" s="4" t="s">
        <v>412</v>
      </c>
      <c r="Y108" s="5">
        <v>200</v>
      </c>
      <c r="Z108" s="5">
        <v>1380</v>
      </c>
      <c r="AA108" s="19">
        <f>Z108/SUMIF(A:A,A108,Z:Z)</f>
        <v>0.14285714285714285</v>
      </c>
      <c r="AB108" s="6">
        <v>12</v>
      </c>
      <c r="AC108" s="7">
        <v>6.4160000000000004</v>
      </c>
      <c r="AD108" s="6">
        <v>70</v>
      </c>
      <c r="AE108" s="7">
        <v>20.63</v>
      </c>
      <c r="AF108" s="5">
        <v>1460</v>
      </c>
      <c r="AG108" s="4"/>
      <c r="AH108" s="4"/>
      <c r="AI108" s="4"/>
      <c r="AJ108" s="4"/>
      <c r="AK108" s="4"/>
      <c r="AL108" s="4"/>
      <c r="AM108" s="4"/>
      <c r="AN108" s="11" t="s">
        <v>1287</v>
      </c>
    </row>
    <row r="109" spans="1:40" x14ac:dyDescent="0.25">
      <c r="A109" s="3">
        <v>36433</v>
      </c>
      <c r="B109" s="4" t="s">
        <v>332</v>
      </c>
      <c r="C109" s="4" t="s">
        <v>331</v>
      </c>
      <c r="D109" s="8">
        <v>36445</v>
      </c>
      <c r="E109" s="8">
        <v>35774</v>
      </c>
      <c r="F109" s="6">
        <f t="shared" si="1"/>
        <v>1.8383561643835618</v>
      </c>
      <c r="G109" s="4" t="s">
        <v>379</v>
      </c>
      <c r="H109" s="4" t="s">
        <v>379</v>
      </c>
      <c r="I109" s="4" t="s">
        <v>8</v>
      </c>
      <c r="J109" s="4" t="s">
        <v>9</v>
      </c>
      <c r="K109" s="4" t="s">
        <v>10</v>
      </c>
      <c r="L109" s="4" t="s">
        <v>55</v>
      </c>
      <c r="M109" s="4" t="s">
        <v>56</v>
      </c>
      <c r="N109" s="4" t="s">
        <v>13</v>
      </c>
      <c r="O109" s="4" t="s">
        <v>34</v>
      </c>
      <c r="P109" s="4" t="s">
        <v>57</v>
      </c>
      <c r="Q109" s="4" t="s">
        <v>37</v>
      </c>
      <c r="R109" s="4" t="s">
        <v>393</v>
      </c>
      <c r="S109" s="4" t="s">
        <v>394</v>
      </c>
      <c r="T109" s="4" t="s">
        <v>403</v>
      </c>
      <c r="U109" s="4" t="s">
        <v>412</v>
      </c>
      <c r="V109" s="4" t="s">
        <v>412</v>
      </c>
      <c r="W109" s="4" t="s">
        <v>413</v>
      </c>
      <c r="X109" s="4" t="s">
        <v>412</v>
      </c>
      <c r="Y109" s="5">
        <v>200</v>
      </c>
      <c r="Z109" s="5">
        <v>1380</v>
      </c>
      <c r="AA109" s="19">
        <f>Z109/SUMIF(A:A,A109,Z:Z)</f>
        <v>0.14285714285714285</v>
      </c>
      <c r="AB109" s="6">
        <v>10.375</v>
      </c>
      <c r="AC109" s="7">
        <v>7.9589999999999996</v>
      </c>
      <c r="AD109" s="6">
        <v>35</v>
      </c>
      <c r="AE109" s="7">
        <v>35.01</v>
      </c>
      <c r="AF109" s="5">
        <v>2895</v>
      </c>
      <c r="AG109" s="4" t="s">
        <v>415</v>
      </c>
      <c r="AH109" s="4" t="s">
        <v>430</v>
      </c>
      <c r="AI109" s="4"/>
      <c r="AJ109" s="4"/>
      <c r="AK109" s="4"/>
      <c r="AL109" s="4"/>
      <c r="AM109" s="4"/>
      <c r="AN109" s="11" t="s">
        <v>1288</v>
      </c>
    </row>
    <row r="110" spans="1:40" x14ac:dyDescent="0.25">
      <c r="A110" s="3">
        <v>36433</v>
      </c>
      <c r="B110" s="4" t="s">
        <v>333</v>
      </c>
      <c r="C110" s="4" t="s">
        <v>334</v>
      </c>
      <c r="D110" s="8">
        <v>36543</v>
      </c>
      <c r="E110" s="8">
        <v>35275</v>
      </c>
      <c r="F110" s="6">
        <f t="shared" si="1"/>
        <v>3.473972602739726</v>
      </c>
      <c r="G110" s="4" t="s">
        <v>197</v>
      </c>
      <c r="H110" s="4" t="s">
        <v>197</v>
      </c>
      <c r="I110" s="4" t="s">
        <v>8</v>
      </c>
      <c r="J110" s="4" t="s">
        <v>9</v>
      </c>
      <c r="K110" s="4" t="s">
        <v>10</v>
      </c>
      <c r="L110" s="4" t="s">
        <v>109</v>
      </c>
      <c r="M110" s="4" t="s">
        <v>277</v>
      </c>
      <c r="N110" s="4" t="s">
        <v>13</v>
      </c>
      <c r="O110" s="4" t="s">
        <v>111</v>
      </c>
      <c r="P110" s="4" t="s">
        <v>112</v>
      </c>
      <c r="Q110" s="4" t="s">
        <v>37</v>
      </c>
      <c r="R110" s="4" t="s">
        <v>393</v>
      </c>
      <c r="S110" s="4" t="s">
        <v>394</v>
      </c>
      <c r="T110" s="4" t="s">
        <v>401</v>
      </c>
      <c r="U110" s="4" t="s">
        <v>413</v>
      </c>
      <c r="V110" s="4" t="s">
        <v>412</v>
      </c>
      <c r="W110" s="4" t="s">
        <v>413</v>
      </c>
      <c r="X110" s="4" t="s">
        <v>412</v>
      </c>
      <c r="Y110" s="5">
        <v>150</v>
      </c>
      <c r="Z110" s="5">
        <v>1380</v>
      </c>
      <c r="AA110" s="19">
        <f>Z110/SUMIF(A:A,A110,Z:Z)</f>
        <v>0.14285714285714285</v>
      </c>
      <c r="AB110" s="6">
        <v>9.5</v>
      </c>
      <c r="AC110" s="7">
        <v>6.5010000000000003</v>
      </c>
      <c r="AD110" s="6">
        <v>11</v>
      </c>
      <c r="AE110" s="7">
        <v>91.82</v>
      </c>
      <c r="AF110" s="5">
        <v>8600</v>
      </c>
      <c r="AG110" s="4"/>
      <c r="AH110" s="4"/>
      <c r="AI110" s="4"/>
      <c r="AJ110" s="4"/>
      <c r="AK110" s="4"/>
      <c r="AL110" s="4"/>
      <c r="AM110" s="4"/>
      <c r="AN110" s="11" t="s">
        <v>1289</v>
      </c>
    </row>
    <row r="111" spans="1:40" x14ac:dyDescent="0.25">
      <c r="A111" s="3">
        <v>36433</v>
      </c>
      <c r="B111" s="4" t="s">
        <v>335</v>
      </c>
      <c r="C111" s="4" t="s">
        <v>336</v>
      </c>
      <c r="D111" s="8">
        <v>36434</v>
      </c>
      <c r="E111" s="8">
        <v>36042</v>
      </c>
      <c r="F111" s="6">
        <f t="shared" si="1"/>
        <v>1.0739726027397261</v>
      </c>
      <c r="G111" s="4" t="s">
        <v>40</v>
      </c>
      <c r="H111" s="4" t="s">
        <v>40</v>
      </c>
      <c r="I111" s="4" t="s">
        <v>8</v>
      </c>
      <c r="J111" s="4" t="s">
        <v>9</v>
      </c>
      <c r="K111" s="4" t="s">
        <v>10</v>
      </c>
      <c r="L111" s="4" t="s">
        <v>136</v>
      </c>
      <c r="M111" s="4" t="s">
        <v>137</v>
      </c>
      <c r="N111" s="4" t="s">
        <v>13</v>
      </c>
      <c r="O111" s="4" t="s">
        <v>138</v>
      </c>
      <c r="P111" s="4" t="s">
        <v>205</v>
      </c>
      <c r="Q111" s="4" t="s">
        <v>15</v>
      </c>
      <c r="R111" s="4" t="s">
        <v>389</v>
      </c>
      <c r="S111" s="4" t="s">
        <v>389</v>
      </c>
      <c r="T111" s="4" t="s">
        <v>400</v>
      </c>
      <c r="U111" s="4" t="s">
        <v>412</v>
      </c>
      <c r="V111" s="4" t="s">
        <v>412</v>
      </c>
      <c r="W111" s="4" t="s">
        <v>413</v>
      </c>
      <c r="X111" s="4" t="s">
        <v>412</v>
      </c>
      <c r="Y111" s="5">
        <v>135</v>
      </c>
      <c r="Z111" s="5">
        <v>1380</v>
      </c>
      <c r="AA111" s="19">
        <f>Z111/SUMIF(A:A,A111,Z:Z)</f>
        <v>0.14285714285714285</v>
      </c>
      <c r="AB111" s="6">
        <v>11.5</v>
      </c>
      <c r="AC111" s="7">
        <v>5.5010000000000003</v>
      </c>
      <c r="AD111" s="6">
        <v>43.75</v>
      </c>
      <c r="AE111" s="7">
        <v>35.369999999999997</v>
      </c>
      <c r="AF111" s="5">
        <v>2942</v>
      </c>
      <c r="AG111" s="4"/>
      <c r="AH111" s="4"/>
      <c r="AI111" s="4"/>
      <c r="AJ111" s="4"/>
      <c r="AK111" s="4"/>
      <c r="AL111" s="4"/>
      <c r="AM111" s="4"/>
      <c r="AN111" s="11" t="s">
        <v>1290</v>
      </c>
    </row>
    <row r="112" spans="1:40" x14ac:dyDescent="0.25">
      <c r="A112" s="3">
        <v>36464</v>
      </c>
      <c r="B112" s="4" t="s">
        <v>337</v>
      </c>
      <c r="C112" s="4" t="s">
        <v>338</v>
      </c>
      <c r="D112" s="8">
        <v>36448</v>
      </c>
      <c r="E112" s="8">
        <v>35941</v>
      </c>
      <c r="F112" s="6">
        <f t="shared" si="1"/>
        <v>1.3890410958904109</v>
      </c>
      <c r="G112" s="4" t="s">
        <v>379</v>
      </c>
      <c r="H112" s="4" t="s">
        <v>379</v>
      </c>
      <c r="I112" s="4" t="s">
        <v>8</v>
      </c>
      <c r="J112" s="4" t="s">
        <v>9</v>
      </c>
      <c r="K112" s="4" t="s">
        <v>10</v>
      </c>
      <c r="L112" s="4" t="s">
        <v>136</v>
      </c>
      <c r="M112" s="4" t="s">
        <v>137</v>
      </c>
      <c r="N112" s="4" t="s">
        <v>13</v>
      </c>
      <c r="O112" s="4" t="s">
        <v>138</v>
      </c>
      <c r="P112" s="4" t="s">
        <v>205</v>
      </c>
      <c r="Q112" s="4" t="s">
        <v>15</v>
      </c>
      <c r="R112" s="4" t="s">
        <v>389</v>
      </c>
      <c r="S112" s="4" t="s">
        <v>389</v>
      </c>
      <c r="T112" s="4" t="s">
        <v>403</v>
      </c>
      <c r="U112" s="4" t="s">
        <v>412</v>
      </c>
      <c r="V112" s="4" t="s">
        <v>412</v>
      </c>
      <c r="W112" s="4" t="s">
        <v>413</v>
      </c>
      <c r="X112" s="4" t="s">
        <v>412</v>
      </c>
      <c r="Y112" s="5">
        <v>272.89999999999998</v>
      </c>
      <c r="Z112" s="5">
        <v>2510.9</v>
      </c>
      <c r="AA112" s="19">
        <f>Z112/SUMIF(A:A,A112,Z:Z)</f>
        <v>0.1111111111111111</v>
      </c>
      <c r="AB112" s="6">
        <v>11.5</v>
      </c>
      <c r="AC112" s="7">
        <v>5.0030000000000001</v>
      </c>
      <c r="AD112" s="6">
        <v>64</v>
      </c>
      <c r="AE112" s="7">
        <v>24.33</v>
      </c>
      <c r="AF112" s="5">
        <v>1823</v>
      </c>
      <c r="AG112" s="4"/>
      <c r="AH112" s="4"/>
      <c r="AI112" s="4"/>
      <c r="AJ112" s="4"/>
      <c r="AK112" s="4"/>
      <c r="AL112" s="4"/>
      <c r="AM112" s="4"/>
      <c r="AN112" s="11" t="s">
        <v>1291</v>
      </c>
    </row>
    <row r="113" spans="1:40" x14ac:dyDescent="0.25">
      <c r="A113" s="3">
        <v>36464</v>
      </c>
      <c r="B113" s="4" t="s">
        <v>339</v>
      </c>
      <c r="C113" s="4" t="s">
        <v>340</v>
      </c>
      <c r="D113" s="8">
        <v>36463</v>
      </c>
      <c r="E113" s="8">
        <v>35732</v>
      </c>
      <c r="F113" s="6">
        <f t="shared" si="1"/>
        <v>2.0027397260273974</v>
      </c>
      <c r="G113" s="4" t="s">
        <v>379</v>
      </c>
      <c r="H113" s="4" t="s">
        <v>379</v>
      </c>
      <c r="I113" s="4" t="s">
        <v>8</v>
      </c>
      <c r="J113" s="4" t="s">
        <v>9</v>
      </c>
      <c r="K113" s="4" t="s">
        <v>10</v>
      </c>
      <c r="L113" s="4" t="s">
        <v>109</v>
      </c>
      <c r="M113" s="4" t="s">
        <v>110</v>
      </c>
      <c r="N113" s="4" t="s">
        <v>13</v>
      </c>
      <c r="O113" s="4" t="s">
        <v>111</v>
      </c>
      <c r="P113" s="4" t="s">
        <v>112</v>
      </c>
      <c r="Q113" s="4" t="s">
        <v>37</v>
      </c>
      <c r="R113" s="4" t="s">
        <v>393</v>
      </c>
      <c r="S113" s="4" t="s">
        <v>394</v>
      </c>
      <c r="T113" s="4" t="s">
        <v>401</v>
      </c>
      <c r="U113" s="4" t="s">
        <v>412</v>
      </c>
      <c r="V113" s="4"/>
      <c r="W113" s="4" t="s">
        <v>413</v>
      </c>
      <c r="X113" s="4" t="s">
        <v>412</v>
      </c>
      <c r="Y113" s="5">
        <v>150</v>
      </c>
      <c r="Z113" s="5">
        <v>2510.9</v>
      </c>
      <c r="AA113" s="19">
        <f>Z113/SUMIF(A:A,A113,Z:Z)</f>
        <v>0.1111111111111111</v>
      </c>
      <c r="AB113" s="6">
        <v>10.25</v>
      </c>
      <c r="AC113" s="7">
        <v>6.4960000000000004</v>
      </c>
      <c r="AD113" s="6">
        <v>10</v>
      </c>
      <c r="AE113" s="7">
        <v>106.27</v>
      </c>
      <c r="AF113" s="5">
        <v>10053</v>
      </c>
      <c r="AG113" s="4"/>
      <c r="AH113" s="4"/>
      <c r="AI113" s="4"/>
      <c r="AJ113" s="4"/>
      <c r="AK113" s="4"/>
      <c r="AL113" s="4"/>
      <c r="AM113" s="4"/>
      <c r="AN113" s="11" t="s">
        <v>1292</v>
      </c>
    </row>
    <row r="114" spans="1:40" x14ac:dyDescent="0.25">
      <c r="A114" s="3">
        <v>36464</v>
      </c>
      <c r="B114" s="4" t="s">
        <v>341</v>
      </c>
      <c r="C114" s="4" t="s">
        <v>340</v>
      </c>
      <c r="D114" s="8">
        <v>36558</v>
      </c>
      <c r="E114" s="8">
        <v>35795</v>
      </c>
      <c r="F114" s="6">
        <f t="shared" si="1"/>
        <v>2.0904109589041098</v>
      </c>
      <c r="G114" s="4" t="s">
        <v>379</v>
      </c>
      <c r="H114" s="4" t="s">
        <v>379</v>
      </c>
      <c r="I114" s="4" t="s">
        <v>8</v>
      </c>
      <c r="J114" s="4" t="s">
        <v>9</v>
      </c>
      <c r="K114" s="4" t="s">
        <v>10</v>
      </c>
      <c r="L114" s="4" t="s">
        <v>109</v>
      </c>
      <c r="M114" s="4" t="s">
        <v>110</v>
      </c>
      <c r="N114" s="4" t="s">
        <v>13</v>
      </c>
      <c r="O114" s="4" t="s">
        <v>111</v>
      </c>
      <c r="P114" s="4" t="s">
        <v>112</v>
      </c>
      <c r="Q114" s="4" t="s">
        <v>37</v>
      </c>
      <c r="R114" s="4" t="s">
        <v>393</v>
      </c>
      <c r="S114" s="4" t="s">
        <v>394</v>
      </c>
      <c r="T114" s="4" t="s">
        <v>401</v>
      </c>
      <c r="U114" s="4" t="s">
        <v>412</v>
      </c>
      <c r="V114" s="4" t="s">
        <v>412</v>
      </c>
      <c r="W114" s="4" t="s">
        <v>413</v>
      </c>
      <c r="X114" s="4" t="s">
        <v>412</v>
      </c>
      <c r="Y114" s="5">
        <v>450</v>
      </c>
      <c r="Z114" s="5">
        <v>2510.9</v>
      </c>
      <c r="AA114" s="19">
        <f>Z114/SUMIF(A:A,A114,Z:Z)</f>
        <v>0.1111111111111111</v>
      </c>
      <c r="AB114" s="6">
        <v>9.5</v>
      </c>
      <c r="AC114" s="7">
        <v>7.8739999999999997</v>
      </c>
      <c r="AD114" s="6">
        <v>10</v>
      </c>
      <c r="AE114" s="7">
        <v>95.24</v>
      </c>
      <c r="AF114" s="5">
        <v>8949</v>
      </c>
      <c r="AG114" s="4"/>
      <c r="AH114" s="4"/>
      <c r="AI114" s="4"/>
      <c r="AJ114" s="4"/>
      <c r="AK114" s="4"/>
      <c r="AL114" s="4"/>
      <c r="AM114" s="4"/>
      <c r="AN114" s="11" t="s">
        <v>1293</v>
      </c>
    </row>
    <row r="115" spans="1:40" x14ac:dyDescent="0.25">
      <c r="A115" s="3">
        <v>36464</v>
      </c>
      <c r="B115" s="4" t="s">
        <v>342</v>
      </c>
      <c r="C115" s="4" t="s">
        <v>340</v>
      </c>
      <c r="D115" s="8">
        <v>36570</v>
      </c>
      <c r="E115" s="8">
        <v>35825</v>
      </c>
      <c r="F115" s="6">
        <f t="shared" si="1"/>
        <v>2.0410958904109591</v>
      </c>
      <c r="G115" s="4" t="s">
        <v>379</v>
      </c>
      <c r="H115" s="4" t="s">
        <v>379</v>
      </c>
      <c r="I115" s="4" t="s">
        <v>8</v>
      </c>
      <c r="J115" s="4" t="s">
        <v>9</v>
      </c>
      <c r="K115" s="4" t="s">
        <v>10</v>
      </c>
      <c r="L115" s="4" t="s">
        <v>109</v>
      </c>
      <c r="M115" s="4" t="s">
        <v>110</v>
      </c>
      <c r="N115" s="4" t="s">
        <v>13</v>
      </c>
      <c r="O115" s="4" t="s">
        <v>111</v>
      </c>
      <c r="P115" s="4" t="s">
        <v>112</v>
      </c>
      <c r="Q115" s="4" t="s">
        <v>37</v>
      </c>
      <c r="R115" s="4" t="s">
        <v>393</v>
      </c>
      <c r="S115" s="4" t="s">
        <v>394</v>
      </c>
      <c r="T115" s="4" t="s">
        <v>401</v>
      </c>
      <c r="U115" s="4" t="s">
        <v>413</v>
      </c>
      <c r="V115" s="4" t="s">
        <v>412</v>
      </c>
      <c r="W115" s="4" t="s">
        <v>413</v>
      </c>
      <c r="X115" s="4" t="s">
        <v>412</v>
      </c>
      <c r="Y115" s="5">
        <v>500</v>
      </c>
      <c r="Z115" s="5">
        <v>2510.9</v>
      </c>
      <c r="AA115" s="19">
        <f>Z115/SUMIF(A:A,A115,Z:Z)</f>
        <v>0.1111111111111111</v>
      </c>
      <c r="AB115" s="6">
        <v>9.25</v>
      </c>
      <c r="AC115" s="7">
        <v>8.2080000000000002</v>
      </c>
      <c r="AD115" s="6">
        <v>10</v>
      </c>
      <c r="AE115" s="7">
        <v>92.18</v>
      </c>
      <c r="AF115" s="5">
        <v>8611</v>
      </c>
      <c r="AG115" s="4"/>
      <c r="AH115" s="4"/>
      <c r="AI115" s="4"/>
      <c r="AJ115" s="4"/>
      <c r="AK115" s="4"/>
      <c r="AL115" s="4"/>
      <c r="AM115" s="4"/>
      <c r="AN115" s="11" t="s">
        <v>1294</v>
      </c>
    </row>
    <row r="116" spans="1:40" x14ac:dyDescent="0.25">
      <c r="A116" s="3">
        <v>36464</v>
      </c>
      <c r="B116" s="4" t="s">
        <v>343</v>
      </c>
      <c r="C116" s="4" t="s">
        <v>344</v>
      </c>
      <c r="D116" s="8">
        <v>36543</v>
      </c>
      <c r="E116" s="8">
        <v>35867</v>
      </c>
      <c r="F116" s="6">
        <f t="shared" si="1"/>
        <v>1.8520547945205479</v>
      </c>
      <c r="G116" s="4" t="s">
        <v>197</v>
      </c>
      <c r="H116" s="4" t="s">
        <v>197</v>
      </c>
      <c r="I116" s="4" t="s">
        <v>8</v>
      </c>
      <c r="J116" s="4" t="s">
        <v>9</v>
      </c>
      <c r="K116" s="4" t="s">
        <v>10</v>
      </c>
      <c r="L116" s="4" t="s">
        <v>109</v>
      </c>
      <c r="M116" s="4" t="s">
        <v>110</v>
      </c>
      <c r="N116" s="4" t="s">
        <v>13</v>
      </c>
      <c r="O116" s="4" t="s">
        <v>111</v>
      </c>
      <c r="P116" s="4" t="s">
        <v>112</v>
      </c>
      <c r="Q116" s="4" t="s">
        <v>37</v>
      </c>
      <c r="R116" s="4" t="s">
        <v>393</v>
      </c>
      <c r="S116" s="4" t="s">
        <v>394</v>
      </c>
      <c r="T116" s="4" t="s">
        <v>401</v>
      </c>
      <c r="U116" s="4" t="s">
        <v>412</v>
      </c>
      <c r="V116" s="4" t="s">
        <v>412</v>
      </c>
      <c r="W116" s="4" t="s">
        <v>413</v>
      </c>
      <c r="X116" s="4" t="s">
        <v>412</v>
      </c>
      <c r="Y116" s="5">
        <v>275</v>
      </c>
      <c r="Z116" s="5">
        <v>2510.9</v>
      </c>
      <c r="AA116" s="19">
        <f>Z116/SUMIF(A:A,A116,Z:Z)</f>
        <v>0.1111111111111111</v>
      </c>
      <c r="AB116" s="6">
        <v>9.5</v>
      </c>
      <c r="AC116" s="7">
        <v>8.0030000000000001</v>
      </c>
      <c r="AD116" s="6">
        <v>10</v>
      </c>
      <c r="AE116" s="7">
        <v>96.59</v>
      </c>
      <c r="AF116" s="5">
        <v>9046</v>
      </c>
      <c r="AG116" s="4"/>
      <c r="AH116" s="4"/>
      <c r="AI116" s="4"/>
      <c r="AJ116" s="4"/>
      <c r="AK116" s="4"/>
      <c r="AL116" s="4"/>
      <c r="AM116" s="4"/>
      <c r="AN116" s="11" t="s">
        <v>1295</v>
      </c>
    </row>
    <row r="117" spans="1:40" x14ac:dyDescent="0.25">
      <c r="A117" s="3">
        <v>36464</v>
      </c>
      <c r="B117" s="4" t="s">
        <v>345</v>
      </c>
      <c r="C117" s="4" t="s">
        <v>344</v>
      </c>
      <c r="D117" s="8">
        <v>36543</v>
      </c>
      <c r="E117" s="8">
        <v>35867</v>
      </c>
      <c r="F117" s="6">
        <f t="shared" si="1"/>
        <v>1.8520547945205479</v>
      </c>
      <c r="G117" s="4" t="s">
        <v>197</v>
      </c>
      <c r="H117" s="4" t="s">
        <v>197</v>
      </c>
      <c r="I117" s="4" t="s">
        <v>8</v>
      </c>
      <c r="J117" s="4" t="s">
        <v>9</v>
      </c>
      <c r="K117" s="4" t="s">
        <v>10</v>
      </c>
      <c r="L117" s="4" t="s">
        <v>109</v>
      </c>
      <c r="M117" s="4" t="s">
        <v>110</v>
      </c>
      <c r="N117" s="4" t="s">
        <v>13</v>
      </c>
      <c r="O117" s="4" t="s">
        <v>111</v>
      </c>
      <c r="P117" s="4" t="s">
        <v>112</v>
      </c>
      <c r="Q117" s="4" t="s">
        <v>37</v>
      </c>
      <c r="R117" s="4" t="s">
        <v>393</v>
      </c>
      <c r="S117" s="4" t="s">
        <v>394</v>
      </c>
      <c r="T117" s="4" t="s">
        <v>401</v>
      </c>
      <c r="U117" s="4" t="s">
        <v>412</v>
      </c>
      <c r="V117" s="4" t="s">
        <v>412</v>
      </c>
      <c r="W117" s="4" t="s">
        <v>413</v>
      </c>
      <c r="X117" s="4" t="s">
        <v>412</v>
      </c>
      <c r="Y117" s="5">
        <v>294</v>
      </c>
      <c r="Z117" s="5">
        <v>2510.9</v>
      </c>
      <c r="AA117" s="19">
        <f>Z117/SUMIF(A:A,A117,Z:Z)</f>
        <v>0.1111111111111111</v>
      </c>
      <c r="AB117" s="6">
        <v>10.5</v>
      </c>
      <c r="AC117" s="7">
        <v>8.0030000000000001</v>
      </c>
      <c r="AD117" s="6">
        <v>12</v>
      </c>
      <c r="AE117" s="7">
        <v>41.21</v>
      </c>
      <c r="AF117" s="5">
        <v>8317</v>
      </c>
      <c r="AG117" s="4"/>
      <c r="AH117" s="4"/>
      <c r="AI117" s="4"/>
      <c r="AJ117" s="4"/>
      <c r="AK117" s="4"/>
      <c r="AL117" s="4"/>
      <c r="AM117" s="4"/>
      <c r="AN117" s="11" t="s">
        <v>1211</v>
      </c>
    </row>
    <row r="118" spans="1:40" x14ac:dyDescent="0.25">
      <c r="A118" s="3">
        <v>36464</v>
      </c>
      <c r="B118" s="4" t="s">
        <v>346</v>
      </c>
      <c r="C118" s="4" t="s">
        <v>347</v>
      </c>
      <c r="D118" s="8">
        <v>36461</v>
      </c>
      <c r="E118" s="8">
        <v>35621</v>
      </c>
      <c r="F118" s="6">
        <f t="shared" si="1"/>
        <v>2.3013698630136985</v>
      </c>
      <c r="G118" s="4" t="s">
        <v>379</v>
      </c>
      <c r="H118" s="4" t="s">
        <v>381</v>
      </c>
      <c r="I118" s="4" t="s">
        <v>8</v>
      </c>
      <c r="J118" s="4" t="s">
        <v>9</v>
      </c>
      <c r="K118" s="4" t="s">
        <v>10</v>
      </c>
      <c r="L118" s="4" t="s">
        <v>19</v>
      </c>
      <c r="M118" s="4" t="s">
        <v>83</v>
      </c>
      <c r="N118" s="4" t="s">
        <v>13</v>
      </c>
      <c r="O118" s="4" t="s">
        <v>11</v>
      </c>
      <c r="P118" s="4" t="s">
        <v>576</v>
      </c>
      <c r="Q118" s="4" t="s">
        <v>15</v>
      </c>
      <c r="R118" s="4" t="s">
        <v>389</v>
      </c>
      <c r="S118" s="4" t="s">
        <v>389</v>
      </c>
      <c r="T118" s="4" t="s">
        <v>400</v>
      </c>
      <c r="U118" s="4" t="s">
        <v>412</v>
      </c>
      <c r="V118" s="4" t="s">
        <v>412</v>
      </c>
      <c r="W118" s="4" t="s">
        <v>413</v>
      </c>
      <c r="X118" s="4" t="s">
        <v>412</v>
      </c>
      <c r="Y118" s="5">
        <v>225</v>
      </c>
      <c r="Z118" s="5">
        <v>2510.9</v>
      </c>
      <c r="AA118" s="19">
        <f>Z118/SUMIF(A:A,A118,Z:Z)</f>
        <v>0.1111111111111111</v>
      </c>
      <c r="AB118" s="6">
        <v>13</v>
      </c>
      <c r="AC118" s="7">
        <v>5.2919999999999998</v>
      </c>
      <c r="AD118" s="6">
        <v>69</v>
      </c>
      <c r="AE118" s="7">
        <v>23.51</v>
      </c>
      <c r="AF118" s="5">
        <v>1739</v>
      </c>
      <c r="AG118" s="4"/>
      <c r="AH118" s="4"/>
      <c r="AI118" s="4"/>
      <c r="AJ118" s="4"/>
      <c r="AK118" s="4"/>
      <c r="AL118" s="4"/>
      <c r="AM118" s="4"/>
      <c r="AN118" s="11" t="s">
        <v>1296</v>
      </c>
    </row>
    <row r="119" spans="1:40" x14ac:dyDescent="0.25">
      <c r="A119" s="3">
        <v>36464</v>
      </c>
      <c r="B119" s="4" t="s">
        <v>348</v>
      </c>
      <c r="C119" s="4" t="s">
        <v>347</v>
      </c>
      <c r="D119" s="8">
        <v>36461</v>
      </c>
      <c r="E119" s="8">
        <v>36112</v>
      </c>
      <c r="F119" s="6">
        <f t="shared" si="1"/>
        <v>0.95616438356164379</v>
      </c>
      <c r="G119" s="4" t="s">
        <v>379</v>
      </c>
      <c r="H119" s="4" t="s">
        <v>381</v>
      </c>
      <c r="I119" s="4" t="s">
        <v>8</v>
      </c>
      <c r="J119" s="4" t="s">
        <v>9</v>
      </c>
      <c r="K119" s="4" t="s">
        <v>10</v>
      </c>
      <c r="L119" s="4" t="s">
        <v>19</v>
      </c>
      <c r="M119" s="4" t="s">
        <v>83</v>
      </c>
      <c r="N119" s="4" t="s">
        <v>13</v>
      </c>
      <c r="O119" s="4" t="s">
        <v>11</v>
      </c>
      <c r="P119" s="4" t="s">
        <v>576</v>
      </c>
      <c r="Q119" s="4" t="s">
        <v>15</v>
      </c>
      <c r="R119" s="4" t="s">
        <v>389</v>
      </c>
      <c r="S119" s="4" t="s">
        <v>389</v>
      </c>
      <c r="T119" s="4" t="s">
        <v>400</v>
      </c>
      <c r="U119" s="4" t="s">
        <v>412</v>
      </c>
      <c r="V119" s="4" t="s">
        <v>412</v>
      </c>
      <c r="W119" s="4" t="s">
        <v>413</v>
      </c>
      <c r="X119" s="4" t="s">
        <v>412</v>
      </c>
      <c r="Y119" s="5">
        <v>200</v>
      </c>
      <c r="Z119" s="5">
        <v>2510.9</v>
      </c>
      <c r="AA119" s="19">
        <f>Z119/SUMIF(A:A,A119,Z:Z)</f>
        <v>0.1111111111111111</v>
      </c>
      <c r="AB119" s="6">
        <v>11.5</v>
      </c>
      <c r="AC119" s="7">
        <v>8.6669999999999998</v>
      </c>
      <c r="AD119" s="6">
        <v>64</v>
      </c>
      <c r="AE119" s="7">
        <v>20.54</v>
      </c>
      <c r="AF119" s="5">
        <v>1426</v>
      </c>
      <c r="AG119" s="4"/>
      <c r="AH119" s="4"/>
      <c r="AI119" s="4"/>
      <c r="AJ119" s="4"/>
      <c r="AK119" s="4"/>
      <c r="AL119" s="4"/>
      <c r="AM119" s="4"/>
      <c r="AN119" s="11" t="s">
        <v>1297</v>
      </c>
    </row>
    <row r="120" spans="1:40" x14ac:dyDescent="0.25">
      <c r="A120" s="3">
        <v>36464</v>
      </c>
      <c r="B120" s="4" t="s">
        <v>349</v>
      </c>
      <c r="C120" s="4" t="s">
        <v>350</v>
      </c>
      <c r="D120" s="8">
        <v>36479</v>
      </c>
      <c r="E120" s="8">
        <v>35945</v>
      </c>
      <c r="F120" s="6">
        <f t="shared" si="1"/>
        <v>1.463013698630137</v>
      </c>
      <c r="G120" s="4" t="s">
        <v>379</v>
      </c>
      <c r="H120" s="4" t="s">
        <v>381</v>
      </c>
      <c r="I120" s="4" t="s">
        <v>8</v>
      </c>
      <c r="J120" s="4" t="s">
        <v>9</v>
      </c>
      <c r="K120" s="4" t="s">
        <v>10</v>
      </c>
      <c r="L120" s="4" t="s">
        <v>126</v>
      </c>
      <c r="M120" s="4" t="s">
        <v>252</v>
      </c>
      <c r="N120" s="4" t="s">
        <v>13</v>
      </c>
      <c r="O120" s="4" t="s">
        <v>126</v>
      </c>
      <c r="P120" s="4" t="s">
        <v>570</v>
      </c>
      <c r="Q120" s="4" t="s">
        <v>24</v>
      </c>
      <c r="R120" s="4" t="s">
        <v>24</v>
      </c>
      <c r="S120" s="4" t="s">
        <v>24</v>
      </c>
      <c r="T120" s="4" t="s">
        <v>403</v>
      </c>
      <c r="U120" s="4" t="s">
        <v>412</v>
      </c>
      <c r="V120" s="4" t="s">
        <v>413</v>
      </c>
      <c r="W120" s="4" t="s">
        <v>412</v>
      </c>
      <c r="X120" s="4" t="s">
        <v>412</v>
      </c>
      <c r="Y120" s="5">
        <v>144</v>
      </c>
      <c r="Z120" s="5">
        <v>2510.9</v>
      </c>
      <c r="AA120" s="19">
        <f>Z120/SUMIF(A:A,A120,Z:Z)</f>
        <v>0.1111111111111111</v>
      </c>
      <c r="AB120" s="6">
        <v>11.875</v>
      </c>
      <c r="AC120" s="7">
        <v>5.0410000000000004</v>
      </c>
      <c r="AD120" s="6">
        <v>31</v>
      </c>
      <c r="AE120" s="7">
        <v>51.01</v>
      </c>
      <c r="AF120" s="5">
        <v>4836</v>
      </c>
      <c r="AG120" s="4"/>
      <c r="AH120" s="4"/>
      <c r="AI120" s="4"/>
      <c r="AJ120" s="4"/>
      <c r="AK120" s="4"/>
      <c r="AL120" s="4"/>
      <c r="AM120" s="4"/>
      <c r="AN120" s="11" t="s">
        <v>1298</v>
      </c>
    </row>
    <row r="121" spans="1:40" x14ac:dyDescent="0.25">
      <c r="A121" s="3">
        <v>36494</v>
      </c>
      <c r="B121" s="4" t="s">
        <v>351</v>
      </c>
      <c r="C121" s="4" t="s">
        <v>352</v>
      </c>
      <c r="D121" s="8">
        <v>36509</v>
      </c>
      <c r="E121" s="8">
        <v>35270</v>
      </c>
      <c r="F121" s="6">
        <f t="shared" si="1"/>
        <v>3.3945205479452056</v>
      </c>
      <c r="G121" s="4" t="s">
        <v>379</v>
      </c>
      <c r="H121" s="4" t="s">
        <v>379</v>
      </c>
      <c r="I121" s="4" t="s">
        <v>8</v>
      </c>
      <c r="J121" s="4" t="s">
        <v>9</v>
      </c>
      <c r="K121" s="4" t="s">
        <v>10</v>
      </c>
      <c r="L121" s="4" t="s">
        <v>120</v>
      </c>
      <c r="M121" s="4" t="s">
        <v>121</v>
      </c>
      <c r="N121" s="4" t="s">
        <v>13</v>
      </c>
      <c r="O121" s="4" t="s">
        <v>71</v>
      </c>
      <c r="P121" s="4" t="s">
        <v>230</v>
      </c>
      <c r="Q121" s="4" t="s">
        <v>37</v>
      </c>
      <c r="R121" s="4" t="s">
        <v>393</v>
      </c>
      <c r="S121" s="4" t="s">
        <v>394</v>
      </c>
      <c r="T121" s="4" t="s">
        <v>403</v>
      </c>
      <c r="U121" s="4" t="s">
        <v>412</v>
      </c>
      <c r="V121" s="4" t="s">
        <v>412</v>
      </c>
      <c r="W121" s="4" t="s">
        <v>413</v>
      </c>
      <c r="X121" s="4" t="s">
        <v>412</v>
      </c>
      <c r="Y121" s="5">
        <v>130</v>
      </c>
      <c r="Z121" s="5">
        <v>230</v>
      </c>
      <c r="AA121" s="19">
        <f>Z121/SUMIF(A:A,A121,Z:Z)</f>
        <v>0.5</v>
      </c>
      <c r="AB121" s="6">
        <v>13</v>
      </c>
      <c r="AC121" s="7">
        <v>5.9589999999999996</v>
      </c>
      <c r="AD121" s="6">
        <v>12</v>
      </c>
      <c r="AE121" s="7">
        <v>111.55</v>
      </c>
      <c r="AF121" s="5">
        <v>10552</v>
      </c>
      <c r="AG121" s="4" t="s">
        <v>415</v>
      </c>
      <c r="AH121" s="4" t="s">
        <v>430</v>
      </c>
      <c r="AI121" s="4"/>
      <c r="AJ121" s="4"/>
      <c r="AK121" s="4"/>
      <c r="AL121" s="4"/>
      <c r="AM121" s="4"/>
      <c r="AN121" s="11" t="s">
        <v>1299</v>
      </c>
    </row>
    <row r="122" spans="1:40" x14ac:dyDescent="0.25">
      <c r="A122" s="3">
        <v>36494</v>
      </c>
      <c r="B122" s="4" t="s">
        <v>353</v>
      </c>
      <c r="C122" s="4" t="s">
        <v>354</v>
      </c>
      <c r="D122" s="8">
        <v>36521</v>
      </c>
      <c r="E122" s="8">
        <v>35835</v>
      </c>
      <c r="F122" s="6">
        <f t="shared" si="1"/>
        <v>1.8794520547945206</v>
      </c>
      <c r="G122" s="4" t="s">
        <v>197</v>
      </c>
      <c r="H122" s="4" t="s">
        <v>197</v>
      </c>
      <c r="I122" s="4" t="s">
        <v>8</v>
      </c>
      <c r="J122" s="4" t="s">
        <v>9</v>
      </c>
      <c r="K122" s="4" t="s">
        <v>10</v>
      </c>
      <c r="L122" s="4" t="s">
        <v>355</v>
      </c>
      <c r="M122" s="4" t="s">
        <v>356</v>
      </c>
      <c r="N122" s="4" t="s">
        <v>13</v>
      </c>
      <c r="O122" s="4" t="s">
        <v>111</v>
      </c>
      <c r="P122" s="4" t="s">
        <v>356</v>
      </c>
      <c r="Q122" s="4" t="s">
        <v>37</v>
      </c>
      <c r="R122" s="4" t="s">
        <v>393</v>
      </c>
      <c r="S122" s="4" t="s">
        <v>394</v>
      </c>
      <c r="T122" s="4" t="s">
        <v>403</v>
      </c>
      <c r="U122" s="4" t="s">
        <v>412</v>
      </c>
      <c r="V122" s="4" t="s">
        <v>412</v>
      </c>
      <c r="W122" s="4" t="s">
        <v>413</v>
      </c>
      <c r="X122" s="4" t="s">
        <v>412</v>
      </c>
      <c r="Y122" s="5">
        <v>100</v>
      </c>
      <c r="Z122" s="5">
        <v>230</v>
      </c>
      <c r="AA122" s="19">
        <f>Z122/SUMIF(A:A,A122,Z:Z)</f>
        <v>0.5</v>
      </c>
      <c r="AB122" s="6">
        <v>9.75</v>
      </c>
      <c r="AC122" s="7">
        <v>7.7069999999999999</v>
      </c>
      <c r="AD122" s="6">
        <v>27</v>
      </c>
      <c r="AE122" s="7">
        <v>42.21</v>
      </c>
      <c r="AF122" s="5">
        <v>3595</v>
      </c>
      <c r="AG122" s="4" t="s">
        <v>415</v>
      </c>
      <c r="AH122" s="4" t="s">
        <v>436</v>
      </c>
      <c r="AI122" s="4" t="s">
        <v>437</v>
      </c>
      <c r="AJ122" s="4" t="s">
        <v>424</v>
      </c>
      <c r="AK122" s="4" t="s">
        <v>425</v>
      </c>
      <c r="AL122" s="4" t="s">
        <v>419</v>
      </c>
      <c r="AM122" s="4" t="s">
        <v>419</v>
      </c>
      <c r="AN122" s="11" t="s">
        <v>1300</v>
      </c>
    </row>
    <row r="123" spans="1:40" x14ac:dyDescent="0.25">
      <c r="A123" s="3">
        <v>36525</v>
      </c>
      <c r="B123" s="4" t="s">
        <v>357</v>
      </c>
      <c r="C123" s="4" t="s">
        <v>358</v>
      </c>
      <c r="D123" s="8">
        <v>36523</v>
      </c>
      <c r="E123" s="8">
        <v>29670</v>
      </c>
      <c r="F123" s="6">
        <f t="shared" si="1"/>
        <v>18.775342465753425</v>
      </c>
      <c r="G123" s="4" t="s">
        <v>379</v>
      </c>
      <c r="H123" s="4" t="s">
        <v>379</v>
      </c>
      <c r="I123" s="4" t="s">
        <v>8</v>
      </c>
      <c r="J123" s="4" t="s">
        <v>9</v>
      </c>
      <c r="K123" s="4" t="s">
        <v>10</v>
      </c>
      <c r="L123" s="4" t="s">
        <v>100</v>
      </c>
      <c r="M123" s="4" t="s">
        <v>285</v>
      </c>
      <c r="N123" s="4" t="s">
        <v>13</v>
      </c>
      <c r="O123" s="4" t="s">
        <v>34</v>
      </c>
      <c r="P123" s="4" t="s">
        <v>36</v>
      </c>
      <c r="Q123" s="4" t="s">
        <v>15</v>
      </c>
      <c r="R123" s="4" t="s">
        <v>392</v>
      </c>
      <c r="S123" s="4" t="s">
        <v>389</v>
      </c>
      <c r="T123" s="4" t="s">
        <v>406</v>
      </c>
      <c r="U123" s="4" t="s">
        <v>413</v>
      </c>
      <c r="V123" s="4"/>
      <c r="W123" s="4" t="s">
        <v>413</v>
      </c>
      <c r="X123" s="4" t="s">
        <v>413</v>
      </c>
      <c r="Y123" s="5">
        <v>125</v>
      </c>
      <c r="Z123" s="5">
        <v>775</v>
      </c>
      <c r="AA123" s="19">
        <f>Z123/SUMIF(A:A,A123,Z:Z)</f>
        <v>0.2</v>
      </c>
      <c r="AB123" s="6">
        <v>7</v>
      </c>
      <c r="AC123" s="7">
        <v>11.202999999999999</v>
      </c>
      <c r="AD123" s="6">
        <v>22.5</v>
      </c>
      <c r="AE123" s="7">
        <v>32.99</v>
      </c>
      <c r="AF123" s="5">
        <v>2903</v>
      </c>
      <c r="AG123" s="4"/>
      <c r="AI123" s="4"/>
      <c r="AK123" s="4"/>
      <c r="AM123" s="4"/>
      <c r="AN123" s="11" t="s">
        <v>1301</v>
      </c>
    </row>
    <row r="124" spans="1:40" x14ac:dyDescent="0.25">
      <c r="A124" s="3">
        <v>36525</v>
      </c>
      <c r="B124" s="4" t="s">
        <v>359</v>
      </c>
      <c r="C124" s="4" t="s">
        <v>358</v>
      </c>
      <c r="D124" s="8">
        <v>36523</v>
      </c>
      <c r="E124" s="8">
        <v>34304</v>
      </c>
      <c r="F124" s="6">
        <f t="shared" si="1"/>
        <v>6.0794520547945208</v>
      </c>
      <c r="G124" s="4" t="s">
        <v>379</v>
      </c>
      <c r="H124" s="4" t="s">
        <v>379</v>
      </c>
      <c r="I124" s="4" t="s">
        <v>8</v>
      </c>
      <c r="J124" s="4" t="s">
        <v>9</v>
      </c>
      <c r="K124" s="4" t="s">
        <v>10</v>
      </c>
      <c r="L124" s="4" t="s">
        <v>100</v>
      </c>
      <c r="M124" s="4" t="s">
        <v>285</v>
      </c>
      <c r="N124" s="4" t="s">
        <v>13</v>
      </c>
      <c r="O124" s="4" t="s">
        <v>34</v>
      </c>
      <c r="P124" s="4" t="s">
        <v>36</v>
      </c>
      <c r="Q124" s="4" t="s">
        <v>15</v>
      </c>
      <c r="R124" s="4" t="s">
        <v>389</v>
      </c>
      <c r="S124" s="4" t="s">
        <v>389</v>
      </c>
      <c r="T124" s="4" t="s">
        <v>403</v>
      </c>
      <c r="U124" s="4" t="s">
        <v>413</v>
      </c>
      <c r="V124" s="4" t="s">
        <v>412</v>
      </c>
      <c r="W124" s="4" t="s">
        <v>413</v>
      </c>
      <c r="X124" s="4" t="s">
        <v>412</v>
      </c>
      <c r="Y124" s="5">
        <v>150</v>
      </c>
      <c r="Z124" s="5">
        <v>775</v>
      </c>
      <c r="AA124" s="19">
        <f>Z124/SUMIF(A:A,A124,Z:Z)</f>
        <v>0.2</v>
      </c>
      <c r="AB124" s="6">
        <v>6.5</v>
      </c>
      <c r="AC124" s="7">
        <v>3.8740000000000001</v>
      </c>
      <c r="AD124" s="6">
        <v>34.5</v>
      </c>
      <c r="AE124" s="7">
        <v>40.1</v>
      </c>
      <c r="AF124" s="5">
        <v>3656</v>
      </c>
      <c r="AG124" s="4" t="s">
        <v>415</v>
      </c>
      <c r="AH124" s="4" t="s">
        <v>430</v>
      </c>
      <c r="AI124" s="4"/>
      <c r="AJ124" s="4"/>
      <c r="AK124" s="4"/>
      <c r="AL124" s="4"/>
      <c r="AM124" s="4"/>
      <c r="AN124" s="11" t="s">
        <v>1302</v>
      </c>
    </row>
    <row r="125" spans="1:40" x14ac:dyDescent="0.25">
      <c r="A125" s="3">
        <v>36525</v>
      </c>
      <c r="B125" s="4" t="s">
        <v>360</v>
      </c>
      <c r="C125" s="4" t="s">
        <v>358</v>
      </c>
      <c r="D125" s="8">
        <v>36523</v>
      </c>
      <c r="E125" s="8">
        <v>34304</v>
      </c>
      <c r="F125" s="6">
        <f t="shared" si="1"/>
        <v>6.0794520547945208</v>
      </c>
      <c r="G125" s="4" t="s">
        <v>379</v>
      </c>
      <c r="H125" s="4" t="s">
        <v>379</v>
      </c>
      <c r="I125" s="4" t="s">
        <v>8</v>
      </c>
      <c r="J125" s="4" t="s">
        <v>9</v>
      </c>
      <c r="K125" s="4" t="s">
        <v>10</v>
      </c>
      <c r="L125" s="4" t="s">
        <v>100</v>
      </c>
      <c r="M125" s="4" t="s">
        <v>285</v>
      </c>
      <c r="N125" s="4" t="s">
        <v>13</v>
      </c>
      <c r="O125" s="4" t="s">
        <v>34</v>
      </c>
      <c r="P125" s="4" t="s">
        <v>36</v>
      </c>
      <c r="Q125" s="4" t="s">
        <v>15</v>
      </c>
      <c r="R125" s="4" t="s">
        <v>392</v>
      </c>
      <c r="S125" s="4" t="s">
        <v>389</v>
      </c>
      <c r="T125" s="4" t="s">
        <v>406</v>
      </c>
      <c r="U125" s="4" t="s">
        <v>413</v>
      </c>
      <c r="V125" s="4"/>
      <c r="W125" s="4" t="s">
        <v>413</v>
      </c>
      <c r="X125" s="4" t="s">
        <v>413</v>
      </c>
      <c r="Y125" s="5">
        <v>150</v>
      </c>
      <c r="Z125" s="5">
        <v>775</v>
      </c>
      <c r="AA125" s="19">
        <f>Z125/SUMIF(A:A,A125,Z:Z)</f>
        <v>0.2</v>
      </c>
      <c r="AB125" s="6">
        <v>7.375</v>
      </c>
      <c r="AC125" s="7">
        <v>23.873999999999999</v>
      </c>
      <c r="AD125" s="6">
        <v>34.5</v>
      </c>
      <c r="AE125" s="7">
        <v>20.27</v>
      </c>
      <c r="AF125" s="5">
        <v>1558</v>
      </c>
      <c r="AG125" s="4"/>
      <c r="AH125" s="4"/>
      <c r="AI125" s="4"/>
      <c r="AJ125" s="4"/>
      <c r="AK125" s="4"/>
      <c r="AL125" s="4"/>
      <c r="AM125" s="4"/>
      <c r="AN125" s="11" t="s">
        <v>1302</v>
      </c>
    </row>
    <row r="126" spans="1:40" x14ac:dyDescent="0.25">
      <c r="A126" s="3">
        <v>36525</v>
      </c>
      <c r="B126" s="4" t="s">
        <v>361</v>
      </c>
      <c r="C126" s="4" t="s">
        <v>358</v>
      </c>
      <c r="D126" s="8">
        <v>36523</v>
      </c>
      <c r="E126" s="8">
        <v>36394</v>
      </c>
      <c r="F126" s="6">
        <f t="shared" si="1"/>
        <v>0.35342465753424657</v>
      </c>
      <c r="G126" s="4" t="s">
        <v>197</v>
      </c>
      <c r="H126" s="4" t="s">
        <v>197</v>
      </c>
      <c r="I126" s="4" t="s">
        <v>8</v>
      </c>
      <c r="J126" s="4" t="s">
        <v>9</v>
      </c>
      <c r="K126" s="4" t="s">
        <v>10</v>
      </c>
      <c r="L126" s="4" t="s">
        <v>100</v>
      </c>
      <c r="M126" s="4" t="s">
        <v>285</v>
      </c>
      <c r="N126" s="4" t="s">
        <v>13</v>
      </c>
      <c r="O126" s="4" t="s">
        <v>34</v>
      </c>
      <c r="P126" s="4" t="s">
        <v>36</v>
      </c>
      <c r="Q126" s="4" t="s">
        <v>15</v>
      </c>
      <c r="R126" s="4" t="s">
        <v>389</v>
      </c>
      <c r="S126" s="4" t="s">
        <v>389</v>
      </c>
      <c r="T126" s="4" t="s">
        <v>403</v>
      </c>
      <c r="U126" s="4" t="s">
        <v>412</v>
      </c>
      <c r="V126" s="4" t="s">
        <v>412</v>
      </c>
      <c r="W126" s="4" t="s">
        <v>413</v>
      </c>
      <c r="X126" s="4" t="s">
        <v>412</v>
      </c>
      <c r="Y126" s="5">
        <v>250</v>
      </c>
      <c r="Z126" s="5">
        <v>775</v>
      </c>
      <c r="AA126" s="19">
        <f>Z126/SUMIF(A:A,A126,Z:Z)</f>
        <v>0.2</v>
      </c>
      <c r="AB126" s="6">
        <v>8.875</v>
      </c>
      <c r="AC126" s="7">
        <v>6.2880000000000003</v>
      </c>
      <c r="AD126" s="6">
        <v>10</v>
      </c>
      <c r="AE126" s="7">
        <v>82.33</v>
      </c>
      <c r="AF126" s="5">
        <v>8721</v>
      </c>
      <c r="AG126" s="4"/>
      <c r="AH126" s="4"/>
      <c r="AI126" s="4"/>
      <c r="AJ126" s="4"/>
      <c r="AK126" s="4"/>
      <c r="AL126" s="4"/>
      <c r="AM126" s="4"/>
      <c r="AN126" s="11" t="s">
        <v>1303</v>
      </c>
    </row>
    <row r="127" spans="1:40" x14ac:dyDescent="0.25">
      <c r="A127" s="3">
        <v>36525</v>
      </c>
      <c r="B127" s="4" t="s">
        <v>362</v>
      </c>
      <c r="C127" s="4" t="s">
        <v>363</v>
      </c>
      <c r="D127" s="8">
        <v>36523</v>
      </c>
      <c r="E127" s="8">
        <v>35754</v>
      </c>
      <c r="F127" s="6">
        <f t="shared" si="1"/>
        <v>2.106849315068493</v>
      </c>
      <c r="G127" s="4" t="s">
        <v>197</v>
      </c>
      <c r="H127" s="4" t="s">
        <v>197</v>
      </c>
      <c r="I127" s="4" t="s">
        <v>8</v>
      </c>
      <c r="J127" s="4" t="s">
        <v>9</v>
      </c>
      <c r="K127" s="4" t="s">
        <v>10</v>
      </c>
      <c r="L127" s="4" t="s">
        <v>136</v>
      </c>
      <c r="M127" s="4" t="s">
        <v>137</v>
      </c>
      <c r="N127" s="4" t="s">
        <v>13</v>
      </c>
      <c r="O127" s="4" t="s">
        <v>571</v>
      </c>
      <c r="P127" s="4" t="s">
        <v>364</v>
      </c>
      <c r="Q127" s="4" t="s">
        <v>37</v>
      </c>
      <c r="R127" s="4" t="s">
        <v>393</v>
      </c>
      <c r="S127" s="4" t="s">
        <v>394</v>
      </c>
      <c r="T127" s="4" t="s">
        <v>401</v>
      </c>
      <c r="U127" s="4" t="s">
        <v>412</v>
      </c>
      <c r="V127" s="4" t="s">
        <v>412</v>
      </c>
      <c r="W127" s="4" t="s">
        <v>413</v>
      </c>
      <c r="X127" s="4" t="s">
        <v>412</v>
      </c>
      <c r="Y127" s="5">
        <v>100</v>
      </c>
      <c r="Z127" s="5">
        <v>775</v>
      </c>
      <c r="AA127" s="19">
        <f>Z127/SUMIF(A:A,A127,Z:Z)</f>
        <v>0.2</v>
      </c>
      <c r="AB127" s="6">
        <v>9.5</v>
      </c>
      <c r="AC127" s="7">
        <v>7.4550000000000001</v>
      </c>
      <c r="AD127" s="6">
        <v>50</v>
      </c>
      <c r="AE127" s="7">
        <v>24.34</v>
      </c>
      <c r="AF127" s="5">
        <v>1779</v>
      </c>
      <c r="AG127" s="4"/>
      <c r="AH127" s="4"/>
      <c r="AI127" s="4"/>
      <c r="AJ127" s="4"/>
      <c r="AK127" s="4"/>
      <c r="AL127" s="4"/>
      <c r="AM127" s="4"/>
      <c r="AN127" s="11" t="s">
        <v>1304</v>
      </c>
    </row>
    <row r="128" spans="1:40" x14ac:dyDescent="0.25">
      <c r="A128" s="3">
        <v>36556</v>
      </c>
      <c r="B128" s="4" t="s">
        <v>618</v>
      </c>
      <c r="C128" s="4" t="s">
        <v>790</v>
      </c>
      <c r="D128" s="8">
        <v>36535</v>
      </c>
      <c r="E128" s="8">
        <v>35775</v>
      </c>
      <c r="F128" s="6">
        <f t="shared" si="1"/>
        <v>2.0821917808219177</v>
      </c>
      <c r="G128" s="4" t="s">
        <v>378</v>
      </c>
      <c r="H128" s="4" t="s">
        <v>383</v>
      </c>
      <c r="I128" s="4" t="s">
        <v>8</v>
      </c>
      <c r="J128" s="4" t="s">
        <v>9</v>
      </c>
      <c r="K128" s="4" t="s">
        <v>10</v>
      </c>
      <c r="L128" s="4" t="s">
        <v>55</v>
      </c>
      <c r="M128" s="4" t="s">
        <v>1032</v>
      </c>
      <c r="N128" s="4" t="s">
        <v>13</v>
      </c>
      <c r="O128" s="4" t="s">
        <v>571</v>
      </c>
      <c r="P128" s="4" t="s">
        <v>133</v>
      </c>
      <c r="Q128" s="4" t="s">
        <v>15</v>
      </c>
      <c r="R128" s="4" t="s">
        <v>389</v>
      </c>
      <c r="S128" s="4" t="s">
        <v>389</v>
      </c>
      <c r="T128" s="4" t="s">
        <v>403</v>
      </c>
      <c r="U128" s="4" t="s">
        <v>412</v>
      </c>
      <c r="V128" s="4" t="s">
        <v>412</v>
      </c>
      <c r="W128" s="4" t="s">
        <v>413</v>
      </c>
      <c r="X128" s="4" t="s">
        <v>412</v>
      </c>
      <c r="Y128" s="5">
        <v>350</v>
      </c>
      <c r="Z128" s="5">
        <v>1475</v>
      </c>
      <c r="AA128" s="19">
        <f>Z128/SUMIF(A:A,A128,Z:Z)</f>
        <v>0.25</v>
      </c>
      <c r="AB128" s="6">
        <v>8.875</v>
      </c>
      <c r="AC128" s="7">
        <v>6.7039999999999997</v>
      </c>
      <c r="AD128" s="6">
        <v>34.5</v>
      </c>
      <c r="AE128" s="7">
        <v>34.44</v>
      </c>
      <c r="AF128" s="5">
        <v>2771</v>
      </c>
      <c r="AG128" s="4"/>
      <c r="AH128" s="4"/>
      <c r="AI128" s="4"/>
      <c r="AJ128" s="4"/>
      <c r="AK128" s="4"/>
      <c r="AL128" s="4"/>
      <c r="AM128" s="4"/>
      <c r="AN128" s="11" t="s">
        <v>1305</v>
      </c>
    </row>
    <row r="129" spans="1:40" x14ac:dyDescent="0.25">
      <c r="A129" s="3">
        <v>36556</v>
      </c>
      <c r="B129" s="4" t="s">
        <v>619</v>
      </c>
      <c r="C129" s="4" t="s">
        <v>790</v>
      </c>
      <c r="D129" s="8">
        <v>36535</v>
      </c>
      <c r="E129" s="8">
        <v>35774</v>
      </c>
      <c r="F129" s="6">
        <f t="shared" si="1"/>
        <v>2.0849315068493151</v>
      </c>
      <c r="G129" s="4" t="s">
        <v>379</v>
      </c>
      <c r="H129" s="4" t="s">
        <v>379</v>
      </c>
      <c r="I129" s="4" t="s">
        <v>8</v>
      </c>
      <c r="J129" s="4" t="s">
        <v>9</v>
      </c>
      <c r="K129" s="4" t="s">
        <v>10</v>
      </c>
      <c r="L129" s="4" t="s">
        <v>55</v>
      </c>
      <c r="M129" s="4" t="s">
        <v>1032</v>
      </c>
      <c r="N129" s="4" t="s">
        <v>13</v>
      </c>
      <c r="O129" s="4" t="s">
        <v>571</v>
      </c>
      <c r="P129" s="4" t="s">
        <v>133</v>
      </c>
      <c r="Q129" s="4" t="s">
        <v>37</v>
      </c>
      <c r="R129" s="4" t="s">
        <v>393</v>
      </c>
      <c r="S129" s="4" t="s">
        <v>394</v>
      </c>
      <c r="T129" s="4" t="s">
        <v>403</v>
      </c>
      <c r="U129" s="4" t="s">
        <v>412</v>
      </c>
      <c r="V129" s="4" t="s">
        <v>412</v>
      </c>
      <c r="W129" s="4" t="s">
        <v>413</v>
      </c>
      <c r="X129" s="4" t="s">
        <v>412</v>
      </c>
      <c r="Y129" s="5">
        <v>500</v>
      </c>
      <c r="Z129" s="5">
        <v>1475</v>
      </c>
      <c r="AA129" s="19">
        <f>Z129/SUMIF(A:A,A129,Z:Z)</f>
        <v>0.25</v>
      </c>
      <c r="AB129" s="6">
        <v>10.125</v>
      </c>
      <c r="AC129" s="7">
        <v>7.452</v>
      </c>
      <c r="AD129" s="6">
        <v>16</v>
      </c>
      <c r="AE129" s="7">
        <v>67.7</v>
      </c>
      <c r="AF129" s="5">
        <v>6105</v>
      </c>
      <c r="AG129" s="4"/>
      <c r="AH129" s="4"/>
      <c r="AI129" s="4"/>
      <c r="AJ129" s="4"/>
      <c r="AK129" s="4"/>
      <c r="AL129" s="4"/>
      <c r="AM129" s="4"/>
      <c r="AN129" s="11" t="s">
        <v>1306</v>
      </c>
    </row>
    <row r="130" spans="1:40" x14ac:dyDescent="0.25">
      <c r="A130" s="3">
        <v>36556</v>
      </c>
      <c r="B130" s="4" t="s">
        <v>730</v>
      </c>
      <c r="C130" s="4" t="s">
        <v>791</v>
      </c>
      <c r="D130" s="8">
        <v>36535</v>
      </c>
      <c r="E130" s="8">
        <v>34358</v>
      </c>
      <c r="F130" s="6">
        <f t="shared" si="1"/>
        <v>5.9643835616438352</v>
      </c>
      <c r="G130" s="4" t="s">
        <v>40</v>
      </c>
      <c r="H130" s="4" t="s">
        <v>40</v>
      </c>
      <c r="I130" s="4" t="s">
        <v>8</v>
      </c>
      <c r="J130" s="4" t="s">
        <v>9</v>
      </c>
      <c r="K130" s="4" t="s">
        <v>10</v>
      </c>
      <c r="L130" s="4" t="s">
        <v>11</v>
      </c>
      <c r="M130" s="4" t="s">
        <v>93</v>
      </c>
      <c r="N130" s="4" t="s">
        <v>13</v>
      </c>
      <c r="O130" s="4" t="s">
        <v>14</v>
      </c>
      <c r="P130" s="4" t="s">
        <v>94</v>
      </c>
      <c r="Q130" s="4" t="s">
        <v>37</v>
      </c>
      <c r="R130" s="4" t="s">
        <v>393</v>
      </c>
      <c r="S130" s="4" t="s">
        <v>394</v>
      </c>
      <c r="T130" s="4" t="s">
        <v>401</v>
      </c>
      <c r="U130" s="4" t="s">
        <v>413</v>
      </c>
      <c r="V130" s="4"/>
      <c r="W130" s="4" t="s">
        <v>413</v>
      </c>
      <c r="X130" s="4" t="s">
        <v>412</v>
      </c>
      <c r="Y130" s="5">
        <v>300</v>
      </c>
      <c r="Z130" s="5">
        <v>1475</v>
      </c>
      <c r="AA130" s="19">
        <f>Z130/SUMIF(A:A,A130,Z:Z)</f>
        <v>0.25</v>
      </c>
      <c r="AB130" s="6">
        <v>8.875</v>
      </c>
      <c r="AC130" s="7">
        <v>6.0030000000000001</v>
      </c>
      <c r="AD130" s="6">
        <v>32.25</v>
      </c>
      <c r="AE130" s="7">
        <v>38.61</v>
      </c>
      <c r="AF130" s="5">
        <v>3183</v>
      </c>
      <c r="AG130" s="4"/>
      <c r="AH130" s="4"/>
      <c r="AI130" s="4"/>
      <c r="AJ130" s="4"/>
      <c r="AK130" s="4"/>
      <c r="AL130" s="4"/>
      <c r="AM130" s="4"/>
      <c r="AN130" s="11" t="s">
        <v>1307</v>
      </c>
    </row>
    <row r="131" spans="1:40" x14ac:dyDescent="0.25">
      <c r="A131" s="3">
        <v>36556</v>
      </c>
      <c r="B131" s="4" t="s">
        <v>733</v>
      </c>
      <c r="C131" s="4" t="s">
        <v>792</v>
      </c>
      <c r="D131" s="8">
        <v>36555</v>
      </c>
      <c r="E131" s="8">
        <v>35293</v>
      </c>
      <c r="F131" s="6">
        <f t="shared" ref="F131:F194" si="2">(D131-E131)/365</f>
        <v>3.4575342465753423</v>
      </c>
      <c r="G131" s="4" t="s">
        <v>378</v>
      </c>
      <c r="H131" s="4" t="s">
        <v>383</v>
      </c>
      <c r="I131" s="4" t="s">
        <v>8</v>
      </c>
      <c r="J131" s="4" t="s">
        <v>9</v>
      </c>
      <c r="K131" s="4" t="s">
        <v>10</v>
      </c>
      <c r="L131" s="4" t="s">
        <v>109</v>
      </c>
      <c r="M131" s="4" t="s">
        <v>110</v>
      </c>
      <c r="N131" s="4" t="s">
        <v>13</v>
      </c>
      <c r="O131" s="4" t="s">
        <v>111</v>
      </c>
      <c r="P131" s="4" t="s">
        <v>112</v>
      </c>
      <c r="Q131" s="4" t="s">
        <v>37</v>
      </c>
      <c r="R131" s="4" t="s">
        <v>393</v>
      </c>
      <c r="S131" s="4" t="s">
        <v>394</v>
      </c>
      <c r="T131" s="4" t="s">
        <v>401</v>
      </c>
      <c r="U131" s="4" t="s">
        <v>412</v>
      </c>
      <c r="V131" s="4" t="s">
        <v>412</v>
      </c>
      <c r="W131" s="4" t="s">
        <v>413</v>
      </c>
      <c r="X131" s="4" t="s">
        <v>412</v>
      </c>
      <c r="Y131" s="5">
        <v>325</v>
      </c>
      <c r="Z131" s="5">
        <v>1475</v>
      </c>
      <c r="AA131" s="19">
        <f>Z131/SUMIF(A:A,A131,Z:Z)</f>
        <v>0.25</v>
      </c>
      <c r="AB131" s="6">
        <v>10</v>
      </c>
      <c r="AC131" s="7">
        <v>6.5369999999999999</v>
      </c>
      <c r="AD131" s="6">
        <v>59.5</v>
      </c>
      <c r="AE131" s="7">
        <v>21.94</v>
      </c>
      <c r="AF131" s="5">
        <v>1519</v>
      </c>
      <c r="AG131" s="4"/>
      <c r="AH131" s="4"/>
      <c r="AI131" s="4"/>
      <c r="AJ131" s="4"/>
      <c r="AK131" s="4"/>
      <c r="AL131" s="4"/>
      <c r="AM131" s="4"/>
      <c r="AN131" s="11" t="s">
        <v>1308</v>
      </c>
    </row>
    <row r="132" spans="1:40" x14ac:dyDescent="0.25">
      <c r="A132" s="3">
        <v>36585</v>
      </c>
      <c r="B132" s="4" t="s">
        <v>634</v>
      </c>
      <c r="C132" s="4" t="s">
        <v>793</v>
      </c>
      <c r="D132" s="8">
        <v>36605</v>
      </c>
      <c r="E132" s="8">
        <v>36193</v>
      </c>
      <c r="F132" s="6">
        <f t="shared" si="2"/>
        <v>1.1287671232876713</v>
      </c>
      <c r="G132" s="4" t="s">
        <v>378</v>
      </c>
      <c r="H132" s="4" t="s">
        <v>378</v>
      </c>
      <c r="I132" s="4" t="s">
        <v>8</v>
      </c>
      <c r="J132" s="4" t="s">
        <v>9</v>
      </c>
      <c r="K132" s="4" t="s">
        <v>10</v>
      </c>
      <c r="L132" s="4" t="s">
        <v>11</v>
      </c>
      <c r="M132" s="4" t="s">
        <v>149</v>
      </c>
      <c r="N132" s="4" t="s">
        <v>13</v>
      </c>
      <c r="O132" s="4" t="s">
        <v>11</v>
      </c>
      <c r="P132" s="4" t="s">
        <v>576</v>
      </c>
      <c r="Q132" s="4" t="s">
        <v>15</v>
      </c>
      <c r="R132" s="4" t="s">
        <v>389</v>
      </c>
      <c r="S132" s="4" t="s">
        <v>389</v>
      </c>
      <c r="T132" s="4" t="s">
        <v>398</v>
      </c>
      <c r="U132" s="4" t="s">
        <v>413</v>
      </c>
      <c r="V132" s="4" t="s">
        <v>412</v>
      </c>
      <c r="W132" s="4" t="s">
        <v>413</v>
      </c>
      <c r="X132" s="4" t="s">
        <v>412</v>
      </c>
      <c r="Y132" s="5">
        <v>275</v>
      </c>
      <c r="Z132" s="5">
        <v>825</v>
      </c>
      <c r="AA132" s="19">
        <f>Z132/SUMIF(A:A,A132,Z:Z)</f>
        <v>0.25</v>
      </c>
      <c r="AB132" s="6">
        <v>9.25</v>
      </c>
      <c r="AC132" s="7">
        <v>6.9260000000000002</v>
      </c>
      <c r="AD132" s="6">
        <v>70.5</v>
      </c>
      <c r="AE132" s="7">
        <v>9.17</v>
      </c>
      <c r="AF132" s="5">
        <v>223</v>
      </c>
      <c r="AG132" s="4"/>
      <c r="AH132" s="4"/>
      <c r="AI132" s="4"/>
      <c r="AJ132" s="4"/>
      <c r="AK132" s="4"/>
      <c r="AL132" s="4"/>
      <c r="AM132" s="4"/>
      <c r="AN132" s="11" t="s">
        <v>1309</v>
      </c>
    </row>
    <row r="133" spans="1:40" x14ac:dyDescent="0.25">
      <c r="A133" s="3">
        <v>36585</v>
      </c>
      <c r="B133" s="4" t="s">
        <v>654</v>
      </c>
      <c r="C133" s="4" t="s">
        <v>794</v>
      </c>
      <c r="D133" s="8">
        <v>36600</v>
      </c>
      <c r="E133" s="8">
        <v>34934</v>
      </c>
      <c r="F133" s="6">
        <f t="shared" si="2"/>
        <v>4.5643835616438357</v>
      </c>
      <c r="G133" s="4" t="s">
        <v>379</v>
      </c>
      <c r="H133" s="4" t="s">
        <v>379</v>
      </c>
      <c r="I133" s="4" t="s">
        <v>8</v>
      </c>
      <c r="J133" s="4" t="s">
        <v>9</v>
      </c>
      <c r="K133" s="4" t="s">
        <v>10</v>
      </c>
      <c r="L133" s="4" t="s">
        <v>120</v>
      </c>
      <c r="M133" s="4" t="s">
        <v>121</v>
      </c>
      <c r="N133" s="4" t="s">
        <v>13</v>
      </c>
      <c r="O133" s="4" t="s">
        <v>71</v>
      </c>
      <c r="P133" s="4" t="s">
        <v>230</v>
      </c>
      <c r="Q133" s="4" t="s">
        <v>37</v>
      </c>
      <c r="R133" s="4" t="s">
        <v>393</v>
      </c>
      <c r="S133" s="4" t="s">
        <v>394</v>
      </c>
      <c r="T133" s="4" t="s">
        <v>401</v>
      </c>
      <c r="U133" s="4" t="s">
        <v>412</v>
      </c>
      <c r="V133" s="4" t="s">
        <v>412</v>
      </c>
      <c r="W133" s="4" t="s">
        <v>413</v>
      </c>
      <c r="X133" s="4" t="s">
        <v>412</v>
      </c>
      <c r="Y133" s="5">
        <v>250</v>
      </c>
      <c r="Z133" s="5">
        <v>825</v>
      </c>
      <c r="AA133" s="19">
        <f>Z133/SUMIF(A:A,A133,Z:Z)</f>
        <v>0.25</v>
      </c>
      <c r="AB133" s="6">
        <v>11</v>
      </c>
      <c r="AC133" s="7">
        <v>5.5069999999999997</v>
      </c>
      <c r="AD133" s="6">
        <v>44.5</v>
      </c>
      <c r="AE133" s="7">
        <v>33.89</v>
      </c>
      <c r="AF133" s="5">
        <v>2724</v>
      </c>
      <c r="AG133" s="4"/>
      <c r="AH133" s="4"/>
      <c r="AI133" s="4"/>
      <c r="AJ133" s="4"/>
      <c r="AK133" s="4"/>
      <c r="AL133" s="4"/>
      <c r="AM133" s="4"/>
      <c r="AN133" s="11" t="s">
        <v>1310</v>
      </c>
    </row>
    <row r="134" spans="1:40" x14ac:dyDescent="0.25">
      <c r="A134" s="3">
        <v>36585</v>
      </c>
      <c r="B134" s="4" t="s">
        <v>706</v>
      </c>
      <c r="C134" s="4" t="s">
        <v>795</v>
      </c>
      <c r="D134" s="8">
        <v>36600</v>
      </c>
      <c r="E134" s="8">
        <v>35656</v>
      </c>
      <c r="F134" s="6">
        <f t="shared" si="2"/>
        <v>2.5863013698630137</v>
      </c>
      <c r="G134" s="4" t="s">
        <v>379</v>
      </c>
      <c r="H134" s="4" t="s">
        <v>379</v>
      </c>
      <c r="I134" s="4" t="s">
        <v>8</v>
      </c>
      <c r="J134" s="4" t="s">
        <v>9</v>
      </c>
      <c r="K134" s="4" t="s">
        <v>10</v>
      </c>
      <c r="L134" s="4" t="s">
        <v>69</v>
      </c>
      <c r="M134" s="4" t="s">
        <v>70</v>
      </c>
      <c r="N134" s="4" t="s">
        <v>13</v>
      </c>
      <c r="O134" s="4" t="s">
        <v>71</v>
      </c>
      <c r="P134" s="4" t="s">
        <v>69</v>
      </c>
      <c r="Q134" s="4" t="s">
        <v>15</v>
      </c>
      <c r="R134" s="4" t="s">
        <v>393</v>
      </c>
      <c r="S134" s="4" t="s">
        <v>394</v>
      </c>
      <c r="T134" s="4" t="s">
        <v>403</v>
      </c>
      <c r="U134" s="4" t="s">
        <v>412</v>
      </c>
      <c r="V134" s="4" t="s">
        <v>412</v>
      </c>
      <c r="W134" s="4" t="s">
        <v>413</v>
      </c>
      <c r="X134" s="4" t="s">
        <v>412</v>
      </c>
      <c r="Y134" s="5">
        <v>125</v>
      </c>
      <c r="Z134" s="5">
        <v>825</v>
      </c>
      <c r="AA134" s="19">
        <f>Z134/SUMIF(A:A,A134,Z:Z)</f>
        <v>0.25</v>
      </c>
      <c r="AB134" s="6">
        <v>10.25</v>
      </c>
      <c r="AC134" s="7">
        <v>7.0410000000000004</v>
      </c>
      <c r="AD134" s="6">
        <v>38</v>
      </c>
      <c r="AE134" s="7">
        <v>33.81</v>
      </c>
      <c r="AF134" s="5">
        <v>2718</v>
      </c>
      <c r="AG134" s="4"/>
      <c r="AH134" s="4"/>
      <c r="AI134" s="4"/>
      <c r="AJ134" s="4"/>
      <c r="AK134" s="4"/>
      <c r="AL134" s="4"/>
      <c r="AM134" s="4"/>
      <c r="AN134" s="11" t="s">
        <v>1311</v>
      </c>
    </row>
    <row r="135" spans="1:40" x14ac:dyDescent="0.25">
      <c r="A135" s="3">
        <v>36585</v>
      </c>
      <c r="B135" s="4" t="s">
        <v>708</v>
      </c>
      <c r="C135" s="4" t="s">
        <v>796</v>
      </c>
      <c r="D135" s="8">
        <v>36600</v>
      </c>
      <c r="E135" s="8">
        <v>35891</v>
      </c>
      <c r="F135" s="6">
        <f t="shared" si="2"/>
        <v>1.9424657534246574</v>
      </c>
      <c r="G135" s="4" t="s">
        <v>40</v>
      </c>
      <c r="H135" s="4" t="s">
        <v>40</v>
      </c>
      <c r="I135" s="4" t="s">
        <v>8</v>
      </c>
      <c r="J135" s="4" t="s">
        <v>9</v>
      </c>
      <c r="K135" s="4" t="s">
        <v>10</v>
      </c>
      <c r="L135" s="4" t="s">
        <v>69</v>
      </c>
      <c r="M135" s="4" t="s">
        <v>1033</v>
      </c>
      <c r="N135" s="4" t="s">
        <v>13</v>
      </c>
      <c r="O135" s="4" t="s">
        <v>71</v>
      </c>
      <c r="P135" s="4" t="s">
        <v>69</v>
      </c>
      <c r="Q135" s="4" t="s">
        <v>37</v>
      </c>
      <c r="R135" s="4" t="s">
        <v>393</v>
      </c>
      <c r="S135" s="4" t="s">
        <v>394</v>
      </c>
      <c r="T135" s="4" t="s">
        <v>401</v>
      </c>
      <c r="U135" s="4" t="s">
        <v>412</v>
      </c>
      <c r="V135" s="4" t="s">
        <v>412</v>
      </c>
      <c r="W135" s="4" t="s">
        <v>413</v>
      </c>
      <c r="X135" s="4" t="s">
        <v>412</v>
      </c>
      <c r="Y135" s="5">
        <v>175</v>
      </c>
      <c r="Z135" s="5">
        <v>825</v>
      </c>
      <c r="AA135" s="19">
        <f>Z135/SUMIF(A:A,A135,Z:Z)</f>
        <v>0.25</v>
      </c>
      <c r="AB135" s="6">
        <v>9.5</v>
      </c>
      <c r="AC135" s="7">
        <v>7.5449999999999999</v>
      </c>
      <c r="AD135" s="6">
        <v>31.75</v>
      </c>
      <c r="AE135" s="7">
        <v>36.64</v>
      </c>
      <c r="AF135" s="5">
        <v>3001</v>
      </c>
      <c r="AG135" s="4"/>
      <c r="AH135" s="4"/>
      <c r="AI135" s="4"/>
      <c r="AJ135" s="4"/>
      <c r="AK135" s="4"/>
      <c r="AL135" s="4"/>
      <c r="AM135" s="4"/>
      <c r="AN135" s="11" t="s">
        <v>1312</v>
      </c>
    </row>
    <row r="136" spans="1:40" x14ac:dyDescent="0.25">
      <c r="A136" s="3">
        <v>36616</v>
      </c>
      <c r="B136" s="4" t="s">
        <v>648</v>
      </c>
      <c r="C136" s="4" t="s">
        <v>797</v>
      </c>
      <c r="D136" s="8">
        <v>36633</v>
      </c>
      <c r="E136" s="8">
        <v>35993</v>
      </c>
      <c r="F136" s="6">
        <f t="shared" si="2"/>
        <v>1.7534246575342465</v>
      </c>
      <c r="G136" s="4" t="s">
        <v>379</v>
      </c>
      <c r="H136" s="4" t="s">
        <v>379</v>
      </c>
      <c r="I136" s="4" t="s">
        <v>8</v>
      </c>
      <c r="J136" s="4" t="s">
        <v>9</v>
      </c>
      <c r="K136" s="4" t="s">
        <v>10</v>
      </c>
      <c r="L136" s="4" t="s">
        <v>1034</v>
      </c>
      <c r="M136" s="4" t="s">
        <v>1034</v>
      </c>
      <c r="N136" s="4" t="s">
        <v>13</v>
      </c>
      <c r="O136" s="4" t="s">
        <v>161</v>
      </c>
      <c r="P136" s="4" t="s">
        <v>582</v>
      </c>
      <c r="Q136" s="4" t="s">
        <v>15</v>
      </c>
      <c r="R136" s="4" t="s">
        <v>389</v>
      </c>
      <c r="S136" s="4" t="s">
        <v>389</v>
      </c>
      <c r="T136" s="4" t="s">
        <v>403</v>
      </c>
      <c r="U136" s="4" t="s">
        <v>413</v>
      </c>
      <c r="V136" s="4" t="s">
        <v>412</v>
      </c>
      <c r="W136" s="4" t="s">
        <v>413</v>
      </c>
      <c r="X136" s="4" t="s">
        <v>412</v>
      </c>
      <c r="Y136" s="5">
        <v>150</v>
      </c>
      <c r="Z136" s="5">
        <v>725</v>
      </c>
      <c r="AA136" s="19">
        <f>Z136/SUMIF(A:A,A136,Z:Z)</f>
        <v>0.2</v>
      </c>
      <c r="AB136" s="6">
        <v>10.75</v>
      </c>
      <c r="AC136" s="7">
        <v>6.6269999999999998</v>
      </c>
      <c r="AD136" s="6">
        <v>35</v>
      </c>
      <c r="AE136" s="7">
        <v>38.340000000000003</v>
      </c>
      <c r="AF136" s="5">
        <v>3195</v>
      </c>
      <c r="AG136" s="4" t="s">
        <v>415</v>
      </c>
      <c r="AH136" s="4"/>
      <c r="AI136" s="4"/>
      <c r="AJ136" s="4"/>
      <c r="AK136" s="4"/>
      <c r="AL136" s="4"/>
      <c r="AM136" s="4"/>
      <c r="AN136" s="11" t="s">
        <v>1313</v>
      </c>
    </row>
    <row r="137" spans="1:40" x14ac:dyDescent="0.25">
      <c r="A137" s="3">
        <v>36616</v>
      </c>
      <c r="B137" s="4" t="s">
        <v>678</v>
      </c>
      <c r="C137" s="4" t="s">
        <v>798</v>
      </c>
      <c r="D137" s="8">
        <v>36617</v>
      </c>
      <c r="E137" s="8">
        <v>35489</v>
      </c>
      <c r="F137" s="6">
        <f t="shared" si="2"/>
        <v>3.0904109589041098</v>
      </c>
      <c r="G137" s="4" t="s">
        <v>197</v>
      </c>
      <c r="H137" s="4" t="s">
        <v>197</v>
      </c>
      <c r="I137" s="4" t="s">
        <v>8</v>
      </c>
      <c r="J137" s="4" t="s">
        <v>9</v>
      </c>
      <c r="K137" s="4" t="s">
        <v>10</v>
      </c>
      <c r="L137" s="4" t="s">
        <v>109</v>
      </c>
      <c r="M137" s="4" t="s">
        <v>277</v>
      </c>
      <c r="N137" s="4" t="s">
        <v>13</v>
      </c>
      <c r="O137" s="4" t="s">
        <v>111</v>
      </c>
      <c r="P137" s="4" t="s">
        <v>112</v>
      </c>
      <c r="Q137" s="4" t="s">
        <v>37</v>
      </c>
      <c r="R137" s="4" t="s">
        <v>393</v>
      </c>
      <c r="S137" s="4" t="s">
        <v>394</v>
      </c>
      <c r="T137" s="4" t="s">
        <v>401</v>
      </c>
      <c r="U137" s="4" t="s">
        <v>413</v>
      </c>
      <c r="V137" s="4"/>
      <c r="W137" s="4" t="s">
        <v>413</v>
      </c>
      <c r="X137" s="4" t="s">
        <v>412</v>
      </c>
      <c r="Y137" s="5">
        <v>125</v>
      </c>
      <c r="Z137" s="5">
        <v>725</v>
      </c>
      <c r="AA137" s="19">
        <f>Z137/SUMIF(A:A,A137,Z:Z)</f>
        <v>0.2</v>
      </c>
      <c r="AB137" s="6">
        <v>9.25</v>
      </c>
      <c r="AC137" s="7">
        <v>6.5039999999999996</v>
      </c>
      <c r="AD137" s="6">
        <v>10</v>
      </c>
      <c r="AE137" s="7">
        <v>97.55</v>
      </c>
      <c r="AF137" s="5">
        <v>9088</v>
      </c>
      <c r="AG137" s="4"/>
      <c r="AH137" s="4"/>
      <c r="AI137" s="4"/>
      <c r="AJ137" s="4"/>
      <c r="AK137" s="4"/>
      <c r="AL137" s="4"/>
      <c r="AM137" s="4"/>
      <c r="AN137" s="11" t="s">
        <v>1314</v>
      </c>
    </row>
    <row r="138" spans="1:40" x14ac:dyDescent="0.25">
      <c r="A138" s="3">
        <v>36616</v>
      </c>
      <c r="B138" s="4" t="s">
        <v>777</v>
      </c>
      <c r="C138" s="4" t="s">
        <v>799</v>
      </c>
      <c r="D138" s="8">
        <v>37026</v>
      </c>
      <c r="E138" s="8">
        <v>35520</v>
      </c>
      <c r="F138" s="6">
        <f t="shared" si="2"/>
        <v>4.1260273972602741</v>
      </c>
      <c r="G138" s="4" t="s">
        <v>40</v>
      </c>
      <c r="H138" s="4" t="s">
        <v>40</v>
      </c>
      <c r="I138" s="4" t="s">
        <v>8</v>
      </c>
      <c r="J138" s="4" t="s">
        <v>9</v>
      </c>
      <c r="K138" s="4" t="s">
        <v>153</v>
      </c>
      <c r="L138" s="4" t="s">
        <v>120</v>
      </c>
      <c r="M138" s="4" t="s">
        <v>121</v>
      </c>
      <c r="N138" s="4" t="s">
        <v>13</v>
      </c>
      <c r="O138" s="4" t="s">
        <v>71</v>
      </c>
      <c r="P138" s="4" t="s">
        <v>575</v>
      </c>
      <c r="Q138" s="4" t="s">
        <v>15</v>
      </c>
      <c r="R138" s="4" t="s">
        <v>389</v>
      </c>
      <c r="S138" s="4" t="s">
        <v>389</v>
      </c>
      <c r="T138" s="4" t="s">
        <v>403</v>
      </c>
      <c r="U138" s="4" t="s">
        <v>412</v>
      </c>
      <c r="V138" s="4"/>
      <c r="W138" s="4" t="s">
        <v>413</v>
      </c>
      <c r="X138" s="4" t="s">
        <v>412</v>
      </c>
      <c r="Y138" s="5">
        <v>125</v>
      </c>
      <c r="Z138" s="5">
        <v>725</v>
      </c>
      <c r="AA138" s="19">
        <f>Z138/SUMIF(A:A,A138,Z:Z)</f>
        <v>0.2</v>
      </c>
      <c r="AB138" s="6">
        <v>11.125</v>
      </c>
      <c r="AC138" s="7">
        <v>6.5419999999999998</v>
      </c>
      <c r="AD138" s="6">
        <v>33</v>
      </c>
      <c r="AE138" s="7">
        <v>41.48</v>
      </c>
      <c r="AF138" s="5">
        <v>3509</v>
      </c>
      <c r="AG138" s="4"/>
      <c r="AH138" s="4"/>
      <c r="AI138" s="4"/>
      <c r="AJ138" s="4"/>
      <c r="AK138" s="4"/>
      <c r="AL138" s="4"/>
      <c r="AM138" s="4"/>
      <c r="AN138" s="11" t="s">
        <v>1315</v>
      </c>
    </row>
    <row r="139" spans="1:40" x14ac:dyDescent="0.25">
      <c r="A139" s="3">
        <v>36616</v>
      </c>
      <c r="B139" s="4" t="s">
        <v>778</v>
      </c>
      <c r="C139" s="4" t="s">
        <v>800</v>
      </c>
      <c r="D139" s="8">
        <v>36774</v>
      </c>
      <c r="E139" s="8">
        <v>36049</v>
      </c>
      <c r="F139" s="6">
        <f t="shared" si="2"/>
        <v>1.9863013698630136</v>
      </c>
      <c r="G139" s="4" t="s">
        <v>197</v>
      </c>
      <c r="H139" s="4" t="s">
        <v>197</v>
      </c>
      <c r="I139" s="4" t="s">
        <v>8</v>
      </c>
      <c r="J139" s="4" t="s">
        <v>9</v>
      </c>
      <c r="K139" s="4" t="s">
        <v>10</v>
      </c>
      <c r="L139" s="4" t="s">
        <v>1091</v>
      </c>
      <c r="M139" s="4" t="s">
        <v>1035</v>
      </c>
      <c r="N139" s="4" t="s">
        <v>13</v>
      </c>
      <c r="O139" s="4" t="s">
        <v>248</v>
      </c>
      <c r="P139" s="4" t="s">
        <v>43</v>
      </c>
      <c r="Q139" s="4" t="s">
        <v>37</v>
      </c>
      <c r="R139" s="4" t="s">
        <v>393</v>
      </c>
      <c r="S139" s="4" t="s">
        <v>394</v>
      </c>
      <c r="T139" s="4" t="s">
        <v>401</v>
      </c>
      <c r="U139" s="4" t="s">
        <v>413</v>
      </c>
      <c r="V139" s="4" t="s">
        <v>412</v>
      </c>
      <c r="W139" s="4" t="s">
        <v>413</v>
      </c>
      <c r="X139" s="4" t="s">
        <v>412</v>
      </c>
      <c r="Y139" s="5">
        <v>225</v>
      </c>
      <c r="Z139" s="5">
        <v>725</v>
      </c>
      <c r="AA139" s="19">
        <f>Z139/SUMIF(A:A,A139,Z:Z)</f>
        <v>0.2</v>
      </c>
      <c r="AB139" s="6">
        <v>9.75</v>
      </c>
      <c r="AC139" s="7">
        <v>8.0410000000000004</v>
      </c>
      <c r="AD139" s="6">
        <v>4</v>
      </c>
      <c r="AE139" s="7">
        <v>234.96</v>
      </c>
      <c r="AF139" s="5">
        <v>22692</v>
      </c>
      <c r="AG139" s="4"/>
      <c r="AH139" s="4"/>
      <c r="AI139" s="4"/>
      <c r="AJ139" s="4"/>
      <c r="AK139" s="4"/>
      <c r="AL139" s="4"/>
      <c r="AM139" s="4"/>
      <c r="AN139" s="11" t="s">
        <v>1316</v>
      </c>
    </row>
    <row r="140" spans="1:40" x14ac:dyDescent="0.25">
      <c r="A140" s="3">
        <v>36616</v>
      </c>
      <c r="B140" s="4" t="s">
        <v>780</v>
      </c>
      <c r="C140" s="4" t="s">
        <v>801</v>
      </c>
      <c r="D140" s="8">
        <v>38943</v>
      </c>
      <c r="E140" s="8">
        <v>34904</v>
      </c>
      <c r="F140" s="6">
        <f t="shared" si="2"/>
        <v>11.065753424657535</v>
      </c>
      <c r="G140" s="4" t="s">
        <v>378</v>
      </c>
      <c r="H140" s="4" t="s">
        <v>378</v>
      </c>
      <c r="I140" s="4" t="s">
        <v>8</v>
      </c>
      <c r="J140" s="4" t="s">
        <v>9</v>
      </c>
      <c r="K140" s="4" t="s">
        <v>10</v>
      </c>
      <c r="L140" s="4" t="s">
        <v>577</v>
      </c>
      <c r="M140" s="4" t="s">
        <v>606</v>
      </c>
      <c r="N140" s="4" t="s">
        <v>89</v>
      </c>
      <c r="O140" s="4" t="s">
        <v>577</v>
      </c>
      <c r="P140" s="4" t="s">
        <v>606</v>
      </c>
      <c r="Q140" s="4" t="s">
        <v>15</v>
      </c>
      <c r="R140" s="4" t="s">
        <v>389</v>
      </c>
      <c r="S140" s="4" t="s">
        <v>389</v>
      </c>
      <c r="T140" s="4" t="s">
        <v>406</v>
      </c>
      <c r="U140" s="4" t="s">
        <v>412</v>
      </c>
      <c r="V140" s="4" t="s">
        <v>412</v>
      </c>
      <c r="W140" s="4" t="s">
        <v>413</v>
      </c>
      <c r="X140" s="4" t="s">
        <v>412</v>
      </c>
      <c r="Y140" s="5">
        <v>100</v>
      </c>
      <c r="Z140" s="5">
        <v>725</v>
      </c>
      <c r="AA140" s="19">
        <f>Z140/SUMIF(A:A,A140,Z:Z)</f>
        <v>0.2</v>
      </c>
      <c r="AB140" s="6">
        <v>8.75</v>
      </c>
      <c r="AC140" s="7">
        <v>25.29</v>
      </c>
      <c r="AD140" s="6">
        <v>67.55</v>
      </c>
      <c r="AE140" s="7">
        <v>13.21</v>
      </c>
      <c r="AF140" s="5">
        <v>701</v>
      </c>
      <c r="AG140" s="4"/>
      <c r="AH140" s="4"/>
      <c r="AI140" s="4"/>
      <c r="AJ140" s="4"/>
      <c r="AK140" s="4"/>
      <c r="AL140" s="4"/>
      <c r="AM140" s="4"/>
      <c r="AN140" s="11" t="s">
        <v>1317</v>
      </c>
    </row>
    <row r="141" spans="1:40" x14ac:dyDescent="0.25">
      <c r="A141" s="3">
        <v>36646</v>
      </c>
      <c r="B141" s="4" t="s">
        <v>802</v>
      </c>
      <c r="C141" s="4" t="s">
        <v>803</v>
      </c>
      <c r="D141" s="8">
        <v>37607</v>
      </c>
      <c r="E141" s="8">
        <v>34690</v>
      </c>
      <c r="F141" s="6">
        <f t="shared" si="2"/>
        <v>7.9917808219178079</v>
      </c>
      <c r="G141" s="4" t="s">
        <v>1099</v>
      </c>
      <c r="H141" s="4" t="s">
        <v>1098</v>
      </c>
      <c r="I141" s="4" t="s">
        <v>8</v>
      </c>
      <c r="J141" s="4" t="s">
        <v>9</v>
      </c>
      <c r="K141" s="4" t="s">
        <v>10</v>
      </c>
      <c r="L141" s="4" t="s">
        <v>577</v>
      </c>
      <c r="M141" s="4" t="s">
        <v>1036</v>
      </c>
      <c r="N141" s="4" t="s">
        <v>89</v>
      </c>
      <c r="O141" s="4" t="s">
        <v>577</v>
      </c>
      <c r="P141" s="4" t="s">
        <v>578</v>
      </c>
      <c r="Q141" s="4" t="s">
        <v>15</v>
      </c>
      <c r="R141" s="4" t="s">
        <v>389</v>
      </c>
      <c r="S141" s="4" t="s">
        <v>389</v>
      </c>
      <c r="T141" s="4" t="s">
        <v>400</v>
      </c>
      <c r="U141" s="4" t="s">
        <v>412</v>
      </c>
      <c r="V141" s="4" t="s">
        <v>412</v>
      </c>
      <c r="W141" s="4" t="s">
        <v>413</v>
      </c>
      <c r="X141" s="4" t="s">
        <v>412</v>
      </c>
      <c r="Y141" s="5">
        <v>200</v>
      </c>
      <c r="Z141" s="5">
        <v>3133.8</v>
      </c>
      <c r="AA141" s="19">
        <f>Z141/SUMIF(A:A,A141,Z:Z)</f>
        <v>9.0909090909090925E-2</v>
      </c>
      <c r="AB141" s="6">
        <v>10.5</v>
      </c>
      <c r="AC141" s="7">
        <v>4.6260000000000003</v>
      </c>
      <c r="AD141" s="6">
        <v>65</v>
      </c>
      <c r="AE141" s="7">
        <v>23.22</v>
      </c>
      <c r="AF141" s="5">
        <v>1659</v>
      </c>
      <c r="AG141" s="4"/>
      <c r="AH141" s="4"/>
      <c r="AI141" s="4"/>
      <c r="AJ141" s="4"/>
      <c r="AK141" s="4"/>
      <c r="AL141" s="4"/>
      <c r="AM141" s="4"/>
      <c r="AN141" s="11" t="s">
        <v>1318</v>
      </c>
    </row>
    <row r="142" spans="1:40" x14ac:dyDescent="0.25">
      <c r="A142" s="3">
        <v>36646</v>
      </c>
      <c r="B142" s="4" t="s">
        <v>650</v>
      </c>
      <c r="C142" s="4" t="s">
        <v>804</v>
      </c>
      <c r="D142" s="8">
        <v>36663</v>
      </c>
      <c r="E142" s="8">
        <v>35296</v>
      </c>
      <c r="F142" s="6">
        <f t="shared" si="2"/>
        <v>3.7452054794520548</v>
      </c>
      <c r="G142" s="4" t="s">
        <v>40</v>
      </c>
      <c r="H142" s="4" t="s">
        <v>40</v>
      </c>
      <c r="I142" s="4" t="s">
        <v>8</v>
      </c>
      <c r="J142" s="4" t="s">
        <v>9</v>
      </c>
      <c r="K142" s="4" t="s">
        <v>10</v>
      </c>
      <c r="L142" s="4" t="s">
        <v>87</v>
      </c>
      <c r="M142" s="4" t="s">
        <v>88</v>
      </c>
      <c r="N142" s="4" t="s">
        <v>89</v>
      </c>
      <c r="O142" s="4" t="s">
        <v>90</v>
      </c>
      <c r="P142" s="4" t="s">
        <v>90</v>
      </c>
      <c r="Q142" s="4" t="s">
        <v>15</v>
      </c>
      <c r="R142" s="4" t="s">
        <v>393</v>
      </c>
      <c r="S142" s="4" t="s">
        <v>394</v>
      </c>
      <c r="T142" s="4" t="s">
        <v>400</v>
      </c>
      <c r="U142" s="4" t="s">
        <v>412</v>
      </c>
      <c r="V142" s="4" t="s">
        <v>412</v>
      </c>
      <c r="W142" s="4" t="s">
        <v>413</v>
      </c>
      <c r="X142" s="4" t="s">
        <v>412</v>
      </c>
      <c r="Y142" s="5">
        <v>300</v>
      </c>
      <c r="Z142" s="5">
        <v>3133.8</v>
      </c>
      <c r="AA142" s="19">
        <f>Z142/SUMIF(A:A,A142,Z:Z)</f>
        <v>9.0909090909090925E-2</v>
      </c>
      <c r="AB142" s="6">
        <v>8.375</v>
      </c>
      <c r="AC142" s="7">
        <v>3.2930000000000001</v>
      </c>
      <c r="AD142" s="6">
        <v>10</v>
      </c>
      <c r="AE142" s="7">
        <v>127.15</v>
      </c>
      <c r="AF142" s="5">
        <v>12043</v>
      </c>
      <c r="AG142" s="4"/>
      <c r="AH142" s="4"/>
      <c r="AI142" s="4"/>
      <c r="AJ142" s="4"/>
      <c r="AK142" s="4"/>
      <c r="AL142" s="4"/>
      <c r="AM142" s="4"/>
      <c r="AN142" s="11" t="s">
        <v>1319</v>
      </c>
    </row>
    <row r="143" spans="1:40" x14ac:dyDescent="0.25">
      <c r="A143" s="3">
        <v>36646</v>
      </c>
      <c r="B143" s="4" t="s">
        <v>651</v>
      </c>
      <c r="C143" s="4" t="s">
        <v>804</v>
      </c>
      <c r="D143" s="8">
        <v>36663</v>
      </c>
      <c r="E143" s="8">
        <v>35892</v>
      </c>
      <c r="F143" s="6">
        <f t="shared" si="2"/>
        <v>2.1123287671232878</v>
      </c>
      <c r="G143" s="4" t="s">
        <v>40</v>
      </c>
      <c r="H143" s="4" t="s">
        <v>40</v>
      </c>
      <c r="I143" s="4" t="s">
        <v>8</v>
      </c>
      <c r="J143" s="4" t="s">
        <v>9</v>
      </c>
      <c r="K143" s="4" t="s">
        <v>10</v>
      </c>
      <c r="L143" s="4" t="s">
        <v>87</v>
      </c>
      <c r="M143" s="4" t="s">
        <v>88</v>
      </c>
      <c r="N143" s="4" t="s">
        <v>89</v>
      </c>
      <c r="O143" s="4" t="s">
        <v>90</v>
      </c>
      <c r="P143" s="4" t="s">
        <v>90</v>
      </c>
      <c r="Q143" s="4" t="s">
        <v>15</v>
      </c>
      <c r="R143" s="4" t="s">
        <v>389</v>
      </c>
      <c r="S143" s="4" t="s">
        <v>389</v>
      </c>
      <c r="T143" s="4" t="s">
        <v>400</v>
      </c>
      <c r="U143" s="4" t="s">
        <v>412</v>
      </c>
      <c r="V143" s="4" t="s">
        <v>412</v>
      </c>
      <c r="W143" s="4" t="s">
        <v>413</v>
      </c>
      <c r="X143" s="4" t="s">
        <v>412</v>
      </c>
      <c r="Y143" s="5">
        <v>200</v>
      </c>
      <c r="Z143" s="5">
        <v>3133.8</v>
      </c>
      <c r="AA143" s="19">
        <f>Z143/SUMIF(A:A,A143,Z:Z)</f>
        <v>9.0909090909090925E-2</v>
      </c>
      <c r="AB143" s="6">
        <v>8.125</v>
      </c>
      <c r="AC143" s="7">
        <v>7.9210000000000003</v>
      </c>
      <c r="AD143" s="6">
        <v>10</v>
      </c>
      <c r="AE143" s="7">
        <v>83.49</v>
      </c>
      <c r="AF143" s="5">
        <v>7688</v>
      </c>
      <c r="AG143" s="4"/>
      <c r="AH143" s="4"/>
      <c r="AI143" s="4"/>
      <c r="AJ143" s="4"/>
      <c r="AK143" s="4"/>
      <c r="AL143" s="4"/>
      <c r="AM143" s="4"/>
      <c r="AN143" s="11" t="s">
        <v>1320</v>
      </c>
    </row>
    <row r="144" spans="1:40" x14ac:dyDescent="0.25">
      <c r="A144" s="3">
        <v>36646</v>
      </c>
      <c r="B144" s="4" t="s">
        <v>805</v>
      </c>
      <c r="C144" s="4" t="s">
        <v>806</v>
      </c>
      <c r="D144" s="8">
        <v>36661</v>
      </c>
      <c r="E144" s="8">
        <v>34109</v>
      </c>
      <c r="F144" s="6">
        <f t="shared" si="2"/>
        <v>6.9917808219178079</v>
      </c>
      <c r="G144" s="4" t="s">
        <v>1099</v>
      </c>
      <c r="H144" s="4" t="s">
        <v>1100</v>
      </c>
      <c r="I144" s="4" t="s">
        <v>8</v>
      </c>
      <c r="J144" s="4" t="s">
        <v>9</v>
      </c>
      <c r="K144" s="4" t="s">
        <v>153</v>
      </c>
      <c r="L144" s="4" t="s">
        <v>126</v>
      </c>
      <c r="M144" s="4" t="s">
        <v>1037</v>
      </c>
      <c r="N144" s="4" t="s">
        <v>13</v>
      </c>
      <c r="O144" s="4" t="s">
        <v>126</v>
      </c>
      <c r="P144" s="4" t="s">
        <v>570</v>
      </c>
      <c r="Q144" s="4" t="s">
        <v>15</v>
      </c>
      <c r="R144" s="4" t="s">
        <v>392</v>
      </c>
      <c r="S144" s="4" t="s">
        <v>389</v>
      </c>
      <c r="T144" s="4" t="s">
        <v>406</v>
      </c>
      <c r="U144" s="4" t="s">
        <v>413</v>
      </c>
      <c r="V144" s="4"/>
      <c r="W144" s="4" t="s">
        <v>413</v>
      </c>
      <c r="X144" s="4" t="s">
        <v>413</v>
      </c>
      <c r="Y144" s="5">
        <v>100</v>
      </c>
      <c r="Z144" s="5">
        <v>3133.8</v>
      </c>
      <c r="AA144" s="19">
        <f>Z144/SUMIF(A:A,A144,Z:Z)</f>
        <v>9.0909090909090925E-2</v>
      </c>
      <c r="AB144" s="6">
        <v>8.25</v>
      </c>
      <c r="AC144" s="7">
        <v>23.041</v>
      </c>
      <c r="AD144" s="6">
        <v>34</v>
      </c>
      <c r="AE144" s="7">
        <v>24.48</v>
      </c>
      <c r="AF144" s="5">
        <v>1803</v>
      </c>
      <c r="AG144" s="4"/>
      <c r="AH144" s="4"/>
      <c r="AI144" s="4"/>
      <c r="AJ144" s="4"/>
      <c r="AK144" s="4"/>
      <c r="AL144" s="4"/>
      <c r="AM144" s="4"/>
      <c r="AN144" s="11" t="s">
        <v>1321</v>
      </c>
    </row>
    <row r="145" spans="1:40" x14ac:dyDescent="0.25">
      <c r="A145" s="3">
        <v>36646</v>
      </c>
      <c r="B145" s="4" t="s">
        <v>731</v>
      </c>
      <c r="C145" s="4" t="s">
        <v>791</v>
      </c>
      <c r="D145" s="8">
        <v>36721</v>
      </c>
      <c r="E145" s="8">
        <v>34904</v>
      </c>
      <c r="F145" s="6">
        <f t="shared" si="2"/>
        <v>4.978082191780822</v>
      </c>
      <c r="G145" s="4" t="s">
        <v>40</v>
      </c>
      <c r="H145" s="4" t="s">
        <v>40</v>
      </c>
      <c r="I145" s="4" t="s">
        <v>8</v>
      </c>
      <c r="J145" s="4" t="s">
        <v>9</v>
      </c>
      <c r="K145" s="4" t="s">
        <v>10</v>
      </c>
      <c r="L145" s="4" t="s">
        <v>11</v>
      </c>
      <c r="M145" s="4" t="s">
        <v>93</v>
      </c>
      <c r="N145" s="4" t="s">
        <v>13</v>
      </c>
      <c r="O145" s="4" t="s">
        <v>14</v>
      </c>
      <c r="P145" s="4" t="s">
        <v>94</v>
      </c>
      <c r="Q145" s="4" t="s">
        <v>37</v>
      </c>
      <c r="R145" s="4" t="s">
        <v>393</v>
      </c>
      <c r="S145" s="4" t="s">
        <v>394</v>
      </c>
      <c r="T145" s="4" t="s">
        <v>401</v>
      </c>
      <c r="U145" s="4" t="s">
        <v>413</v>
      </c>
      <c r="V145" s="4" t="s">
        <v>412</v>
      </c>
      <c r="W145" s="4" t="s">
        <v>413</v>
      </c>
      <c r="X145" s="4" t="s">
        <v>412</v>
      </c>
      <c r="Y145" s="5">
        <v>400</v>
      </c>
      <c r="Z145" s="5">
        <v>3133.8</v>
      </c>
      <c r="AA145" s="19">
        <f>Z145/SUMIF(A:A,A145,Z:Z)</f>
        <v>9.0909090909090925E-2</v>
      </c>
      <c r="AB145" s="6">
        <v>10.125</v>
      </c>
      <c r="AC145" s="7">
        <v>7.2549999999999999</v>
      </c>
      <c r="AD145" s="6">
        <v>53</v>
      </c>
      <c r="AE145" s="7">
        <v>25.35</v>
      </c>
      <c r="AF145" s="5">
        <v>1759</v>
      </c>
      <c r="AG145" s="4"/>
      <c r="AH145" s="4"/>
      <c r="AI145" s="4"/>
      <c r="AJ145" s="4"/>
      <c r="AK145" s="4"/>
      <c r="AL145" s="4"/>
      <c r="AM145" s="4"/>
      <c r="AN145" s="11" t="s">
        <v>1322</v>
      </c>
    </row>
    <row r="146" spans="1:40" x14ac:dyDescent="0.25">
      <c r="A146" s="3">
        <v>36646</v>
      </c>
      <c r="B146" s="4" t="s">
        <v>732</v>
      </c>
      <c r="C146" s="4" t="s">
        <v>791</v>
      </c>
      <c r="D146" s="8">
        <v>36721</v>
      </c>
      <c r="E146" s="8">
        <v>35423</v>
      </c>
      <c r="F146" s="6">
        <f t="shared" si="2"/>
        <v>3.5561643835616437</v>
      </c>
      <c r="G146" s="4" t="s">
        <v>40</v>
      </c>
      <c r="H146" s="4" t="s">
        <v>40</v>
      </c>
      <c r="I146" s="4" t="s">
        <v>8</v>
      </c>
      <c r="J146" s="4" t="s">
        <v>9</v>
      </c>
      <c r="K146" s="4" t="s">
        <v>10</v>
      </c>
      <c r="L146" s="4" t="s">
        <v>11</v>
      </c>
      <c r="M146" s="4" t="s">
        <v>93</v>
      </c>
      <c r="N146" s="4" t="s">
        <v>13</v>
      </c>
      <c r="O146" s="4" t="s">
        <v>14</v>
      </c>
      <c r="P146" s="4" t="s">
        <v>94</v>
      </c>
      <c r="Q146" s="4" t="s">
        <v>37</v>
      </c>
      <c r="R146" s="4" t="s">
        <v>393</v>
      </c>
      <c r="S146" s="4" t="s">
        <v>394</v>
      </c>
      <c r="T146" s="4" t="s">
        <v>401</v>
      </c>
      <c r="U146" s="4" t="s">
        <v>413</v>
      </c>
      <c r="V146" s="4" t="s">
        <v>412</v>
      </c>
      <c r="W146" s="4" t="s">
        <v>413</v>
      </c>
      <c r="X146" s="4" t="s">
        <v>412</v>
      </c>
      <c r="Y146" s="5">
        <v>482.2</v>
      </c>
      <c r="Z146" s="5">
        <v>3133.8</v>
      </c>
      <c r="AA146" s="19">
        <f>Z146/SUMIF(A:A,A146,Z:Z)</f>
        <v>9.0909090909090925E-2</v>
      </c>
      <c r="AB146" s="6">
        <v>10</v>
      </c>
      <c r="AC146" s="7">
        <v>8.4589999999999996</v>
      </c>
      <c r="AD146" s="6">
        <v>53</v>
      </c>
      <c r="AE146" s="7">
        <v>21.05</v>
      </c>
      <c r="AF146" s="5">
        <v>1624</v>
      </c>
      <c r="AG146" s="4"/>
      <c r="AH146" s="4"/>
      <c r="AI146" s="4"/>
      <c r="AJ146" s="4"/>
      <c r="AK146" s="4"/>
      <c r="AL146" s="4"/>
      <c r="AM146" s="4"/>
      <c r="AN146" s="11" t="s">
        <v>1323</v>
      </c>
    </row>
    <row r="147" spans="1:40" x14ac:dyDescent="0.25">
      <c r="A147" s="3">
        <v>36646</v>
      </c>
      <c r="B147" s="4" t="s">
        <v>735</v>
      </c>
      <c r="C147" s="4" t="s">
        <v>807</v>
      </c>
      <c r="D147" s="8">
        <v>36719</v>
      </c>
      <c r="E147" s="8">
        <v>34268</v>
      </c>
      <c r="F147" s="6">
        <f t="shared" si="2"/>
        <v>6.7150684931506852</v>
      </c>
      <c r="G147" s="4" t="s">
        <v>40</v>
      </c>
      <c r="H147" s="4" t="s">
        <v>40</v>
      </c>
      <c r="I147" s="4" t="s">
        <v>8</v>
      </c>
      <c r="J147" s="4" t="s">
        <v>9</v>
      </c>
      <c r="K147" s="4" t="s">
        <v>10</v>
      </c>
      <c r="L147" s="4" t="s">
        <v>55</v>
      </c>
      <c r="M147" s="4" t="s">
        <v>56</v>
      </c>
      <c r="N147" s="4" t="s">
        <v>13</v>
      </c>
      <c r="O147" s="4" t="s">
        <v>34</v>
      </c>
      <c r="P147" s="4" t="s">
        <v>57</v>
      </c>
      <c r="Q147" s="4" t="s">
        <v>37</v>
      </c>
      <c r="R147" s="4" t="s">
        <v>393</v>
      </c>
      <c r="S147" s="4" t="s">
        <v>394</v>
      </c>
      <c r="T147" s="4" t="s">
        <v>401</v>
      </c>
      <c r="U147" s="4" t="s">
        <v>413</v>
      </c>
      <c r="V147" s="4"/>
      <c r="W147" s="4" t="s">
        <v>413</v>
      </c>
      <c r="X147" s="4" t="s">
        <v>412</v>
      </c>
      <c r="Y147" s="5">
        <v>438.2</v>
      </c>
      <c r="Z147" s="5">
        <v>3133.8</v>
      </c>
      <c r="AA147" s="19">
        <f>Z147/SUMIF(A:A,A147,Z:Z)</f>
        <v>9.0909090909090925E-2</v>
      </c>
      <c r="AB147" s="6">
        <v>9.625</v>
      </c>
      <c r="AC147" s="7">
        <v>3.0030000000000001</v>
      </c>
      <c r="AD147" s="6">
        <v>73</v>
      </c>
      <c r="AE147" s="7">
        <v>22.47</v>
      </c>
      <c r="AF147" s="5">
        <v>1582</v>
      </c>
      <c r="AG147" s="4"/>
      <c r="AH147" s="4"/>
      <c r="AI147" s="4"/>
      <c r="AJ147" s="4"/>
      <c r="AK147" s="4"/>
      <c r="AL147" s="4"/>
      <c r="AM147" s="4"/>
      <c r="AN147" s="11" t="s">
        <v>1324</v>
      </c>
    </row>
    <row r="148" spans="1:40" x14ac:dyDescent="0.25">
      <c r="A148" s="3">
        <v>36646</v>
      </c>
      <c r="B148" s="4" t="s">
        <v>736</v>
      </c>
      <c r="C148" s="4" t="s">
        <v>807</v>
      </c>
      <c r="D148" s="8">
        <v>36719</v>
      </c>
      <c r="E148" s="8">
        <v>34268</v>
      </c>
      <c r="F148" s="6">
        <f t="shared" si="2"/>
        <v>6.7150684931506852</v>
      </c>
      <c r="G148" s="4" t="s">
        <v>197</v>
      </c>
      <c r="H148" s="4" t="s">
        <v>197</v>
      </c>
      <c r="I148" s="4" t="s">
        <v>8</v>
      </c>
      <c r="J148" s="4" t="s">
        <v>9</v>
      </c>
      <c r="K148" s="4" t="s">
        <v>10</v>
      </c>
      <c r="L148" s="4" t="s">
        <v>55</v>
      </c>
      <c r="M148" s="4" t="s">
        <v>56</v>
      </c>
      <c r="N148" s="4" t="s">
        <v>13</v>
      </c>
      <c r="O148" s="4" t="s">
        <v>34</v>
      </c>
      <c r="P148" s="4" t="s">
        <v>57</v>
      </c>
      <c r="Q148" s="4" t="s">
        <v>213</v>
      </c>
      <c r="R148" s="4" t="s">
        <v>395</v>
      </c>
      <c r="S148" s="4" t="s">
        <v>396</v>
      </c>
      <c r="T148" s="4" t="s">
        <v>395</v>
      </c>
      <c r="U148" s="4" t="s">
        <v>413</v>
      </c>
      <c r="V148" s="4"/>
      <c r="W148" s="4" t="s">
        <v>413</v>
      </c>
      <c r="X148" s="4" t="s">
        <v>413</v>
      </c>
      <c r="Y148" s="5">
        <v>225.3</v>
      </c>
      <c r="Z148" s="5">
        <v>3133.8</v>
      </c>
      <c r="AA148" s="19">
        <f>Z148/SUMIF(A:A,A148,Z:Z)</f>
        <v>9.0909090909090925E-2</v>
      </c>
      <c r="AB148" s="6">
        <v>10.75</v>
      </c>
      <c r="AC148" s="7">
        <v>3.5070000000000001</v>
      </c>
      <c r="AD148" s="6">
        <v>9</v>
      </c>
      <c r="AE148" s="7">
        <v>149.97999999999999</v>
      </c>
      <c r="AF148" s="5">
        <v>14318</v>
      </c>
      <c r="AG148" s="4"/>
      <c r="AH148" s="4"/>
      <c r="AI148" s="4"/>
      <c r="AJ148" s="4"/>
      <c r="AK148" s="4"/>
      <c r="AL148" s="4"/>
      <c r="AM148" s="4"/>
      <c r="AN148" s="11" t="s">
        <v>1325</v>
      </c>
    </row>
    <row r="149" spans="1:40" x14ac:dyDescent="0.25">
      <c r="A149" s="3">
        <v>36646</v>
      </c>
      <c r="B149" s="4" t="s">
        <v>761</v>
      </c>
      <c r="C149" s="4" t="s">
        <v>808</v>
      </c>
      <c r="D149" s="8">
        <v>36691</v>
      </c>
      <c r="E149" s="8">
        <v>36419</v>
      </c>
      <c r="F149" s="6">
        <f t="shared" si="2"/>
        <v>0.74520547945205484</v>
      </c>
      <c r="G149" s="4" t="s">
        <v>197</v>
      </c>
      <c r="H149" s="4" t="s">
        <v>197</v>
      </c>
      <c r="I149" s="4" t="s">
        <v>8</v>
      </c>
      <c r="J149" s="4" t="s">
        <v>9</v>
      </c>
      <c r="K149" s="4" t="s">
        <v>10</v>
      </c>
      <c r="L149" s="4" t="s">
        <v>1092</v>
      </c>
      <c r="M149" s="4" t="s">
        <v>1038</v>
      </c>
      <c r="N149" s="4" t="s">
        <v>13</v>
      </c>
      <c r="O149" s="4" t="s">
        <v>42</v>
      </c>
      <c r="P149" s="4" t="s">
        <v>594</v>
      </c>
      <c r="Q149" s="4" t="s">
        <v>15</v>
      </c>
      <c r="R149" s="4" t="s">
        <v>389</v>
      </c>
      <c r="S149" s="4" t="s">
        <v>389</v>
      </c>
      <c r="T149" s="4" t="s">
        <v>403</v>
      </c>
      <c r="U149" s="4" t="s">
        <v>413</v>
      </c>
      <c r="V149" s="4" t="s">
        <v>412</v>
      </c>
      <c r="W149" s="4" t="s">
        <v>413</v>
      </c>
      <c r="X149" s="4" t="s">
        <v>412</v>
      </c>
      <c r="Y149" s="5">
        <v>225</v>
      </c>
      <c r="Z149" s="5">
        <v>3133.8</v>
      </c>
      <c r="AA149" s="19">
        <f>Z149/SUMIF(A:A,A149,Z:Z)</f>
        <v>9.0909090909090925E-2</v>
      </c>
      <c r="AB149" s="6">
        <v>9.25</v>
      </c>
      <c r="AC149" s="7">
        <v>9.0410000000000004</v>
      </c>
      <c r="AD149" s="6">
        <v>4.5</v>
      </c>
      <c r="AE149" s="7">
        <v>199.65</v>
      </c>
      <c r="AF149" s="5">
        <v>19294</v>
      </c>
      <c r="AG149" s="4"/>
      <c r="AH149" s="4"/>
      <c r="AI149" s="4"/>
      <c r="AJ149" s="4"/>
      <c r="AK149" s="4"/>
      <c r="AL149" s="4"/>
      <c r="AM149" s="4"/>
      <c r="AN149" s="11" t="s">
        <v>1326</v>
      </c>
    </row>
    <row r="150" spans="1:40" x14ac:dyDescent="0.25">
      <c r="A150" s="3">
        <v>36646</v>
      </c>
      <c r="B150" s="4" t="s">
        <v>763</v>
      </c>
      <c r="C150" s="4" t="s">
        <v>809</v>
      </c>
      <c r="D150" s="8">
        <v>36800</v>
      </c>
      <c r="E150" s="8">
        <v>35824</v>
      </c>
      <c r="F150" s="6">
        <f t="shared" si="2"/>
        <v>2.6739726027397261</v>
      </c>
      <c r="G150" s="4" t="s">
        <v>379</v>
      </c>
      <c r="H150" s="4" t="s">
        <v>379</v>
      </c>
      <c r="I150" s="4" t="s">
        <v>8</v>
      </c>
      <c r="J150" s="4" t="s">
        <v>9</v>
      </c>
      <c r="K150" s="4" t="s">
        <v>10</v>
      </c>
      <c r="L150" s="4" t="s">
        <v>1091</v>
      </c>
      <c r="M150" s="4" t="s">
        <v>1039</v>
      </c>
      <c r="N150" s="4" t="s">
        <v>13</v>
      </c>
      <c r="O150" s="4" t="s">
        <v>248</v>
      </c>
      <c r="P150" s="4" t="s">
        <v>588</v>
      </c>
      <c r="Q150" s="4" t="s">
        <v>37</v>
      </c>
      <c r="R150" s="4" t="s">
        <v>393</v>
      </c>
      <c r="S150" s="4" t="s">
        <v>394</v>
      </c>
      <c r="T150" s="4" t="s">
        <v>401</v>
      </c>
      <c r="U150" s="4" t="s">
        <v>413</v>
      </c>
      <c r="V150" s="4" t="s">
        <v>412</v>
      </c>
      <c r="W150" s="4" t="s">
        <v>413</v>
      </c>
      <c r="X150" s="4" t="s">
        <v>412</v>
      </c>
      <c r="Y150" s="5">
        <v>200</v>
      </c>
      <c r="Z150" s="5">
        <v>3133.8</v>
      </c>
      <c r="AA150" s="19">
        <f>Z150/SUMIF(A:A,A150,Z:Z)</f>
        <v>9.0909090909090925E-2</v>
      </c>
      <c r="AB150" s="6">
        <v>9.75</v>
      </c>
      <c r="AC150" s="7">
        <v>7.4219999999999997</v>
      </c>
      <c r="AD150" s="6">
        <v>38</v>
      </c>
      <c r="AE150" s="7">
        <v>32.08</v>
      </c>
      <c r="AF150" s="5">
        <v>2554</v>
      </c>
      <c r="AG150" s="4"/>
      <c r="AH150" s="4"/>
      <c r="AI150" s="4"/>
      <c r="AJ150" s="4"/>
      <c r="AK150" s="4"/>
      <c r="AL150" s="4"/>
      <c r="AM150" s="4"/>
      <c r="AN150" s="11" t="s">
        <v>1327</v>
      </c>
    </row>
    <row r="151" spans="1:40" x14ac:dyDescent="0.25">
      <c r="A151" s="3">
        <v>36646</v>
      </c>
      <c r="B151" s="4" t="s">
        <v>774</v>
      </c>
      <c r="C151" s="4" t="s">
        <v>810</v>
      </c>
      <c r="D151" s="8">
        <v>36736</v>
      </c>
      <c r="E151" s="8">
        <v>35983</v>
      </c>
      <c r="F151" s="6">
        <f t="shared" si="2"/>
        <v>2.0630136986301371</v>
      </c>
      <c r="G151" s="4" t="s">
        <v>379</v>
      </c>
      <c r="H151" s="4" t="s">
        <v>379</v>
      </c>
      <c r="I151" s="4" t="s">
        <v>8</v>
      </c>
      <c r="J151" s="4" t="s">
        <v>9</v>
      </c>
      <c r="K151" s="4" t="s">
        <v>10</v>
      </c>
      <c r="L151" s="4" t="s">
        <v>11</v>
      </c>
      <c r="M151" s="4" t="s">
        <v>149</v>
      </c>
      <c r="N151" s="4" t="s">
        <v>13</v>
      </c>
      <c r="O151" s="4" t="s">
        <v>11</v>
      </c>
      <c r="P151" s="4" t="s">
        <v>576</v>
      </c>
      <c r="Q151" s="4" t="s">
        <v>15</v>
      </c>
      <c r="R151" s="4" t="s">
        <v>389</v>
      </c>
      <c r="S151" s="4" t="s">
        <v>389</v>
      </c>
      <c r="T151" s="4" t="s">
        <v>398</v>
      </c>
      <c r="U151" s="4" t="s">
        <v>412</v>
      </c>
      <c r="V151" s="4" t="s">
        <v>412</v>
      </c>
      <c r="W151" s="4" t="s">
        <v>413</v>
      </c>
      <c r="X151" s="4" t="s">
        <v>412</v>
      </c>
      <c r="Y151" s="5">
        <v>363.1</v>
      </c>
      <c r="Z151" s="5">
        <v>3133.8</v>
      </c>
      <c r="AA151" s="19">
        <f>Z151/SUMIF(A:A,A151,Z:Z)</f>
        <v>9.0909090909090925E-2</v>
      </c>
      <c r="AB151" s="6">
        <v>12.25</v>
      </c>
      <c r="AC151" s="7">
        <v>7.7969999999999997</v>
      </c>
      <c r="AD151" s="6">
        <v>71.13</v>
      </c>
      <c r="AE151" s="7">
        <v>12.39</v>
      </c>
      <c r="AF151" s="5">
        <v>568</v>
      </c>
      <c r="AG151" s="4"/>
      <c r="AH151" s="4"/>
      <c r="AI151" s="4"/>
      <c r="AJ151" s="4"/>
      <c r="AK151" s="4"/>
      <c r="AL151" s="4"/>
      <c r="AM151" s="4"/>
      <c r="AN151" s="11" t="s">
        <v>1328</v>
      </c>
    </row>
    <row r="152" spans="1:40" x14ac:dyDescent="0.25">
      <c r="A152" s="3">
        <v>36677</v>
      </c>
      <c r="B152" s="4" t="s">
        <v>637</v>
      </c>
      <c r="C152" s="4" t="s">
        <v>811</v>
      </c>
      <c r="D152" s="8">
        <v>36722</v>
      </c>
      <c r="E152" s="8">
        <v>36356</v>
      </c>
      <c r="F152" s="6">
        <f t="shared" si="2"/>
        <v>1.0027397260273974</v>
      </c>
      <c r="G152" s="4" t="s">
        <v>379</v>
      </c>
      <c r="H152" s="4" t="s">
        <v>379</v>
      </c>
      <c r="I152" s="4" t="s">
        <v>8</v>
      </c>
      <c r="J152" s="4" t="s">
        <v>463</v>
      </c>
      <c r="K152" s="4" t="s">
        <v>464</v>
      </c>
      <c r="L152" s="4" t="s">
        <v>198</v>
      </c>
      <c r="M152" s="4" t="s">
        <v>1040</v>
      </c>
      <c r="N152" s="4" t="s">
        <v>13</v>
      </c>
      <c r="O152" s="4" t="s">
        <v>71</v>
      </c>
      <c r="P152" s="4" t="s">
        <v>200</v>
      </c>
      <c r="Q152" s="4" t="s">
        <v>24</v>
      </c>
      <c r="R152" s="4" t="s">
        <v>24</v>
      </c>
      <c r="S152" s="4" t="s">
        <v>24</v>
      </c>
      <c r="T152" s="4" t="s">
        <v>399</v>
      </c>
      <c r="U152" s="4" t="s">
        <v>412</v>
      </c>
      <c r="V152" s="4" t="s">
        <v>413</v>
      </c>
      <c r="W152" s="4" t="s">
        <v>412</v>
      </c>
      <c r="X152" s="4" t="s">
        <v>412</v>
      </c>
      <c r="Y152" s="5">
        <v>185</v>
      </c>
      <c r="Z152" s="5">
        <v>1792</v>
      </c>
      <c r="AA152" s="19">
        <f>Z152/SUMIF(A:A,A152,Z:Z)</f>
        <v>0.1</v>
      </c>
      <c r="AB152" s="6">
        <v>12.5</v>
      </c>
      <c r="AC152" s="7">
        <v>8.5410000000000004</v>
      </c>
      <c r="AD152" s="6">
        <v>51</v>
      </c>
      <c r="AE152" s="7">
        <v>27.74</v>
      </c>
      <c r="AF152" s="5">
        <v>2215</v>
      </c>
      <c r="AG152" s="4" t="s">
        <v>414</v>
      </c>
      <c r="AH152" s="4"/>
      <c r="AI152" s="4"/>
      <c r="AJ152" s="4"/>
      <c r="AK152" s="4"/>
      <c r="AL152" s="4"/>
      <c r="AM152" s="4"/>
      <c r="AN152" s="11" t="s">
        <v>1329</v>
      </c>
    </row>
    <row r="153" spans="1:40" x14ac:dyDescent="0.25">
      <c r="A153" s="3">
        <v>36677</v>
      </c>
      <c r="B153" s="4" t="s">
        <v>677</v>
      </c>
      <c r="C153" s="4" t="s">
        <v>798</v>
      </c>
      <c r="D153" s="8">
        <v>36699</v>
      </c>
      <c r="E153" s="8">
        <v>34870</v>
      </c>
      <c r="F153" s="6">
        <f t="shared" si="2"/>
        <v>5.0109589041095894</v>
      </c>
      <c r="G153" s="4" t="s">
        <v>197</v>
      </c>
      <c r="H153" s="4" t="s">
        <v>197</v>
      </c>
      <c r="I153" s="4" t="s">
        <v>8</v>
      </c>
      <c r="J153" s="4" t="s">
        <v>9</v>
      </c>
      <c r="K153" s="4" t="s">
        <v>10</v>
      </c>
      <c r="L153" s="4" t="s">
        <v>109</v>
      </c>
      <c r="M153" s="4" t="s">
        <v>277</v>
      </c>
      <c r="N153" s="4" t="s">
        <v>13</v>
      </c>
      <c r="O153" s="4" t="s">
        <v>111</v>
      </c>
      <c r="P153" s="4" t="s">
        <v>112</v>
      </c>
      <c r="Q153" s="4" t="s">
        <v>37</v>
      </c>
      <c r="R153" s="4" t="s">
        <v>393</v>
      </c>
      <c r="S153" s="4" t="s">
        <v>394</v>
      </c>
      <c r="T153" s="4" t="s">
        <v>401</v>
      </c>
      <c r="U153" s="4" t="s">
        <v>413</v>
      </c>
      <c r="V153" s="4" t="s">
        <v>412</v>
      </c>
      <c r="W153" s="4" t="s">
        <v>413</v>
      </c>
      <c r="X153" s="4" t="s">
        <v>412</v>
      </c>
      <c r="Y153" s="5">
        <v>120</v>
      </c>
      <c r="Z153" s="5">
        <v>1792</v>
      </c>
      <c r="AA153" s="19">
        <f>Z153/SUMIF(A:A,A153,Z:Z)</f>
        <v>0.1</v>
      </c>
      <c r="AB153" s="6">
        <v>9.75</v>
      </c>
      <c r="AC153" s="7">
        <v>5.0410000000000004</v>
      </c>
      <c r="AD153" s="6">
        <v>14.25</v>
      </c>
      <c r="AE153" s="7">
        <v>111.12</v>
      </c>
      <c r="AF153" s="5">
        <v>7670</v>
      </c>
      <c r="AG153" s="4"/>
      <c r="AH153" s="4"/>
      <c r="AI153" s="4"/>
      <c r="AJ153" s="4"/>
      <c r="AK153" s="4"/>
      <c r="AL153" s="4"/>
      <c r="AM153" s="4"/>
      <c r="AN153" s="11" t="s">
        <v>1330</v>
      </c>
    </row>
    <row r="154" spans="1:40" x14ac:dyDescent="0.25">
      <c r="A154" s="3">
        <v>36677</v>
      </c>
      <c r="B154" s="4" t="s">
        <v>679</v>
      </c>
      <c r="C154" s="4" t="s">
        <v>798</v>
      </c>
      <c r="D154" s="8">
        <v>36699</v>
      </c>
      <c r="E154" s="8">
        <v>36297</v>
      </c>
      <c r="F154" s="6">
        <f t="shared" si="2"/>
        <v>1.1013698630136985</v>
      </c>
      <c r="G154" s="4" t="s">
        <v>197</v>
      </c>
      <c r="H154" s="4" t="s">
        <v>197</v>
      </c>
      <c r="I154" s="4" t="s">
        <v>8</v>
      </c>
      <c r="J154" s="4" t="s">
        <v>9</v>
      </c>
      <c r="K154" s="4" t="s">
        <v>10</v>
      </c>
      <c r="L154" s="4" t="s">
        <v>109</v>
      </c>
      <c r="M154" s="4" t="s">
        <v>277</v>
      </c>
      <c r="N154" s="4" t="s">
        <v>13</v>
      </c>
      <c r="O154" s="4" t="s">
        <v>111</v>
      </c>
      <c r="P154" s="4" t="s">
        <v>112</v>
      </c>
      <c r="Q154" s="4" t="s">
        <v>37</v>
      </c>
      <c r="R154" s="4" t="s">
        <v>393</v>
      </c>
      <c r="S154" s="4" t="s">
        <v>394</v>
      </c>
      <c r="T154" s="4" t="s">
        <v>401</v>
      </c>
      <c r="U154" s="4" t="s">
        <v>412</v>
      </c>
      <c r="V154" s="4" t="s">
        <v>412</v>
      </c>
      <c r="W154" s="4" t="s">
        <v>413</v>
      </c>
      <c r="X154" s="4" t="s">
        <v>412</v>
      </c>
      <c r="Y154" s="5">
        <v>125</v>
      </c>
      <c r="Z154" s="5">
        <v>1792</v>
      </c>
      <c r="AA154" s="19">
        <f>Z154/SUMIF(A:A,A154,Z:Z)</f>
        <v>0.1</v>
      </c>
      <c r="AB154" s="6">
        <v>9.875</v>
      </c>
      <c r="AC154" s="7">
        <v>8.6259999999999994</v>
      </c>
      <c r="AD154" s="6">
        <v>14.25</v>
      </c>
      <c r="AE154" s="7">
        <v>70.88</v>
      </c>
      <c r="AF154" s="5">
        <v>6415</v>
      </c>
      <c r="AG154" s="4"/>
      <c r="AH154" s="4"/>
      <c r="AI154" s="4"/>
      <c r="AJ154" s="4"/>
      <c r="AK154" s="4"/>
      <c r="AL154" s="4"/>
      <c r="AM154" s="4"/>
      <c r="AN154" s="11" t="s">
        <v>1331</v>
      </c>
    </row>
    <row r="155" spans="1:40" x14ac:dyDescent="0.25">
      <c r="A155" s="3">
        <v>36677</v>
      </c>
      <c r="B155" s="4" t="s">
        <v>812</v>
      </c>
      <c r="C155" s="4" t="s">
        <v>813</v>
      </c>
      <c r="D155" s="8">
        <v>36689</v>
      </c>
      <c r="E155" s="8">
        <v>36145</v>
      </c>
      <c r="F155" s="6">
        <f t="shared" si="2"/>
        <v>1.4904109589041097</v>
      </c>
      <c r="G155" s="4" t="s">
        <v>40</v>
      </c>
      <c r="H155" s="4" t="s">
        <v>40</v>
      </c>
      <c r="I155" s="4" t="s">
        <v>97</v>
      </c>
      <c r="J155" s="4" t="s">
        <v>98</v>
      </c>
      <c r="K155" s="4" t="s">
        <v>239</v>
      </c>
      <c r="L155" s="4" t="s">
        <v>180</v>
      </c>
      <c r="M155" s="4" t="s">
        <v>1041</v>
      </c>
      <c r="N155" s="4" t="s">
        <v>13</v>
      </c>
      <c r="O155" s="4" t="s">
        <v>126</v>
      </c>
      <c r="P155" s="4" t="s">
        <v>570</v>
      </c>
      <c r="Q155" s="4" t="s">
        <v>15</v>
      </c>
      <c r="R155" s="4" t="s">
        <v>389</v>
      </c>
      <c r="S155" s="4" t="s">
        <v>389</v>
      </c>
      <c r="T155" s="4" t="s">
        <v>389</v>
      </c>
      <c r="U155" s="4" t="s">
        <v>412</v>
      </c>
      <c r="V155" s="4" t="s">
        <v>412</v>
      </c>
      <c r="W155" s="4" t="s">
        <v>413</v>
      </c>
      <c r="X155" s="4" t="s">
        <v>412</v>
      </c>
      <c r="Y155" s="5">
        <v>100</v>
      </c>
      <c r="Z155" s="5">
        <v>1792</v>
      </c>
      <c r="AA155" s="19">
        <f>Z155/SUMIF(A:A,A155,Z:Z)</f>
        <v>0.1</v>
      </c>
      <c r="AB155" s="6">
        <v>9.25</v>
      </c>
      <c r="AC155" s="7">
        <v>4.0410000000000004</v>
      </c>
      <c r="AD155" s="6">
        <v>31</v>
      </c>
      <c r="AE155" s="7">
        <v>51.21</v>
      </c>
      <c r="AF155" s="5">
        <v>4455</v>
      </c>
      <c r="AG155" s="4"/>
      <c r="AH155" s="4"/>
      <c r="AI155" s="4"/>
      <c r="AJ155" s="4"/>
      <c r="AK155" s="4"/>
      <c r="AL155" s="4"/>
      <c r="AM155" s="4"/>
      <c r="AN155" s="11" t="s">
        <v>1332</v>
      </c>
    </row>
    <row r="156" spans="1:40" x14ac:dyDescent="0.25">
      <c r="A156" s="3">
        <v>36677</v>
      </c>
      <c r="B156" s="4" t="s">
        <v>814</v>
      </c>
      <c r="C156" s="4" t="s">
        <v>813</v>
      </c>
      <c r="D156" s="8">
        <v>36689</v>
      </c>
      <c r="E156" s="8">
        <v>36145</v>
      </c>
      <c r="F156" s="6">
        <f t="shared" si="2"/>
        <v>1.4904109589041097</v>
      </c>
      <c r="G156" s="4" t="s">
        <v>40</v>
      </c>
      <c r="H156" s="4" t="s">
        <v>40</v>
      </c>
      <c r="I156" s="4" t="s">
        <v>97</v>
      </c>
      <c r="J156" s="4" t="s">
        <v>98</v>
      </c>
      <c r="K156" s="4" t="s">
        <v>239</v>
      </c>
      <c r="L156" s="4" t="s">
        <v>180</v>
      </c>
      <c r="M156" s="4" t="s">
        <v>1041</v>
      </c>
      <c r="N156" s="4" t="s">
        <v>13</v>
      </c>
      <c r="O156" s="4" t="s">
        <v>126</v>
      </c>
      <c r="P156" s="4" t="s">
        <v>570</v>
      </c>
      <c r="Q156" s="4" t="s">
        <v>15</v>
      </c>
      <c r="R156" s="4" t="s">
        <v>389</v>
      </c>
      <c r="S156" s="4" t="s">
        <v>389</v>
      </c>
      <c r="T156" s="4" t="s">
        <v>400</v>
      </c>
      <c r="U156" s="4" t="s">
        <v>412</v>
      </c>
      <c r="V156" s="4" t="s">
        <v>412</v>
      </c>
      <c r="W156" s="4" t="s">
        <v>413</v>
      </c>
      <c r="X156" s="4" t="s">
        <v>412</v>
      </c>
      <c r="Y156" s="5">
        <v>188</v>
      </c>
      <c r="Z156" s="5">
        <v>1792</v>
      </c>
      <c r="AA156" s="19">
        <f>Z156/SUMIF(A:A,A156,Z:Z)</f>
        <v>0.1</v>
      </c>
      <c r="AB156" s="6">
        <v>9.5</v>
      </c>
      <c r="AC156" s="7">
        <v>7.0410000000000004</v>
      </c>
      <c r="AD156" s="6">
        <v>50</v>
      </c>
      <c r="AE156" s="7">
        <v>24.89</v>
      </c>
      <c r="AF156" s="5">
        <v>1833</v>
      </c>
      <c r="AG156" s="4"/>
      <c r="AH156" s="4"/>
      <c r="AI156" s="4"/>
      <c r="AJ156" s="4"/>
      <c r="AK156" s="4"/>
      <c r="AL156" s="4"/>
      <c r="AM156" s="4"/>
      <c r="AN156" s="11" t="s">
        <v>1333</v>
      </c>
    </row>
    <row r="157" spans="1:40" x14ac:dyDescent="0.25">
      <c r="A157" s="3">
        <v>36677</v>
      </c>
      <c r="B157" s="4" t="s">
        <v>719</v>
      </c>
      <c r="C157" s="4" t="s">
        <v>815</v>
      </c>
      <c r="D157" s="8">
        <v>36692</v>
      </c>
      <c r="E157" s="8">
        <v>35884</v>
      </c>
      <c r="F157" s="6">
        <f t="shared" si="2"/>
        <v>2.2136986301369861</v>
      </c>
      <c r="G157" s="4" t="s">
        <v>197</v>
      </c>
      <c r="H157" s="4" t="s">
        <v>197</v>
      </c>
      <c r="I157" s="4" t="s">
        <v>8</v>
      </c>
      <c r="J157" s="4" t="s">
        <v>9</v>
      </c>
      <c r="K157" s="4" t="s">
        <v>10</v>
      </c>
      <c r="L157" s="4" t="s">
        <v>109</v>
      </c>
      <c r="M157" s="4" t="s">
        <v>277</v>
      </c>
      <c r="N157" s="4" t="s">
        <v>13</v>
      </c>
      <c r="O157" s="4" t="s">
        <v>111</v>
      </c>
      <c r="P157" s="4" t="s">
        <v>112</v>
      </c>
      <c r="Q157" s="4" t="s">
        <v>37</v>
      </c>
      <c r="R157" s="4" t="s">
        <v>393</v>
      </c>
      <c r="S157" s="4" t="s">
        <v>394</v>
      </c>
      <c r="T157" s="4" t="s">
        <v>401</v>
      </c>
      <c r="U157" s="4" t="s">
        <v>413</v>
      </c>
      <c r="V157" s="4"/>
      <c r="W157" s="4" t="s">
        <v>413</v>
      </c>
      <c r="X157" s="4" t="s">
        <v>412</v>
      </c>
      <c r="Y157" s="5">
        <v>250</v>
      </c>
      <c r="Z157" s="5">
        <v>1792</v>
      </c>
      <c r="AA157" s="19">
        <f>Z157/SUMIF(A:A,A157,Z:Z)</f>
        <v>0.1</v>
      </c>
      <c r="AB157" s="6">
        <v>9</v>
      </c>
      <c r="AC157" s="7">
        <v>7.17</v>
      </c>
      <c r="AD157" s="6">
        <v>5.13</v>
      </c>
      <c r="AE157" s="7">
        <v>166.08</v>
      </c>
      <c r="AF157" s="5">
        <v>15832</v>
      </c>
      <c r="AG157" s="4"/>
      <c r="AH157" s="4"/>
      <c r="AI157" s="4"/>
      <c r="AJ157" s="4"/>
      <c r="AK157" s="4"/>
      <c r="AL157" s="4"/>
      <c r="AM157" s="4"/>
      <c r="AN157" s="11" t="s">
        <v>1334</v>
      </c>
    </row>
    <row r="158" spans="1:40" x14ac:dyDescent="0.25">
      <c r="A158" s="3">
        <v>36677</v>
      </c>
      <c r="B158" s="4" t="s">
        <v>734</v>
      </c>
      <c r="C158" s="4" t="s">
        <v>807</v>
      </c>
      <c r="D158" s="8">
        <v>36719</v>
      </c>
      <c r="E158" s="8">
        <v>34269</v>
      </c>
      <c r="F158" s="6">
        <f t="shared" si="2"/>
        <v>6.7123287671232879</v>
      </c>
      <c r="G158" s="4" t="s">
        <v>197</v>
      </c>
      <c r="H158" s="4" t="s">
        <v>197</v>
      </c>
      <c r="I158" s="4" t="s">
        <v>8</v>
      </c>
      <c r="J158" s="4" t="s">
        <v>9</v>
      </c>
      <c r="K158" s="4" t="s">
        <v>10</v>
      </c>
      <c r="L158" s="4" t="s">
        <v>55</v>
      </c>
      <c r="M158" s="4" t="s">
        <v>56</v>
      </c>
      <c r="N158" s="4" t="s">
        <v>13</v>
      </c>
      <c r="O158" s="4" t="s">
        <v>34</v>
      </c>
      <c r="P158" s="4" t="s">
        <v>57</v>
      </c>
      <c r="Q158" s="4" t="s">
        <v>37</v>
      </c>
      <c r="R158" s="4" t="s">
        <v>392</v>
      </c>
      <c r="S158" s="4" t="s">
        <v>389</v>
      </c>
      <c r="T158" s="4" t="s">
        <v>1101</v>
      </c>
      <c r="U158" s="4" t="s">
        <v>413</v>
      </c>
      <c r="V158" s="4"/>
      <c r="W158" s="4" t="s">
        <v>413</v>
      </c>
      <c r="X158" s="4" t="s">
        <v>413</v>
      </c>
      <c r="Y158" s="5">
        <v>199</v>
      </c>
      <c r="Z158" s="5">
        <v>1792</v>
      </c>
      <c r="AA158" s="19">
        <f>Z158/SUMIF(A:A,A158,Z:Z)</f>
        <v>0.1</v>
      </c>
      <c r="AB158" s="6">
        <v>11.625</v>
      </c>
      <c r="AC158" s="7">
        <v>2.0409999999999999</v>
      </c>
      <c r="AD158" s="6">
        <v>25.75</v>
      </c>
      <c r="AE158" s="7">
        <v>108.91</v>
      </c>
      <c r="AF158" s="5">
        <v>10201</v>
      </c>
      <c r="AG158" s="4"/>
      <c r="AH158" s="4"/>
      <c r="AI158" s="4"/>
      <c r="AJ158" s="4"/>
      <c r="AK158" s="4"/>
      <c r="AL158" s="4"/>
      <c r="AM158" s="4"/>
      <c r="AN158" s="11" t="s">
        <v>1335</v>
      </c>
    </row>
    <row r="159" spans="1:40" x14ac:dyDescent="0.25">
      <c r="A159" s="3">
        <v>36677</v>
      </c>
      <c r="B159" s="4" t="s">
        <v>760</v>
      </c>
      <c r="C159" s="4" t="s">
        <v>816</v>
      </c>
      <c r="D159" s="8">
        <v>36719</v>
      </c>
      <c r="E159" s="8">
        <v>36151</v>
      </c>
      <c r="F159" s="6">
        <f t="shared" si="2"/>
        <v>1.5561643835616439</v>
      </c>
      <c r="G159" s="4" t="s">
        <v>40</v>
      </c>
      <c r="H159" s="4" t="s">
        <v>40</v>
      </c>
      <c r="I159" s="4" t="s">
        <v>8</v>
      </c>
      <c r="J159" s="4" t="s">
        <v>9</v>
      </c>
      <c r="K159" s="4" t="s">
        <v>10</v>
      </c>
      <c r="L159" s="4" t="s">
        <v>27</v>
      </c>
      <c r="M159" s="4" t="s">
        <v>1042</v>
      </c>
      <c r="N159" s="4" t="s">
        <v>13</v>
      </c>
      <c r="O159" s="4" t="s">
        <v>571</v>
      </c>
      <c r="P159" s="4" t="s">
        <v>572</v>
      </c>
      <c r="Q159" s="4" t="s">
        <v>37</v>
      </c>
      <c r="R159" s="4" t="s">
        <v>393</v>
      </c>
      <c r="S159" s="4" t="s">
        <v>394</v>
      </c>
      <c r="T159" s="4" t="s">
        <v>401</v>
      </c>
      <c r="U159" s="4" t="s">
        <v>413</v>
      </c>
      <c r="V159" s="4" t="s">
        <v>412</v>
      </c>
      <c r="W159" s="4" t="s">
        <v>413</v>
      </c>
      <c r="X159" s="4" t="s">
        <v>412</v>
      </c>
      <c r="Y159" s="5">
        <v>100</v>
      </c>
      <c r="Z159" s="5">
        <v>1792</v>
      </c>
      <c r="AA159" s="19">
        <f>Z159/SUMIF(A:A,A159,Z:Z)</f>
        <v>0.1</v>
      </c>
      <c r="AB159" s="6">
        <v>9.875</v>
      </c>
      <c r="AC159" s="7">
        <v>6.5419999999999998</v>
      </c>
      <c r="AD159" s="6">
        <v>1.75</v>
      </c>
      <c r="AE159" s="7">
        <v>492.46</v>
      </c>
      <c r="AF159" s="5">
        <v>47783</v>
      </c>
      <c r="AG159" s="4"/>
      <c r="AH159" s="4"/>
      <c r="AI159" s="4"/>
      <c r="AJ159" s="4"/>
      <c r="AK159" s="4"/>
      <c r="AL159" s="4"/>
      <c r="AM159" s="4"/>
      <c r="AN159" s="11" t="s">
        <v>1336</v>
      </c>
    </row>
    <row r="160" spans="1:40" x14ac:dyDescent="0.25">
      <c r="A160" s="3">
        <v>36677</v>
      </c>
      <c r="B160" s="4" t="s">
        <v>762</v>
      </c>
      <c r="C160" s="4" t="s">
        <v>808</v>
      </c>
      <c r="D160" s="8">
        <v>36708</v>
      </c>
      <c r="E160" s="8">
        <v>36122</v>
      </c>
      <c r="F160" s="6">
        <f t="shared" si="2"/>
        <v>1.6054794520547946</v>
      </c>
      <c r="G160" s="4" t="s">
        <v>197</v>
      </c>
      <c r="H160" s="4" t="s">
        <v>197</v>
      </c>
      <c r="I160" s="4" t="s">
        <v>8</v>
      </c>
      <c r="J160" s="4" t="s">
        <v>9</v>
      </c>
      <c r="K160" s="4" t="s">
        <v>10</v>
      </c>
      <c r="L160" s="4" t="s">
        <v>1092</v>
      </c>
      <c r="M160" s="4" t="s">
        <v>1043</v>
      </c>
      <c r="N160" s="4" t="s">
        <v>13</v>
      </c>
      <c r="O160" s="4" t="s">
        <v>42</v>
      </c>
      <c r="P160" s="4" t="s">
        <v>594</v>
      </c>
      <c r="Q160" s="4" t="s">
        <v>37</v>
      </c>
      <c r="R160" s="4" t="s">
        <v>393</v>
      </c>
      <c r="S160" s="4" t="s">
        <v>394</v>
      </c>
      <c r="T160" s="4" t="s">
        <v>403</v>
      </c>
      <c r="U160" s="4" t="s">
        <v>412</v>
      </c>
      <c r="V160" s="4" t="s">
        <v>412</v>
      </c>
      <c r="W160" s="4" t="s">
        <v>413</v>
      </c>
      <c r="X160" s="4" t="s">
        <v>412</v>
      </c>
      <c r="Y160" s="5">
        <v>325</v>
      </c>
      <c r="Z160" s="5">
        <v>1792</v>
      </c>
      <c r="AA160" s="19">
        <f>Z160/SUMIF(A:A,A160,Z:Z)</f>
        <v>0.1</v>
      </c>
      <c r="AB160" s="6">
        <v>9.25</v>
      </c>
      <c r="AC160" s="7">
        <v>8.0030000000000001</v>
      </c>
      <c r="AD160" s="6">
        <v>11</v>
      </c>
      <c r="AE160" s="7">
        <v>86.34</v>
      </c>
      <c r="AF160" s="5">
        <v>7947</v>
      </c>
      <c r="AG160" s="4" t="s">
        <v>414</v>
      </c>
      <c r="AH160" s="4"/>
      <c r="AI160" s="4"/>
      <c r="AJ160" s="4"/>
      <c r="AK160" s="4"/>
      <c r="AL160" s="4"/>
      <c r="AM160" s="4"/>
      <c r="AN160" s="11" t="s">
        <v>1337</v>
      </c>
    </row>
    <row r="161" spans="1:40" x14ac:dyDescent="0.25">
      <c r="A161" s="3">
        <v>36677</v>
      </c>
      <c r="B161" s="4" t="s">
        <v>764</v>
      </c>
      <c r="C161" s="4" t="s">
        <v>36</v>
      </c>
      <c r="D161" s="8">
        <v>36678</v>
      </c>
      <c r="E161" s="8">
        <v>35682</v>
      </c>
      <c r="F161" s="6">
        <f t="shared" si="2"/>
        <v>2.7287671232876711</v>
      </c>
      <c r="G161" s="4" t="s">
        <v>379</v>
      </c>
      <c r="H161" s="4" t="s">
        <v>379</v>
      </c>
      <c r="I161" s="4" t="s">
        <v>8</v>
      </c>
      <c r="J161" s="4" t="s">
        <v>9</v>
      </c>
      <c r="K161" s="4" t="s">
        <v>10</v>
      </c>
      <c r="L161" s="4" t="s">
        <v>34</v>
      </c>
      <c r="M161" s="4" t="s">
        <v>1044</v>
      </c>
      <c r="N161" s="4" t="s">
        <v>13</v>
      </c>
      <c r="O161" s="4" t="s">
        <v>34</v>
      </c>
      <c r="P161" s="4" t="s">
        <v>36</v>
      </c>
      <c r="Q161" s="4" t="s">
        <v>15</v>
      </c>
      <c r="R161" s="4" t="s">
        <v>389</v>
      </c>
      <c r="S161" s="4" t="s">
        <v>389</v>
      </c>
      <c r="T161" s="4" t="s">
        <v>403</v>
      </c>
      <c r="U161" s="4" t="s">
        <v>412</v>
      </c>
      <c r="V161" s="4" t="s">
        <v>412</v>
      </c>
      <c r="W161" s="4" t="s">
        <v>413</v>
      </c>
      <c r="X161" s="4" t="s">
        <v>412</v>
      </c>
      <c r="Y161" s="5">
        <v>200</v>
      </c>
      <c r="Z161" s="5">
        <v>1792</v>
      </c>
      <c r="AA161" s="19">
        <f>Z161/SUMIF(A:A,A161,Z:Z)</f>
        <v>0.1</v>
      </c>
      <c r="AB161" s="6">
        <v>8.5</v>
      </c>
      <c r="AC161" s="7">
        <v>5.1230000000000002</v>
      </c>
      <c r="AD161" s="6">
        <v>15</v>
      </c>
      <c r="AE161" s="7">
        <v>73.569999999999993</v>
      </c>
      <c r="AF161" s="5">
        <v>6689</v>
      </c>
      <c r="AG161" s="4"/>
      <c r="AH161" s="4"/>
      <c r="AI161" s="4"/>
      <c r="AJ161" s="4"/>
      <c r="AK161" s="4"/>
      <c r="AL161" s="4"/>
      <c r="AM161" s="4"/>
      <c r="AN161" s="11" t="s">
        <v>1338</v>
      </c>
    </row>
    <row r="162" spans="1:40" x14ac:dyDescent="0.25">
      <c r="A162" s="3">
        <v>36707</v>
      </c>
      <c r="B162" s="4" t="s">
        <v>817</v>
      </c>
      <c r="C162" s="4" t="s">
        <v>806</v>
      </c>
      <c r="D162" s="8">
        <v>36661</v>
      </c>
      <c r="E162" s="8">
        <v>34109</v>
      </c>
      <c r="F162" s="6">
        <f t="shared" si="2"/>
        <v>6.9917808219178079</v>
      </c>
      <c r="G162" s="4" t="s">
        <v>40</v>
      </c>
      <c r="H162" s="4" t="s">
        <v>40</v>
      </c>
      <c r="I162" s="4" t="s">
        <v>8</v>
      </c>
      <c r="J162" s="4" t="s">
        <v>9</v>
      </c>
      <c r="K162" s="4" t="s">
        <v>153</v>
      </c>
      <c r="L162" s="4" t="s">
        <v>126</v>
      </c>
      <c r="M162" s="4" t="s">
        <v>1037</v>
      </c>
      <c r="N162" s="4" t="s">
        <v>13</v>
      </c>
      <c r="O162" s="4" t="s">
        <v>126</v>
      </c>
      <c r="P162" s="4" t="s">
        <v>570</v>
      </c>
      <c r="Q162" s="4" t="s">
        <v>15</v>
      </c>
      <c r="R162" s="4" t="s">
        <v>392</v>
      </c>
      <c r="S162" s="4" t="s">
        <v>389</v>
      </c>
      <c r="T162" s="4" t="s">
        <v>405</v>
      </c>
      <c r="U162" s="4" t="s">
        <v>413</v>
      </c>
      <c r="V162" s="4"/>
      <c r="W162" s="4" t="s">
        <v>413</v>
      </c>
      <c r="X162" s="4" t="s">
        <v>413</v>
      </c>
      <c r="Y162" s="5">
        <v>100</v>
      </c>
      <c r="Z162" s="5">
        <v>100</v>
      </c>
      <c r="AA162" s="19">
        <f>Z162/SUMIF(A:A,A162,Z:Z)</f>
        <v>1</v>
      </c>
      <c r="AB162" s="6">
        <v>7.05</v>
      </c>
      <c r="AC162" s="7">
        <v>2.8740000000000001</v>
      </c>
      <c r="AD162" s="6">
        <v>29</v>
      </c>
      <c r="AE162" s="7">
        <v>65.61</v>
      </c>
      <c r="AF162" s="5">
        <v>5761</v>
      </c>
      <c r="AG162" s="4"/>
      <c r="AH162" s="4"/>
      <c r="AI162" s="4"/>
      <c r="AJ162" s="4"/>
      <c r="AK162" s="4"/>
      <c r="AL162" s="4"/>
      <c r="AM162" s="4"/>
      <c r="AN162" s="11" t="s">
        <v>1339</v>
      </c>
    </row>
    <row r="163" spans="1:40" x14ac:dyDescent="0.25">
      <c r="A163" s="3">
        <v>36738</v>
      </c>
      <c r="B163" s="4" t="s">
        <v>617</v>
      </c>
      <c r="C163" s="4" t="s">
        <v>818</v>
      </c>
      <c r="D163" s="8">
        <v>36206</v>
      </c>
      <c r="E163" s="8">
        <v>36014</v>
      </c>
      <c r="F163" s="6">
        <f t="shared" si="2"/>
        <v>0.52602739726027392</v>
      </c>
      <c r="G163" s="4" t="s">
        <v>40</v>
      </c>
      <c r="H163" s="4" t="s">
        <v>40</v>
      </c>
      <c r="I163" s="4" t="s">
        <v>8</v>
      </c>
      <c r="J163" s="4" t="s">
        <v>67</v>
      </c>
      <c r="K163" s="4" t="s">
        <v>328</v>
      </c>
      <c r="L163" s="4" t="s">
        <v>126</v>
      </c>
      <c r="M163" s="4" t="s">
        <v>252</v>
      </c>
      <c r="N163" s="4" t="s">
        <v>13</v>
      </c>
      <c r="O163" s="4" t="s">
        <v>126</v>
      </c>
      <c r="P163" s="4" t="s">
        <v>570</v>
      </c>
      <c r="Q163" s="4" t="s">
        <v>15</v>
      </c>
      <c r="R163" s="4" t="s">
        <v>389</v>
      </c>
      <c r="S163" s="4" t="s">
        <v>389</v>
      </c>
      <c r="T163" s="4" t="s">
        <v>400</v>
      </c>
      <c r="U163" s="4" t="s">
        <v>413</v>
      </c>
      <c r="V163" s="4"/>
      <c r="W163" s="4" t="s">
        <v>413</v>
      </c>
      <c r="X163" s="4" t="s">
        <v>412</v>
      </c>
      <c r="Y163" s="5">
        <v>174.5</v>
      </c>
      <c r="Z163" s="5">
        <v>1897.5</v>
      </c>
      <c r="AA163" s="19">
        <f>Z163/SUMIF(A:A,A163,Z:Z)</f>
        <v>0.1</v>
      </c>
      <c r="AB163" s="6">
        <v>9.5</v>
      </c>
      <c r="AC163" s="7">
        <v>7.5449999999999999</v>
      </c>
      <c r="AD163" s="6">
        <v>35</v>
      </c>
      <c r="AE163" s="7">
        <v>33.71</v>
      </c>
      <c r="AF163" s="5">
        <v>2746</v>
      </c>
      <c r="AG163" s="4"/>
      <c r="AH163" s="4"/>
      <c r="AI163" s="4"/>
      <c r="AJ163" s="4"/>
      <c r="AK163" s="4"/>
      <c r="AL163" s="4"/>
      <c r="AM163" s="4"/>
      <c r="AN163" s="11" t="s">
        <v>1340</v>
      </c>
    </row>
    <row r="164" spans="1:40" x14ac:dyDescent="0.25">
      <c r="A164" s="3">
        <v>36738</v>
      </c>
      <c r="B164" s="4" t="s">
        <v>642</v>
      </c>
      <c r="C164" s="4" t="s">
        <v>819</v>
      </c>
      <c r="D164" s="8">
        <v>36739</v>
      </c>
      <c r="E164" s="8">
        <v>36364</v>
      </c>
      <c r="F164" s="6">
        <f t="shared" si="2"/>
        <v>1.0273972602739727</v>
      </c>
      <c r="G164" s="4" t="s">
        <v>379</v>
      </c>
      <c r="H164" s="4" t="s">
        <v>381</v>
      </c>
      <c r="I164" s="4" t="s">
        <v>8</v>
      </c>
      <c r="J164" s="4" t="s">
        <v>9</v>
      </c>
      <c r="K164" s="4" t="s">
        <v>10</v>
      </c>
      <c r="L164" s="4" t="s">
        <v>1091</v>
      </c>
      <c r="M164" s="4" t="s">
        <v>1035</v>
      </c>
      <c r="N164" s="4" t="s">
        <v>13</v>
      </c>
      <c r="O164" s="4" t="s">
        <v>248</v>
      </c>
      <c r="P164" s="4" t="s">
        <v>43</v>
      </c>
      <c r="Q164" s="4" t="s">
        <v>37</v>
      </c>
      <c r="R164" s="4" t="s">
        <v>393</v>
      </c>
      <c r="S164" s="4" t="s">
        <v>394</v>
      </c>
      <c r="T164" s="4" t="s">
        <v>403</v>
      </c>
      <c r="U164" s="4" t="s">
        <v>413</v>
      </c>
      <c r="V164" s="4" t="s">
        <v>412</v>
      </c>
      <c r="W164" s="4" t="s">
        <v>413</v>
      </c>
      <c r="X164" s="4" t="s">
        <v>412</v>
      </c>
      <c r="Y164" s="5">
        <v>198</v>
      </c>
      <c r="Z164" s="5">
        <v>1897.5</v>
      </c>
      <c r="AA164" s="19">
        <f>Z164/SUMIF(A:A,A164,Z:Z)</f>
        <v>0.1</v>
      </c>
      <c r="AB164" s="6">
        <v>9.375</v>
      </c>
      <c r="AC164" s="7">
        <v>8.5050000000000008</v>
      </c>
      <c r="AD164" s="6">
        <v>43</v>
      </c>
      <c r="AE164" s="7">
        <v>26.6</v>
      </c>
      <c r="AF164" s="5">
        <v>2035</v>
      </c>
      <c r="AG164" s="4"/>
      <c r="AH164" s="4"/>
      <c r="AI164" s="4"/>
      <c r="AJ164" s="4"/>
      <c r="AK164" s="4"/>
      <c r="AL164" s="4"/>
      <c r="AM164" s="4"/>
      <c r="AN164" s="11" t="s">
        <v>1341</v>
      </c>
    </row>
    <row r="165" spans="1:40" x14ac:dyDescent="0.25">
      <c r="A165" s="3">
        <v>36738</v>
      </c>
      <c r="B165" s="4" t="s">
        <v>686</v>
      </c>
      <c r="C165" s="4" t="s">
        <v>820</v>
      </c>
      <c r="D165" s="8">
        <v>36904</v>
      </c>
      <c r="E165" s="8">
        <v>36242</v>
      </c>
      <c r="F165" s="6">
        <f t="shared" si="2"/>
        <v>1.8136986301369864</v>
      </c>
      <c r="G165" s="4" t="s">
        <v>40</v>
      </c>
      <c r="H165" s="4" t="s">
        <v>40</v>
      </c>
      <c r="I165" s="4" t="s">
        <v>8</v>
      </c>
      <c r="J165" s="4" t="s">
        <v>9</v>
      </c>
      <c r="K165" s="4" t="s">
        <v>10</v>
      </c>
      <c r="L165" s="4" t="s">
        <v>60</v>
      </c>
      <c r="M165" s="4" t="s">
        <v>80</v>
      </c>
      <c r="N165" s="4" t="s">
        <v>13</v>
      </c>
      <c r="O165" s="4" t="s">
        <v>34</v>
      </c>
      <c r="P165" s="4" t="s">
        <v>36</v>
      </c>
      <c r="Q165" s="4" t="s">
        <v>37</v>
      </c>
      <c r="R165" s="4" t="s">
        <v>393</v>
      </c>
      <c r="S165" s="4" t="s">
        <v>394</v>
      </c>
      <c r="T165" s="4" t="s">
        <v>403</v>
      </c>
      <c r="U165" s="4" t="s">
        <v>412</v>
      </c>
      <c r="V165" s="4" t="s">
        <v>412</v>
      </c>
      <c r="W165" s="4" t="s">
        <v>413</v>
      </c>
      <c r="X165" s="4" t="s">
        <v>412</v>
      </c>
      <c r="Y165" s="5">
        <v>150</v>
      </c>
      <c r="Z165" s="5">
        <v>1897.5</v>
      </c>
      <c r="AA165" s="19">
        <f>Z165/SUMIF(A:A,A165,Z:Z)</f>
        <v>0.1</v>
      </c>
      <c r="AB165" s="6">
        <v>10</v>
      </c>
      <c r="AC165" s="7">
        <v>8.0030000000000001</v>
      </c>
      <c r="AD165" s="6">
        <v>10</v>
      </c>
      <c r="AE165" s="7">
        <v>101.3</v>
      </c>
      <c r="AF165" s="5">
        <v>9451</v>
      </c>
      <c r="AG165" s="4" t="s">
        <v>415</v>
      </c>
      <c r="AH165" s="4"/>
      <c r="AI165" s="4"/>
      <c r="AJ165" s="4"/>
      <c r="AK165" s="4"/>
      <c r="AL165" s="4"/>
      <c r="AM165" s="4"/>
      <c r="AN165" s="11" t="s">
        <v>1342</v>
      </c>
    </row>
    <row r="166" spans="1:40" x14ac:dyDescent="0.25">
      <c r="A166" s="3">
        <v>36738</v>
      </c>
      <c r="B166" s="4" t="s">
        <v>821</v>
      </c>
      <c r="C166" s="4" t="s">
        <v>806</v>
      </c>
      <c r="D166" s="8">
        <v>36753</v>
      </c>
      <c r="E166" s="8">
        <v>33837</v>
      </c>
      <c r="F166" s="6">
        <f t="shared" si="2"/>
        <v>7.9890410958904106</v>
      </c>
      <c r="G166" s="4" t="s">
        <v>40</v>
      </c>
      <c r="H166" s="4" t="s">
        <v>40</v>
      </c>
      <c r="I166" s="4" t="s">
        <v>8</v>
      </c>
      <c r="J166" s="4" t="s">
        <v>9</v>
      </c>
      <c r="K166" s="4" t="s">
        <v>153</v>
      </c>
      <c r="L166" s="4" t="s">
        <v>126</v>
      </c>
      <c r="M166" s="4" t="s">
        <v>1037</v>
      </c>
      <c r="N166" s="4" t="s">
        <v>13</v>
      </c>
      <c r="O166" s="4" t="s">
        <v>126</v>
      </c>
      <c r="P166" s="4" t="s">
        <v>570</v>
      </c>
      <c r="Q166" s="4" t="s">
        <v>15</v>
      </c>
      <c r="R166" s="4" t="s">
        <v>392</v>
      </c>
      <c r="S166" s="4" t="s">
        <v>389</v>
      </c>
      <c r="T166" s="4" t="s">
        <v>406</v>
      </c>
      <c r="U166" s="4" t="s">
        <v>413</v>
      </c>
      <c r="V166" s="4"/>
      <c r="W166" s="4" t="s">
        <v>413</v>
      </c>
      <c r="X166" s="4" t="s">
        <v>413</v>
      </c>
      <c r="Y166" s="5">
        <v>200</v>
      </c>
      <c r="Z166" s="5">
        <v>1897.5</v>
      </c>
      <c r="AA166" s="19">
        <f>Z166/SUMIF(A:A,A166,Z:Z)</f>
        <v>0.1</v>
      </c>
      <c r="AB166" s="6">
        <v>7.7</v>
      </c>
      <c r="AC166" s="7">
        <v>2.0409999999999999</v>
      </c>
      <c r="AD166" s="6">
        <v>32</v>
      </c>
      <c r="AE166" s="7">
        <v>90.42</v>
      </c>
      <c r="AF166" s="5">
        <v>7471</v>
      </c>
      <c r="AG166" s="4"/>
      <c r="AH166" s="4"/>
      <c r="AI166" s="4"/>
      <c r="AJ166" s="4"/>
      <c r="AK166" s="4"/>
      <c r="AL166" s="4"/>
      <c r="AM166" s="4"/>
      <c r="AN166" s="11" t="s">
        <v>1343</v>
      </c>
    </row>
    <row r="167" spans="1:40" x14ac:dyDescent="0.25">
      <c r="A167" s="3">
        <v>36738</v>
      </c>
      <c r="B167" s="4" t="s">
        <v>822</v>
      </c>
      <c r="C167" s="4" t="s">
        <v>806</v>
      </c>
      <c r="D167" s="8">
        <v>36753</v>
      </c>
      <c r="E167" s="8">
        <v>34816</v>
      </c>
      <c r="F167" s="6">
        <f t="shared" si="2"/>
        <v>5.3068493150684928</v>
      </c>
      <c r="G167" s="4" t="s">
        <v>40</v>
      </c>
      <c r="H167" s="4" t="s">
        <v>40</v>
      </c>
      <c r="I167" s="4" t="s">
        <v>8</v>
      </c>
      <c r="J167" s="4" t="s">
        <v>9</v>
      </c>
      <c r="K167" s="4" t="s">
        <v>153</v>
      </c>
      <c r="L167" s="4" t="s">
        <v>126</v>
      </c>
      <c r="M167" s="4" t="s">
        <v>1037</v>
      </c>
      <c r="N167" s="4" t="s">
        <v>13</v>
      </c>
      <c r="O167" s="4" t="s">
        <v>126</v>
      </c>
      <c r="P167" s="4" t="s">
        <v>570</v>
      </c>
      <c r="Q167" s="4" t="s">
        <v>15</v>
      </c>
      <c r="R167" s="4" t="s">
        <v>392</v>
      </c>
      <c r="S167" s="4" t="s">
        <v>389</v>
      </c>
      <c r="T167" s="4" t="s">
        <v>406</v>
      </c>
      <c r="U167" s="4" t="s">
        <v>412</v>
      </c>
      <c r="V167" s="4"/>
      <c r="W167" s="4" t="s">
        <v>413</v>
      </c>
      <c r="X167" s="4" t="s">
        <v>413</v>
      </c>
      <c r="Y167" s="5">
        <v>150</v>
      </c>
      <c r="Z167" s="5">
        <v>1897.5</v>
      </c>
      <c r="AA167" s="19">
        <f>Z167/SUMIF(A:A,A167,Z:Z)</f>
        <v>0.1</v>
      </c>
      <c r="AB167" s="6">
        <v>7.875</v>
      </c>
      <c r="AC167" s="7">
        <v>4.7069999999999999</v>
      </c>
      <c r="AD167" s="6">
        <v>32</v>
      </c>
      <c r="AE167" s="7">
        <v>44.92</v>
      </c>
      <c r="AF167" s="5">
        <v>3592</v>
      </c>
      <c r="AG167" s="4"/>
      <c r="AH167" s="4"/>
      <c r="AI167" s="4"/>
      <c r="AJ167" s="4"/>
      <c r="AK167" s="4"/>
      <c r="AL167" s="4"/>
      <c r="AM167" s="4"/>
      <c r="AN167" s="11" t="s">
        <v>1344</v>
      </c>
    </row>
    <row r="168" spans="1:40" x14ac:dyDescent="0.25">
      <c r="A168" s="3">
        <v>36738</v>
      </c>
      <c r="B168" s="4" t="s">
        <v>823</v>
      </c>
      <c r="C168" s="4" t="s">
        <v>806</v>
      </c>
      <c r="D168" s="8">
        <v>36753</v>
      </c>
      <c r="E168" s="8">
        <v>34816</v>
      </c>
      <c r="F168" s="6">
        <f t="shared" si="2"/>
        <v>5.3068493150684928</v>
      </c>
      <c r="G168" s="4" t="s">
        <v>40</v>
      </c>
      <c r="H168" s="4" t="s">
        <v>40</v>
      </c>
      <c r="I168" s="4" t="s">
        <v>8</v>
      </c>
      <c r="J168" s="4" t="s">
        <v>9</v>
      </c>
      <c r="K168" s="4" t="s">
        <v>153</v>
      </c>
      <c r="L168" s="4" t="s">
        <v>126</v>
      </c>
      <c r="M168" s="4" t="s">
        <v>1037</v>
      </c>
      <c r="N168" s="4" t="s">
        <v>13</v>
      </c>
      <c r="O168" s="4" t="s">
        <v>126</v>
      </c>
      <c r="P168" s="4" t="s">
        <v>570</v>
      </c>
      <c r="Q168" s="4" t="s">
        <v>15</v>
      </c>
      <c r="R168" s="4" t="s">
        <v>392</v>
      </c>
      <c r="S168" s="4" t="s">
        <v>389</v>
      </c>
      <c r="T168" s="4" t="s">
        <v>406</v>
      </c>
      <c r="U168" s="4" t="s">
        <v>412</v>
      </c>
      <c r="V168" s="4"/>
      <c r="W168" s="4" t="s">
        <v>413</v>
      </c>
      <c r="X168" s="4" t="s">
        <v>413</v>
      </c>
      <c r="Y168" s="5">
        <v>150</v>
      </c>
      <c r="Z168" s="5">
        <v>1897.5</v>
      </c>
      <c r="AA168" s="19">
        <f>Z168/SUMIF(A:A,A168,Z:Z)</f>
        <v>0.1</v>
      </c>
      <c r="AB168" s="6">
        <v>8.75</v>
      </c>
      <c r="AC168" s="7">
        <v>24.707000000000001</v>
      </c>
      <c r="AD168" s="6">
        <v>32</v>
      </c>
      <c r="AE168" s="7">
        <v>29.74</v>
      </c>
      <c r="AF168" s="5">
        <v>2118</v>
      </c>
      <c r="AG168" s="4"/>
      <c r="AH168" s="4"/>
      <c r="AI168" s="4"/>
      <c r="AJ168" s="4"/>
      <c r="AK168" s="4"/>
      <c r="AL168" s="4"/>
      <c r="AM168" s="4"/>
      <c r="AN168" s="11" t="s">
        <v>1345</v>
      </c>
    </row>
    <row r="169" spans="1:40" x14ac:dyDescent="0.25">
      <c r="A169" s="3">
        <v>36738</v>
      </c>
      <c r="B169" s="4" t="s">
        <v>824</v>
      </c>
      <c r="C169" s="4" t="s">
        <v>806</v>
      </c>
      <c r="D169" s="8">
        <v>36753</v>
      </c>
      <c r="E169" s="8">
        <v>36291</v>
      </c>
      <c r="F169" s="6">
        <f t="shared" si="2"/>
        <v>1.2657534246575342</v>
      </c>
      <c r="G169" s="4" t="s">
        <v>40</v>
      </c>
      <c r="H169" s="4" t="s">
        <v>40</v>
      </c>
      <c r="I169" s="4" t="s">
        <v>8</v>
      </c>
      <c r="J169" s="4" t="s">
        <v>9</v>
      </c>
      <c r="K169" s="4" t="s">
        <v>153</v>
      </c>
      <c r="L169" s="4" t="s">
        <v>126</v>
      </c>
      <c r="M169" s="4" t="s">
        <v>1037</v>
      </c>
      <c r="N169" s="4" t="s">
        <v>13</v>
      </c>
      <c r="O169" s="4" t="s">
        <v>126</v>
      </c>
      <c r="P169" s="4" t="s">
        <v>570</v>
      </c>
      <c r="Q169" s="4" t="s">
        <v>15</v>
      </c>
      <c r="R169" s="4" t="s">
        <v>392</v>
      </c>
      <c r="S169" s="4" t="s">
        <v>389</v>
      </c>
      <c r="T169" s="4" t="s">
        <v>405</v>
      </c>
      <c r="U169" s="4" t="s">
        <v>412</v>
      </c>
      <c r="V169" s="4"/>
      <c r="W169" s="4" t="s">
        <v>413</v>
      </c>
      <c r="X169" s="4" t="s">
        <v>413</v>
      </c>
      <c r="Y169" s="5">
        <v>400</v>
      </c>
      <c r="Z169" s="5">
        <v>1897.5</v>
      </c>
      <c r="AA169" s="19">
        <f>Z169/SUMIF(A:A,A169,Z:Z)</f>
        <v>0.1</v>
      </c>
      <c r="AB169" s="6">
        <v>7.65</v>
      </c>
      <c r="AC169" s="7">
        <v>5.7889999999999997</v>
      </c>
      <c r="AD169" s="6">
        <v>30</v>
      </c>
      <c r="AE169" s="7">
        <v>40.51</v>
      </c>
      <c r="AF169" s="5">
        <v>3250</v>
      </c>
      <c r="AG169" s="4"/>
      <c r="AH169" s="4"/>
      <c r="AI169" s="4"/>
      <c r="AJ169" s="4"/>
      <c r="AK169" s="4"/>
      <c r="AL169" s="4"/>
      <c r="AM169" s="4"/>
      <c r="AN169" s="11" t="s">
        <v>1346</v>
      </c>
    </row>
    <row r="170" spans="1:40" x14ac:dyDescent="0.25">
      <c r="A170" s="3">
        <v>36738</v>
      </c>
      <c r="B170" s="4" t="s">
        <v>711</v>
      </c>
      <c r="C170" s="4" t="s">
        <v>825</v>
      </c>
      <c r="D170" s="8">
        <v>36754</v>
      </c>
      <c r="E170" s="8">
        <v>35286</v>
      </c>
      <c r="F170" s="6">
        <f t="shared" si="2"/>
        <v>4.021917808219178</v>
      </c>
      <c r="G170" s="4" t="s">
        <v>1099</v>
      </c>
      <c r="H170" s="4" t="s">
        <v>1100</v>
      </c>
      <c r="I170" s="4" t="s">
        <v>8</v>
      </c>
      <c r="J170" s="4" t="s">
        <v>9</v>
      </c>
      <c r="K170" s="4" t="s">
        <v>10</v>
      </c>
      <c r="L170" s="4" t="s">
        <v>87</v>
      </c>
      <c r="M170" s="4" t="s">
        <v>1045</v>
      </c>
      <c r="N170" s="4" t="s">
        <v>89</v>
      </c>
      <c r="O170" s="4" t="s">
        <v>102</v>
      </c>
      <c r="P170" s="4" t="s">
        <v>106</v>
      </c>
      <c r="Q170" s="4" t="s">
        <v>15</v>
      </c>
      <c r="R170" s="4" t="s">
        <v>389</v>
      </c>
      <c r="S170" s="4" t="s">
        <v>389</v>
      </c>
      <c r="T170" s="4" t="s">
        <v>403</v>
      </c>
      <c r="U170" s="4" t="s">
        <v>412</v>
      </c>
      <c r="V170" s="4" t="s">
        <v>412</v>
      </c>
      <c r="W170" s="4" t="s">
        <v>413</v>
      </c>
      <c r="X170" s="4" t="s">
        <v>412</v>
      </c>
      <c r="Y170" s="5">
        <v>200</v>
      </c>
      <c r="Z170" s="5">
        <v>1897.5</v>
      </c>
      <c r="AA170" s="19">
        <f>Z170/SUMIF(A:A,A170,Z:Z)</f>
        <v>0.1</v>
      </c>
      <c r="AB170" s="6">
        <v>7.875</v>
      </c>
      <c r="AC170" s="7">
        <v>3.0030000000000001</v>
      </c>
      <c r="AD170" s="6">
        <v>51</v>
      </c>
      <c r="AE170" s="7">
        <v>35.83</v>
      </c>
      <c r="AF170" s="5">
        <v>2949</v>
      </c>
      <c r="AG170" s="4" t="s">
        <v>414</v>
      </c>
      <c r="AH170" s="4"/>
      <c r="AI170" s="4"/>
      <c r="AJ170" s="4"/>
      <c r="AK170" s="4"/>
      <c r="AL170" s="4"/>
      <c r="AM170" s="4"/>
      <c r="AN170" s="11" t="s">
        <v>1347</v>
      </c>
    </row>
    <row r="171" spans="1:40" x14ac:dyDescent="0.25">
      <c r="A171" s="3">
        <v>36738</v>
      </c>
      <c r="B171" s="4" t="s">
        <v>712</v>
      </c>
      <c r="C171" s="4" t="s">
        <v>825</v>
      </c>
      <c r="D171" s="8">
        <v>36754</v>
      </c>
      <c r="E171" s="8">
        <v>35486</v>
      </c>
      <c r="F171" s="6">
        <f t="shared" si="2"/>
        <v>3.473972602739726</v>
      </c>
      <c r="G171" s="4" t="s">
        <v>1099</v>
      </c>
      <c r="H171" s="4" t="s">
        <v>1100</v>
      </c>
      <c r="I171" s="4" t="s">
        <v>8</v>
      </c>
      <c r="J171" s="4" t="s">
        <v>9</v>
      </c>
      <c r="K171" s="4" t="s">
        <v>10</v>
      </c>
      <c r="L171" s="4" t="s">
        <v>87</v>
      </c>
      <c r="M171" s="4" t="s">
        <v>1045</v>
      </c>
      <c r="N171" s="4" t="s">
        <v>89</v>
      </c>
      <c r="O171" s="4" t="s">
        <v>102</v>
      </c>
      <c r="P171" s="4" t="s">
        <v>106</v>
      </c>
      <c r="Q171" s="4" t="s">
        <v>15</v>
      </c>
      <c r="R171" s="4" t="s">
        <v>389</v>
      </c>
      <c r="S171" s="4" t="s">
        <v>389</v>
      </c>
      <c r="T171" s="4" t="s">
        <v>403</v>
      </c>
      <c r="U171" s="4" t="s">
        <v>412</v>
      </c>
      <c r="V171" s="4" t="s">
        <v>412</v>
      </c>
      <c r="W171" s="4" t="s">
        <v>413</v>
      </c>
      <c r="X171" s="4" t="s">
        <v>412</v>
      </c>
      <c r="Y171" s="5">
        <v>100</v>
      </c>
      <c r="Z171" s="5">
        <v>1897.5</v>
      </c>
      <c r="AA171" s="19">
        <f>Z171/SUMIF(A:A,A171,Z:Z)</f>
        <v>0.1</v>
      </c>
      <c r="AB171" s="6">
        <v>7.4</v>
      </c>
      <c r="AC171" s="7">
        <v>1.5449999999999999</v>
      </c>
      <c r="AD171" s="6">
        <v>63</v>
      </c>
      <c r="AE171" s="7">
        <v>42.54</v>
      </c>
      <c r="AF171" s="5">
        <v>3596</v>
      </c>
      <c r="AG171" s="4" t="s">
        <v>414</v>
      </c>
      <c r="AH171" s="4"/>
      <c r="AI171" s="4"/>
      <c r="AJ171" s="4"/>
      <c r="AK171" s="4"/>
      <c r="AL171" s="4"/>
      <c r="AM171" s="4"/>
      <c r="AN171" s="11" t="s">
        <v>1348</v>
      </c>
    </row>
    <row r="172" spans="1:40" x14ac:dyDescent="0.25">
      <c r="A172" s="3">
        <v>36738</v>
      </c>
      <c r="B172" s="4" t="s">
        <v>713</v>
      </c>
      <c r="C172" s="4" t="s">
        <v>825</v>
      </c>
      <c r="D172" s="8">
        <v>36754</v>
      </c>
      <c r="E172" s="8">
        <v>35647</v>
      </c>
      <c r="F172" s="6">
        <f t="shared" si="2"/>
        <v>3.032876712328767</v>
      </c>
      <c r="G172" s="4" t="s">
        <v>1099</v>
      </c>
      <c r="H172" s="4" t="s">
        <v>1100</v>
      </c>
      <c r="I172" s="4" t="s">
        <v>8</v>
      </c>
      <c r="J172" s="4" t="s">
        <v>9</v>
      </c>
      <c r="K172" s="4" t="s">
        <v>10</v>
      </c>
      <c r="L172" s="4" t="s">
        <v>87</v>
      </c>
      <c r="M172" s="4" t="s">
        <v>1045</v>
      </c>
      <c r="N172" s="4" t="s">
        <v>89</v>
      </c>
      <c r="O172" s="4" t="s">
        <v>102</v>
      </c>
      <c r="P172" s="4" t="s">
        <v>106</v>
      </c>
      <c r="Q172" s="4" t="s">
        <v>15</v>
      </c>
      <c r="R172" s="4" t="s">
        <v>389</v>
      </c>
      <c r="S172" s="4" t="s">
        <v>389</v>
      </c>
      <c r="T172" s="4" t="s">
        <v>403</v>
      </c>
      <c r="U172" s="4" t="s">
        <v>412</v>
      </c>
      <c r="V172" s="4" t="s">
        <v>412</v>
      </c>
      <c r="W172" s="4" t="s">
        <v>413</v>
      </c>
      <c r="X172" s="4" t="s">
        <v>412</v>
      </c>
      <c r="Y172" s="5">
        <v>175</v>
      </c>
      <c r="Z172" s="5">
        <v>1897.5</v>
      </c>
      <c r="AA172" s="19">
        <f>Z172/SUMIF(A:A,A172,Z:Z)</f>
        <v>0.1</v>
      </c>
      <c r="AB172" s="6">
        <v>7.6</v>
      </c>
      <c r="AC172" s="7">
        <v>7.0030000000000001</v>
      </c>
      <c r="AD172" s="6">
        <v>38</v>
      </c>
      <c r="AE172" s="7">
        <v>28.52</v>
      </c>
      <c r="AF172" s="5">
        <v>2228</v>
      </c>
      <c r="AG172" s="4" t="s">
        <v>414</v>
      </c>
      <c r="AH172" s="4"/>
      <c r="AI172" s="4"/>
      <c r="AJ172" s="4"/>
      <c r="AK172" s="4"/>
      <c r="AL172" s="4"/>
      <c r="AM172" s="4"/>
      <c r="AN172" s="11" t="s">
        <v>1349</v>
      </c>
    </row>
    <row r="173" spans="1:40" x14ac:dyDescent="0.25">
      <c r="A173" s="3">
        <v>36769</v>
      </c>
      <c r="B173" s="4" t="s">
        <v>621</v>
      </c>
      <c r="C173" s="4" t="s">
        <v>826</v>
      </c>
      <c r="D173" s="8">
        <v>36784</v>
      </c>
      <c r="E173" s="8">
        <v>35318</v>
      </c>
      <c r="F173" s="6">
        <f t="shared" si="2"/>
        <v>4.0164383561643833</v>
      </c>
      <c r="G173" s="4" t="s">
        <v>197</v>
      </c>
      <c r="H173" s="4" t="s">
        <v>197</v>
      </c>
      <c r="I173" s="4" t="s">
        <v>8</v>
      </c>
      <c r="J173" s="4" t="s">
        <v>9</v>
      </c>
      <c r="K173" s="4" t="s">
        <v>10</v>
      </c>
      <c r="L173" s="4" t="s">
        <v>246</v>
      </c>
      <c r="M173" s="4" t="s">
        <v>1046</v>
      </c>
      <c r="N173" s="4" t="s">
        <v>13</v>
      </c>
      <c r="O173" s="4" t="s">
        <v>248</v>
      </c>
      <c r="P173" s="4" t="s">
        <v>588</v>
      </c>
      <c r="Q173" s="4" t="s">
        <v>37</v>
      </c>
      <c r="R173" s="4" t="s">
        <v>393</v>
      </c>
      <c r="S173" s="4" t="s">
        <v>394</v>
      </c>
      <c r="T173" s="4" t="s">
        <v>403</v>
      </c>
      <c r="U173" s="4" t="s">
        <v>412</v>
      </c>
      <c r="V173" s="4" t="s">
        <v>412</v>
      </c>
      <c r="W173" s="4" t="s">
        <v>413</v>
      </c>
      <c r="X173" s="4" t="s">
        <v>412</v>
      </c>
      <c r="Y173" s="5">
        <v>250</v>
      </c>
      <c r="Z173" s="5">
        <v>926.5</v>
      </c>
      <c r="AA173" s="19">
        <f>Z173/SUMIF(A:A,A173,Z:Z)</f>
        <v>0.25</v>
      </c>
      <c r="AB173" s="6">
        <v>10.875</v>
      </c>
      <c r="AC173" s="7">
        <v>5.5369999999999999</v>
      </c>
      <c r="AD173" s="6">
        <v>18</v>
      </c>
      <c r="AE173" s="7">
        <v>71.55</v>
      </c>
      <c r="AF173" s="5">
        <v>6548</v>
      </c>
      <c r="AG173" s="4"/>
      <c r="AH173" s="4"/>
      <c r="AI173" s="4"/>
      <c r="AJ173" s="4"/>
      <c r="AK173" s="4"/>
      <c r="AL173" s="4"/>
      <c r="AM173" s="4"/>
      <c r="AN173" s="11" t="s">
        <v>1350</v>
      </c>
    </row>
    <row r="174" spans="1:40" x14ac:dyDescent="0.25">
      <c r="A174" s="3">
        <v>36769</v>
      </c>
      <c r="B174" s="4" t="s">
        <v>622</v>
      </c>
      <c r="C174" s="4" t="s">
        <v>826</v>
      </c>
      <c r="D174" s="8">
        <v>36784</v>
      </c>
      <c r="E174" s="8">
        <v>35318</v>
      </c>
      <c r="F174" s="6">
        <f t="shared" si="2"/>
        <v>4.0164383561643833</v>
      </c>
      <c r="G174" s="4" t="s">
        <v>197</v>
      </c>
      <c r="H174" s="4" t="s">
        <v>197</v>
      </c>
      <c r="I174" s="4" t="s">
        <v>8</v>
      </c>
      <c r="J174" s="4" t="s">
        <v>9</v>
      </c>
      <c r="K174" s="4" t="s">
        <v>10</v>
      </c>
      <c r="L174" s="4" t="s">
        <v>246</v>
      </c>
      <c r="M174" s="4" t="s">
        <v>1046</v>
      </c>
      <c r="N174" s="4" t="s">
        <v>13</v>
      </c>
      <c r="O174" s="4" t="s">
        <v>248</v>
      </c>
      <c r="P174" s="4" t="s">
        <v>588</v>
      </c>
      <c r="Q174" s="4" t="s">
        <v>37</v>
      </c>
      <c r="R174" s="4" t="s">
        <v>393</v>
      </c>
      <c r="S174" s="4" t="s">
        <v>394</v>
      </c>
      <c r="T174" s="4" t="s">
        <v>398</v>
      </c>
      <c r="U174" s="4" t="s">
        <v>412</v>
      </c>
      <c r="V174" s="4" t="s">
        <v>412</v>
      </c>
      <c r="W174" s="4" t="s">
        <v>413</v>
      </c>
      <c r="X174" s="4" t="s">
        <v>412</v>
      </c>
      <c r="Y174" s="5">
        <v>451.5</v>
      </c>
      <c r="Z174" s="5">
        <v>926.5</v>
      </c>
      <c r="AA174" s="19">
        <f>Z174/SUMIF(A:A,A174,Z:Z)</f>
        <v>0.25</v>
      </c>
      <c r="AB174" s="6">
        <v>12.25</v>
      </c>
      <c r="AC174" s="7">
        <v>5.5369999999999999</v>
      </c>
      <c r="AD174" s="6">
        <v>14</v>
      </c>
      <c r="AE174" s="7">
        <v>75.16</v>
      </c>
      <c r="AF174" s="5">
        <v>8876</v>
      </c>
      <c r="AG174" s="4"/>
      <c r="AH174" s="4"/>
      <c r="AI174" s="4"/>
      <c r="AJ174" s="4"/>
      <c r="AK174" s="4"/>
      <c r="AL174" s="4"/>
      <c r="AM174" s="4"/>
      <c r="AN174" s="11" t="s">
        <v>1351</v>
      </c>
    </row>
    <row r="175" spans="1:40" x14ac:dyDescent="0.25">
      <c r="A175" s="3">
        <v>36769</v>
      </c>
      <c r="B175" s="4" t="s">
        <v>660</v>
      </c>
      <c r="C175" s="4" t="s">
        <v>827</v>
      </c>
      <c r="D175" s="8">
        <v>36800</v>
      </c>
      <c r="E175" s="8">
        <v>35760</v>
      </c>
      <c r="F175" s="6">
        <f t="shared" si="2"/>
        <v>2.8493150684931505</v>
      </c>
      <c r="G175" s="4" t="s">
        <v>40</v>
      </c>
      <c r="H175" s="4" t="s">
        <v>40</v>
      </c>
      <c r="I175" s="4" t="s">
        <v>8</v>
      </c>
      <c r="J175" s="4" t="s">
        <v>9</v>
      </c>
      <c r="K175" s="4" t="s">
        <v>10</v>
      </c>
      <c r="L175" s="4" t="s">
        <v>100</v>
      </c>
      <c r="M175" s="4" t="s">
        <v>101</v>
      </c>
      <c r="N175" s="4" t="s">
        <v>13</v>
      </c>
      <c r="O175" s="4" t="s">
        <v>34</v>
      </c>
      <c r="P175" s="4" t="s">
        <v>36</v>
      </c>
      <c r="Q175" s="4" t="s">
        <v>37</v>
      </c>
      <c r="R175" s="4" t="s">
        <v>393</v>
      </c>
      <c r="S175" s="4" t="s">
        <v>394</v>
      </c>
      <c r="T175" s="4" t="s">
        <v>403</v>
      </c>
      <c r="U175" s="4" t="s">
        <v>413</v>
      </c>
      <c r="V175" s="4" t="s">
        <v>412</v>
      </c>
      <c r="W175" s="4" t="s">
        <v>413</v>
      </c>
      <c r="X175" s="4" t="s">
        <v>412</v>
      </c>
      <c r="Y175" s="5">
        <v>125</v>
      </c>
      <c r="Z175" s="5">
        <v>926.5</v>
      </c>
      <c r="AA175" s="19">
        <f>Z175/SUMIF(A:A,A175,Z:Z)</f>
        <v>0.25</v>
      </c>
      <c r="AB175" s="6">
        <v>9.75</v>
      </c>
      <c r="AC175" s="7">
        <v>7.0030000000000001</v>
      </c>
      <c r="AD175" s="6">
        <v>9</v>
      </c>
      <c r="AE175" s="7">
        <v>110.69</v>
      </c>
      <c r="AF175" s="5">
        <v>10441</v>
      </c>
      <c r="AG175" s="4" t="s">
        <v>415</v>
      </c>
      <c r="AH175" s="4"/>
      <c r="AI175" s="4"/>
      <c r="AJ175" s="4"/>
      <c r="AK175" s="4"/>
      <c r="AL175" s="4"/>
      <c r="AM175" s="4"/>
      <c r="AN175" s="11" t="s">
        <v>1352</v>
      </c>
    </row>
    <row r="176" spans="1:40" x14ac:dyDescent="0.25">
      <c r="A176" s="3">
        <v>36769</v>
      </c>
      <c r="B176" s="4" t="s">
        <v>768</v>
      </c>
      <c r="C176" s="4" t="s">
        <v>828</v>
      </c>
      <c r="D176" s="8">
        <v>36740</v>
      </c>
      <c r="E176" s="8">
        <v>36101</v>
      </c>
      <c r="F176" s="6">
        <f t="shared" si="2"/>
        <v>1.7506849315068493</v>
      </c>
      <c r="G176" s="4" t="s">
        <v>379</v>
      </c>
      <c r="H176" s="4" t="s">
        <v>379</v>
      </c>
      <c r="I176" s="4" t="s">
        <v>8</v>
      </c>
      <c r="J176" s="4" t="s">
        <v>9</v>
      </c>
      <c r="K176" s="4" t="s">
        <v>10</v>
      </c>
      <c r="L176" s="4" t="s">
        <v>156</v>
      </c>
      <c r="M176" s="4" t="s">
        <v>157</v>
      </c>
      <c r="N176" s="4" t="s">
        <v>13</v>
      </c>
      <c r="O176" s="4" t="s">
        <v>571</v>
      </c>
      <c r="P176" s="4" t="s">
        <v>572</v>
      </c>
      <c r="Q176" s="4" t="s">
        <v>37</v>
      </c>
      <c r="R176" s="4" t="s">
        <v>393</v>
      </c>
      <c r="S176" s="4" t="s">
        <v>394</v>
      </c>
      <c r="T176" s="4" t="s">
        <v>403</v>
      </c>
      <c r="U176" s="4" t="s">
        <v>412</v>
      </c>
      <c r="V176" s="4" t="s">
        <v>412</v>
      </c>
      <c r="W176" s="4" t="s">
        <v>413</v>
      </c>
      <c r="X176" s="4" t="s">
        <v>412</v>
      </c>
      <c r="Y176" s="5">
        <v>100</v>
      </c>
      <c r="Z176" s="5">
        <v>926.5</v>
      </c>
      <c r="AA176" s="19">
        <f>Z176/SUMIF(A:A,A176,Z:Z)</f>
        <v>0.25</v>
      </c>
      <c r="AB176" s="6">
        <v>10.875</v>
      </c>
      <c r="AC176" s="7">
        <v>7.8330000000000002</v>
      </c>
      <c r="AD176" s="6">
        <v>16</v>
      </c>
      <c r="AE176" s="7">
        <v>70.47</v>
      </c>
      <c r="AF176" s="5">
        <v>6431</v>
      </c>
      <c r="AG176" s="4" t="s">
        <v>415</v>
      </c>
      <c r="AH176" s="4"/>
      <c r="AI176" s="4"/>
      <c r="AJ176" s="4"/>
      <c r="AK176" s="4"/>
      <c r="AL176" s="4"/>
      <c r="AM176" s="4"/>
      <c r="AN176" s="11" t="s">
        <v>1353</v>
      </c>
    </row>
    <row r="177" spans="1:40" x14ac:dyDescent="0.25">
      <c r="A177" s="3">
        <v>36799</v>
      </c>
      <c r="B177" s="4" t="s">
        <v>625</v>
      </c>
      <c r="C177" s="4" t="s">
        <v>829</v>
      </c>
      <c r="D177" s="8">
        <v>36800</v>
      </c>
      <c r="E177" s="8">
        <v>35656</v>
      </c>
      <c r="F177" s="6">
        <f t="shared" si="2"/>
        <v>3.1342465753424658</v>
      </c>
      <c r="G177" s="4" t="s">
        <v>40</v>
      </c>
      <c r="H177" s="4" t="s">
        <v>40</v>
      </c>
      <c r="I177" s="4" t="s">
        <v>8</v>
      </c>
      <c r="J177" s="4" t="s">
        <v>9</v>
      </c>
      <c r="K177" s="4" t="s">
        <v>10</v>
      </c>
      <c r="L177" s="4" t="s">
        <v>1093</v>
      </c>
      <c r="M177" s="4" t="s">
        <v>1047</v>
      </c>
      <c r="N177" s="4" t="s">
        <v>13</v>
      </c>
      <c r="O177" s="4" t="s">
        <v>14</v>
      </c>
      <c r="P177" s="4" t="s">
        <v>597</v>
      </c>
      <c r="Q177" s="4" t="s">
        <v>37</v>
      </c>
      <c r="R177" s="4" t="s">
        <v>393</v>
      </c>
      <c r="S177" s="4" t="s">
        <v>394</v>
      </c>
      <c r="T177" s="4" t="s">
        <v>401</v>
      </c>
      <c r="U177" s="4" t="s">
        <v>412</v>
      </c>
      <c r="V177" s="4" t="s">
        <v>412</v>
      </c>
      <c r="W177" s="4" t="s">
        <v>413</v>
      </c>
      <c r="X177" s="4" t="s">
        <v>412</v>
      </c>
      <c r="Y177" s="5">
        <v>200</v>
      </c>
      <c r="Z177" s="5">
        <v>1921.8</v>
      </c>
      <c r="AA177" s="19">
        <f>Z177/SUMIF(A:A,A177,Z:Z)</f>
        <v>0.12500000000000003</v>
      </c>
      <c r="AB177" s="6">
        <v>10.875</v>
      </c>
      <c r="AC177" s="7">
        <v>3.5030000000000001</v>
      </c>
      <c r="AD177" s="6">
        <v>33.5</v>
      </c>
      <c r="AE177" s="7">
        <v>65.44</v>
      </c>
      <c r="AF177" s="5">
        <v>5039</v>
      </c>
      <c r="AG177" s="4"/>
      <c r="AH177" s="4"/>
      <c r="AI177" s="4"/>
      <c r="AJ177" s="4"/>
      <c r="AK177" s="4"/>
      <c r="AL177" s="4"/>
      <c r="AM177" s="4"/>
      <c r="AN177" s="11" t="s">
        <v>1354</v>
      </c>
    </row>
    <row r="178" spans="1:40" x14ac:dyDescent="0.25">
      <c r="A178" s="3">
        <v>36799</v>
      </c>
      <c r="B178" s="4" t="s">
        <v>628</v>
      </c>
      <c r="C178" s="4" t="s">
        <v>830</v>
      </c>
      <c r="D178" s="8">
        <v>37593</v>
      </c>
      <c r="E178" s="8">
        <v>36335</v>
      </c>
      <c r="F178" s="6">
        <f t="shared" si="2"/>
        <v>3.4465753424657533</v>
      </c>
      <c r="G178" s="4" t="s">
        <v>378</v>
      </c>
      <c r="H178" s="4" t="s">
        <v>378</v>
      </c>
      <c r="I178" s="4" t="s">
        <v>8</v>
      </c>
      <c r="J178" s="4" t="s">
        <v>9</v>
      </c>
      <c r="K178" s="4" t="s">
        <v>10</v>
      </c>
      <c r="L178" s="4" t="s">
        <v>19</v>
      </c>
      <c r="M178" s="4" t="s">
        <v>83</v>
      </c>
      <c r="N178" s="4" t="s">
        <v>13</v>
      </c>
      <c r="O178" s="4" t="s">
        <v>19</v>
      </c>
      <c r="P178" s="4" t="s">
        <v>574</v>
      </c>
      <c r="Q178" s="4" t="s">
        <v>15</v>
      </c>
      <c r="R178" s="4" t="s">
        <v>389</v>
      </c>
      <c r="S178" s="4" t="s">
        <v>389</v>
      </c>
      <c r="T178" s="4" t="s">
        <v>398</v>
      </c>
      <c r="U178" s="4" t="s">
        <v>412</v>
      </c>
      <c r="V178" s="4" t="s">
        <v>412</v>
      </c>
      <c r="W178" s="4" t="s">
        <v>413</v>
      </c>
      <c r="X178" s="4" t="s">
        <v>412</v>
      </c>
      <c r="Y178" s="5">
        <v>256.8</v>
      </c>
      <c r="Z178" s="5">
        <v>1921.8</v>
      </c>
      <c r="AA178" s="19">
        <f>Z178/SUMIF(A:A,A178,Z:Z)</f>
        <v>0.12500000000000003</v>
      </c>
      <c r="AB178" s="6">
        <v>14.5</v>
      </c>
      <c r="AC178" s="7">
        <v>8.3390000000000004</v>
      </c>
      <c r="AD178" s="6">
        <v>61.88</v>
      </c>
      <c r="AE178" s="7">
        <v>14.7</v>
      </c>
      <c r="AF178" s="5">
        <v>861</v>
      </c>
      <c r="AG178" s="4"/>
      <c r="AH178" s="4"/>
      <c r="AI178" s="4"/>
      <c r="AJ178" s="4"/>
      <c r="AK178" s="4"/>
      <c r="AL178" s="4"/>
      <c r="AM178" s="4"/>
      <c r="AN178" s="11" t="s">
        <v>1355</v>
      </c>
    </row>
    <row r="179" spans="1:40" x14ac:dyDescent="0.25">
      <c r="A179" s="3">
        <v>36799</v>
      </c>
      <c r="B179" s="4" t="s">
        <v>659</v>
      </c>
      <c r="C179" s="4" t="s">
        <v>831</v>
      </c>
      <c r="D179" s="8">
        <v>36809</v>
      </c>
      <c r="E179" s="8">
        <v>35718</v>
      </c>
      <c r="F179" s="6">
        <f t="shared" si="2"/>
        <v>2.989041095890411</v>
      </c>
      <c r="G179" s="4" t="s">
        <v>379</v>
      </c>
      <c r="H179" s="4" t="s">
        <v>381</v>
      </c>
      <c r="I179" s="4" t="s">
        <v>8</v>
      </c>
      <c r="J179" s="4" t="s">
        <v>9</v>
      </c>
      <c r="K179" s="4" t="s">
        <v>10</v>
      </c>
      <c r="L179" s="4" t="s">
        <v>156</v>
      </c>
      <c r="M179" s="4" t="s">
        <v>157</v>
      </c>
      <c r="N179" s="4" t="s">
        <v>13</v>
      </c>
      <c r="O179" s="4" t="s">
        <v>571</v>
      </c>
      <c r="P179" s="4" t="s">
        <v>572</v>
      </c>
      <c r="Q179" s="4" t="s">
        <v>15</v>
      </c>
      <c r="R179" s="4" t="s">
        <v>389</v>
      </c>
      <c r="S179" s="4" t="s">
        <v>389</v>
      </c>
      <c r="T179" s="4" t="s">
        <v>400</v>
      </c>
      <c r="U179" s="4" t="s">
        <v>412</v>
      </c>
      <c r="V179" s="4" t="s">
        <v>412</v>
      </c>
      <c r="W179" s="4" t="s">
        <v>413</v>
      </c>
      <c r="X179" s="4" t="s">
        <v>412</v>
      </c>
      <c r="Y179" s="5">
        <v>145</v>
      </c>
      <c r="Z179" s="5">
        <v>1921.8</v>
      </c>
      <c r="AA179" s="19">
        <f>Z179/SUMIF(A:A,A179,Z:Z)</f>
        <v>0.12500000000000003</v>
      </c>
      <c r="AB179" s="6">
        <v>10.25</v>
      </c>
      <c r="AC179" s="7">
        <v>6.7069999999999999</v>
      </c>
      <c r="AD179" s="6">
        <v>13.38</v>
      </c>
      <c r="AE179" s="7">
        <v>80.89</v>
      </c>
      <c r="AF179" s="5">
        <v>7496</v>
      </c>
      <c r="AG179" s="4"/>
      <c r="AH179" s="4"/>
      <c r="AI179" s="4"/>
      <c r="AJ179" s="4"/>
      <c r="AK179" s="4"/>
      <c r="AL179" s="4"/>
      <c r="AM179" s="4"/>
      <c r="AN179" s="11" t="s">
        <v>1356</v>
      </c>
    </row>
    <row r="180" spans="1:40" x14ac:dyDescent="0.25">
      <c r="A180" s="3">
        <v>36799</v>
      </c>
      <c r="B180" s="4" t="s">
        <v>676</v>
      </c>
      <c r="C180" s="4" t="s">
        <v>832</v>
      </c>
      <c r="D180" s="8">
        <v>36800</v>
      </c>
      <c r="E180" s="8">
        <v>34970</v>
      </c>
      <c r="F180" s="6">
        <f t="shared" si="2"/>
        <v>5.0136986301369859</v>
      </c>
      <c r="G180" s="4" t="s">
        <v>379</v>
      </c>
      <c r="H180" s="4" t="s">
        <v>379</v>
      </c>
      <c r="I180" s="4" t="s">
        <v>8</v>
      </c>
      <c r="J180" s="4" t="s">
        <v>9</v>
      </c>
      <c r="K180" s="4" t="s">
        <v>10</v>
      </c>
      <c r="L180" s="4" t="s">
        <v>19</v>
      </c>
      <c r="M180" s="4" t="s">
        <v>83</v>
      </c>
      <c r="N180" s="4" t="s">
        <v>13</v>
      </c>
      <c r="O180" s="4" t="s">
        <v>19</v>
      </c>
      <c r="P180" s="4" t="s">
        <v>573</v>
      </c>
      <c r="Q180" s="4" t="s">
        <v>37</v>
      </c>
      <c r="R180" s="4" t="s">
        <v>393</v>
      </c>
      <c r="S180" s="4" t="s">
        <v>394</v>
      </c>
      <c r="T180" s="4" t="s">
        <v>401</v>
      </c>
      <c r="U180" s="4" t="s">
        <v>413</v>
      </c>
      <c r="V180" s="4" t="s">
        <v>412</v>
      </c>
      <c r="W180" s="4" t="s">
        <v>413</v>
      </c>
      <c r="X180" s="4" t="s">
        <v>412</v>
      </c>
      <c r="Y180" s="5">
        <v>120</v>
      </c>
      <c r="Z180" s="5">
        <v>1921.8</v>
      </c>
      <c r="AA180" s="19">
        <f>Z180/SUMIF(A:A,A180,Z:Z)</f>
        <v>0.12500000000000003</v>
      </c>
      <c r="AB180" s="6">
        <v>12.375</v>
      </c>
      <c r="AC180" s="7">
        <v>5.0030000000000001</v>
      </c>
      <c r="AD180" s="6">
        <v>75</v>
      </c>
      <c r="AE180" s="7">
        <v>20.62</v>
      </c>
      <c r="AF180" s="5">
        <v>1471</v>
      </c>
      <c r="AG180" s="4"/>
      <c r="AH180" s="4"/>
      <c r="AI180" s="4"/>
      <c r="AJ180" s="4"/>
      <c r="AK180" s="4"/>
      <c r="AL180" s="4"/>
      <c r="AM180" s="4"/>
      <c r="AN180" s="11" t="s">
        <v>1357</v>
      </c>
    </row>
    <row r="181" spans="1:40" x14ac:dyDescent="0.25">
      <c r="A181" s="3">
        <v>36799</v>
      </c>
      <c r="B181" s="4" t="s">
        <v>833</v>
      </c>
      <c r="C181" s="4" t="s">
        <v>834</v>
      </c>
      <c r="D181" s="8">
        <v>36804</v>
      </c>
      <c r="E181" s="8">
        <v>35920</v>
      </c>
      <c r="F181" s="6">
        <f t="shared" si="2"/>
        <v>2.4219178082191779</v>
      </c>
      <c r="G181" s="4" t="s">
        <v>1099</v>
      </c>
      <c r="H181" s="4" t="s">
        <v>1100</v>
      </c>
      <c r="I181" s="4" t="s">
        <v>8</v>
      </c>
      <c r="J181" s="4" t="s">
        <v>9</v>
      </c>
      <c r="K181" s="4" t="s">
        <v>10</v>
      </c>
      <c r="L181" s="4" t="s">
        <v>575</v>
      </c>
      <c r="M181" s="4" t="s">
        <v>1048</v>
      </c>
      <c r="N181" s="4" t="s">
        <v>13</v>
      </c>
      <c r="O181" s="4" t="s">
        <v>71</v>
      </c>
      <c r="P181" s="4" t="s">
        <v>575</v>
      </c>
      <c r="Q181" s="4" t="s">
        <v>15</v>
      </c>
      <c r="R181" s="4" t="s">
        <v>392</v>
      </c>
      <c r="S181" s="4" t="s">
        <v>389</v>
      </c>
      <c r="T181" s="4" t="s">
        <v>405</v>
      </c>
      <c r="U181" s="4" t="s">
        <v>413</v>
      </c>
      <c r="V181" s="4" t="s">
        <v>412</v>
      </c>
      <c r="W181" s="4" t="s">
        <v>413</v>
      </c>
      <c r="X181" s="4" t="s">
        <v>413</v>
      </c>
      <c r="Y181" s="5">
        <v>300</v>
      </c>
      <c r="Z181" s="5">
        <v>1921.8</v>
      </c>
      <c r="AA181" s="19">
        <f>Z181/SUMIF(A:A,A181,Z:Z)</f>
        <v>0.12500000000000003</v>
      </c>
      <c r="AB181" s="6">
        <v>7.5</v>
      </c>
      <c r="AC181" s="7">
        <v>4.5839999999999996</v>
      </c>
      <c r="AD181" s="6">
        <v>40</v>
      </c>
      <c r="AE181" s="7">
        <v>34.4</v>
      </c>
      <c r="AF181" s="5">
        <v>2851</v>
      </c>
      <c r="AG181" s="4"/>
      <c r="AH181" s="4"/>
      <c r="AI181" s="4"/>
      <c r="AJ181" s="4"/>
      <c r="AK181" s="4"/>
      <c r="AL181" s="4"/>
      <c r="AM181" s="4"/>
      <c r="AN181" s="11" t="s">
        <v>1358</v>
      </c>
    </row>
    <row r="182" spans="1:40" x14ac:dyDescent="0.25">
      <c r="A182" s="3">
        <v>36799</v>
      </c>
      <c r="B182" s="4" t="s">
        <v>835</v>
      </c>
      <c r="C182" s="4" t="s">
        <v>834</v>
      </c>
      <c r="D182" s="8">
        <v>36804</v>
      </c>
      <c r="E182" s="8">
        <v>35920</v>
      </c>
      <c r="F182" s="6">
        <f t="shared" si="2"/>
        <v>2.4219178082191779</v>
      </c>
      <c r="G182" s="4" t="s">
        <v>1099</v>
      </c>
      <c r="H182" s="4" t="s">
        <v>1100</v>
      </c>
      <c r="I182" s="4" t="s">
        <v>8</v>
      </c>
      <c r="J182" s="4" t="s">
        <v>9</v>
      </c>
      <c r="K182" s="4" t="s">
        <v>10</v>
      </c>
      <c r="L182" s="4" t="s">
        <v>575</v>
      </c>
      <c r="M182" s="4" t="s">
        <v>1048</v>
      </c>
      <c r="N182" s="4" t="s">
        <v>13</v>
      </c>
      <c r="O182" s="4" t="s">
        <v>71</v>
      </c>
      <c r="P182" s="4" t="s">
        <v>575</v>
      </c>
      <c r="Q182" s="4" t="s">
        <v>15</v>
      </c>
      <c r="R182" s="4" t="s">
        <v>392</v>
      </c>
      <c r="S182" s="4" t="s">
        <v>389</v>
      </c>
      <c r="T182" s="4" t="s">
        <v>405</v>
      </c>
      <c r="U182" s="4" t="s">
        <v>413</v>
      </c>
      <c r="V182" s="4" t="s">
        <v>412</v>
      </c>
      <c r="W182" s="4" t="s">
        <v>413</v>
      </c>
      <c r="X182" s="4" t="s">
        <v>413</v>
      </c>
      <c r="Y182" s="5">
        <v>250</v>
      </c>
      <c r="Z182" s="5">
        <v>1921.8</v>
      </c>
      <c r="AA182" s="19">
        <f>Z182/SUMIF(A:A,A182,Z:Z)</f>
        <v>0.12500000000000003</v>
      </c>
      <c r="AB182" s="6">
        <v>7.7</v>
      </c>
      <c r="AC182" s="7">
        <v>7.585</v>
      </c>
      <c r="AD182" s="6">
        <v>37.5</v>
      </c>
      <c r="AE182" s="7">
        <v>27.93</v>
      </c>
      <c r="AF182" s="5">
        <v>2199</v>
      </c>
      <c r="AG182" s="4"/>
      <c r="AH182" s="4"/>
      <c r="AI182" s="4"/>
      <c r="AJ182" s="4"/>
      <c r="AK182" s="4"/>
      <c r="AL182" s="4"/>
      <c r="AM182" s="4"/>
      <c r="AN182" s="11" t="s">
        <v>1359</v>
      </c>
    </row>
    <row r="183" spans="1:40" x14ac:dyDescent="0.25">
      <c r="A183" s="3">
        <v>36799</v>
      </c>
      <c r="B183" s="4" t="s">
        <v>836</v>
      </c>
      <c r="C183" s="4" t="s">
        <v>834</v>
      </c>
      <c r="D183" s="8">
        <v>36804</v>
      </c>
      <c r="E183" s="8">
        <v>36003</v>
      </c>
      <c r="F183" s="6">
        <f t="shared" si="2"/>
        <v>2.1945205479452055</v>
      </c>
      <c r="G183" s="4" t="s">
        <v>1099</v>
      </c>
      <c r="H183" s="4" t="s">
        <v>1100</v>
      </c>
      <c r="I183" s="4" t="s">
        <v>8</v>
      </c>
      <c r="J183" s="4" t="s">
        <v>9</v>
      </c>
      <c r="K183" s="4" t="s">
        <v>10</v>
      </c>
      <c r="L183" s="4" t="s">
        <v>575</v>
      </c>
      <c r="M183" s="4" t="s">
        <v>1048</v>
      </c>
      <c r="N183" s="4" t="s">
        <v>13</v>
      </c>
      <c r="O183" s="4" t="s">
        <v>71</v>
      </c>
      <c r="P183" s="4" t="s">
        <v>575</v>
      </c>
      <c r="Q183" s="4" t="s">
        <v>15</v>
      </c>
      <c r="R183" s="4" t="s">
        <v>392</v>
      </c>
      <c r="S183" s="4" t="s">
        <v>389</v>
      </c>
      <c r="T183" s="4" t="s">
        <v>1102</v>
      </c>
      <c r="U183" s="4" t="s">
        <v>413</v>
      </c>
      <c r="V183" s="4"/>
      <c r="W183" s="4" t="s">
        <v>413</v>
      </c>
      <c r="X183" s="4" t="s">
        <v>413</v>
      </c>
      <c r="Y183" s="5">
        <v>400</v>
      </c>
      <c r="Z183" s="5">
        <v>1921.8</v>
      </c>
      <c r="AA183" s="19">
        <f>Z183/SUMIF(A:A,A183,Z:Z)</f>
        <v>0.12500000000000003</v>
      </c>
      <c r="AB183" s="6">
        <v>7.5</v>
      </c>
      <c r="AC183" s="7">
        <v>17.835999999999999</v>
      </c>
      <c r="AD183" s="6">
        <v>33.5</v>
      </c>
      <c r="AE183" s="7">
        <v>21.93</v>
      </c>
      <c r="AF183" s="5">
        <v>1723</v>
      </c>
      <c r="AG183" s="4"/>
      <c r="AH183" s="4"/>
      <c r="AI183" s="4"/>
      <c r="AJ183" s="4"/>
      <c r="AK183" s="4"/>
      <c r="AL183" s="4"/>
      <c r="AM183" s="4"/>
      <c r="AN183" s="11" t="s">
        <v>1359</v>
      </c>
    </row>
    <row r="184" spans="1:40" x14ac:dyDescent="0.25">
      <c r="A184" s="3">
        <v>36799</v>
      </c>
      <c r="B184" s="4" t="s">
        <v>837</v>
      </c>
      <c r="C184" s="4" t="s">
        <v>834</v>
      </c>
      <c r="D184" s="8">
        <v>36804</v>
      </c>
      <c r="E184" s="8">
        <v>36238</v>
      </c>
      <c r="F184" s="6">
        <f t="shared" si="2"/>
        <v>1.5506849315068494</v>
      </c>
      <c r="G184" s="4" t="s">
        <v>1099</v>
      </c>
      <c r="H184" s="4" t="s">
        <v>1100</v>
      </c>
      <c r="I184" s="4" t="s">
        <v>8</v>
      </c>
      <c r="J184" s="4" t="s">
        <v>9</v>
      </c>
      <c r="K184" s="4" t="s">
        <v>10</v>
      </c>
      <c r="L184" s="4" t="s">
        <v>575</v>
      </c>
      <c r="M184" s="4" t="s">
        <v>1048</v>
      </c>
      <c r="N184" s="4" t="s">
        <v>13</v>
      </c>
      <c r="O184" s="4" t="s">
        <v>71</v>
      </c>
      <c r="P184" s="4" t="s">
        <v>575</v>
      </c>
      <c r="Q184" s="4" t="s">
        <v>15</v>
      </c>
      <c r="R184" s="4" t="s">
        <v>392</v>
      </c>
      <c r="S184" s="4" t="s">
        <v>389</v>
      </c>
      <c r="T184" s="4" t="s">
        <v>405</v>
      </c>
      <c r="U184" s="4" t="s">
        <v>413</v>
      </c>
      <c r="V184" s="4"/>
      <c r="W184" s="4" t="s">
        <v>413</v>
      </c>
      <c r="X184" s="4" t="s">
        <v>413</v>
      </c>
      <c r="Y184" s="5">
        <v>250</v>
      </c>
      <c r="Z184" s="5">
        <v>1921.8</v>
      </c>
      <c r="AA184" s="19">
        <f>Z184/SUMIF(A:A,A184,Z:Z)</f>
        <v>0.12500000000000003</v>
      </c>
      <c r="AB184" s="6">
        <v>7</v>
      </c>
      <c r="AC184" s="7">
        <v>8.4550000000000001</v>
      </c>
      <c r="AD184" s="6">
        <v>35.5</v>
      </c>
      <c r="AE184" s="7">
        <v>26.41</v>
      </c>
      <c r="AF184" s="5">
        <v>2046</v>
      </c>
      <c r="AG184" s="4"/>
      <c r="AH184" s="4"/>
      <c r="AI184" s="4"/>
      <c r="AJ184" s="4"/>
      <c r="AK184" s="4"/>
      <c r="AL184" s="4"/>
      <c r="AM184" s="4"/>
      <c r="AN184" s="11" t="s">
        <v>1360</v>
      </c>
    </row>
    <row r="185" spans="1:40" x14ac:dyDescent="0.25">
      <c r="A185" s="3">
        <v>36830</v>
      </c>
      <c r="B185" s="4" t="s">
        <v>694</v>
      </c>
      <c r="C185" s="4" t="s">
        <v>838</v>
      </c>
      <c r="D185" s="8">
        <v>36844</v>
      </c>
      <c r="E185" s="8">
        <v>35072</v>
      </c>
      <c r="F185" s="6">
        <f t="shared" si="2"/>
        <v>4.8547945205479452</v>
      </c>
      <c r="G185" s="4" t="s">
        <v>379</v>
      </c>
      <c r="H185" s="4" t="s">
        <v>379</v>
      </c>
      <c r="I185" s="4" t="s">
        <v>8</v>
      </c>
      <c r="J185" s="4" t="s">
        <v>9</v>
      </c>
      <c r="K185" s="4" t="s">
        <v>10</v>
      </c>
      <c r="L185" s="4" t="s">
        <v>11</v>
      </c>
      <c r="M185" s="4" t="s">
        <v>293</v>
      </c>
      <c r="N185" s="4" t="s">
        <v>13</v>
      </c>
      <c r="O185" s="4" t="s">
        <v>11</v>
      </c>
      <c r="P185" s="4" t="s">
        <v>598</v>
      </c>
      <c r="Q185" s="4" t="s">
        <v>15</v>
      </c>
      <c r="R185" s="4" t="s">
        <v>389</v>
      </c>
      <c r="S185" s="4" t="s">
        <v>389</v>
      </c>
      <c r="T185" s="4" t="s">
        <v>398</v>
      </c>
      <c r="U185" s="4" t="s">
        <v>413</v>
      </c>
      <c r="V185" s="4"/>
      <c r="W185" s="4" t="s">
        <v>413</v>
      </c>
      <c r="X185" s="4" t="s">
        <v>412</v>
      </c>
      <c r="Y185" s="5">
        <v>584.29999999999995</v>
      </c>
      <c r="Z185" s="5">
        <v>3344.4</v>
      </c>
      <c r="AA185" s="19">
        <f>Z185/SUMIF(A:A,A185,Z:Z)</f>
        <v>8.3333333333333315E-2</v>
      </c>
      <c r="AB185" s="6">
        <v>13.5</v>
      </c>
      <c r="AC185" s="7">
        <v>4.8739999999999997</v>
      </c>
      <c r="AD185" s="6">
        <v>18</v>
      </c>
      <c r="AE185" s="7">
        <v>86.22</v>
      </c>
      <c r="AF185" s="5">
        <v>8032</v>
      </c>
      <c r="AG185" s="4" t="s">
        <v>414</v>
      </c>
      <c r="AH185" s="4"/>
      <c r="AI185" s="4"/>
      <c r="AJ185" s="4"/>
      <c r="AK185" s="4"/>
      <c r="AL185" s="4"/>
      <c r="AM185" s="4"/>
      <c r="AN185" s="11" t="s">
        <v>1361</v>
      </c>
    </row>
    <row r="186" spans="1:40" x14ac:dyDescent="0.25">
      <c r="A186" s="3">
        <v>36830</v>
      </c>
      <c r="B186" s="4" t="s">
        <v>695</v>
      </c>
      <c r="C186" s="4" t="s">
        <v>838</v>
      </c>
      <c r="D186" s="8">
        <v>36844</v>
      </c>
      <c r="E186" s="8">
        <v>35286</v>
      </c>
      <c r="F186" s="6">
        <f t="shared" si="2"/>
        <v>4.2684931506849315</v>
      </c>
      <c r="G186" s="4" t="s">
        <v>379</v>
      </c>
      <c r="H186" s="4" t="s">
        <v>379</v>
      </c>
      <c r="I186" s="4" t="s">
        <v>8</v>
      </c>
      <c r="J186" s="4" t="s">
        <v>9</v>
      </c>
      <c r="K186" s="4" t="s">
        <v>10</v>
      </c>
      <c r="L186" s="4" t="s">
        <v>11</v>
      </c>
      <c r="M186" s="4" t="s">
        <v>293</v>
      </c>
      <c r="N186" s="4" t="s">
        <v>13</v>
      </c>
      <c r="O186" s="4" t="s">
        <v>11</v>
      </c>
      <c r="P186" s="4" t="s">
        <v>598</v>
      </c>
      <c r="Q186" s="4" t="s">
        <v>15</v>
      </c>
      <c r="R186" s="4" t="s">
        <v>389</v>
      </c>
      <c r="S186" s="4" t="s">
        <v>389</v>
      </c>
      <c r="T186" s="4" t="s">
        <v>403</v>
      </c>
      <c r="U186" s="4" t="s">
        <v>413</v>
      </c>
      <c r="V186" s="4" t="s">
        <v>412</v>
      </c>
      <c r="W186" s="4" t="s">
        <v>413</v>
      </c>
      <c r="X186" s="4" t="s">
        <v>412</v>
      </c>
      <c r="Y186" s="5">
        <v>550.29999999999995</v>
      </c>
      <c r="Z186" s="5">
        <v>3344.4</v>
      </c>
      <c r="AA186" s="19">
        <f>Z186/SUMIF(A:A,A186,Z:Z)</f>
        <v>8.3333333333333315E-2</v>
      </c>
      <c r="AB186" s="6">
        <v>12.5</v>
      </c>
      <c r="AC186" s="7">
        <v>5.4989999999999997</v>
      </c>
      <c r="AD186" s="6">
        <v>15</v>
      </c>
      <c r="AE186" s="7">
        <v>73.790000000000006</v>
      </c>
      <c r="AF186" s="5">
        <v>8565</v>
      </c>
      <c r="AG186" s="4"/>
      <c r="AH186" s="4"/>
      <c r="AI186" s="4"/>
      <c r="AJ186" s="4"/>
      <c r="AK186" s="4"/>
      <c r="AL186" s="4"/>
      <c r="AM186" s="4"/>
      <c r="AN186" s="11" t="s">
        <v>1362</v>
      </c>
    </row>
    <row r="187" spans="1:40" x14ac:dyDescent="0.25">
      <c r="A187" s="3">
        <v>36830</v>
      </c>
      <c r="B187" s="4" t="s">
        <v>696</v>
      </c>
      <c r="C187" s="4" t="s">
        <v>839</v>
      </c>
      <c r="D187" s="8">
        <v>36844</v>
      </c>
      <c r="E187" s="8">
        <v>35627</v>
      </c>
      <c r="F187" s="6">
        <f t="shared" si="2"/>
        <v>3.3342465753424659</v>
      </c>
      <c r="G187" s="4" t="s">
        <v>379</v>
      </c>
      <c r="H187" s="4" t="s">
        <v>379</v>
      </c>
      <c r="I187" s="4" t="s">
        <v>8</v>
      </c>
      <c r="J187" s="4" t="s">
        <v>9</v>
      </c>
      <c r="K187" s="4" t="s">
        <v>10</v>
      </c>
      <c r="L187" s="4" t="s">
        <v>11</v>
      </c>
      <c r="M187" s="4" t="s">
        <v>293</v>
      </c>
      <c r="N187" s="4" t="s">
        <v>13</v>
      </c>
      <c r="O187" s="4" t="s">
        <v>11</v>
      </c>
      <c r="P187" s="4" t="s">
        <v>598</v>
      </c>
      <c r="Q187" s="4" t="s">
        <v>15</v>
      </c>
      <c r="R187" s="4" t="s">
        <v>389</v>
      </c>
      <c r="S187" s="4" t="s">
        <v>389</v>
      </c>
      <c r="T187" s="4" t="s">
        <v>403</v>
      </c>
      <c r="U187" s="4" t="s">
        <v>412</v>
      </c>
      <c r="V187" s="4" t="s">
        <v>412</v>
      </c>
      <c r="W187" s="4" t="s">
        <v>413</v>
      </c>
      <c r="X187" s="4" t="s">
        <v>412</v>
      </c>
      <c r="Y187" s="5">
        <v>176</v>
      </c>
      <c r="Z187" s="5">
        <v>3344.4</v>
      </c>
      <c r="AA187" s="19">
        <f>Z187/SUMIF(A:A,A187,Z:Z)</f>
        <v>8.3333333333333315E-2</v>
      </c>
      <c r="AB187" s="6">
        <v>11.625</v>
      </c>
      <c r="AC187" s="7">
        <v>6.37</v>
      </c>
      <c r="AD187" s="6">
        <v>14</v>
      </c>
      <c r="AE187" s="7">
        <v>55.9</v>
      </c>
      <c r="AF187" s="5">
        <v>8130</v>
      </c>
      <c r="AG187" s="4" t="s">
        <v>414</v>
      </c>
      <c r="AH187" s="4"/>
      <c r="AI187" s="4"/>
      <c r="AJ187" s="4"/>
      <c r="AK187" s="4"/>
      <c r="AL187" s="4"/>
      <c r="AM187" s="4"/>
      <c r="AN187" s="11" t="s">
        <v>1363</v>
      </c>
    </row>
    <row r="188" spans="1:40" x14ac:dyDescent="0.25">
      <c r="A188" s="3">
        <v>36830</v>
      </c>
      <c r="B188" s="4" t="s">
        <v>697</v>
      </c>
      <c r="C188" s="4" t="s">
        <v>840</v>
      </c>
      <c r="D188" s="8">
        <v>36844</v>
      </c>
      <c r="E188" s="8">
        <v>36019</v>
      </c>
      <c r="F188" s="6">
        <f t="shared" si="2"/>
        <v>2.2602739726027399</v>
      </c>
      <c r="G188" s="4" t="s">
        <v>379</v>
      </c>
      <c r="H188" s="4" t="s">
        <v>379</v>
      </c>
      <c r="I188" s="4" t="s">
        <v>8</v>
      </c>
      <c r="J188" s="4" t="s">
        <v>9</v>
      </c>
      <c r="K188" s="4" t="s">
        <v>10</v>
      </c>
      <c r="L188" s="4" t="s">
        <v>11</v>
      </c>
      <c r="M188" s="4" t="s">
        <v>293</v>
      </c>
      <c r="N188" s="4" t="s">
        <v>13</v>
      </c>
      <c r="O188" s="4" t="s">
        <v>11</v>
      </c>
      <c r="P188" s="4" t="s">
        <v>598</v>
      </c>
      <c r="Q188" s="4" t="s">
        <v>15</v>
      </c>
      <c r="R188" s="4" t="s">
        <v>389</v>
      </c>
      <c r="S188" s="4" t="s">
        <v>389</v>
      </c>
      <c r="T188" s="4" t="s">
        <v>398</v>
      </c>
      <c r="U188" s="4" t="s">
        <v>412</v>
      </c>
      <c r="V188" s="4" t="s">
        <v>412</v>
      </c>
      <c r="W188" s="4" t="s">
        <v>413</v>
      </c>
      <c r="X188" s="4" t="s">
        <v>412</v>
      </c>
      <c r="Y188" s="5">
        <v>490</v>
      </c>
      <c r="Z188" s="5">
        <v>3344.4</v>
      </c>
      <c r="AA188" s="19">
        <f>Z188/SUMIF(A:A,A188,Z:Z)</f>
        <v>8.3333333333333315E-2</v>
      </c>
      <c r="AB188" s="6">
        <v>10</v>
      </c>
      <c r="AC188" s="7">
        <v>7.2930000000000001</v>
      </c>
      <c r="AD188" s="6">
        <v>10.5</v>
      </c>
      <c r="AE188" s="7">
        <v>49.54</v>
      </c>
      <c r="AF188" s="5">
        <v>8964</v>
      </c>
      <c r="AG188" s="4"/>
      <c r="AH188" s="4"/>
      <c r="AI188" s="4"/>
      <c r="AJ188" s="4"/>
      <c r="AK188" s="4"/>
      <c r="AL188" s="4"/>
      <c r="AM188" s="4"/>
      <c r="AN188" s="11" t="s">
        <v>1364</v>
      </c>
    </row>
    <row r="189" spans="1:40" x14ac:dyDescent="0.25">
      <c r="A189" s="3">
        <v>36830</v>
      </c>
      <c r="B189" s="4" t="s">
        <v>698</v>
      </c>
      <c r="C189" s="4" t="s">
        <v>840</v>
      </c>
      <c r="D189" s="8">
        <v>36844</v>
      </c>
      <c r="E189" s="8">
        <v>36047</v>
      </c>
      <c r="F189" s="6">
        <f t="shared" si="2"/>
        <v>2.1835616438356165</v>
      </c>
      <c r="G189" s="4" t="s">
        <v>379</v>
      </c>
      <c r="H189" s="4" t="s">
        <v>379</v>
      </c>
      <c r="I189" s="4" t="s">
        <v>8</v>
      </c>
      <c r="J189" s="4" t="s">
        <v>9</v>
      </c>
      <c r="K189" s="4" t="s">
        <v>10</v>
      </c>
      <c r="L189" s="4" t="s">
        <v>11</v>
      </c>
      <c r="M189" s="4" t="s">
        <v>293</v>
      </c>
      <c r="N189" s="4" t="s">
        <v>13</v>
      </c>
      <c r="O189" s="4" t="s">
        <v>11</v>
      </c>
      <c r="P189" s="4" t="s">
        <v>598</v>
      </c>
      <c r="Q189" s="4" t="s">
        <v>15</v>
      </c>
      <c r="R189" s="4" t="s">
        <v>389</v>
      </c>
      <c r="S189" s="4" t="s">
        <v>389</v>
      </c>
      <c r="T189" s="4" t="s">
        <v>398</v>
      </c>
      <c r="U189" s="4" t="s">
        <v>413</v>
      </c>
      <c r="V189" s="4" t="s">
        <v>412</v>
      </c>
      <c r="W189" s="4" t="s">
        <v>413</v>
      </c>
      <c r="X189" s="4" t="s">
        <v>412</v>
      </c>
      <c r="Y189" s="5">
        <v>405.3</v>
      </c>
      <c r="Z189" s="5">
        <v>3344.4</v>
      </c>
      <c r="AA189" s="19">
        <f>Z189/SUMIF(A:A,A189,Z:Z)</f>
        <v>8.3333333333333315E-2</v>
      </c>
      <c r="AB189" s="6">
        <v>9.875</v>
      </c>
      <c r="AC189" s="7">
        <v>7.5</v>
      </c>
      <c r="AD189" s="6">
        <v>10.5</v>
      </c>
      <c r="AE189" s="7">
        <v>47.3</v>
      </c>
      <c r="AF189" s="5">
        <v>9023</v>
      </c>
      <c r="AG189" s="4"/>
      <c r="AH189" s="4"/>
      <c r="AI189" s="4"/>
      <c r="AJ189" s="4"/>
      <c r="AK189" s="4"/>
      <c r="AL189" s="4"/>
      <c r="AM189" s="4"/>
      <c r="AN189" s="11" t="s">
        <v>1365</v>
      </c>
    </row>
    <row r="190" spans="1:40" x14ac:dyDescent="0.25">
      <c r="A190" s="3">
        <v>36830</v>
      </c>
      <c r="B190" s="4" t="s">
        <v>716</v>
      </c>
      <c r="C190" s="4" t="s">
        <v>841</v>
      </c>
      <c r="D190" s="8">
        <v>36845</v>
      </c>
      <c r="E190" s="8">
        <v>36104</v>
      </c>
      <c r="F190" s="6">
        <f t="shared" si="2"/>
        <v>2.0301369863013701</v>
      </c>
      <c r="G190" s="4" t="s">
        <v>40</v>
      </c>
      <c r="H190" s="4" t="s">
        <v>40</v>
      </c>
      <c r="I190" s="4" t="s">
        <v>8</v>
      </c>
      <c r="J190" s="4" t="s">
        <v>9</v>
      </c>
      <c r="K190" s="4" t="s">
        <v>10</v>
      </c>
      <c r="L190" s="4" t="s">
        <v>1092</v>
      </c>
      <c r="M190" s="4" t="s">
        <v>1049</v>
      </c>
      <c r="N190" s="4" t="s">
        <v>13</v>
      </c>
      <c r="O190" s="4" t="s">
        <v>42</v>
      </c>
      <c r="P190" s="4" t="s">
        <v>594</v>
      </c>
      <c r="Q190" s="4" t="s">
        <v>37</v>
      </c>
      <c r="R190" s="4" t="s">
        <v>393</v>
      </c>
      <c r="S190" s="4" t="s">
        <v>394</v>
      </c>
      <c r="T190" s="4" t="s">
        <v>403</v>
      </c>
      <c r="U190" s="4" t="s">
        <v>412</v>
      </c>
      <c r="V190" s="4" t="s">
        <v>412</v>
      </c>
      <c r="W190" s="4" t="s">
        <v>413</v>
      </c>
      <c r="X190" s="4" t="s">
        <v>412</v>
      </c>
      <c r="Y190" s="5">
        <v>180</v>
      </c>
      <c r="Z190" s="5">
        <v>3344.4</v>
      </c>
      <c r="AA190" s="19">
        <f>Z190/SUMIF(A:A,A190,Z:Z)</f>
        <v>8.3333333333333315E-2</v>
      </c>
      <c r="AB190" s="6">
        <v>10</v>
      </c>
      <c r="AC190" s="7">
        <v>7.5380000000000003</v>
      </c>
      <c r="AD190" s="6">
        <v>8</v>
      </c>
      <c r="AE190" s="7">
        <v>124.53</v>
      </c>
      <c r="AF190" s="5">
        <v>11842</v>
      </c>
      <c r="AG190" s="4"/>
      <c r="AH190" s="4"/>
      <c r="AI190" s="4"/>
      <c r="AJ190" s="4"/>
      <c r="AK190" s="4"/>
      <c r="AL190" s="4"/>
      <c r="AM190" s="4"/>
      <c r="AN190" s="11" t="s">
        <v>1366</v>
      </c>
    </row>
    <row r="191" spans="1:40" x14ac:dyDescent="0.25">
      <c r="A191" s="3">
        <v>36830</v>
      </c>
      <c r="B191" s="4" t="s">
        <v>737</v>
      </c>
      <c r="C191" s="4" t="s">
        <v>842</v>
      </c>
      <c r="D191" s="8">
        <v>36844</v>
      </c>
      <c r="E191" s="8">
        <v>35508</v>
      </c>
      <c r="F191" s="6">
        <f t="shared" si="2"/>
        <v>3.6602739726027398</v>
      </c>
      <c r="G191" s="4" t="s">
        <v>40</v>
      </c>
      <c r="H191" s="4" t="s">
        <v>40</v>
      </c>
      <c r="I191" s="4" t="s">
        <v>8</v>
      </c>
      <c r="J191" s="4" t="s">
        <v>9</v>
      </c>
      <c r="K191" s="4" t="s">
        <v>10</v>
      </c>
      <c r="L191" s="4" t="s">
        <v>60</v>
      </c>
      <c r="M191" s="4" t="s">
        <v>1050</v>
      </c>
      <c r="N191" s="4" t="s">
        <v>13</v>
      </c>
      <c r="O191" s="4" t="s">
        <v>34</v>
      </c>
      <c r="P191" s="4" t="s">
        <v>36</v>
      </c>
      <c r="Q191" s="4" t="s">
        <v>37</v>
      </c>
      <c r="R191" s="4" t="s">
        <v>393</v>
      </c>
      <c r="S191" s="4" t="s">
        <v>394</v>
      </c>
      <c r="T191" s="4" t="s">
        <v>403</v>
      </c>
      <c r="U191" s="4" t="s">
        <v>413</v>
      </c>
      <c r="V191" s="4"/>
      <c r="W191" s="4" t="s">
        <v>413</v>
      </c>
      <c r="X191" s="4" t="s">
        <v>412</v>
      </c>
      <c r="Y191" s="5">
        <v>125</v>
      </c>
      <c r="Z191" s="5">
        <v>3344.4</v>
      </c>
      <c r="AA191" s="19">
        <f>Z191/SUMIF(A:A,A191,Z:Z)</f>
        <v>8.3333333333333315E-2</v>
      </c>
      <c r="AB191" s="6">
        <v>10</v>
      </c>
      <c r="AC191" s="7">
        <v>6.0410000000000004</v>
      </c>
      <c r="AD191" s="6">
        <v>15.63</v>
      </c>
      <c r="AE191" s="7">
        <v>73.11</v>
      </c>
      <c r="AF191" s="5">
        <v>6716</v>
      </c>
      <c r="AG191" s="4"/>
      <c r="AH191" s="4"/>
      <c r="AI191" s="4"/>
      <c r="AJ191" s="4"/>
      <c r="AK191" s="4"/>
      <c r="AL191" s="4"/>
      <c r="AM191" s="4"/>
      <c r="AN191" s="11" t="s">
        <v>1367</v>
      </c>
    </row>
    <row r="192" spans="1:40" x14ac:dyDescent="0.25">
      <c r="A192" s="3">
        <v>36830</v>
      </c>
      <c r="B192" s="4" t="s">
        <v>738</v>
      </c>
      <c r="C192" s="4" t="s">
        <v>842</v>
      </c>
      <c r="D192" s="8">
        <v>36844</v>
      </c>
      <c r="E192" s="8">
        <v>35879</v>
      </c>
      <c r="F192" s="6">
        <f t="shared" si="2"/>
        <v>2.6438356164383561</v>
      </c>
      <c r="G192" s="4" t="s">
        <v>40</v>
      </c>
      <c r="H192" s="4" t="s">
        <v>40</v>
      </c>
      <c r="I192" s="4" t="s">
        <v>8</v>
      </c>
      <c r="J192" s="4" t="s">
        <v>9</v>
      </c>
      <c r="K192" s="4" t="s">
        <v>10</v>
      </c>
      <c r="L192" s="4" t="s">
        <v>60</v>
      </c>
      <c r="M192" s="4" t="s">
        <v>1050</v>
      </c>
      <c r="N192" s="4" t="s">
        <v>13</v>
      </c>
      <c r="O192" s="4" t="s">
        <v>34</v>
      </c>
      <c r="P192" s="4" t="s">
        <v>36</v>
      </c>
      <c r="Q192" s="4" t="s">
        <v>37</v>
      </c>
      <c r="R192" s="4" t="s">
        <v>393</v>
      </c>
      <c r="S192" s="4" t="s">
        <v>394</v>
      </c>
      <c r="T192" s="4" t="s">
        <v>403</v>
      </c>
      <c r="U192" s="4" t="s">
        <v>412</v>
      </c>
      <c r="V192" s="4" t="s">
        <v>412</v>
      </c>
      <c r="W192" s="4" t="s">
        <v>413</v>
      </c>
      <c r="X192" s="4" t="s">
        <v>412</v>
      </c>
      <c r="Y192" s="5">
        <v>185</v>
      </c>
      <c r="Z192" s="5">
        <v>3344.4</v>
      </c>
      <c r="AA192" s="19">
        <f>Z192/SUMIF(A:A,A192,Z:Z)</f>
        <v>8.3333333333333315E-2</v>
      </c>
      <c r="AB192" s="6">
        <v>9</v>
      </c>
      <c r="AC192" s="7">
        <v>7.1230000000000002</v>
      </c>
      <c r="AD192" s="6">
        <v>15.63</v>
      </c>
      <c r="AE192" s="7">
        <v>63.89</v>
      </c>
      <c r="AF192" s="5">
        <v>5796</v>
      </c>
      <c r="AG192" s="4"/>
      <c r="AH192" s="4"/>
      <c r="AI192" s="4"/>
      <c r="AJ192" s="4"/>
      <c r="AK192" s="4"/>
      <c r="AL192" s="4"/>
      <c r="AM192" s="4"/>
      <c r="AN192" s="11" t="s">
        <v>1368</v>
      </c>
    </row>
    <row r="193" spans="1:40" x14ac:dyDescent="0.25">
      <c r="A193" s="3">
        <v>36830</v>
      </c>
      <c r="B193" s="4" t="s">
        <v>748</v>
      </c>
      <c r="C193" s="4" t="s">
        <v>843</v>
      </c>
      <c r="D193" s="8">
        <v>36722</v>
      </c>
      <c r="E193" s="8">
        <v>35216</v>
      </c>
      <c r="F193" s="6">
        <f t="shared" si="2"/>
        <v>4.1260273972602741</v>
      </c>
      <c r="G193" s="4" t="s">
        <v>40</v>
      </c>
      <c r="H193" s="4" t="s">
        <v>40</v>
      </c>
      <c r="I193" s="4" t="s">
        <v>8</v>
      </c>
      <c r="J193" s="4" t="s">
        <v>9</v>
      </c>
      <c r="K193" s="4" t="s">
        <v>10</v>
      </c>
      <c r="L193" s="4" t="s">
        <v>69</v>
      </c>
      <c r="M193" s="4" t="s">
        <v>1051</v>
      </c>
      <c r="N193" s="4" t="s">
        <v>13</v>
      </c>
      <c r="O193" s="4" t="s">
        <v>71</v>
      </c>
      <c r="P193" s="4" t="s">
        <v>575</v>
      </c>
      <c r="Q193" s="4" t="s">
        <v>37</v>
      </c>
      <c r="R193" s="4" t="s">
        <v>393</v>
      </c>
      <c r="S193" s="4" t="s">
        <v>394</v>
      </c>
      <c r="T193" s="4" t="s">
        <v>403</v>
      </c>
      <c r="U193" s="4" t="s">
        <v>413</v>
      </c>
      <c r="V193" s="4" t="s">
        <v>412</v>
      </c>
      <c r="W193" s="4" t="s">
        <v>413</v>
      </c>
      <c r="X193" s="4" t="s">
        <v>412</v>
      </c>
      <c r="Y193" s="5">
        <v>100</v>
      </c>
      <c r="Z193" s="5">
        <v>3344.4</v>
      </c>
      <c r="AA193" s="19">
        <f>Z193/SUMIF(A:A,A193,Z:Z)</f>
        <v>8.3333333333333315E-2</v>
      </c>
      <c r="AB193" s="6">
        <v>11.25</v>
      </c>
      <c r="AC193" s="7">
        <v>4.9560000000000004</v>
      </c>
      <c r="AD193" s="6">
        <v>11.25</v>
      </c>
      <c r="AE193" s="7">
        <v>110.38</v>
      </c>
      <c r="AF193" s="5">
        <v>10446</v>
      </c>
      <c r="AG193" s="4"/>
      <c r="AH193" s="4"/>
      <c r="AI193" s="4"/>
      <c r="AJ193" s="4"/>
      <c r="AK193" s="4"/>
      <c r="AL193" s="4"/>
      <c r="AM193" s="4"/>
      <c r="AN193" s="11" t="s">
        <v>1369</v>
      </c>
    </row>
    <row r="194" spans="1:40" x14ac:dyDescent="0.25">
      <c r="A194" s="3">
        <v>36830</v>
      </c>
      <c r="B194" s="4" t="s">
        <v>844</v>
      </c>
      <c r="C194" s="4" t="s">
        <v>843</v>
      </c>
      <c r="D194" s="8">
        <v>36722</v>
      </c>
      <c r="E194" s="8">
        <v>35986</v>
      </c>
      <c r="F194" s="6">
        <f t="shared" si="2"/>
        <v>2.0164383561643837</v>
      </c>
      <c r="G194" s="4" t="s">
        <v>379</v>
      </c>
      <c r="H194" s="4" t="s">
        <v>381</v>
      </c>
      <c r="I194" s="4" t="s">
        <v>8</v>
      </c>
      <c r="J194" s="4" t="s">
        <v>9</v>
      </c>
      <c r="K194" s="4" t="s">
        <v>10</v>
      </c>
      <c r="L194" s="4" t="s">
        <v>69</v>
      </c>
      <c r="M194" s="4" t="s">
        <v>1051</v>
      </c>
      <c r="N194" s="4" t="s">
        <v>13</v>
      </c>
      <c r="O194" s="4" t="s">
        <v>71</v>
      </c>
      <c r="P194" s="4" t="s">
        <v>575</v>
      </c>
      <c r="Q194" s="4" t="s">
        <v>24</v>
      </c>
      <c r="R194" s="4" t="s">
        <v>24</v>
      </c>
      <c r="S194" s="4" t="s">
        <v>24</v>
      </c>
      <c r="T194" s="4" t="s">
        <v>403</v>
      </c>
      <c r="U194" s="4" t="s">
        <v>412</v>
      </c>
      <c r="V194" s="4" t="s">
        <v>413</v>
      </c>
      <c r="W194" s="4" t="s">
        <v>412</v>
      </c>
      <c r="X194" s="4" t="s">
        <v>412</v>
      </c>
      <c r="Y194" s="5">
        <v>100</v>
      </c>
      <c r="Z194" s="5">
        <v>3344.4</v>
      </c>
      <c r="AA194" s="19">
        <f>Z194/SUMIF(A:A,A194,Z:Z)</f>
        <v>8.3333333333333315E-2</v>
      </c>
      <c r="AB194" s="6">
        <v>12</v>
      </c>
      <c r="AC194" s="7">
        <v>2.2080000000000002</v>
      </c>
      <c r="AD194" s="6">
        <v>60</v>
      </c>
      <c r="AE194" s="7">
        <v>41.21</v>
      </c>
      <c r="AF194" s="5">
        <v>3518</v>
      </c>
      <c r="AG194" s="4"/>
      <c r="AH194" s="4"/>
      <c r="AI194" s="4"/>
      <c r="AJ194" s="4"/>
      <c r="AK194" s="4"/>
      <c r="AL194" s="4"/>
      <c r="AM194" s="4"/>
      <c r="AN194" s="11" t="s">
        <v>1370</v>
      </c>
    </row>
    <row r="195" spans="1:40" x14ac:dyDescent="0.25">
      <c r="A195" s="3">
        <v>36830</v>
      </c>
      <c r="B195" s="4" t="s">
        <v>755</v>
      </c>
      <c r="C195" s="4" t="s">
        <v>845</v>
      </c>
      <c r="D195" s="8">
        <v>36875</v>
      </c>
      <c r="E195" s="8">
        <v>34288</v>
      </c>
      <c r="F195" s="6">
        <f t="shared" ref="F195:F258" si="3">(D195-E195)/365</f>
        <v>7.087671232876712</v>
      </c>
      <c r="G195" s="4" t="s">
        <v>40</v>
      </c>
      <c r="H195" s="4" t="s">
        <v>40</v>
      </c>
      <c r="I195" s="4" t="s">
        <v>8</v>
      </c>
      <c r="J195" s="4" t="s">
        <v>9</v>
      </c>
      <c r="K195" s="4" t="s">
        <v>10</v>
      </c>
      <c r="L195" s="4" t="s">
        <v>577</v>
      </c>
      <c r="M195" s="4" t="s">
        <v>1052</v>
      </c>
      <c r="N195" s="4" t="s">
        <v>89</v>
      </c>
      <c r="O195" s="4" t="s">
        <v>577</v>
      </c>
      <c r="P195" s="4" t="s">
        <v>569</v>
      </c>
      <c r="Q195" s="4" t="s">
        <v>37</v>
      </c>
      <c r="R195" s="4" t="s">
        <v>393</v>
      </c>
      <c r="S195" s="4" t="s">
        <v>394</v>
      </c>
      <c r="T195" s="4" t="s">
        <v>402</v>
      </c>
      <c r="U195" s="4" t="s">
        <v>413</v>
      </c>
      <c r="V195" s="4"/>
      <c r="W195" s="4" t="s">
        <v>413</v>
      </c>
      <c r="X195" s="4" t="s">
        <v>412</v>
      </c>
      <c r="Y195" s="5">
        <v>174</v>
      </c>
      <c r="Z195" s="5">
        <v>3344.4</v>
      </c>
      <c r="AA195" s="19">
        <f>Z195/SUMIF(A:A,A195,Z:Z)</f>
        <v>8.3333333333333315E-2</v>
      </c>
      <c r="AB195" s="6">
        <v>9.75</v>
      </c>
      <c r="AC195" s="7">
        <v>3.0409999999999999</v>
      </c>
      <c r="AD195" s="6">
        <v>4.63</v>
      </c>
      <c r="AE195" s="7">
        <v>1596.15</v>
      </c>
      <c r="AF195" s="5">
        <v>23652</v>
      </c>
      <c r="AG195" s="4"/>
      <c r="AH195" s="4"/>
      <c r="AI195" s="4"/>
      <c r="AJ195" s="4"/>
      <c r="AK195" s="4"/>
      <c r="AL195" s="4"/>
      <c r="AM195" s="4"/>
      <c r="AN195" s="11" t="s">
        <v>1371</v>
      </c>
    </row>
    <row r="196" spans="1:40" x14ac:dyDescent="0.25">
      <c r="A196" s="3">
        <v>36830</v>
      </c>
      <c r="B196" s="4" t="s">
        <v>786</v>
      </c>
      <c r="C196" s="4" t="s">
        <v>846</v>
      </c>
      <c r="D196" s="8">
        <v>36846</v>
      </c>
      <c r="E196" s="8">
        <v>35920</v>
      </c>
      <c r="F196" s="6">
        <f t="shared" si="3"/>
        <v>2.536986301369863</v>
      </c>
      <c r="G196" s="4" t="s">
        <v>379</v>
      </c>
      <c r="H196" s="4" t="s">
        <v>381</v>
      </c>
      <c r="I196" s="4" t="s">
        <v>8</v>
      </c>
      <c r="J196" s="4" t="s">
        <v>9</v>
      </c>
      <c r="K196" s="4" t="s">
        <v>10</v>
      </c>
      <c r="L196" s="4" t="s">
        <v>115</v>
      </c>
      <c r="M196" s="4" t="s">
        <v>116</v>
      </c>
      <c r="N196" s="4" t="s">
        <v>13</v>
      </c>
      <c r="O196" s="4" t="s">
        <v>71</v>
      </c>
      <c r="P196" s="4" t="s">
        <v>117</v>
      </c>
      <c r="Q196" s="4" t="s">
        <v>15</v>
      </c>
      <c r="R196" s="4" t="s">
        <v>389</v>
      </c>
      <c r="S196" s="4" t="s">
        <v>389</v>
      </c>
      <c r="T196" s="4" t="s">
        <v>400</v>
      </c>
      <c r="U196" s="4" t="s">
        <v>412</v>
      </c>
      <c r="V196" s="4" t="s">
        <v>412</v>
      </c>
      <c r="W196" s="4" t="s">
        <v>413</v>
      </c>
      <c r="X196" s="4" t="s">
        <v>412</v>
      </c>
      <c r="Y196" s="5">
        <v>274.5</v>
      </c>
      <c r="Z196" s="5">
        <v>3344.4</v>
      </c>
      <c r="AA196" s="19">
        <f>Z196/SUMIF(A:A,A196,Z:Z)</f>
        <v>8.3333333333333315E-2</v>
      </c>
      <c r="AB196" s="6">
        <v>9.25</v>
      </c>
      <c r="AC196" s="7">
        <v>7.0410000000000004</v>
      </c>
      <c r="AD196" s="6">
        <v>28</v>
      </c>
      <c r="AE196" s="7">
        <v>41.16</v>
      </c>
      <c r="AF196" s="5">
        <v>3527</v>
      </c>
      <c r="AG196" s="4"/>
      <c r="AH196" s="4"/>
      <c r="AI196" s="4"/>
      <c r="AJ196" s="4"/>
      <c r="AK196" s="4"/>
      <c r="AL196" s="4"/>
      <c r="AM196" s="4"/>
      <c r="AN196" s="11" t="s">
        <v>1372</v>
      </c>
    </row>
    <row r="197" spans="1:40" x14ac:dyDescent="0.25">
      <c r="A197" s="3">
        <v>36860</v>
      </c>
      <c r="B197" s="4" t="s">
        <v>665</v>
      </c>
      <c r="C197" s="4" t="s">
        <v>847</v>
      </c>
      <c r="D197" s="8">
        <v>37087</v>
      </c>
      <c r="E197" s="8">
        <v>35782</v>
      </c>
      <c r="F197" s="6">
        <f t="shared" si="3"/>
        <v>3.5753424657534247</v>
      </c>
      <c r="G197" s="4" t="s">
        <v>379</v>
      </c>
      <c r="H197" s="4" t="s">
        <v>379</v>
      </c>
      <c r="I197" s="4" t="s">
        <v>8</v>
      </c>
      <c r="J197" s="4" t="s">
        <v>67</v>
      </c>
      <c r="K197" s="4" t="s">
        <v>328</v>
      </c>
      <c r="L197" s="4" t="s">
        <v>11</v>
      </c>
      <c r="M197" s="4" t="s">
        <v>142</v>
      </c>
      <c r="N197" s="4" t="s">
        <v>13</v>
      </c>
      <c r="O197" s="4" t="s">
        <v>11</v>
      </c>
      <c r="P197" s="4" t="s">
        <v>576</v>
      </c>
      <c r="Q197" s="4" t="s">
        <v>15</v>
      </c>
      <c r="R197" s="4" t="s">
        <v>389</v>
      </c>
      <c r="S197" s="4" t="s">
        <v>389</v>
      </c>
      <c r="T197" s="4" t="s">
        <v>389</v>
      </c>
      <c r="U197" s="4" t="s">
        <v>412</v>
      </c>
      <c r="V197" s="4" t="s">
        <v>412</v>
      </c>
      <c r="W197" s="4" t="s">
        <v>413</v>
      </c>
      <c r="X197" s="4" t="s">
        <v>412</v>
      </c>
      <c r="Y197" s="5">
        <v>230</v>
      </c>
      <c r="Z197" s="5">
        <v>2414.9</v>
      </c>
      <c r="AA197" s="19">
        <f>Z197/SUMIF(A:A,A197,Z:Z)</f>
        <v>9.0909090909090898E-2</v>
      </c>
      <c r="AB197" s="6">
        <v>11.5</v>
      </c>
      <c r="AC197" s="7">
        <v>7.0410000000000004</v>
      </c>
      <c r="AD197" s="6">
        <v>8</v>
      </c>
      <c r="AE197" s="7">
        <v>142.34</v>
      </c>
      <c r="AF197" s="5">
        <v>13690</v>
      </c>
      <c r="AG197" s="4"/>
      <c r="AH197" s="4"/>
      <c r="AI197" s="4"/>
      <c r="AJ197" s="4"/>
      <c r="AK197" s="4"/>
      <c r="AL197" s="4"/>
      <c r="AM197" s="4"/>
      <c r="AN197" s="11" t="s">
        <v>1373</v>
      </c>
    </row>
    <row r="198" spans="1:40" x14ac:dyDescent="0.25">
      <c r="A198" s="3">
        <v>36860</v>
      </c>
      <c r="B198" s="4" t="s">
        <v>666</v>
      </c>
      <c r="C198" s="4" t="s">
        <v>847</v>
      </c>
      <c r="D198" s="8">
        <v>36907</v>
      </c>
      <c r="E198" s="8">
        <v>36069</v>
      </c>
      <c r="F198" s="6">
        <f t="shared" si="3"/>
        <v>2.2958904109589042</v>
      </c>
      <c r="G198" s="4" t="s">
        <v>379</v>
      </c>
      <c r="H198" s="4" t="s">
        <v>379</v>
      </c>
      <c r="I198" s="4" t="s">
        <v>8</v>
      </c>
      <c r="J198" s="4" t="s">
        <v>67</v>
      </c>
      <c r="K198" s="4" t="s">
        <v>328</v>
      </c>
      <c r="L198" s="4" t="s">
        <v>11</v>
      </c>
      <c r="M198" s="4" t="s">
        <v>142</v>
      </c>
      <c r="N198" s="4" t="s">
        <v>13</v>
      </c>
      <c r="O198" s="4" t="s">
        <v>11</v>
      </c>
      <c r="P198" s="4" t="s">
        <v>576</v>
      </c>
      <c r="Q198" s="4" t="s">
        <v>15</v>
      </c>
      <c r="R198" s="4" t="s">
        <v>389</v>
      </c>
      <c r="S198" s="4" t="s">
        <v>389</v>
      </c>
      <c r="T198" s="4" t="s">
        <v>389</v>
      </c>
      <c r="U198" s="4" t="s">
        <v>412</v>
      </c>
      <c r="V198" s="4" t="s">
        <v>412</v>
      </c>
      <c r="W198" s="4" t="s">
        <v>413</v>
      </c>
      <c r="X198" s="4" t="s">
        <v>412</v>
      </c>
      <c r="Y198" s="5">
        <v>149.9</v>
      </c>
      <c r="Z198" s="5">
        <v>2414.9</v>
      </c>
      <c r="AA198" s="19">
        <f>Z198/SUMIF(A:A,A198,Z:Z)</f>
        <v>9.0909090909090898E-2</v>
      </c>
      <c r="AB198" s="6">
        <v>10.875</v>
      </c>
      <c r="AC198" s="7">
        <v>7.5410000000000004</v>
      </c>
      <c r="AD198" s="6">
        <v>12</v>
      </c>
      <c r="AE198" s="7">
        <v>92.21</v>
      </c>
      <c r="AF198" s="5">
        <v>8665</v>
      </c>
      <c r="AG198" s="4"/>
      <c r="AH198" s="4"/>
      <c r="AI198" s="4"/>
      <c r="AJ198" s="4"/>
      <c r="AK198" s="4"/>
      <c r="AL198" s="4"/>
      <c r="AM198" s="4"/>
      <c r="AN198" s="11" t="s">
        <v>1374</v>
      </c>
    </row>
    <row r="199" spans="1:40" x14ac:dyDescent="0.25">
      <c r="A199" s="3">
        <v>36860</v>
      </c>
      <c r="B199" s="4" t="s">
        <v>848</v>
      </c>
      <c r="C199" s="4" t="s">
        <v>849</v>
      </c>
      <c r="D199" s="8">
        <v>36875</v>
      </c>
      <c r="E199" s="8">
        <v>35866</v>
      </c>
      <c r="F199" s="6">
        <f t="shared" si="3"/>
        <v>2.7643835616438355</v>
      </c>
      <c r="G199" s="4" t="s">
        <v>379</v>
      </c>
      <c r="H199" s="4" t="s">
        <v>379</v>
      </c>
      <c r="I199" s="4" t="s">
        <v>8</v>
      </c>
      <c r="J199" s="4" t="s">
        <v>9</v>
      </c>
      <c r="K199" s="4" t="s">
        <v>10</v>
      </c>
      <c r="L199" s="4" t="s">
        <v>55</v>
      </c>
      <c r="M199" s="4" t="s">
        <v>132</v>
      </c>
      <c r="N199" s="4" t="s">
        <v>13</v>
      </c>
      <c r="O199" s="4" t="s">
        <v>571</v>
      </c>
      <c r="P199" s="4" t="s">
        <v>133</v>
      </c>
      <c r="Q199" s="4" t="s">
        <v>37</v>
      </c>
      <c r="R199" s="4" t="s">
        <v>393</v>
      </c>
      <c r="S199" s="4" t="s">
        <v>394</v>
      </c>
      <c r="T199" s="4" t="s">
        <v>403</v>
      </c>
      <c r="U199" s="4" t="s">
        <v>413</v>
      </c>
      <c r="V199" s="4" t="s">
        <v>412</v>
      </c>
      <c r="W199" s="4" t="s">
        <v>413</v>
      </c>
      <c r="X199" s="4" t="s">
        <v>412</v>
      </c>
      <c r="Y199" s="5">
        <v>250</v>
      </c>
      <c r="Z199" s="5">
        <v>2414.9</v>
      </c>
      <c r="AA199" s="19">
        <f>Z199/SUMIF(A:A,A199,Z:Z)</f>
        <v>9.0909090909090898E-2</v>
      </c>
      <c r="AB199" s="6">
        <v>9.75</v>
      </c>
      <c r="AC199" s="7">
        <v>7.0410000000000004</v>
      </c>
      <c r="AD199" s="6">
        <v>15</v>
      </c>
      <c r="AE199" s="7">
        <v>70.489999999999995</v>
      </c>
      <c r="AF199" s="5">
        <v>6493</v>
      </c>
      <c r="AG199" s="4"/>
      <c r="AH199" s="4"/>
      <c r="AI199" s="4"/>
      <c r="AJ199" s="4"/>
      <c r="AK199" s="4"/>
      <c r="AL199" s="4"/>
      <c r="AM199" s="4"/>
      <c r="AN199" s="11" t="s">
        <v>1375</v>
      </c>
    </row>
    <row r="200" spans="1:40" x14ac:dyDescent="0.25">
      <c r="A200" s="3">
        <v>36860</v>
      </c>
      <c r="B200" s="4" t="s">
        <v>850</v>
      </c>
      <c r="C200" s="4" t="s">
        <v>806</v>
      </c>
      <c r="D200" s="8">
        <v>36800</v>
      </c>
      <c r="E200" s="8">
        <v>35702</v>
      </c>
      <c r="F200" s="6">
        <f t="shared" si="3"/>
        <v>3.0082191780821916</v>
      </c>
      <c r="G200" s="4" t="s">
        <v>40</v>
      </c>
      <c r="H200" s="4" t="s">
        <v>40</v>
      </c>
      <c r="I200" s="4" t="s">
        <v>8</v>
      </c>
      <c r="J200" s="4" t="s">
        <v>9</v>
      </c>
      <c r="K200" s="4" t="s">
        <v>153</v>
      </c>
      <c r="L200" s="4" t="s">
        <v>126</v>
      </c>
      <c r="M200" s="4" t="s">
        <v>1037</v>
      </c>
      <c r="N200" s="4" t="s">
        <v>13</v>
      </c>
      <c r="O200" s="4" t="s">
        <v>126</v>
      </c>
      <c r="P200" s="4" t="s">
        <v>570</v>
      </c>
      <c r="Q200" s="4" t="s">
        <v>15</v>
      </c>
      <c r="R200" s="4" t="s">
        <v>392</v>
      </c>
      <c r="S200" s="4" t="s">
        <v>389</v>
      </c>
      <c r="T200" s="4" t="s">
        <v>406</v>
      </c>
      <c r="U200" s="4" t="s">
        <v>412</v>
      </c>
      <c r="V200" s="4"/>
      <c r="W200" s="4" t="s">
        <v>413</v>
      </c>
      <c r="X200" s="4" t="s">
        <v>413</v>
      </c>
      <c r="Y200" s="5">
        <v>225</v>
      </c>
      <c r="Z200" s="5">
        <v>2414.9</v>
      </c>
      <c r="AA200" s="19">
        <f>Z200/SUMIF(A:A,A200,Z:Z)</f>
        <v>9.0909090909090898E-2</v>
      </c>
      <c r="AB200" s="6">
        <v>6.65</v>
      </c>
      <c r="AC200" s="7">
        <v>3.8359999999999999</v>
      </c>
      <c r="AD200" s="6">
        <v>27</v>
      </c>
      <c r="AE200" s="7">
        <v>50.14</v>
      </c>
      <c r="AF200" s="5">
        <v>4726</v>
      </c>
      <c r="AG200" s="4"/>
      <c r="AH200" s="4"/>
      <c r="AI200" s="4"/>
      <c r="AJ200" s="4"/>
      <c r="AK200" s="4"/>
      <c r="AL200" s="4"/>
      <c r="AM200" s="4"/>
      <c r="AN200" s="11" t="s">
        <v>1242</v>
      </c>
    </row>
    <row r="201" spans="1:40" x14ac:dyDescent="0.25">
      <c r="A201" s="3">
        <v>36860</v>
      </c>
      <c r="B201" s="4" t="s">
        <v>851</v>
      </c>
      <c r="C201" s="4" t="s">
        <v>806</v>
      </c>
      <c r="D201" s="8">
        <v>36800</v>
      </c>
      <c r="E201" s="8">
        <v>35702</v>
      </c>
      <c r="F201" s="6">
        <f t="shared" si="3"/>
        <v>3.0082191780821916</v>
      </c>
      <c r="G201" s="4" t="s">
        <v>40</v>
      </c>
      <c r="H201" s="4" t="s">
        <v>40</v>
      </c>
      <c r="I201" s="4" t="s">
        <v>8</v>
      </c>
      <c r="J201" s="4" t="s">
        <v>9</v>
      </c>
      <c r="K201" s="4" t="s">
        <v>153</v>
      </c>
      <c r="L201" s="4" t="s">
        <v>126</v>
      </c>
      <c r="M201" s="4" t="s">
        <v>1037</v>
      </c>
      <c r="N201" s="4" t="s">
        <v>13</v>
      </c>
      <c r="O201" s="4" t="s">
        <v>126</v>
      </c>
      <c r="P201" s="4" t="s">
        <v>570</v>
      </c>
      <c r="Q201" s="4" t="s">
        <v>15</v>
      </c>
      <c r="R201" s="4" t="s">
        <v>392</v>
      </c>
      <c r="S201" s="4" t="s">
        <v>389</v>
      </c>
      <c r="T201" s="4" t="s">
        <v>406</v>
      </c>
      <c r="U201" s="4" t="s">
        <v>412</v>
      </c>
      <c r="V201" s="4"/>
      <c r="W201" s="4" t="s">
        <v>413</v>
      </c>
      <c r="X201" s="4" t="s">
        <v>413</v>
      </c>
      <c r="Y201" s="5">
        <v>200</v>
      </c>
      <c r="Z201" s="5">
        <v>2414.9</v>
      </c>
      <c r="AA201" s="19">
        <f>Z201/SUMIF(A:A,A201,Z:Z)</f>
        <v>9.0909090909090898E-2</v>
      </c>
      <c r="AB201" s="6">
        <v>6.72</v>
      </c>
      <c r="AC201" s="7">
        <v>26.835999999999999</v>
      </c>
      <c r="AD201" s="6">
        <v>27</v>
      </c>
      <c r="AE201" s="7">
        <v>23.28</v>
      </c>
      <c r="AF201" s="5">
        <v>3054</v>
      </c>
      <c r="AG201" s="4"/>
      <c r="AH201" s="4"/>
      <c r="AI201" s="4"/>
      <c r="AJ201" s="4"/>
      <c r="AK201" s="4"/>
      <c r="AL201" s="4"/>
      <c r="AM201" s="4"/>
      <c r="AN201" s="11" t="s">
        <v>1242</v>
      </c>
    </row>
    <row r="202" spans="1:40" x14ac:dyDescent="0.25">
      <c r="A202" s="3">
        <v>36860</v>
      </c>
      <c r="B202" s="4" t="s">
        <v>852</v>
      </c>
      <c r="C202" s="4" t="s">
        <v>806</v>
      </c>
      <c r="D202" s="8">
        <v>36800</v>
      </c>
      <c r="E202" s="8">
        <v>35913</v>
      </c>
      <c r="F202" s="6">
        <f t="shared" si="3"/>
        <v>2.43013698630137</v>
      </c>
      <c r="G202" s="4" t="s">
        <v>40</v>
      </c>
      <c r="H202" s="4" t="s">
        <v>40</v>
      </c>
      <c r="I202" s="4" t="s">
        <v>8</v>
      </c>
      <c r="J202" s="4" t="s">
        <v>9</v>
      </c>
      <c r="K202" s="4" t="s">
        <v>153</v>
      </c>
      <c r="L202" s="4" t="s">
        <v>126</v>
      </c>
      <c r="M202" s="4" t="s">
        <v>1037</v>
      </c>
      <c r="N202" s="4" t="s">
        <v>13</v>
      </c>
      <c r="O202" s="4" t="s">
        <v>126</v>
      </c>
      <c r="P202" s="4" t="s">
        <v>570</v>
      </c>
      <c r="Q202" s="4" t="s">
        <v>15</v>
      </c>
      <c r="R202" s="4" t="s">
        <v>392</v>
      </c>
      <c r="S202" s="4" t="s">
        <v>389</v>
      </c>
      <c r="T202" s="4" t="s">
        <v>406</v>
      </c>
      <c r="U202" s="4" t="s">
        <v>412</v>
      </c>
      <c r="V202" s="4"/>
      <c r="W202" s="4" t="s">
        <v>413</v>
      </c>
      <c r="X202" s="4" t="s">
        <v>413</v>
      </c>
      <c r="Y202" s="5">
        <v>200</v>
      </c>
      <c r="Z202" s="5">
        <v>2414.9</v>
      </c>
      <c r="AA202" s="19">
        <f>Z202/SUMIF(A:A,A202,Z:Z)</f>
        <v>9.0909090909090898E-2</v>
      </c>
      <c r="AB202" s="6">
        <v>6.5</v>
      </c>
      <c r="AC202" s="7">
        <v>4.4160000000000004</v>
      </c>
      <c r="AD202" s="6">
        <v>27</v>
      </c>
      <c r="AE202" s="7">
        <v>44.25</v>
      </c>
      <c r="AF202" s="5">
        <v>4168</v>
      </c>
      <c r="AG202" s="4"/>
      <c r="AH202" s="4"/>
      <c r="AI202" s="4"/>
      <c r="AJ202" s="4"/>
      <c r="AK202" s="4"/>
      <c r="AL202" s="4"/>
      <c r="AM202" s="4"/>
      <c r="AN202" s="11" t="s">
        <v>1346</v>
      </c>
    </row>
    <row r="203" spans="1:40" x14ac:dyDescent="0.25">
      <c r="A203" s="3">
        <v>36860</v>
      </c>
      <c r="B203" s="4" t="s">
        <v>853</v>
      </c>
      <c r="C203" s="4" t="s">
        <v>806</v>
      </c>
      <c r="D203" s="8">
        <v>36800</v>
      </c>
      <c r="E203" s="8">
        <v>35913</v>
      </c>
      <c r="F203" s="6">
        <f t="shared" si="3"/>
        <v>2.43013698630137</v>
      </c>
      <c r="G203" s="4" t="s">
        <v>40</v>
      </c>
      <c r="H203" s="4" t="s">
        <v>40</v>
      </c>
      <c r="I203" s="4" t="s">
        <v>8</v>
      </c>
      <c r="J203" s="4" t="s">
        <v>9</v>
      </c>
      <c r="K203" s="4" t="s">
        <v>153</v>
      </c>
      <c r="L203" s="4" t="s">
        <v>126</v>
      </c>
      <c r="M203" s="4" t="s">
        <v>1037</v>
      </c>
      <c r="N203" s="4" t="s">
        <v>13</v>
      </c>
      <c r="O203" s="4" t="s">
        <v>126</v>
      </c>
      <c r="P203" s="4" t="s">
        <v>570</v>
      </c>
      <c r="Q203" s="4" t="s">
        <v>15</v>
      </c>
      <c r="R203" s="4" t="s">
        <v>392</v>
      </c>
      <c r="S203" s="4" t="s">
        <v>389</v>
      </c>
      <c r="T203" s="4" t="s">
        <v>406</v>
      </c>
      <c r="U203" s="4" t="s">
        <v>412</v>
      </c>
      <c r="V203" s="4"/>
      <c r="W203" s="4" t="s">
        <v>413</v>
      </c>
      <c r="X203" s="4" t="s">
        <v>413</v>
      </c>
      <c r="Y203" s="5">
        <v>100</v>
      </c>
      <c r="Z203" s="5">
        <v>2414.9</v>
      </c>
      <c r="AA203" s="19">
        <f>Z203/SUMIF(A:A,A203,Z:Z)</f>
        <v>9.0909090909090898E-2</v>
      </c>
      <c r="AB203" s="6">
        <v>6.7</v>
      </c>
      <c r="AC203" s="7">
        <v>7.4180000000000001</v>
      </c>
      <c r="AD203" s="6">
        <v>27</v>
      </c>
      <c r="AE203" s="7">
        <v>32.200000000000003</v>
      </c>
      <c r="AF203" s="5">
        <v>2895</v>
      </c>
      <c r="AG203" s="4"/>
      <c r="AH203" s="4"/>
      <c r="AI203" s="4"/>
      <c r="AJ203" s="4"/>
      <c r="AK203" s="4"/>
      <c r="AL203" s="4"/>
      <c r="AM203" s="4"/>
      <c r="AN203" s="11" t="s">
        <v>1346</v>
      </c>
    </row>
    <row r="204" spans="1:40" x14ac:dyDescent="0.25">
      <c r="A204" s="3">
        <v>36860</v>
      </c>
      <c r="B204" s="4" t="s">
        <v>854</v>
      </c>
      <c r="C204" s="4" t="s">
        <v>855</v>
      </c>
      <c r="D204" s="8">
        <v>36882</v>
      </c>
      <c r="E204" s="8">
        <v>36264</v>
      </c>
      <c r="F204" s="6">
        <f t="shared" si="3"/>
        <v>1.6931506849315068</v>
      </c>
      <c r="G204" s="4" t="s">
        <v>379</v>
      </c>
      <c r="H204" s="4" t="s">
        <v>379</v>
      </c>
      <c r="I204" s="4" t="s">
        <v>8</v>
      </c>
      <c r="J204" s="4" t="s">
        <v>9</v>
      </c>
      <c r="K204" s="4" t="s">
        <v>10</v>
      </c>
      <c r="L204" s="4" t="s">
        <v>246</v>
      </c>
      <c r="M204" s="4" t="s">
        <v>1053</v>
      </c>
      <c r="N204" s="4" t="s">
        <v>13</v>
      </c>
      <c r="O204" s="4" t="s">
        <v>248</v>
      </c>
      <c r="P204" s="4" t="s">
        <v>588</v>
      </c>
      <c r="Q204" s="4" t="s">
        <v>15</v>
      </c>
      <c r="R204" s="4" t="s">
        <v>389</v>
      </c>
      <c r="S204" s="4" t="s">
        <v>389</v>
      </c>
      <c r="T204" s="4" t="s">
        <v>403</v>
      </c>
      <c r="U204" s="4" t="s">
        <v>412</v>
      </c>
      <c r="V204" s="4" t="s">
        <v>412</v>
      </c>
      <c r="W204" s="4" t="s">
        <v>413</v>
      </c>
      <c r="X204" s="4" t="s">
        <v>412</v>
      </c>
      <c r="Y204" s="5">
        <v>160</v>
      </c>
      <c r="Z204" s="5">
        <v>2414.9</v>
      </c>
      <c r="AA204" s="19">
        <f>Z204/SUMIF(A:A,A204,Z:Z)</f>
        <v>9.0909090909090898E-2</v>
      </c>
      <c r="AB204" s="6">
        <v>10.75</v>
      </c>
      <c r="AC204" s="7">
        <v>7.5030000000000001</v>
      </c>
      <c r="AD204" s="6">
        <v>36</v>
      </c>
      <c r="AE204" s="7">
        <v>35.75</v>
      </c>
      <c r="AF204" s="5">
        <v>3019</v>
      </c>
      <c r="AG204" s="4" t="s">
        <v>415</v>
      </c>
      <c r="AH204" s="4"/>
      <c r="AI204" s="4"/>
      <c r="AJ204" s="4"/>
      <c r="AK204" s="4"/>
      <c r="AL204" s="4"/>
      <c r="AM204" s="4"/>
      <c r="AN204" s="11" t="s">
        <v>1376</v>
      </c>
    </row>
    <row r="205" spans="1:40" x14ac:dyDescent="0.25">
      <c r="A205" s="3">
        <v>36860</v>
      </c>
      <c r="B205" s="4" t="s">
        <v>753</v>
      </c>
      <c r="C205" s="4" t="s">
        <v>856</v>
      </c>
      <c r="D205" s="8">
        <v>36861</v>
      </c>
      <c r="E205" s="8">
        <v>36122</v>
      </c>
      <c r="F205" s="6">
        <f t="shared" si="3"/>
        <v>2.0246575342465754</v>
      </c>
      <c r="G205" s="4" t="s">
        <v>40</v>
      </c>
      <c r="H205" s="4" t="s">
        <v>40</v>
      </c>
      <c r="I205" s="4" t="s">
        <v>8</v>
      </c>
      <c r="J205" s="4" t="s">
        <v>9</v>
      </c>
      <c r="K205" s="4" t="s">
        <v>10</v>
      </c>
      <c r="L205" s="4" t="s">
        <v>1091</v>
      </c>
      <c r="M205" s="4" t="s">
        <v>1035</v>
      </c>
      <c r="N205" s="4" t="s">
        <v>13</v>
      </c>
      <c r="O205" s="4" t="s">
        <v>248</v>
      </c>
      <c r="P205" s="4" t="s">
        <v>43</v>
      </c>
      <c r="Q205" s="4" t="s">
        <v>37</v>
      </c>
      <c r="R205" s="4" t="s">
        <v>393</v>
      </c>
      <c r="S205" s="4" t="s">
        <v>394</v>
      </c>
      <c r="T205" s="4" t="s">
        <v>401</v>
      </c>
      <c r="U205" s="4" t="s">
        <v>412</v>
      </c>
      <c r="V205" s="4" t="s">
        <v>412</v>
      </c>
      <c r="W205" s="4" t="s">
        <v>413</v>
      </c>
      <c r="X205" s="4" t="s">
        <v>412</v>
      </c>
      <c r="Y205" s="5">
        <v>600</v>
      </c>
      <c r="Z205" s="5">
        <v>2414.9</v>
      </c>
      <c r="AA205" s="19">
        <f>Z205/SUMIF(A:A,A205,Z:Z)</f>
        <v>9.0909090909090898E-2</v>
      </c>
      <c r="AB205" s="6">
        <v>9.5</v>
      </c>
      <c r="AC205" s="7">
        <v>7.5030000000000001</v>
      </c>
      <c r="AD205" s="6">
        <v>10</v>
      </c>
      <c r="AE205" s="7">
        <v>97.24</v>
      </c>
      <c r="AF205" s="5">
        <v>9164</v>
      </c>
      <c r="AG205" s="4"/>
      <c r="AH205" s="4"/>
      <c r="AI205" s="4"/>
      <c r="AJ205" s="4"/>
      <c r="AK205" s="4"/>
      <c r="AL205" s="4"/>
      <c r="AM205" s="4"/>
      <c r="AN205" s="11" t="s">
        <v>1377</v>
      </c>
    </row>
    <row r="206" spans="1:40" x14ac:dyDescent="0.25">
      <c r="A206" s="3">
        <v>36860</v>
      </c>
      <c r="B206" s="4" t="s">
        <v>754</v>
      </c>
      <c r="C206" s="4" t="s">
        <v>856</v>
      </c>
      <c r="D206" s="8">
        <v>36861</v>
      </c>
      <c r="E206" s="8">
        <v>36208</v>
      </c>
      <c r="F206" s="6">
        <f t="shared" si="3"/>
        <v>1.789041095890411</v>
      </c>
      <c r="G206" s="4" t="s">
        <v>40</v>
      </c>
      <c r="H206" s="4" t="s">
        <v>40</v>
      </c>
      <c r="I206" s="4" t="s">
        <v>8</v>
      </c>
      <c r="J206" s="4" t="s">
        <v>9</v>
      </c>
      <c r="K206" s="4" t="s">
        <v>10</v>
      </c>
      <c r="L206" s="4" t="s">
        <v>1091</v>
      </c>
      <c r="M206" s="4" t="s">
        <v>1035</v>
      </c>
      <c r="N206" s="4" t="s">
        <v>13</v>
      </c>
      <c r="O206" s="4" t="s">
        <v>248</v>
      </c>
      <c r="P206" s="4" t="s">
        <v>43</v>
      </c>
      <c r="Q206" s="4" t="s">
        <v>37</v>
      </c>
      <c r="R206" s="4" t="s">
        <v>393</v>
      </c>
      <c r="S206" s="4" t="s">
        <v>394</v>
      </c>
      <c r="T206" s="4" t="s">
        <v>401</v>
      </c>
      <c r="U206" s="4" t="s">
        <v>412</v>
      </c>
      <c r="V206" s="4" t="s">
        <v>412</v>
      </c>
      <c r="W206" s="4" t="s">
        <v>413</v>
      </c>
      <c r="X206" s="4" t="s">
        <v>412</v>
      </c>
      <c r="Y206" s="5">
        <v>200</v>
      </c>
      <c r="Z206" s="5">
        <v>2414.9</v>
      </c>
      <c r="AA206" s="19">
        <f>Z206/SUMIF(A:A,A206,Z:Z)</f>
        <v>9.0909090909090898E-2</v>
      </c>
      <c r="AB206" s="6">
        <v>8.875</v>
      </c>
      <c r="AC206" s="7">
        <v>10.041</v>
      </c>
      <c r="AD206" s="6">
        <v>10</v>
      </c>
      <c r="AE206" s="7">
        <v>88.67</v>
      </c>
      <c r="AF206" s="5">
        <v>8311</v>
      </c>
      <c r="AG206" s="4"/>
      <c r="AH206" s="4"/>
      <c r="AI206" s="4"/>
      <c r="AJ206" s="4"/>
      <c r="AK206" s="4"/>
      <c r="AL206" s="4"/>
      <c r="AM206" s="4"/>
      <c r="AN206" s="11" t="s">
        <v>1378</v>
      </c>
    </row>
    <row r="207" spans="1:40" x14ac:dyDescent="0.25">
      <c r="A207" s="3">
        <v>36860</v>
      </c>
      <c r="B207" s="4" t="s">
        <v>787</v>
      </c>
      <c r="C207" s="4" t="s">
        <v>857</v>
      </c>
      <c r="D207" s="8">
        <v>36880</v>
      </c>
      <c r="E207" s="8">
        <v>34264</v>
      </c>
      <c r="F207" s="6">
        <f t="shared" si="3"/>
        <v>7.1671232876712327</v>
      </c>
      <c r="G207" s="4" t="s">
        <v>379</v>
      </c>
      <c r="H207" s="4" t="s">
        <v>379</v>
      </c>
      <c r="I207" s="4" t="s">
        <v>8</v>
      </c>
      <c r="J207" s="4" t="s">
        <v>9</v>
      </c>
      <c r="K207" s="4" t="s">
        <v>10</v>
      </c>
      <c r="L207" s="4" t="s">
        <v>34</v>
      </c>
      <c r="M207" s="4" t="s">
        <v>35</v>
      </c>
      <c r="N207" s="4" t="s">
        <v>13</v>
      </c>
      <c r="O207" s="4" t="s">
        <v>34</v>
      </c>
      <c r="P207" s="4" t="s">
        <v>36</v>
      </c>
      <c r="Q207" s="4" t="s">
        <v>37</v>
      </c>
      <c r="R207" s="4" t="s">
        <v>393</v>
      </c>
      <c r="S207" s="4" t="s">
        <v>394</v>
      </c>
      <c r="T207" s="4" t="s">
        <v>401</v>
      </c>
      <c r="U207" s="4" t="s">
        <v>413</v>
      </c>
      <c r="V207" s="4"/>
      <c r="W207" s="4" t="s">
        <v>413</v>
      </c>
      <c r="X207" s="4" t="s">
        <v>412</v>
      </c>
      <c r="Y207" s="5">
        <v>100</v>
      </c>
      <c r="Z207" s="5">
        <v>2414.9</v>
      </c>
      <c r="AA207" s="19">
        <f>Z207/SUMIF(A:A,A207,Z:Z)</f>
        <v>9.0909090909090898E-2</v>
      </c>
      <c r="AB207" s="6">
        <v>11.625</v>
      </c>
      <c r="AC207" s="7">
        <v>3.0409999999999999</v>
      </c>
      <c r="AD207" s="6">
        <v>58.5</v>
      </c>
      <c r="AE207" s="7">
        <v>34.770000000000003</v>
      </c>
      <c r="AF207" s="5">
        <v>2920</v>
      </c>
      <c r="AG207" s="4"/>
      <c r="AH207" s="4"/>
      <c r="AI207" s="4"/>
      <c r="AJ207" s="4"/>
      <c r="AK207" s="4"/>
      <c r="AL207" s="4"/>
      <c r="AM207" s="4"/>
      <c r="AN207" s="11" t="s">
        <v>1379</v>
      </c>
    </row>
    <row r="208" spans="1:40" x14ac:dyDescent="0.25">
      <c r="A208" s="3">
        <v>36891</v>
      </c>
      <c r="B208" s="4" t="s">
        <v>640</v>
      </c>
      <c r="C208" s="4" t="s">
        <v>858</v>
      </c>
      <c r="D208" s="8">
        <v>36937</v>
      </c>
      <c r="E208" s="8">
        <v>35653</v>
      </c>
      <c r="F208" s="6">
        <f t="shared" si="3"/>
        <v>3.5178082191780824</v>
      </c>
      <c r="G208" s="4" t="s">
        <v>379</v>
      </c>
      <c r="H208" s="4" t="s">
        <v>379</v>
      </c>
      <c r="I208" s="4" t="s">
        <v>8</v>
      </c>
      <c r="J208" s="4" t="s">
        <v>9</v>
      </c>
      <c r="K208" s="4" t="s">
        <v>10</v>
      </c>
      <c r="L208" s="4" t="s">
        <v>55</v>
      </c>
      <c r="M208" s="4" t="s">
        <v>1054</v>
      </c>
      <c r="N208" s="4" t="s">
        <v>13</v>
      </c>
      <c r="O208" s="4" t="s">
        <v>571</v>
      </c>
      <c r="P208" s="4" t="s">
        <v>133</v>
      </c>
      <c r="Q208" s="4" t="s">
        <v>15</v>
      </c>
      <c r="R208" s="4" t="s">
        <v>389</v>
      </c>
      <c r="S208" s="4" t="s">
        <v>389</v>
      </c>
      <c r="T208" s="4" t="s">
        <v>403</v>
      </c>
      <c r="U208" s="4" t="s">
        <v>412</v>
      </c>
      <c r="V208" s="4" t="s">
        <v>412</v>
      </c>
      <c r="W208" s="4" t="s">
        <v>413</v>
      </c>
      <c r="X208" s="4" t="s">
        <v>412</v>
      </c>
      <c r="Y208" s="5">
        <v>115</v>
      </c>
      <c r="Z208" s="5">
        <v>3652.6</v>
      </c>
      <c r="AA208" s="19">
        <f>Z208/SUMIF(A:A,A208,Z:Z)</f>
        <v>6.666666666666668E-2</v>
      </c>
      <c r="AB208" s="6">
        <v>11.625</v>
      </c>
      <c r="AC208" s="7">
        <v>3.0409999999999999</v>
      </c>
      <c r="AD208" s="6">
        <v>38</v>
      </c>
      <c r="AE208" s="7">
        <v>56.54</v>
      </c>
      <c r="AF208" s="5">
        <v>5136</v>
      </c>
      <c r="AG208" s="4" t="s">
        <v>415</v>
      </c>
      <c r="AH208" s="4"/>
      <c r="AI208" s="4"/>
      <c r="AJ208" s="4"/>
      <c r="AK208" s="4"/>
      <c r="AL208" s="4"/>
      <c r="AM208" s="4"/>
      <c r="AN208" s="11" t="s">
        <v>1380</v>
      </c>
    </row>
    <row r="209" spans="1:40" x14ac:dyDescent="0.25">
      <c r="A209" s="3">
        <v>36891</v>
      </c>
      <c r="B209" s="4" t="s">
        <v>644</v>
      </c>
      <c r="C209" s="4" t="s">
        <v>859</v>
      </c>
      <c r="D209" s="8">
        <v>36906</v>
      </c>
      <c r="E209" s="8">
        <v>33575</v>
      </c>
      <c r="F209" s="6">
        <f t="shared" si="3"/>
        <v>9.1260273972602732</v>
      </c>
      <c r="G209" s="4" t="s">
        <v>379</v>
      </c>
      <c r="H209" s="4" t="s">
        <v>379</v>
      </c>
      <c r="I209" s="4" t="s">
        <v>8</v>
      </c>
      <c r="J209" s="4" t="s">
        <v>9</v>
      </c>
      <c r="K209" s="4" t="s">
        <v>10</v>
      </c>
      <c r="L209" s="4" t="s">
        <v>55</v>
      </c>
      <c r="M209" s="4" t="s">
        <v>302</v>
      </c>
      <c r="N209" s="4" t="s">
        <v>13</v>
      </c>
      <c r="O209" s="4" t="s">
        <v>571</v>
      </c>
      <c r="P209" s="4" t="s">
        <v>133</v>
      </c>
      <c r="Q209" s="4" t="s">
        <v>15</v>
      </c>
      <c r="R209" s="4" t="s">
        <v>389</v>
      </c>
      <c r="S209" s="4" t="s">
        <v>389</v>
      </c>
      <c r="T209" s="4" t="s">
        <v>400</v>
      </c>
      <c r="U209" s="4" t="s">
        <v>413</v>
      </c>
      <c r="V209" s="4" t="s">
        <v>412</v>
      </c>
      <c r="W209" s="4" t="s">
        <v>413</v>
      </c>
      <c r="X209" s="4" t="s">
        <v>412</v>
      </c>
      <c r="Y209" s="5">
        <v>250</v>
      </c>
      <c r="Z209" s="5">
        <v>3652.6</v>
      </c>
      <c r="AA209" s="19">
        <f>Z209/SUMIF(A:A,A209,Z:Z)</f>
        <v>6.666666666666668E-2</v>
      </c>
      <c r="AB209" s="6">
        <v>9.625</v>
      </c>
      <c r="AC209" s="7">
        <v>3.0409999999999999</v>
      </c>
      <c r="AD209" s="6">
        <v>30</v>
      </c>
      <c r="AE209" s="7">
        <v>65.3</v>
      </c>
      <c r="AF209" s="5">
        <v>6012</v>
      </c>
      <c r="AG209" s="4"/>
      <c r="AH209" s="4"/>
      <c r="AI209" s="4"/>
      <c r="AJ209" s="4"/>
      <c r="AK209" s="4"/>
      <c r="AL209" s="4"/>
      <c r="AM209" s="4"/>
      <c r="AN209" s="11" t="s">
        <v>1381</v>
      </c>
    </row>
    <row r="210" spans="1:40" x14ac:dyDescent="0.25">
      <c r="A210" s="3">
        <v>36891</v>
      </c>
      <c r="B210" s="4" t="s">
        <v>662</v>
      </c>
      <c r="C210" s="4" t="s">
        <v>860</v>
      </c>
      <c r="D210" s="8">
        <v>36722</v>
      </c>
      <c r="E210" s="8">
        <v>34514</v>
      </c>
      <c r="F210" s="6">
        <f t="shared" si="3"/>
        <v>6.0493150684931507</v>
      </c>
      <c r="G210" s="4" t="s">
        <v>379</v>
      </c>
      <c r="H210" s="4" t="s">
        <v>379</v>
      </c>
      <c r="I210" s="4" t="s">
        <v>8</v>
      </c>
      <c r="J210" s="4" t="s">
        <v>9</v>
      </c>
      <c r="K210" s="4" t="s">
        <v>10</v>
      </c>
      <c r="L210" s="4" t="s">
        <v>34</v>
      </c>
      <c r="M210" s="4" t="s">
        <v>1055</v>
      </c>
      <c r="N210" s="4" t="s">
        <v>13</v>
      </c>
      <c r="O210" s="4" t="s">
        <v>138</v>
      </c>
      <c r="P210" s="4" t="s">
        <v>583</v>
      </c>
      <c r="Q210" s="4" t="s">
        <v>15</v>
      </c>
      <c r="R210" s="4" t="s">
        <v>389</v>
      </c>
      <c r="S210" s="4" t="s">
        <v>389</v>
      </c>
      <c r="T210" s="4" t="s">
        <v>403</v>
      </c>
      <c r="U210" s="4" t="s">
        <v>413</v>
      </c>
      <c r="V210" s="4"/>
      <c r="W210" s="4" t="s">
        <v>413</v>
      </c>
      <c r="X210" s="4" t="s">
        <v>412</v>
      </c>
      <c r="Y210" s="5">
        <v>127.2</v>
      </c>
      <c r="Z210" s="5">
        <v>3652.6</v>
      </c>
      <c r="AA210" s="19">
        <f>Z210/SUMIF(A:A,A210,Z:Z)</f>
        <v>6.666666666666668E-2</v>
      </c>
      <c r="AB210" s="6">
        <v>12.875</v>
      </c>
      <c r="AC210" s="7">
        <v>3.5379999999999998</v>
      </c>
      <c r="AD210" s="6">
        <v>32</v>
      </c>
      <c r="AE210" s="7">
        <v>62.09</v>
      </c>
      <c r="AF210" s="5">
        <v>5755</v>
      </c>
      <c r="AG210" s="4"/>
      <c r="AH210" s="4"/>
      <c r="AI210" s="4"/>
      <c r="AJ210" s="4"/>
      <c r="AK210" s="4"/>
      <c r="AL210" s="4"/>
      <c r="AM210" s="4"/>
      <c r="AN210" s="11" t="s">
        <v>1382</v>
      </c>
    </row>
    <row r="211" spans="1:40" x14ac:dyDescent="0.25">
      <c r="A211" s="3">
        <v>36891</v>
      </c>
      <c r="B211" s="4" t="s">
        <v>681</v>
      </c>
      <c r="C211" s="4" t="s">
        <v>861</v>
      </c>
      <c r="D211" s="8">
        <v>36967</v>
      </c>
      <c r="E211" s="8">
        <v>35657</v>
      </c>
      <c r="F211" s="6">
        <f t="shared" si="3"/>
        <v>3.5890410958904111</v>
      </c>
      <c r="G211" s="4" t="s">
        <v>379</v>
      </c>
      <c r="H211" s="4" t="s">
        <v>379</v>
      </c>
      <c r="I211" s="4" t="s">
        <v>8</v>
      </c>
      <c r="J211" s="4" t="s">
        <v>9</v>
      </c>
      <c r="K211" s="4" t="s">
        <v>10</v>
      </c>
      <c r="L211" s="4" t="s">
        <v>11</v>
      </c>
      <c r="M211" s="4" t="s">
        <v>293</v>
      </c>
      <c r="N211" s="4" t="s">
        <v>13</v>
      </c>
      <c r="O211" s="4" t="s">
        <v>11</v>
      </c>
      <c r="P211" s="4" t="s">
        <v>598</v>
      </c>
      <c r="Q211" s="4" t="s">
        <v>15</v>
      </c>
      <c r="R211" s="4" t="s">
        <v>389</v>
      </c>
      <c r="S211" s="4" t="s">
        <v>389</v>
      </c>
      <c r="T211" s="4" t="s">
        <v>400</v>
      </c>
      <c r="U211" s="4" t="s">
        <v>413</v>
      </c>
      <c r="V211" s="4"/>
      <c r="W211" s="4" t="s">
        <v>413</v>
      </c>
      <c r="X211" s="4" t="s">
        <v>412</v>
      </c>
      <c r="Y211" s="5">
        <v>499.1</v>
      </c>
      <c r="Z211" s="5">
        <v>3652.6</v>
      </c>
      <c r="AA211" s="19">
        <f>Z211/SUMIF(A:A,A211,Z:Z)</f>
        <v>6.666666666666668E-2</v>
      </c>
      <c r="AB211" s="6">
        <v>11.375</v>
      </c>
      <c r="AC211" s="7">
        <v>3.1259999999999999</v>
      </c>
      <c r="AD211" s="6">
        <v>11.25</v>
      </c>
      <c r="AE211" s="7">
        <v>139.4</v>
      </c>
      <c r="AF211" s="5">
        <v>13390</v>
      </c>
      <c r="AG211" s="4"/>
      <c r="AH211" s="4"/>
      <c r="AI211" s="4"/>
      <c r="AJ211" s="4"/>
      <c r="AK211" s="4"/>
      <c r="AL211" s="4"/>
      <c r="AM211" s="4"/>
      <c r="AN211" s="11" t="s">
        <v>1383</v>
      </c>
    </row>
    <row r="212" spans="1:40" x14ac:dyDescent="0.25">
      <c r="A212" s="3">
        <v>36891</v>
      </c>
      <c r="B212" s="4" t="s">
        <v>682</v>
      </c>
      <c r="C212" s="4" t="s">
        <v>861</v>
      </c>
      <c r="D212" s="8">
        <v>37087</v>
      </c>
      <c r="E212" s="8">
        <v>35657</v>
      </c>
      <c r="F212" s="6">
        <f t="shared" si="3"/>
        <v>3.9178082191780823</v>
      </c>
      <c r="G212" s="4" t="s">
        <v>379</v>
      </c>
      <c r="H212" s="4" t="s">
        <v>379</v>
      </c>
      <c r="I212" s="4" t="s">
        <v>8</v>
      </c>
      <c r="J212" s="4" t="s">
        <v>9</v>
      </c>
      <c r="K212" s="4" t="s">
        <v>10</v>
      </c>
      <c r="L212" s="4" t="s">
        <v>11</v>
      </c>
      <c r="M212" s="4" t="s">
        <v>293</v>
      </c>
      <c r="N212" s="4" t="s">
        <v>13</v>
      </c>
      <c r="O212" s="4" t="s">
        <v>11</v>
      </c>
      <c r="P212" s="4" t="s">
        <v>598</v>
      </c>
      <c r="Q212" s="4" t="s">
        <v>15</v>
      </c>
      <c r="R212" s="4" t="s">
        <v>389</v>
      </c>
      <c r="S212" s="4" t="s">
        <v>389</v>
      </c>
      <c r="T212" s="4" t="s">
        <v>400</v>
      </c>
      <c r="U212" s="4" t="s">
        <v>413</v>
      </c>
      <c r="V212" s="4"/>
      <c r="W212" s="4" t="s">
        <v>413</v>
      </c>
      <c r="X212" s="4" t="s">
        <v>412</v>
      </c>
      <c r="Y212" s="5">
        <v>323.3</v>
      </c>
      <c r="Z212" s="5">
        <v>3652.6</v>
      </c>
      <c r="AA212" s="19">
        <f>Z212/SUMIF(A:A,A212,Z:Z)</f>
        <v>6.666666666666668E-2</v>
      </c>
      <c r="AB212" s="6">
        <v>11.25</v>
      </c>
      <c r="AC212" s="7">
        <v>3.456</v>
      </c>
      <c r="AD212" s="6">
        <v>11.25</v>
      </c>
      <c r="AE212" s="7">
        <v>131.34</v>
      </c>
      <c r="AF212" s="5">
        <v>12618</v>
      </c>
      <c r="AG212" s="4"/>
      <c r="AH212" s="4"/>
      <c r="AI212" s="4"/>
      <c r="AJ212" s="4"/>
      <c r="AK212" s="4"/>
      <c r="AL212" s="4"/>
      <c r="AM212" s="4"/>
      <c r="AN212" s="11" t="s">
        <v>1384</v>
      </c>
    </row>
    <row r="213" spans="1:40" x14ac:dyDescent="0.25">
      <c r="A213" s="3">
        <v>36891</v>
      </c>
      <c r="B213" s="4" t="s">
        <v>683</v>
      </c>
      <c r="C213" s="4" t="s">
        <v>861</v>
      </c>
      <c r="D213" s="8">
        <v>37042</v>
      </c>
      <c r="E213" s="8">
        <v>35810</v>
      </c>
      <c r="F213" s="6">
        <f t="shared" si="3"/>
        <v>3.3753424657534246</v>
      </c>
      <c r="G213" s="4" t="s">
        <v>379</v>
      </c>
      <c r="H213" s="4" t="s">
        <v>379</v>
      </c>
      <c r="I213" s="4" t="s">
        <v>8</v>
      </c>
      <c r="J213" s="4" t="s">
        <v>9</v>
      </c>
      <c r="K213" s="4" t="s">
        <v>10</v>
      </c>
      <c r="L213" s="4" t="s">
        <v>11</v>
      </c>
      <c r="M213" s="4" t="s">
        <v>293</v>
      </c>
      <c r="N213" s="4" t="s">
        <v>13</v>
      </c>
      <c r="O213" s="4" t="s">
        <v>11</v>
      </c>
      <c r="P213" s="4" t="s">
        <v>598</v>
      </c>
      <c r="Q213" s="4" t="s">
        <v>15</v>
      </c>
      <c r="R213" s="4" t="s">
        <v>389</v>
      </c>
      <c r="S213" s="4" t="s">
        <v>389</v>
      </c>
      <c r="T213" s="4" t="s">
        <v>400</v>
      </c>
      <c r="U213" s="4" t="s">
        <v>412</v>
      </c>
      <c r="V213" s="4"/>
      <c r="W213" s="4" t="s">
        <v>413</v>
      </c>
      <c r="X213" s="4" t="s">
        <v>412</v>
      </c>
      <c r="Y213" s="5">
        <v>325</v>
      </c>
      <c r="Z213" s="5">
        <v>3652.6</v>
      </c>
      <c r="AA213" s="19">
        <f>Z213/SUMIF(A:A,A213,Z:Z)</f>
        <v>6.666666666666668E-2</v>
      </c>
      <c r="AB213" s="6">
        <v>10.75</v>
      </c>
      <c r="AC213" s="7">
        <v>3.8359999999999999</v>
      </c>
      <c r="AD213" s="6">
        <v>11.25</v>
      </c>
      <c r="AE213" s="7">
        <v>119.37</v>
      </c>
      <c r="AF213" s="5">
        <v>11414</v>
      </c>
      <c r="AG213" s="4"/>
      <c r="AH213" s="4"/>
      <c r="AI213" s="4"/>
      <c r="AJ213" s="4"/>
      <c r="AK213" s="4"/>
      <c r="AL213" s="4"/>
      <c r="AM213" s="4"/>
      <c r="AN213" s="11" t="s">
        <v>1384</v>
      </c>
    </row>
    <row r="214" spans="1:40" x14ac:dyDescent="0.25">
      <c r="A214" s="3">
        <v>36891</v>
      </c>
      <c r="B214" s="4" t="s">
        <v>684</v>
      </c>
      <c r="C214" s="4" t="s">
        <v>861</v>
      </c>
      <c r="D214" s="8">
        <v>37073</v>
      </c>
      <c r="E214" s="8">
        <v>36021</v>
      </c>
      <c r="F214" s="6">
        <f t="shared" si="3"/>
        <v>2.882191780821918</v>
      </c>
      <c r="G214" s="4" t="s">
        <v>379</v>
      </c>
      <c r="H214" s="4" t="s">
        <v>379</v>
      </c>
      <c r="I214" s="4" t="s">
        <v>8</v>
      </c>
      <c r="J214" s="4" t="s">
        <v>9</v>
      </c>
      <c r="K214" s="4" t="s">
        <v>10</v>
      </c>
      <c r="L214" s="4" t="s">
        <v>11</v>
      </c>
      <c r="M214" s="4" t="s">
        <v>293</v>
      </c>
      <c r="N214" s="4" t="s">
        <v>13</v>
      </c>
      <c r="O214" s="4" t="s">
        <v>11</v>
      </c>
      <c r="P214" s="4" t="s">
        <v>598</v>
      </c>
      <c r="Q214" s="4" t="s">
        <v>15</v>
      </c>
      <c r="R214" s="4" t="s">
        <v>389</v>
      </c>
      <c r="S214" s="4" t="s">
        <v>389</v>
      </c>
      <c r="T214" s="4" t="s">
        <v>400</v>
      </c>
      <c r="U214" s="4" t="s">
        <v>412</v>
      </c>
      <c r="V214" s="4"/>
      <c r="W214" s="4" t="s">
        <v>413</v>
      </c>
      <c r="X214" s="4" t="s">
        <v>412</v>
      </c>
      <c r="Y214" s="5">
        <v>300</v>
      </c>
      <c r="Z214" s="5">
        <v>3652.6</v>
      </c>
      <c r="AA214" s="19">
        <f>Z214/SUMIF(A:A,A214,Z:Z)</f>
        <v>6.666666666666668E-2</v>
      </c>
      <c r="AB214" s="6">
        <v>11.5</v>
      </c>
      <c r="AC214" s="7">
        <v>4.4160000000000004</v>
      </c>
      <c r="AD214" s="6">
        <v>11.25</v>
      </c>
      <c r="AE214" s="7">
        <v>116.58</v>
      </c>
      <c r="AF214" s="5">
        <v>11136</v>
      </c>
      <c r="AG214" s="4"/>
      <c r="AH214" s="4"/>
      <c r="AI214" s="4"/>
      <c r="AJ214" s="4"/>
      <c r="AK214" s="4"/>
      <c r="AL214" s="4"/>
      <c r="AM214" s="4"/>
      <c r="AN214" s="11" t="s">
        <v>1385</v>
      </c>
    </row>
    <row r="215" spans="1:40" x14ac:dyDescent="0.25">
      <c r="A215" s="3">
        <v>36891</v>
      </c>
      <c r="B215" s="4" t="s">
        <v>707</v>
      </c>
      <c r="C215" s="4" t="s">
        <v>862</v>
      </c>
      <c r="D215" s="8">
        <v>36889</v>
      </c>
      <c r="E215" s="8">
        <v>35809</v>
      </c>
      <c r="F215" s="6">
        <f t="shared" si="3"/>
        <v>2.9589041095890409</v>
      </c>
      <c r="G215" s="4" t="s">
        <v>378</v>
      </c>
      <c r="H215" s="4" t="s">
        <v>378</v>
      </c>
      <c r="I215" s="4" t="s">
        <v>8</v>
      </c>
      <c r="J215" s="4" t="s">
        <v>9</v>
      </c>
      <c r="K215" s="4" t="s">
        <v>10</v>
      </c>
      <c r="L215" s="4" t="s">
        <v>115</v>
      </c>
      <c r="M215" s="4" t="s">
        <v>116</v>
      </c>
      <c r="N215" s="4" t="s">
        <v>13</v>
      </c>
      <c r="O215" s="4" t="s">
        <v>71</v>
      </c>
      <c r="P215" s="4" t="s">
        <v>117</v>
      </c>
      <c r="Q215" s="4" t="s">
        <v>15</v>
      </c>
      <c r="R215" s="4" t="s">
        <v>389</v>
      </c>
      <c r="S215" s="4" t="s">
        <v>389</v>
      </c>
      <c r="T215" s="4" t="s">
        <v>403</v>
      </c>
      <c r="U215" s="4" t="s">
        <v>412</v>
      </c>
      <c r="V215" s="4" t="s">
        <v>412</v>
      </c>
      <c r="W215" s="4" t="s">
        <v>413</v>
      </c>
      <c r="X215" s="4" t="s">
        <v>412</v>
      </c>
      <c r="Y215" s="5">
        <v>300</v>
      </c>
      <c r="Z215" s="5">
        <v>3652.6</v>
      </c>
      <c r="AA215" s="19">
        <f>Z215/SUMIF(A:A,A215,Z:Z)</f>
        <v>6.666666666666668E-2</v>
      </c>
      <c r="AB215" s="6">
        <v>8.1999999999999993</v>
      </c>
      <c r="AC215" s="7">
        <v>6.7069999999999999</v>
      </c>
      <c r="AD215" s="6">
        <v>5</v>
      </c>
      <c r="AE215" s="7">
        <v>135.13999999999999</v>
      </c>
      <c r="AF215" s="5">
        <v>15126</v>
      </c>
      <c r="AG215" s="4" t="s">
        <v>414</v>
      </c>
      <c r="AH215" s="4"/>
      <c r="AI215" s="4"/>
      <c r="AJ215" s="4"/>
      <c r="AK215" s="4"/>
      <c r="AL215" s="4"/>
      <c r="AM215" s="4"/>
      <c r="AN215" s="11" t="s">
        <v>1386</v>
      </c>
    </row>
    <row r="216" spans="1:40" x14ac:dyDescent="0.25">
      <c r="A216" s="3">
        <v>36891</v>
      </c>
      <c r="B216" s="4" t="s">
        <v>863</v>
      </c>
      <c r="C216" s="4" t="s">
        <v>862</v>
      </c>
      <c r="D216" s="8">
        <v>36889</v>
      </c>
      <c r="E216" s="8">
        <v>36648</v>
      </c>
      <c r="F216" s="6">
        <f t="shared" si="3"/>
        <v>0.66027397260273968</v>
      </c>
      <c r="G216" s="4" t="s">
        <v>378</v>
      </c>
      <c r="H216" s="4" t="s">
        <v>378</v>
      </c>
      <c r="I216" s="4" t="s">
        <v>8</v>
      </c>
      <c r="J216" s="4" t="s">
        <v>9</v>
      </c>
      <c r="K216" s="4" t="s">
        <v>10</v>
      </c>
      <c r="L216" s="4" t="s">
        <v>115</v>
      </c>
      <c r="M216" s="4" t="s">
        <v>116</v>
      </c>
      <c r="N216" s="4" t="s">
        <v>13</v>
      </c>
      <c r="O216" s="4" t="s">
        <v>71</v>
      </c>
      <c r="P216" s="4" t="s">
        <v>117</v>
      </c>
      <c r="Q216" s="4" t="s">
        <v>37</v>
      </c>
      <c r="R216" s="4" t="s">
        <v>389</v>
      </c>
      <c r="S216" s="4" t="s">
        <v>389</v>
      </c>
      <c r="T216" s="4" t="s">
        <v>403</v>
      </c>
      <c r="U216" s="4" t="s">
        <v>412</v>
      </c>
      <c r="V216" s="4" t="s">
        <v>412</v>
      </c>
      <c r="W216" s="4" t="s">
        <v>413</v>
      </c>
      <c r="X216" s="4" t="s">
        <v>412</v>
      </c>
      <c r="Y216" s="5">
        <v>275</v>
      </c>
      <c r="Z216" s="5">
        <v>3652.6</v>
      </c>
      <c r="AA216" s="19">
        <f>Z216/SUMIF(A:A,A216,Z:Z)</f>
        <v>6.666666666666668E-2</v>
      </c>
      <c r="AB216" s="6">
        <v>11.75</v>
      </c>
      <c r="AC216" s="7">
        <v>8.8740000000000006</v>
      </c>
      <c r="AD216" s="6">
        <v>5</v>
      </c>
      <c r="AE216" s="7">
        <v>153.80000000000001</v>
      </c>
      <c r="AF216" s="5">
        <v>21334</v>
      </c>
      <c r="AG216" s="4"/>
      <c r="AH216" s="4"/>
      <c r="AI216" s="4"/>
      <c r="AJ216" s="4"/>
      <c r="AK216" s="4"/>
      <c r="AL216" s="4"/>
      <c r="AM216" s="4"/>
      <c r="AN216" s="11" t="s">
        <v>1387</v>
      </c>
    </row>
    <row r="217" spans="1:40" x14ac:dyDescent="0.25">
      <c r="A217" s="3">
        <v>36891</v>
      </c>
      <c r="B217" s="4" t="s">
        <v>864</v>
      </c>
      <c r="C217" s="4" t="s">
        <v>865</v>
      </c>
      <c r="D217" s="8">
        <v>36907</v>
      </c>
      <c r="E217" s="8">
        <v>36690</v>
      </c>
      <c r="F217" s="6">
        <f t="shared" si="3"/>
        <v>0.59452054794520548</v>
      </c>
      <c r="G217" s="4" t="s">
        <v>379</v>
      </c>
      <c r="H217" s="4" t="s">
        <v>379</v>
      </c>
      <c r="I217" s="4" t="s">
        <v>8</v>
      </c>
      <c r="J217" s="4" t="s">
        <v>9</v>
      </c>
      <c r="K217" s="4" t="s">
        <v>10</v>
      </c>
      <c r="L217" s="4" t="s">
        <v>176</v>
      </c>
      <c r="M217" s="4" t="s">
        <v>1056</v>
      </c>
      <c r="N217" s="4" t="s">
        <v>13</v>
      </c>
      <c r="O217" s="4" t="s">
        <v>14</v>
      </c>
      <c r="P217" s="4" t="s">
        <v>596</v>
      </c>
      <c r="Q217" s="4" t="s">
        <v>37</v>
      </c>
      <c r="R217" s="4" t="s">
        <v>393</v>
      </c>
      <c r="S217" s="4" t="s">
        <v>394</v>
      </c>
      <c r="T217" s="4" t="s">
        <v>400</v>
      </c>
      <c r="U217" s="4" t="s">
        <v>412</v>
      </c>
      <c r="V217" s="4" t="s">
        <v>412</v>
      </c>
      <c r="W217" s="4" t="s">
        <v>413</v>
      </c>
      <c r="X217" s="4" t="s">
        <v>412</v>
      </c>
      <c r="Y217" s="5">
        <v>400</v>
      </c>
      <c r="Z217" s="5">
        <v>3652.6</v>
      </c>
      <c r="AA217" s="19">
        <f>Z217/SUMIF(A:A,A217,Z:Z)</f>
        <v>6.666666666666668E-2</v>
      </c>
      <c r="AB217" s="6">
        <v>12.875</v>
      </c>
      <c r="AC217" s="7">
        <v>9.1259999999999994</v>
      </c>
      <c r="AD217" s="6">
        <v>9</v>
      </c>
      <c r="AE217" s="7">
        <v>138.16999999999999</v>
      </c>
      <c r="AF217" s="5">
        <v>13242</v>
      </c>
      <c r="AG217" s="4"/>
      <c r="AH217" s="4"/>
      <c r="AI217" s="4"/>
      <c r="AJ217" s="4"/>
      <c r="AK217" s="4"/>
      <c r="AL217" s="4"/>
      <c r="AM217" s="4"/>
      <c r="AN217" s="11" t="s">
        <v>1388</v>
      </c>
    </row>
    <row r="218" spans="1:40" x14ac:dyDescent="0.25">
      <c r="A218" s="3">
        <v>36891</v>
      </c>
      <c r="B218" s="4" t="s">
        <v>745</v>
      </c>
      <c r="C218" s="4" t="s">
        <v>866</v>
      </c>
      <c r="D218" s="8">
        <v>37410</v>
      </c>
      <c r="E218" s="8">
        <v>35009</v>
      </c>
      <c r="F218" s="6">
        <f t="shared" si="3"/>
        <v>6.5780821917808217</v>
      </c>
      <c r="G218" s="4" t="s">
        <v>379</v>
      </c>
      <c r="H218" s="4" t="s">
        <v>381</v>
      </c>
      <c r="I218" s="4" t="s">
        <v>8</v>
      </c>
      <c r="J218" s="4" t="s">
        <v>9</v>
      </c>
      <c r="K218" s="4" t="s">
        <v>10</v>
      </c>
      <c r="L218" s="4" t="s">
        <v>11</v>
      </c>
      <c r="M218" s="4" t="s">
        <v>93</v>
      </c>
      <c r="N218" s="4" t="s">
        <v>13</v>
      </c>
      <c r="O218" s="4" t="s">
        <v>42</v>
      </c>
      <c r="P218" s="4" t="s">
        <v>595</v>
      </c>
      <c r="Q218" s="4" t="s">
        <v>37</v>
      </c>
      <c r="R218" s="4" t="s">
        <v>393</v>
      </c>
      <c r="S218" s="4" t="s">
        <v>394</v>
      </c>
      <c r="T218" s="4" t="s">
        <v>401</v>
      </c>
      <c r="U218" s="4" t="s">
        <v>413</v>
      </c>
      <c r="V218" s="4" t="s">
        <v>412</v>
      </c>
      <c r="W218" s="4" t="s">
        <v>413</v>
      </c>
      <c r="X218" s="4" t="s">
        <v>412</v>
      </c>
      <c r="Y218" s="5">
        <v>100</v>
      </c>
      <c r="Z218" s="5">
        <v>3652.6</v>
      </c>
      <c r="AA218" s="19">
        <f>Z218/SUMIF(A:A,A218,Z:Z)</f>
        <v>6.666666666666668E-2</v>
      </c>
      <c r="AB218" s="6">
        <v>11.875</v>
      </c>
      <c r="AC218" s="7">
        <v>4.4550000000000001</v>
      </c>
      <c r="AD218" s="6">
        <v>30</v>
      </c>
      <c r="AE218" s="7">
        <v>55.81</v>
      </c>
      <c r="AF218" s="5">
        <v>5067</v>
      </c>
      <c r="AG218" s="4"/>
      <c r="AH218" s="4"/>
      <c r="AI218" s="4"/>
      <c r="AJ218" s="4"/>
      <c r="AK218" s="4"/>
      <c r="AL218" s="4"/>
      <c r="AM218" s="4"/>
      <c r="AN218" s="11" t="s">
        <v>1389</v>
      </c>
    </row>
    <row r="219" spans="1:40" x14ac:dyDescent="0.25">
      <c r="A219" s="3">
        <v>36891</v>
      </c>
      <c r="B219" s="4" t="s">
        <v>756</v>
      </c>
      <c r="C219" s="4" t="s">
        <v>867</v>
      </c>
      <c r="D219" s="8">
        <v>36923</v>
      </c>
      <c r="E219" s="8">
        <v>35249</v>
      </c>
      <c r="F219" s="6">
        <f t="shared" si="3"/>
        <v>4.5863013698630137</v>
      </c>
      <c r="G219" s="4" t="s">
        <v>379</v>
      </c>
      <c r="H219" s="4" t="s">
        <v>379</v>
      </c>
      <c r="I219" s="4" t="s">
        <v>8</v>
      </c>
      <c r="J219" s="4" t="s">
        <v>9</v>
      </c>
      <c r="K219" s="4" t="s">
        <v>10</v>
      </c>
      <c r="L219" s="4" t="s">
        <v>198</v>
      </c>
      <c r="M219" s="4" t="s">
        <v>1057</v>
      </c>
      <c r="N219" s="4" t="s">
        <v>13</v>
      </c>
      <c r="O219" s="4" t="s">
        <v>71</v>
      </c>
      <c r="P219" s="4" t="s">
        <v>200</v>
      </c>
      <c r="Q219" s="4" t="s">
        <v>15</v>
      </c>
      <c r="R219" s="4" t="s">
        <v>389</v>
      </c>
      <c r="S219" s="4" t="s">
        <v>389</v>
      </c>
      <c r="T219" s="4" t="s">
        <v>403</v>
      </c>
      <c r="U219" s="4" t="s">
        <v>412</v>
      </c>
      <c r="V219" s="4" t="s">
        <v>412</v>
      </c>
      <c r="W219" s="4" t="s">
        <v>413</v>
      </c>
      <c r="X219" s="4" t="s">
        <v>412</v>
      </c>
      <c r="Y219" s="5">
        <v>150</v>
      </c>
      <c r="Z219" s="5">
        <v>3652.6</v>
      </c>
      <c r="AA219" s="19">
        <f>Z219/SUMIF(A:A,A219,Z:Z)</f>
        <v>6.666666666666668E-2</v>
      </c>
      <c r="AB219" s="6">
        <v>11.5</v>
      </c>
      <c r="AC219" s="7">
        <v>2.4990000000000001</v>
      </c>
      <c r="AD219" s="6">
        <v>35</v>
      </c>
      <c r="AE219" s="7">
        <v>70.13</v>
      </c>
      <c r="AF219" s="5">
        <v>6497</v>
      </c>
      <c r="AG219" s="4" t="s">
        <v>415</v>
      </c>
      <c r="AH219" s="4"/>
      <c r="AI219" s="4"/>
      <c r="AJ219" s="4"/>
      <c r="AK219" s="4"/>
      <c r="AL219" s="4"/>
      <c r="AM219" s="4"/>
      <c r="AN219" s="11" t="s">
        <v>1390</v>
      </c>
    </row>
    <row r="220" spans="1:40" x14ac:dyDescent="0.25">
      <c r="A220" s="3">
        <v>36891</v>
      </c>
      <c r="B220" s="4" t="s">
        <v>772</v>
      </c>
      <c r="C220" s="4" t="s">
        <v>868</v>
      </c>
      <c r="D220" s="8">
        <v>36901</v>
      </c>
      <c r="E220" s="8">
        <v>35863</v>
      </c>
      <c r="F220" s="6">
        <f t="shared" si="3"/>
        <v>2.8438356164383563</v>
      </c>
      <c r="G220" s="4" t="s">
        <v>379</v>
      </c>
      <c r="H220" s="4" t="s">
        <v>381</v>
      </c>
      <c r="I220" s="4" t="s">
        <v>8</v>
      </c>
      <c r="J220" s="4" t="s">
        <v>9</v>
      </c>
      <c r="K220" s="4" t="s">
        <v>10</v>
      </c>
      <c r="L220" s="4" t="s">
        <v>1058</v>
      </c>
      <c r="M220" s="4" t="s">
        <v>1058</v>
      </c>
      <c r="N220" s="4" t="s">
        <v>13</v>
      </c>
      <c r="O220" s="4" t="s">
        <v>126</v>
      </c>
      <c r="P220" s="4" t="s">
        <v>599</v>
      </c>
      <c r="Q220" s="4" t="s">
        <v>24</v>
      </c>
      <c r="R220" s="4" t="s">
        <v>24</v>
      </c>
      <c r="S220" s="4" t="s">
        <v>24</v>
      </c>
      <c r="T220" s="4" t="s">
        <v>400</v>
      </c>
      <c r="U220" s="4" t="s">
        <v>412</v>
      </c>
      <c r="V220" s="4" t="s">
        <v>413</v>
      </c>
      <c r="W220" s="4" t="s">
        <v>412</v>
      </c>
      <c r="X220" s="4" t="s">
        <v>412</v>
      </c>
      <c r="Y220" s="5">
        <v>140</v>
      </c>
      <c r="Z220" s="5">
        <v>3652.6</v>
      </c>
      <c r="AA220" s="19">
        <f>Z220/SUMIF(A:A,A220,Z:Z)</f>
        <v>6.666666666666668E-2</v>
      </c>
      <c r="AB220" s="6">
        <v>11.5</v>
      </c>
      <c r="AC220" s="7">
        <v>3.956</v>
      </c>
      <c r="AD220" s="6">
        <v>58</v>
      </c>
      <c r="AE220" s="7">
        <v>30.46</v>
      </c>
      <c r="AF220" s="5">
        <v>2532</v>
      </c>
      <c r="AG220" s="4"/>
      <c r="AH220" s="4"/>
      <c r="AI220" s="4"/>
      <c r="AJ220" s="4"/>
      <c r="AK220" s="4"/>
      <c r="AL220" s="4"/>
      <c r="AM220" s="4"/>
      <c r="AN220" s="11" t="s">
        <v>1391</v>
      </c>
    </row>
    <row r="221" spans="1:40" x14ac:dyDescent="0.25">
      <c r="A221" s="3">
        <v>36891</v>
      </c>
      <c r="B221" s="4" t="s">
        <v>773</v>
      </c>
      <c r="C221" s="4" t="s">
        <v>868</v>
      </c>
      <c r="D221" s="8">
        <v>36901</v>
      </c>
      <c r="E221" s="8">
        <v>36013</v>
      </c>
      <c r="F221" s="6">
        <f t="shared" si="3"/>
        <v>2.4328767123287673</v>
      </c>
      <c r="G221" s="4" t="s">
        <v>379</v>
      </c>
      <c r="H221" s="4" t="s">
        <v>379</v>
      </c>
      <c r="I221" s="4" t="s">
        <v>8</v>
      </c>
      <c r="J221" s="4" t="s">
        <v>9</v>
      </c>
      <c r="K221" s="4" t="s">
        <v>10</v>
      </c>
      <c r="L221" s="4" t="s">
        <v>1058</v>
      </c>
      <c r="M221" s="4" t="s">
        <v>1058</v>
      </c>
      <c r="N221" s="4" t="s">
        <v>13</v>
      </c>
      <c r="O221" s="4" t="s">
        <v>126</v>
      </c>
      <c r="P221" s="4" t="s">
        <v>599</v>
      </c>
      <c r="Q221" s="4" t="s">
        <v>15</v>
      </c>
      <c r="R221" s="4" t="s">
        <v>389</v>
      </c>
      <c r="S221" s="4" t="s">
        <v>389</v>
      </c>
      <c r="T221" s="4" t="s">
        <v>400</v>
      </c>
      <c r="U221" s="4" t="s">
        <v>412</v>
      </c>
      <c r="V221" s="4" t="s">
        <v>412</v>
      </c>
      <c r="W221" s="4" t="s">
        <v>413</v>
      </c>
      <c r="X221" s="4" t="s">
        <v>412</v>
      </c>
      <c r="Y221" s="5">
        <v>148</v>
      </c>
      <c r="Z221" s="5">
        <v>3652.6</v>
      </c>
      <c r="AA221" s="19">
        <f>Z221/SUMIF(A:A,A221,Z:Z)</f>
        <v>6.666666666666668E-2</v>
      </c>
      <c r="AB221" s="6">
        <v>11.375</v>
      </c>
      <c r="AC221" s="7">
        <v>5.1639999999999997</v>
      </c>
      <c r="AD221" s="6">
        <v>37</v>
      </c>
      <c r="AE221" s="7">
        <v>42.13</v>
      </c>
      <c r="AF221" s="5">
        <v>3700</v>
      </c>
      <c r="AG221" s="4"/>
      <c r="AH221" s="4"/>
      <c r="AI221" s="4"/>
      <c r="AJ221" s="4"/>
      <c r="AK221" s="4"/>
      <c r="AL221" s="4"/>
      <c r="AM221" s="4"/>
      <c r="AN221" s="11" t="s">
        <v>1392</v>
      </c>
    </row>
    <row r="222" spans="1:40" x14ac:dyDescent="0.25">
      <c r="A222" s="3">
        <v>36891</v>
      </c>
      <c r="B222" s="4" t="s">
        <v>869</v>
      </c>
      <c r="C222" s="4" t="s">
        <v>870</v>
      </c>
      <c r="D222" s="8">
        <v>36893</v>
      </c>
      <c r="E222" s="8">
        <v>36452</v>
      </c>
      <c r="F222" s="6">
        <f t="shared" si="3"/>
        <v>1.2082191780821918</v>
      </c>
      <c r="G222" s="4" t="s">
        <v>197</v>
      </c>
      <c r="H222" s="4" t="s">
        <v>197</v>
      </c>
      <c r="I222" s="4" t="s">
        <v>8</v>
      </c>
      <c r="J222" s="4" t="s">
        <v>9</v>
      </c>
      <c r="K222" s="4" t="s">
        <v>10</v>
      </c>
      <c r="L222" s="4" t="s">
        <v>55</v>
      </c>
      <c r="M222" s="4" t="s">
        <v>302</v>
      </c>
      <c r="N222" s="4" t="s">
        <v>13</v>
      </c>
      <c r="O222" s="4" t="s">
        <v>571</v>
      </c>
      <c r="P222" s="4" t="s">
        <v>133</v>
      </c>
      <c r="Q222" s="4" t="s">
        <v>37</v>
      </c>
      <c r="R222" s="4" t="s">
        <v>393</v>
      </c>
      <c r="S222" s="4" t="s">
        <v>394</v>
      </c>
      <c r="T222" s="4" t="s">
        <v>401</v>
      </c>
      <c r="U222" s="4" t="s">
        <v>412</v>
      </c>
      <c r="V222" s="4" t="s">
        <v>412</v>
      </c>
      <c r="W222" s="4" t="s">
        <v>413</v>
      </c>
      <c r="X222" s="4" t="s">
        <v>412</v>
      </c>
      <c r="Y222" s="5">
        <v>200</v>
      </c>
      <c r="Z222" s="5">
        <v>3652.6</v>
      </c>
      <c r="AA222" s="19">
        <f>Z222/SUMIF(A:A,A222,Z:Z)</f>
        <v>6.666666666666668E-2</v>
      </c>
      <c r="AB222" s="6">
        <v>10.25</v>
      </c>
      <c r="AC222" s="7">
        <v>8.4990000000000006</v>
      </c>
      <c r="AD222" s="6">
        <v>25.5</v>
      </c>
      <c r="AE222" s="7">
        <v>44.59</v>
      </c>
      <c r="AF222" s="5">
        <v>3935</v>
      </c>
      <c r="AG222" s="4"/>
      <c r="AH222" s="4"/>
      <c r="AI222" s="4"/>
      <c r="AJ222" s="4"/>
      <c r="AK222" s="4"/>
      <c r="AL222" s="4"/>
      <c r="AM222" s="4"/>
      <c r="AN222" s="11" t="s">
        <v>1393</v>
      </c>
    </row>
    <row r="223" spans="1:40" x14ac:dyDescent="0.25">
      <c r="A223" s="3">
        <v>36922</v>
      </c>
      <c r="B223" s="4" t="s">
        <v>871</v>
      </c>
      <c r="C223" s="4" t="s">
        <v>872</v>
      </c>
      <c r="D223" s="8">
        <v>37088</v>
      </c>
      <c r="E223" s="8">
        <v>35779</v>
      </c>
      <c r="F223" s="6">
        <f t="shared" si="3"/>
        <v>3.5863013698630137</v>
      </c>
      <c r="G223" s="4" t="s">
        <v>379</v>
      </c>
      <c r="H223" s="4" t="s">
        <v>379</v>
      </c>
      <c r="I223" s="4" t="s">
        <v>8</v>
      </c>
      <c r="J223" s="4" t="s">
        <v>9</v>
      </c>
      <c r="K223" s="4" t="s">
        <v>10</v>
      </c>
      <c r="L223" s="4" t="s">
        <v>1094</v>
      </c>
      <c r="M223" s="4" t="s">
        <v>1059</v>
      </c>
      <c r="N223" s="4" t="s">
        <v>13</v>
      </c>
      <c r="O223" s="4" t="s">
        <v>161</v>
      </c>
      <c r="P223" s="4" t="s">
        <v>582</v>
      </c>
      <c r="Q223" s="4" t="s">
        <v>37</v>
      </c>
      <c r="R223" s="4" t="s">
        <v>393</v>
      </c>
      <c r="S223" s="4" t="s">
        <v>394</v>
      </c>
      <c r="T223" s="4" t="s">
        <v>403</v>
      </c>
      <c r="U223" s="4" t="s">
        <v>413</v>
      </c>
      <c r="V223" s="4" t="s">
        <v>412</v>
      </c>
      <c r="W223" s="4" t="s">
        <v>413</v>
      </c>
      <c r="X223" s="4" t="s">
        <v>412</v>
      </c>
      <c r="Y223" s="5">
        <v>105</v>
      </c>
      <c r="Z223" s="5">
        <v>1269.5</v>
      </c>
      <c r="AA223" s="19">
        <f>Z223/SUMIF(A:A,A223,Z:Z)</f>
        <v>0.1111111111111111</v>
      </c>
      <c r="AB223" s="6">
        <v>10.625</v>
      </c>
      <c r="AC223" s="7">
        <v>6.37</v>
      </c>
      <c r="AD223" s="6">
        <v>58.5</v>
      </c>
      <c r="AE223" s="7">
        <v>23.48</v>
      </c>
      <c r="AF223" s="5">
        <v>1850</v>
      </c>
      <c r="AG223" s="4" t="s">
        <v>415</v>
      </c>
      <c r="AH223" s="4"/>
      <c r="AI223" s="4"/>
      <c r="AJ223" s="4"/>
      <c r="AK223" s="4"/>
      <c r="AL223" s="4"/>
      <c r="AM223" s="4"/>
      <c r="AN223" s="11" t="s">
        <v>1394</v>
      </c>
    </row>
    <row r="224" spans="1:40" x14ac:dyDescent="0.25">
      <c r="A224" s="3">
        <v>36922</v>
      </c>
      <c r="B224" s="4" t="s">
        <v>672</v>
      </c>
      <c r="C224" s="4" t="s">
        <v>873</v>
      </c>
      <c r="D224" s="8">
        <v>36942</v>
      </c>
      <c r="E224" s="8">
        <v>36027</v>
      </c>
      <c r="F224" s="6">
        <f t="shared" si="3"/>
        <v>2.506849315068493</v>
      </c>
      <c r="G224" s="4" t="s">
        <v>379</v>
      </c>
      <c r="H224" s="4" t="s">
        <v>379</v>
      </c>
      <c r="I224" s="4" t="s">
        <v>8</v>
      </c>
      <c r="J224" s="4" t="s">
        <v>9</v>
      </c>
      <c r="K224" s="4" t="s">
        <v>10</v>
      </c>
      <c r="L224" s="4" t="s">
        <v>34</v>
      </c>
      <c r="M224" s="4" t="s">
        <v>1060</v>
      </c>
      <c r="N224" s="4" t="s">
        <v>13</v>
      </c>
      <c r="O224" s="4" t="s">
        <v>571</v>
      </c>
      <c r="P224" s="4" t="s">
        <v>572</v>
      </c>
      <c r="Q224" s="4" t="s">
        <v>37</v>
      </c>
      <c r="R224" s="4" t="s">
        <v>393</v>
      </c>
      <c r="S224" s="4" t="s">
        <v>394</v>
      </c>
      <c r="T224" s="4" t="s">
        <v>401</v>
      </c>
      <c r="U224" s="4" t="s">
        <v>412</v>
      </c>
      <c r="V224" s="4" t="s">
        <v>412</v>
      </c>
      <c r="W224" s="4" t="s">
        <v>413</v>
      </c>
      <c r="X224" s="4" t="s">
        <v>412</v>
      </c>
      <c r="Y224" s="5">
        <v>115</v>
      </c>
      <c r="Z224" s="5">
        <v>1269.5</v>
      </c>
      <c r="AA224" s="19">
        <f>Z224/SUMIF(A:A,A224,Z:Z)</f>
        <v>0.1111111111111111</v>
      </c>
      <c r="AB224" s="6">
        <v>10.25</v>
      </c>
      <c r="AC224" s="7">
        <v>7.0819999999999999</v>
      </c>
      <c r="AD224" s="6">
        <v>40.25</v>
      </c>
      <c r="AE224" s="7">
        <v>32.020000000000003</v>
      </c>
      <c r="AF224" s="5">
        <v>2702</v>
      </c>
      <c r="AG224" s="4"/>
      <c r="AH224" s="4"/>
      <c r="AI224" s="4"/>
      <c r="AJ224" s="4"/>
      <c r="AK224" s="4"/>
      <c r="AL224" s="4"/>
      <c r="AM224" s="4"/>
      <c r="AN224" s="11" t="s">
        <v>1395</v>
      </c>
    </row>
    <row r="225" spans="1:40" x14ac:dyDescent="0.25">
      <c r="A225" s="3">
        <v>36922</v>
      </c>
      <c r="B225" s="4" t="s">
        <v>674</v>
      </c>
      <c r="C225" s="4" t="s">
        <v>874</v>
      </c>
      <c r="D225" s="8">
        <v>36929</v>
      </c>
      <c r="E225" s="8">
        <v>34576</v>
      </c>
      <c r="F225" s="6">
        <f t="shared" si="3"/>
        <v>6.4465753424657537</v>
      </c>
      <c r="G225" s="4" t="s">
        <v>40</v>
      </c>
      <c r="H225" s="4" t="s">
        <v>40</v>
      </c>
      <c r="I225" s="4" t="s">
        <v>8</v>
      </c>
      <c r="J225" s="4" t="s">
        <v>9</v>
      </c>
      <c r="K225" s="4" t="s">
        <v>10</v>
      </c>
      <c r="L225" s="4" t="s">
        <v>221</v>
      </c>
      <c r="M225" s="4" t="s">
        <v>222</v>
      </c>
      <c r="N225" s="4" t="s">
        <v>13</v>
      </c>
      <c r="O225" s="4" t="s">
        <v>71</v>
      </c>
      <c r="P225" s="4" t="s">
        <v>200</v>
      </c>
      <c r="Q225" s="4" t="s">
        <v>15</v>
      </c>
      <c r="R225" s="4" t="s">
        <v>389</v>
      </c>
      <c r="S225" s="4" t="s">
        <v>389</v>
      </c>
      <c r="T225" s="4" t="s">
        <v>400</v>
      </c>
      <c r="U225" s="4" t="s">
        <v>413</v>
      </c>
      <c r="V225" s="4"/>
      <c r="W225" s="4" t="s">
        <v>413</v>
      </c>
      <c r="X225" s="4" t="s">
        <v>412</v>
      </c>
      <c r="Y225" s="5">
        <v>125</v>
      </c>
      <c r="Z225" s="5">
        <v>1269.5</v>
      </c>
      <c r="AA225" s="19">
        <f>Z225/SUMIF(A:A,A225,Z:Z)</f>
        <v>0.1111111111111111</v>
      </c>
      <c r="AB225" s="6">
        <v>12</v>
      </c>
      <c r="AC225" s="7">
        <v>3.585</v>
      </c>
      <c r="AD225" s="6">
        <v>4</v>
      </c>
      <c r="AE225" s="7">
        <v>283.72000000000003</v>
      </c>
      <c r="AF225" s="5">
        <v>28146</v>
      </c>
      <c r="AG225" s="4" t="s">
        <v>414</v>
      </c>
      <c r="AH225" s="4"/>
      <c r="AI225" s="4"/>
      <c r="AJ225" s="4"/>
      <c r="AK225" s="4"/>
      <c r="AL225" s="4"/>
      <c r="AM225" s="4"/>
      <c r="AN225" s="11" t="s">
        <v>1396</v>
      </c>
    </row>
    <row r="226" spans="1:40" x14ac:dyDescent="0.25">
      <c r="A226" s="3">
        <v>36922</v>
      </c>
      <c r="B226" s="4" t="s">
        <v>675</v>
      </c>
      <c r="C226" s="4" t="s">
        <v>874</v>
      </c>
      <c r="D226" s="8">
        <v>36929</v>
      </c>
      <c r="E226" s="8">
        <v>34977</v>
      </c>
      <c r="F226" s="6">
        <f t="shared" si="3"/>
        <v>5.3479452054794523</v>
      </c>
      <c r="G226" s="4" t="s">
        <v>40</v>
      </c>
      <c r="H226" s="4" t="s">
        <v>40</v>
      </c>
      <c r="I226" s="4" t="s">
        <v>8</v>
      </c>
      <c r="J226" s="4" t="s">
        <v>9</v>
      </c>
      <c r="K226" s="4" t="s">
        <v>10</v>
      </c>
      <c r="L226" s="4" t="s">
        <v>221</v>
      </c>
      <c r="M226" s="4" t="s">
        <v>222</v>
      </c>
      <c r="N226" s="4" t="s">
        <v>13</v>
      </c>
      <c r="O226" s="4" t="s">
        <v>71</v>
      </c>
      <c r="P226" s="4" t="s">
        <v>200</v>
      </c>
      <c r="Q226" s="4" t="s">
        <v>37</v>
      </c>
      <c r="R226" s="4" t="s">
        <v>393</v>
      </c>
      <c r="S226" s="4" t="s">
        <v>394</v>
      </c>
      <c r="T226" s="4" t="s">
        <v>403</v>
      </c>
      <c r="U226" s="4" t="s">
        <v>412</v>
      </c>
      <c r="V226" s="4" t="s">
        <v>412</v>
      </c>
      <c r="W226" s="4" t="s">
        <v>413</v>
      </c>
      <c r="X226" s="4" t="s">
        <v>412</v>
      </c>
      <c r="Y226" s="5">
        <v>125</v>
      </c>
      <c r="Z226" s="5">
        <v>1269.5</v>
      </c>
      <c r="AA226" s="19">
        <f>Z226/SUMIF(A:A,A226,Z:Z)</f>
        <v>0.1111111111111111</v>
      </c>
      <c r="AB226" s="6">
        <v>12.25</v>
      </c>
      <c r="AC226" s="7">
        <v>4.6660000000000004</v>
      </c>
      <c r="AD226" s="6">
        <v>4</v>
      </c>
      <c r="AE226" s="7">
        <v>268.38</v>
      </c>
      <c r="AF226" s="5">
        <v>26517</v>
      </c>
      <c r="AG226" s="4" t="s">
        <v>414</v>
      </c>
      <c r="AH226" s="4"/>
      <c r="AI226" s="4"/>
      <c r="AJ226" s="4"/>
      <c r="AK226" s="4"/>
      <c r="AL226" s="4"/>
      <c r="AM226" s="4"/>
      <c r="AN226" s="11" t="s">
        <v>1397</v>
      </c>
    </row>
    <row r="227" spans="1:40" x14ac:dyDescent="0.25">
      <c r="A227" s="3">
        <v>36922</v>
      </c>
      <c r="B227" s="4" t="s">
        <v>875</v>
      </c>
      <c r="C227" s="4" t="s">
        <v>876</v>
      </c>
      <c r="D227" s="8">
        <v>38019</v>
      </c>
      <c r="E227" s="8">
        <v>35781</v>
      </c>
      <c r="F227" s="6">
        <f t="shared" si="3"/>
        <v>6.1315068493150688</v>
      </c>
      <c r="G227" s="4" t="s">
        <v>379</v>
      </c>
      <c r="H227" s="4" t="s">
        <v>379</v>
      </c>
      <c r="I227" s="4" t="s">
        <v>8</v>
      </c>
      <c r="J227" s="4" t="s">
        <v>9</v>
      </c>
      <c r="K227" s="4" t="s">
        <v>10</v>
      </c>
      <c r="L227" s="4" t="s">
        <v>11</v>
      </c>
      <c r="M227" s="4" t="s">
        <v>93</v>
      </c>
      <c r="N227" s="4" t="s">
        <v>13</v>
      </c>
      <c r="O227" s="4" t="s">
        <v>11</v>
      </c>
      <c r="P227" s="4" t="s">
        <v>576</v>
      </c>
      <c r="Q227" s="4" t="s">
        <v>15</v>
      </c>
      <c r="R227" s="4" t="s">
        <v>389</v>
      </c>
      <c r="S227" s="4" t="s">
        <v>389</v>
      </c>
      <c r="T227" s="4" t="s">
        <v>403</v>
      </c>
      <c r="U227" s="4" t="s">
        <v>412</v>
      </c>
      <c r="V227" s="4"/>
      <c r="W227" s="4" t="s">
        <v>413</v>
      </c>
      <c r="X227" s="4" t="s">
        <v>412</v>
      </c>
      <c r="Y227" s="5">
        <v>124.5</v>
      </c>
      <c r="Z227" s="5">
        <v>1269.5</v>
      </c>
      <c r="AA227" s="19">
        <f>Z227/SUMIF(A:A,A227,Z:Z)</f>
        <v>0.1111111111111111</v>
      </c>
      <c r="AB227" s="6">
        <v>13.75</v>
      </c>
      <c r="AC227" s="7">
        <v>4.6219999999999999</v>
      </c>
      <c r="AD227" s="6">
        <v>38.25</v>
      </c>
      <c r="AE227" s="7">
        <v>48.03</v>
      </c>
      <c r="AF227" s="5">
        <v>4320</v>
      </c>
      <c r="AG227" s="4"/>
      <c r="AH227" s="4"/>
      <c r="AI227" s="4"/>
      <c r="AJ227" s="4"/>
      <c r="AK227" s="4"/>
      <c r="AL227" s="4"/>
      <c r="AM227" s="4"/>
      <c r="AN227" s="11" t="s">
        <v>1398</v>
      </c>
    </row>
    <row r="228" spans="1:40" x14ac:dyDescent="0.25">
      <c r="A228" s="3">
        <v>36922</v>
      </c>
      <c r="B228" s="4" t="s">
        <v>709</v>
      </c>
      <c r="C228" s="4" t="s">
        <v>877</v>
      </c>
      <c r="D228" s="8">
        <v>36923</v>
      </c>
      <c r="E228" s="8">
        <v>36115</v>
      </c>
      <c r="F228" s="6">
        <f t="shared" si="3"/>
        <v>2.2136986301369861</v>
      </c>
      <c r="G228" s="4" t="s">
        <v>197</v>
      </c>
      <c r="H228" s="4" t="s">
        <v>197</v>
      </c>
      <c r="I228" s="4" t="s">
        <v>8</v>
      </c>
      <c r="J228" s="4" t="s">
        <v>9</v>
      </c>
      <c r="K228" s="4" t="s">
        <v>10</v>
      </c>
      <c r="L228" s="4" t="s">
        <v>1091</v>
      </c>
      <c r="M228" s="4" t="s">
        <v>1035</v>
      </c>
      <c r="N228" s="4" t="s">
        <v>13</v>
      </c>
      <c r="O228" s="4" t="s">
        <v>248</v>
      </c>
      <c r="P228" s="4" t="s">
        <v>43</v>
      </c>
      <c r="Q228" s="4" t="s">
        <v>37</v>
      </c>
      <c r="R228" s="4" t="s">
        <v>393</v>
      </c>
      <c r="S228" s="4" t="s">
        <v>394</v>
      </c>
      <c r="T228" s="4" t="s">
        <v>401</v>
      </c>
      <c r="U228" s="4" t="s">
        <v>412</v>
      </c>
      <c r="V228" s="4" t="s">
        <v>412</v>
      </c>
      <c r="W228" s="4" t="s">
        <v>413</v>
      </c>
      <c r="X228" s="4" t="s">
        <v>412</v>
      </c>
      <c r="Y228" s="5">
        <v>300</v>
      </c>
      <c r="Z228" s="5">
        <v>1269.5</v>
      </c>
      <c r="AA228" s="19">
        <f>Z228/SUMIF(A:A,A228,Z:Z)</f>
        <v>0.1111111111111111</v>
      </c>
      <c r="AB228" s="6">
        <v>8.875</v>
      </c>
      <c r="AC228" s="7">
        <v>7.5</v>
      </c>
      <c r="AD228" s="6">
        <v>16</v>
      </c>
      <c r="AE228" s="7">
        <v>61.39</v>
      </c>
      <c r="AF228" s="5">
        <v>5642</v>
      </c>
      <c r="AG228" s="4"/>
      <c r="AH228" s="4"/>
      <c r="AI228" s="4"/>
      <c r="AJ228" s="4"/>
      <c r="AK228" s="4"/>
      <c r="AL228" s="4"/>
      <c r="AM228" s="4"/>
      <c r="AN228" s="11" t="s">
        <v>1399</v>
      </c>
    </row>
    <row r="229" spans="1:40" x14ac:dyDescent="0.25">
      <c r="A229" s="3">
        <v>36922</v>
      </c>
      <c r="B229" s="4" t="s">
        <v>715</v>
      </c>
      <c r="C229" s="4" t="s">
        <v>878</v>
      </c>
      <c r="D229" s="8">
        <v>36923</v>
      </c>
      <c r="E229" s="8">
        <v>34631</v>
      </c>
      <c r="F229" s="6">
        <f t="shared" si="3"/>
        <v>6.279452054794521</v>
      </c>
      <c r="G229" s="4" t="s">
        <v>40</v>
      </c>
      <c r="H229" s="4" t="s">
        <v>40</v>
      </c>
      <c r="I229" s="4" t="s">
        <v>8</v>
      </c>
      <c r="J229" s="4" t="s">
        <v>9</v>
      </c>
      <c r="K229" s="4" t="s">
        <v>10</v>
      </c>
      <c r="L229" s="4" t="s">
        <v>180</v>
      </c>
      <c r="M229" s="4" t="s">
        <v>1061</v>
      </c>
      <c r="N229" s="4" t="s">
        <v>13</v>
      </c>
      <c r="O229" s="4" t="s">
        <v>34</v>
      </c>
      <c r="P229" s="4" t="s">
        <v>36</v>
      </c>
      <c r="Q229" s="4" t="s">
        <v>15</v>
      </c>
      <c r="R229" s="4" t="s">
        <v>389</v>
      </c>
      <c r="S229" s="4" t="s">
        <v>389</v>
      </c>
      <c r="T229" s="4" t="s">
        <v>400</v>
      </c>
      <c r="U229" s="4" t="s">
        <v>412</v>
      </c>
      <c r="V229" s="4"/>
      <c r="W229" s="4" t="s">
        <v>413</v>
      </c>
      <c r="X229" s="4" t="s">
        <v>412</v>
      </c>
      <c r="Y229" s="5">
        <v>125</v>
      </c>
      <c r="Z229" s="5">
        <v>1269.5</v>
      </c>
      <c r="AA229" s="19">
        <f>Z229/SUMIF(A:A,A229,Z:Z)</f>
        <v>0.1111111111111111</v>
      </c>
      <c r="AB229" s="6">
        <v>12.5</v>
      </c>
      <c r="AC229" s="7">
        <v>3.915</v>
      </c>
      <c r="AD229" s="6">
        <v>59.75</v>
      </c>
      <c r="AE229" s="7">
        <v>30.88</v>
      </c>
      <c r="AF229" s="5">
        <v>2606</v>
      </c>
      <c r="AG229" s="4"/>
      <c r="AH229" s="4"/>
      <c r="AI229" s="4"/>
      <c r="AJ229" s="4"/>
      <c r="AK229" s="4"/>
      <c r="AL229" s="4"/>
      <c r="AM229" s="4"/>
      <c r="AN229" s="11" t="s">
        <v>1400</v>
      </c>
    </row>
    <row r="230" spans="1:40" x14ac:dyDescent="0.25">
      <c r="A230" s="3">
        <v>36922</v>
      </c>
      <c r="B230" s="4" t="s">
        <v>724</v>
      </c>
      <c r="C230" s="4" t="s">
        <v>879</v>
      </c>
      <c r="D230" s="8">
        <v>36937</v>
      </c>
      <c r="E230" s="8">
        <v>36033</v>
      </c>
      <c r="F230" s="6">
        <f t="shared" si="3"/>
        <v>2.4767123287671233</v>
      </c>
      <c r="G230" s="4" t="s">
        <v>379</v>
      </c>
      <c r="H230" s="4" t="s">
        <v>379</v>
      </c>
      <c r="I230" s="4" t="s">
        <v>8</v>
      </c>
      <c r="J230" s="4" t="s">
        <v>9</v>
      </c>
      <c r="K230" s="4" t="s">
        <v>10</v>
      </c>
      <c r="L230" s="4" t="s">
        <v>11</v>
      </c>
      <c r="M230" s="4" t="s">
        <v>293</v>
      </c>
      <c r="N230" s="4" t="s">
        <v>13</v>
      </c>
      <c r="O230" s="4" t="s">
        <v>11</v>
      </c>
      <c r="P230" s="4" t="s">
        <v>576</v>
      </c>
      <c r="Q230" s="4" t="s">
        <v>15</v>
      </c>
      <c r="R230" s="4" t="s">
        <v>389</v>
      </c>
      <c r="S230" s="4" t="s">
        <v>389</v>
      </c>
      <c r="T230" s="4" t="s">
        <v>400</v>
      </c>
      <c r="U230" s="4" t="s">
        <v>412</v>
      </c>
      <c r="V230" s="4"/>
      <c r="W230" s="4" t="s">
        <v>413</v>
      </c>
      <c r="X230" s="4" t="s">
        <v>412</v>
      </c>
      <c r="Y230" s="5">
        <v>150</v>
      </c>
      <c r="Z230" s="5">
        <v>1269.5</v>
      </c>
      <c r="AA230" s="19">
        <f>Z230/SUMIF(A:A,A230,Z:Z)</f>
        <v>0.1111111111111111</v>
      </c>
      <c r="AB230" s="6">
        <v>11.625</v>
      </c>
      <c r="AC230" s="7">
        <v>4.0789999999999997</v>
      </c>
      <c r="AD230" s="6">
        <v>15</v>
      </c>
      <c r="AE230" s="7">
        <v>98.43</v>
      </c>
      <c r="AF230" s="5">
        <v>9382</v>
      </c>
      <c r="AG230" s="4"/>
      <c r="AH230" s="4"/>
      <c r="AI230" s="4"/>
      <c r="AJ230" s="4"/>
      <c r="AK230" s="4"/>
      <c r="AL230" s="4"/>
      <c r="AM230" s="4"/>
      <c r="AN230" s="11" t="s">
        <v>1401</v>
      </c>
    </row>
    <row r="231" spans="1:40" x14ac:dyDescent="0.25">
      <c r="A231" s="3">
        <v>36922</v>
      </c>
      <c r="B231" s="4" t="s">
        <v>744</v>
      </c>
      <c r="C231" s="4" t="s">
        <v>880</v>
      </c>
      <c r="D231" s="8">
        <v>36937</v>
      </c>
      <c r="E231" s="8">
        <v>35982</v>
      </c>
      <c r="F231" s="6">
        <f t="shared" si="3"/>
        <v>2.6164383561643834</v>
      </c>
      <c r="G231" s="4" t="s">
        <v>197</v>
      </c>
      <c r="H231" s="4" t="s">
        <v>197</v>
      </c>
      <c r="I231" s="4" t="s">
        <v>8</v>
      </c>
      <c r="J231" s="4" t="s">
        <v>9</v>
      </c>
      <c r="K231" s="4" t="s">
        <v>10</v>
      </c>
      <c r="L231" s="4" t="s">
        <v>1091</v>
      </c>
      <c r="M231" s="4" t="s">
        <v>1062</v>
      </c>
      <c r="N231" s="4" t="s">
        <v>13</v>
      </c>
      <c r="O231" s="4" t="s">
        <v>19</v>
      </c>
      <c r="P231" s="4" t="s">
        <v>574</v>
      </c>
      <c r="Q231" s="4" t="s">
        <v>37</v>
      </c>
      <c r="R231" s="4" t="s">
        <v>393</v>
      </c>
      <c r="S231" s="4" t="s">
        <v>394</v>
      </c>
      <c r="T231" s="4" t="s">
        <v>401</v>
      </c>
      <c r="U231" s="4" t="s">
        <v>413</v>
      </c>
      <c r="V231" s="4" t="s">
        <v>412</v>
      </c>
      <c r="W231" s="4" t="s">
        <v>413</v>
      </c>
      <c r="X231" s="4" t="s">
        <v>412</v>
      </c>
      <c r="Y231" s="5">
        <v>100</v>
      </c>
      <c r="Z231" s="5">
        <v>1269.5</v>
      </c>
      <c r="AA231" s="19">
        <f>Z231/SUMIF(A:A,A231,Z:Z)</f>
        <v>0.1111111111111111</v>
      </c>
      <c r="AB231" s="6">
        <v>11.5</v>
      </c>
      <c r="AC231" s="7">
        <v>6.9560000000000004</v>
      </c>
      <c r="AD231" s="6">
        <v>23.13</v>
      </c>
      <c r="AE231" s="7">
        <v>55.84</v>
      </c>
      <c r="AF231" s="5">
        <v>5094</v>
      </c>
      <c r="AG231" s="4"/>
      <c r="AH231" s="4"/>
      <c r="AI231" s="4"/>
      <c r="AJ231" s="4"/>
      <c r="AK231" s="4"/>
      <c r="AL231" s="4"/>
      <c r="AM231" s="4"/>
      <c r="AN231" s="11" t="s">
        <v>1402</v>
      </c>
    </row>
    <row r="232" spans="1:40" x14ac:dyDescent="0.25">
      <c r="A232" s="3">
        <v>36950</v>
      </c>
      <c r="B232" s="4" t="s">
        <v>749</v>
      </c>
      <c r="C232" s="4" t="s">
        <v>881</v>
      </c>
      <c r="D232" s="8">
        <v>36969</v>
      </c>
      <c r="E232" s="8">
        <v>35965</v>
      </c>
      <c r="F232" s="6">
        <f t="shared" si="3"/>
        <v>2.7506849315068491</v>
      </c>
      <c r="G232" s="4" t="s">
        <v>379</v>
      </c>
      <c r="H232" s="4" t="s">
        <v>379</v>
      </c>
      <c r="I232" s="4" t="s">
        <v>8</v>
      </c>
      <c r="J232" s="4" t="s">
        <v>67</v>
      </c>
      <c r="K232" s="4" t="s">
        <v>328</v>
      </c>
      <c r="L232" s="4" t="s">
        <v>11</v>
      </c>
      <c r="M232" s="4" t="s">
        <v>149</v>
      </c>
      <c r="N232" s="4" t="s">
        <v>13</v>
      </c>
      <c r="O232" s="4" t="s">
        <v>11</v>
      </c>
      <c r="P232" s="4" t="s">
        <v>576</v>
      </c>
      <c r="Q232" s="4" t="s">
        <v>15</v>
      </c>
      <c r="R232" s="4" t="s">
        <v>389</v>
      </c>
      <c r="S232" s="4" t="s">
        <v>389</v>
      </c>
      <c r="T232" s="4" t="s">
        <v>403</v>
      </c>
      <c r="U232" s="4" t="s">
        <v>412</v>
      </c>
      <c r="V232" s="4" t="s">
        <v>412</v>
      </c>
      <c r="W232" s="4" t="s">
        <v>413</v>
      </c>
      <c r="X232" s="4" t="s">
        <v>412</v>
      </c>
      <c r="Y232" s="5">
        <v>200</v>
      </c>
      <c r="Z232" s="5">
        <v>1464.8</v>
      </c>
      <c r="AA232" s="19">
        <f>Z232/SUMIF(A:A,A232,Z:Z)</f>
        <v>0.14285714285714288</v>
      </c>
      <c r="AB232" s="6">
        <v>9.125</v>
      </c>
      <c r="AC232" s="7">
        <v>7.0049999999999999</v>
      </c>
      <c r="AD232" s="6">
        <v>2.88</v>
      </c>
      <c r="AE232" s="7">
        <v>313.01</v>
      </c>
      <c r="AF232" s="5">
        <v>31549</v>
      </c>
      <c r="AG232" s="4" t="s">
        <v>414</v>
      </c>
      <c r="AH232" s="4"/>
      <c r="AI232" s="4"/>
      <c r="AJ232" s="4"/>
      <c r="AK232" s="4"/>
      <c r="AL232" s="4"/>
      <c r="AM232" s="4"/>
      <c r="AN232" s="11" t="s">
        <v>1403</v>
      </c>
    </row>
    <row r="233" spans="1:40" x14ac:dyDescent="0.25">
      <c r="A233" s="3">
        <v>36950</v>
      </c>
      <c r="B233" s="4" t="s">
        <v>750</v>
      </c>
      <c r="C233" s="4" t="s">
        <v>881</v>
      </c>
      <c r="D233" s="8">
        <v>36969</v>
      </c>
      <c r="E233" s="8">
        <v>35975</v>
      </c>
      <c r="F233" s="6">
        <f t="shared" si="3"/>
        <v>2.7232876712328768</v>
      </c>
      <c r="G233" s="4" t="s">
        <v>379</v>
      </c>
      <c r="H233" s="4" t="s">
        <v>379</v>
      </c>
      <c r="I233" s="4" t="s">
        <v>8</v>
      </c>
      <c r="J233" s="4" t="s">
        <v>67</v>
      </c>
      <c r="K233" s="4" t="s">
        <v>328</v>
      </c>
      <c r="L233" s="4" t="s">
        <v>11</v>
      </c>
      <c r="M233" s="4" t="s">
        <v>149</v>
      </c>
      <c r="N233" s="4" t="s">
        <v>13</v>
      </c>
      <c r="O233" s="4" t="s">
        <v>11</v>
      </c>
      <c r="P233" s="4" t="s">
        <v>576</v>
      </c>
      <c r="Q233" s="4" t="s">
        <v>15</v>
      </c>
      <c r="R233" s="4" t="s">
        <v>389</v>
      </c>
      <c r="S233" s="4" t="s">
        <v>389</v>
      </c>
      <c r="T233" s="4" t="s">
        <v>403</v>
      </c>
      <c r="U233" s="4" t="s">
        <v>412</v>
      </c>
      <c r="V233" s="4" t="s">
        <v>412</v>
      </c>
      <c r="W233" s="4" t="s">
        <v>413</v>
      </c>
      <c r="X233" s="4" t="s">
        <v>412</v>
      </c>
      <c r="Y233" s="5">
        <v>328.1</v>
      </c>
      <c r="Z233" s="5">
        <v>1464.8</v>
      </c>
      <c r="AA233" s="19">
        <f>Z233/SUMIF(A:A,A233,Z:Z)</f>
        <v>0.14285714285714288</v>
      </c>
      <c r="AB233" s="6">
        <v>10.125</v>
      </c>
      <c r="AC233" s="7">
        <v>7.0049999999999999</v>
      </c>
      <c r="AD233" s="6">
        <v>3</v>
      </c>
      <c r="AE233" s="7">
        <v>90.17</v>
      </c>
      <c r="AF233" s="5">
        <v>33588</v>
      </c>
      <c r="AG233" s="4" t="s">
        <v>414</v>
      </c>
      <c r="AH233" s="4"/>
      <c r="AI233" s="4"/>
      <c r="AJ233" s="4"/>
      <c r="AK233" s="4"/>
      <c r="AL233" s="4"/>
      <c r="AM233" s="4"/>
      <c r="AN233" s="11" t="s">
        <v>1404</v>
      </c>
    </row>
    <row r="234" spans="1:40" x14ac:dyDescent="0.25">
      <c r="A234" s="3">
        <v>36950</v>
      </c>
      <c r="B234" s="4" t="s">
        <v>751</v>
      </c>
      <c r="C234" s="4" t="s">
        <v>881</v>
      </c>
      <c r="D234" s="8">
        <v>36969</v>
      </c>
      <c r="E234" s="8">
        <v>36224</v>
      </c>
      <c r="F234" s="6">
        <f t="shared" si="3"/>
        <v>2.0410958904109591</v>
      </c>
      <c r="G234" s="4" t="s">
        <v>379</v>
      </c>
      <c r="H234" s="4" t="s">
        <v>379</v>
      </c>
      <c r="I234" s="4" t="s">
        <v>8</v>
      </c>
      <c r="J234" s="4" t="s">
        <v>67</v>
      </c>
      <c r="K234" s="4" t="s">
        <v>328</v>
      </c>
      <c r="L234" s="4" t="s">
        <v>11</v>
      </c>
      <c r="M234" s="4" t="s">
        <v>149</v>
      </c>
      <c r="N234" s="4" t="s">
        <v>13</v>
      </c>
      <c r="O234" s="4" t="s">
        <v>11</v>
      </c>
      <c r="P234" s="4" t="s">
        <v>576</v>
      </c>
      <c r="Q234" s="4" t="s">
        <v>15</v>
      </c>
      <c r="R234" s="4" t="s">
        <v>389</v>
      </c>
      <c r="S234" s="4" t="s">
        <v>389</v>
      </c>
      <c r="T234" s="4" t="s">
        <v>403</v>
      </c>
      <c r="U234" s="4" t="s">
        <v>412</v>
      </c>
      <c r="V234" s="4" t="s">
        <v>412</v>
      </c>
      <c r="W234" s="4" t="s">
        <v>413</v>
      </c>
      <c r="X234" s="4" t="s">
        <v>412</v>
      </c>
      <c r="Y234" s="5">
        <v>200</v>
      </c>
      <c r="Z234" s="5">
        <v>1464.8</v>
      </c>
      <c r="AA234" s="19">
        <f>Z234/SUMIF(A:A,A234,Z:Z)</f>
        <v>0.14285714285714288</v>
      </c>
      <c r="AB234" s="6">
        <v>10.5</v>
      </c>
      <c r="AC234" s="7">
        <v>7.7130000000000001</v>
      </c>
      <c r="AD234" s="6">
        <v>3</v>
      </c>
      <c r="AE234" s="7">
        <v>293.08</v>
      </c>
      <c r="AF234" s="5">
        <v>29239</v>
      </c>
      <c r="AG234" s="4" t="s">
        <v>414</v>
      </c>
      <c r="AH234" s="4"/>
      <c r="AI234" s="4"/>
      <c r="AJ234" s="4"/>
      <c r="AK234" s="4"/>
      <c r="AL234" s="4"/>
      <c r="AM234" s="4"/>
      <c r="AN234" s="11" t="s">
        <v>1405</v>
      </c>
    </row>
    <row r="235" spans="1:40" x14ac:dyDescent="0.25">
      <c r="A235" s="3">
        <v>36950</v>
      </c>
      <c r="B235" s="4" t="s">
        <v>752</v>
      </c>
      <c r="C235" s="4" t="s">
        <v>881</v>
      </c>
      <c r="D235" s="8">
        <v>36969</v>
      </c>
      <c r="E235" s="8">
        <v>36224</v>
      </c>
      <c r="F235" s="6">
        <f t="shared" si="3"/>
        <v>2.0410958904109591</v>
      </c>
      <c r="G235" s="4" t="s">
        <v>379</v>
      </c>
      <c r="H235" s="4" t="s">
        <v>379</v>
      </c>
      <c r="I235" s="4" t="s">
        <v>8</v>
      </c>
      <c r="J235" s="4" t="s">
        <v>67</v>
      </c>
      <c r="K235" s="4" t="s">
        <v>328</v>
      </c>
      <c r="L235" s="4" t="s">
        <v>11</v>
      </c>
      <c r="M235" s="4" t="s">
        <v>149</v>
      </c>
      <c r="N235" s="4" t="s">
        <v>13</v>
      </c>
      <c r="O235" s="4" t="s">
        <v>11</v>
      </c>
      <c r="P235" s="4" t="s">
        <v>576</v>
      </c>
      <c r="Q235" s="4" t="s">
        <v>15</v>
      </c>
      <c r="R235" s="4" t="s">
        <v>389</v>
      </c>
      <c r="S235" s="4" t="s">
        <v>389</v>
      </c>
      <c r="T235" s="4" t="s">
        <v>403</v>
      </c>
      <c r="U235" s="4" t="s">
        <v>412</v>
      </c>
      <c r="V235" s="4" t="s">
        <v>412</v>
      </c>
      <c r="W235" s="4" t="s">
        <v>413</v>
      </c>
      <c r="X235" s="4" t="s">
        <v>412</v>
      </c>
      <c r="Y235" s="5">
        <v>100</v>
      </c>
      <c r="Z235" s="5">
        <v>1464.8</v>
      </c>
      <c r="AA235" s="19">
        <f>Z235/SUMIF(A:A,A235,Z:Z)</f>
        <v>0.14285714285714288</v>
      </c>
      <c r="AB235" s="6">
        <v>12</v>
      </c>
      <c r="AC235" s="7">
        <v>7.6749999999999998</v>
      </c>
      <c r="AD235" s="6">
        <v>3</v>
      </c>
      <c r="AE235" s="7">
        <v>326.11</v>
      </c>
      <c r="AF235" s="5">
        <v>32613</v>
      </c>
      <c r="AG235" s="4" t="s">
        <v>414</v>
      </c>
      <c r="AH235" s="4"/>
      <c r="AI235" s="4"/>
      <c r="AJ235" s="4"/>
      <c r="AK235" s="4"/>
      <c r="AL235" s="4"/>
      <c r="AM235" s="4"/>
      <c r="AN235" s="11" t="s">
        <v>1406</v>
      </c>
    </row>
    <row r="236" spans="1:40" x14ac:dyDescent="0.25">
      <c r="A236" s="3">
        <v>36950</v>
      </c>
      <c r="B236" s="4" t="s">
        <v>882</v>
      </c>
      <c r="C236" s="4" t="s">
        <v>881</v>
      </c>
      <c r="D236" s="8">
        <v>36969</v>
      </c>
      <c r="E236" s="8">
        <v>36504</v>
      </c>
      <c r="F236" s="6">
        <f t="shared" si="3"/>
        <v>1.273972602739726</v>
      </c>
      <c r="G236" s="4" t="s">
        <v>379</v>
      </c>
      <c r="H236" s="4" t="s">
        <v>379</v>
      </c>
      <c r="I236" s="4" t="s">
        <v>8</v>
      </c>
      <c r="J236" s="4" t="s">
        <v>67</v>
      </c>
      <c r="K236" s="4" t="s">
        <v>328</v>
      </c>
      <c r="L236" s="4" t="s">
        <v>11</v>
      </c>
      <c r="M236" s="4" t="s">
        <v>149</v>
      </c>
      <c r="N236" s="4" t="s">
        <v>13</v>
      </c>
      <c r="O236" s="4" t="s">
        <v>11</v>
      </c>
      <c r="P236" s="4" t="s">
        <v>576</v>
      </c>
      <c r="Q236" s="4" t="s">
        <v>15</v>
      </c>
      <c r="R236" s="4" t="s">
        <v>389</v>
      </c>
      <c r="S236" s="4" t="s">
        <v>389</v>
      </c>
      <c r="T236" s="4" t="s">
        <v>403</v>
      </c>
      <c r="U236" s="4" t="s">
        <v>412</v>
      </c>
      <c r="V236" s="4" t="s">
        <v>412</v>
      </c>
      <c r="W236" s="4" t="s">
        <v>413</v>
      </c>
      <c r="X236" s="4" t="s">
        <v>412</v>
      </c>
      <c r="Y236" s="5">
        <v>175</v>
      </c>
      <c r="Z236" s="5">
        <v>1464.8</v>
      </c>
      <c r="AA236" s="19">
        <f>Z236/SUMIF(A:A,A236,Z:Z)</f>
        <v>0.14285714285714288</v>
      </c>
      <c r="AB236" s="6">
        <v>9.875</v>
      </c>
      <c r="AC236" s="7">
        <v>8.7119999999999997</v>
      </c>
      <c r="AD236" s="6">
        <v>3.75</v>
      </c>
      <c r="AE236" s="7">
        <v>233.95</v>
      </c>
      <c r="AF236" s="5">
        <v>23188</v>
      </c>
      <c r="AG236" s="4" t="s">
        <v>414</v>
      </c>
      <c r="AH236" s="4"/>
      <c r="AI236" s="4"/>
      <c r="AJ236" s="4"/>
      <c r="AK236" s="4"/>
      <c r="AL236" s="4"/>
      <c r="AM236" s="4"/>
      <c r="AN236" s="11" t="s">
        <v>1407</v>
      </c>
    </row>
    <row r="237" spans="1:40" x14ac:dyDescent="0.25">
      <c r="A237" s="3">
        <v>36950</v>
      </c>
      <c r="B237" s="4" t="s">
        <v>883</v>
      </c>
      <c r="C237" s="4" t="s">
        <v>881</v>
      </c>
      <c r="D237" s="8">
        <v>36969</v>
      </c>
      <c r="E237" s="8">
        <v>36756</v>
      </c>
      <c r="F237" s="6">
        <f t="shared" si="3"/>
        <v>0.58356164383561648</v>
      </c>
      <c r="G237" s="4" t="s">
        <v>379</v>
      </c>
      <c r="H237" s="4" t="s">
        <v>379</v>
      </c>
      <c r="I237" s="4" t="s">
        <v>8</v>
      </c>
      <c r="J237" s="4" t="s">
        <v>67</v>
      </c>
      <c r="K237" s="4" t="s">
        <v>328</v>
      </c>
      <c r="L237" s="4" t="s">
        <v>11</v>
      </c>
      <c r="M237" s="4" t="s">
        <v>149</v>
      </c>
      <c r="N237" s="4" t="s">
        <v>13</v>
      </c>
      <c r="O237" s="4" t="s">
        <v>11</v>
      </c>
      <c r="P237" s="4" t="s">
        <v>576</v>
      </c>
      <c r="Q237" s="4" t="s">
        <v>15</v>
      </c>
      <c r="R237" s="4" t="s">
        <v>389</v>
      </c>
      <c r="S237" s="4" t="s">
        <v>389</v>
      </c>
      <c r="T237" s="4" t="s">
        <v>403</v>
      </c>
      <c r="U237" s="4" t="s">
        <v>412</v>
      </c>
      <c r="V237" s="4" t="s">
        <v>412</v>
      </c>
      <c r="W237" s="4" t="s">
        <v>413</v>
      </c>
      <c r="X237" s="4" t="s">
        <v>412</v>
      </c>
      <c r="Y237" s="5">
        <v>100</v>
      </c>
      <c r="Z237" s="5">
        <v>1464.8</v>
      </c>
      <c r="AA237" s="19">
        <f>Z237/SUMIF(A:A,A237,Z:Z)</f>
        <v>0.14285714285714288</v>
      </c>
      <c r="AB237" s="6">
        <v>12.875</v>
      </c>
      <c r="AC237" s="7">
        <v>9.0030000000000001</v>
      </c>
      <c r="AD237" s="6">
        <v>4</v>
      </c>
      <c r="AE237" s="7">
        <v>317.3</v>
      </c>
      <c r="AF237" s="5">
        <v>32002</v>
      </c>
      <c r="AG237" s="4" t="s">
        <v>415</v>
      </c>
      <c r="AH237" s="4"/>
      <c r="AI237" s="4"/>
      <c r="AJ237" s="4"/>
      <c r="AK237" s="4"/>
      <c r="AL237" s="4"/>
      <c r="AM237" s="4"/>
      <c r="AN237" s="11" t="s">
        <v>1408</v>
      </c>
    </row>
    <row r="238" spans="1:40" x14ac:dyDescent="0.25">
      <c r="A238" s="3">
        <v>36950</v>
      </c>
      <c r="B238" s="4" t="s">
        <v>779</v>
      </c>
      <c r="C238" s="4" t="s">
        <v>884</v>
      </c>
      <c r="D238" s="8">
        <v>36955</v>
      </c>
      <c r="E238" s="8">
        <v>36136</v>
      </c>
      <c r="F238" s="6">
        <f t="shared" si="3"/>
        <v>2.2438356164383562</v>
      </c>
      <c r="G238" s="4" t="s">
        <v>197</v>
      </c>
      <c r="H238" s="4" t="s">
        <v>197</v>
      </c>
      <c r="I238" s="4" t="s">
        <v>8</v>
      </c>
      <c r="J238" s="4" t="s">
        <v>9</v>
      </c>
      <c r="K238" s="4" t="s">
        <v>10</v>
      </c>
      <c r="L238" s="4" t="s">
        <v>34</v>
      </c>
      <c r="M238" s="4" t="s">
        <v>1063</v>
      </c>
      <c r="N238" s="4" t="s">
        <v>13</v>
      </c>
      <c r="O238" s="4" t="s">
        <v>34</v>
      </c>
      <c r="P238" s="4" t="s">
        <v>36</v>
      </c>
      <c r="Q238" s="4" t="s">
        <v>37</v>
      </c>
      <c r="R238" s="4" t="s">
        <v>393</v>
      </c>
      <c r="S238" s="4" t="s">
        <v>394</v>
      </c>
      <c r="T238" s="4" t="s">
        <v>403</v>
      </c>
      <c r="U238" s="4" t="s">
        <v>412</v>
      </c>
      <c r="V238" s="4" t="s">
        <v>412</v>
      </c>
      <c r="W238" s="4" t="s">
        <v>413</v>
      </c>
      <c r="X238" s="4" t="s">
        <v>412</v>
      </c>
      <c r="Y238" s="5">
        <v>361.7</v>
      </c>
      <c r="Z238" s="5">
        <v>1464.8</v>
      </c>
      <c r="AA238" s="19">
        <f>Z238/SUMIF(A:A,A238,Z:Z)</f>
        <v>0.14285714285714288</v>
      </c>
      <c r="AB238" s="6">
        <v>9.75</v>
      </c>
      <c r="AC238" s="7">
        <v>7.2949999999999999</v>
      </c>
      <c r="AD238" s="6">
        <v>10</v>
      </c>
      <c r="AE238" s="7">
        <v>97.88</v>
      </c>
      <c r="AF238" s="5">
        <v>9354</v>
      </c>
      <c r="AG238" s="4" t="s">
        <v>415</v>
      </c>
      <c r="AH238" s="4"/>
      <c r="AI238" s="4"/>
      <c r="AJ238" s="4"/>
      <c r="AK238" s="4"/>
      <c r="AL238" s="4"/>
      <c r="AM238" s="4"/>
      <c r="AN238" s="11" t="s">
        <v>1409</v>
      </c>
    </row>
    <row r="239" spans="1:40" x14ac:dyDescent="0.25">
      <c r="A239" s="3">
        <v>36981</v>
      </c>
      <c r="B239" s="4" t="s">
        <v>615</v>
      </c>
      <c r="C239" s="4" t="s">
        <v>885</v>
      </c>
      <c r="D239" s="8">
        <v>37001</v>
      </c>
      <c r="E239" s="8">
        <v>35467</v>
      </c>
      <c r="F239" s="6">
        <f t="shared" si="3"/>
        <v>4.2027397260273975</v>
      </c>
      <c r="G239" s="4" t="s">
        <v>379</v>
      </c>
      <c r="H239" s="4" t="s">
        <v>379</v>
      </c>
      <c r="I239" s="4" t="s">
        <v>8</v>
      </c>
      <c r="J239" s="4" t="s">
        <v>9</v>
      </c>
      <c r="K239" s="4" t="s">
        <v>10</v>
      </c>
      <c r="L239" s="4" t="s">
        <v>11</v>
      </c>
      <c r="M239" s="4" t="s">
        <v>149</v>
      </c>
      <c r="N239" s="4" t="s">
        <v>13</v>
      </c>
      <c r="O239" s="4" t="s">
        <v>11</v>
      </c>
      <c r="P239" s="4" t="s">
        <v>150</v>
      </c>
      <c r="Q239" s="4" t="s">
        <v>15</v>
      </c>
      <c r="R239" s="4" t="s">
        <v>389</v>
      </c>
      <c r="S239" s="4" t="s">
        <v>389</v>
      </c>
      <c r="T239" s="4" t="s">
        <v>400</v>
      </c>
      <c r="U239" s="4" t="s">
        <v>412</v>
      </c>
      <c r="V239" s="4" t="s">
        <v>412</v>
      </c>
      <c r="W239" s="4" t="s">
        <v>413</v>
      </c>
      <c r="X239" s="4" t="s">
        <v>412</v>
      </c>
      <c r="Y239" s="5">
        <v>135</v>
      </c>
      <c r="Z239" s="5">
        <v>6318.0999999999995</v>
      </c>
      <c r="AA239" s="19">
        <f>Z239/SUMIF(A:A,A239,Z:Z)</f>
        <v>4.7619047619047603E-2</v>
      </c>
      <c r="AB239" s="6">
        <v>14</v>
      </c>
      <c r="AC239" s="7">
        <v>5.8789999999999996</v>
      </c>
      <c r="AD239" s="6">
        <v>30</v>
      </c>
      <c r="AE239" s="7">
        <v>54.37</v>
      </c>
      <c r="AF239" s="5">
        <v>4966</v>
      </c>
      <c r="AG239" s="4"/>
      <c r="AH239" s="4"/>
      <c r="AI239" s="4"/>
      <c r="AJ239" s="4"/>
      <c r="AK239" s="4"/>
      <c r="AL239" s="4"/>
      <c r="AM239" s="4"/>
      <c r="AN239" s="11" t="s">
        <v>1410</v>
      </c>
    </row>
    <row r="240" spans="1:40" x14ac:dyDescent="0.25">
      <c r="A240" s="3">
        <v>36981</v>
      </c>
      <c r="B240" s="4" t="s">
        <v>616</v>
      </c>
      <c r="C240" s="4" t="s">
        <v>886</v>
      </c>
      <c r="D240" s="8">
        <v>37004</v>
      </c>
      <c r="E240" s="8">
        <v>34892</v>
      </c>
      <c r="F240" s="6">
        <f t="shared" si="3"/>
        <v>5.7863013698630139</v>
      </c>
      <c r="G240" s="4" t="s">
        <v>379</v>
      </c>
      <c r="H240" s="4" t="s">
        <v>379</v>
      </c>
      <c r="I240" s="4" t="s">
        <v>8</v>
      </c>
      <c r="J240" s="4" t="s">
        <v>9</v>
      </c>
      <c r="K240" s="4" t="s">
        <v>153</v>
      </c>
      <c r="L240" s="4" t="s">
        <v>115</v>
      </c>
      <c r="M240" s="4" t="s">
        <v>116</v>
      </c>
      <c r="N240" s="4" t="s">
        <v>13</v>
      </c>
      <c r="O240" s="4" t="s">
        <v>71</v>
      </c>
      <c r="P240" s="4" t="s">
        <v>117</v>
      </c>
      <c r="Q240" s="4" t="s">
        <v>24</v>
      </c>
      <c r="R240" s="4" t="s">
        <v>24</v>
      </c>
      <c r="S240" s="4" t="s">
        <v>24</v>
      </c>
      <c r="T240" s="4" t="s">
        <v>404</v>
      </c>
      <c r="U240" s="4" t="s">
        <v>412</v>
      </c>
      <c r="V240" s="4" t="s">
        <v>413</v>
      </c>
      <c r="W240" s="4" t="s">
        <v>412</v>
      </c>
      <c r="X240" s="4" t="s">
        <v>412</v>
      </c>
      <c r="Y240" s="5">
        <v>349</v>
      </c>
      <c r="Z240" s="5">
        <v>6318.0999999999995</v>
      </c>
      <c r="AA240" s="19">
        <f>Z240/SUMIF(A:A,A240,Z:Z)</f>
        <v>4.7619047619047603E-2</v>
      </c>
      <c r="AB240" s="6">
        <v>12.375</v>
      </c>
      <c r="AC240" s="7">
        <v>4.29</v>
      </c>
      <c r="AD240" s="6">
        <v>31</v>
      </c>
      <c r="AE240" s="7">
        <v>56.44</v>
      </c>
      <c r="AF240" s="5">
        <v>5187</v>
      </c>
      <c r="AG240" s="4"/>
      <c r="AH240" s="4"/>
      <c r="AI240" s="4"/>
      <c r="AJ240" s="4"/>
      <c r="AK240" s="4"/>
      <c r="AL240" s="4"/>
      <c r="AM240" s="4"/>
      <c r="AN240" s="11" t="s">
        <v>1411</v>
      </c>
    </row>
    <row r="241" spans="1:40" x14ac:dyDescent="0.25">
      <c r="A241" s="3">
        <v>36981</v>
      </c>
      <c r="B241" s="4" t="s">
        <v>887</v>
      </c>
      <c r="C241" s="4" t="s">
        <v>324</v>
      </c>
      <c r="D241" s="8">
        <v>37377</v>
      </c>
      <c r="E241" s="8">
        <v>36601</v>
      </c>
      <c r="F241" s="6">
        <f t="shared" si="3"/>
        <v>2.1260273972602741</v>
      </c>
      <c r="G241" s="4" t="s">
        <v>379</v>
      </c>
      <c r="H241" s="4" t="s">
        <v>379</v>
      </c>
      <c r="I241" s="4" t="s">
        <v>8</v>
      </c>
      <c r="J241" s="4" t="s">
        <v>9</v>
      </c>
      <c r="K241" s="4" t="s">
        <v>10</v>
      </c>
      <c r="L241" s="4" t="s">
        <v>115</v>
      </c>
      <c r="M241" s="4" t="s">
        <v>325</v>
      </c>
      <c r="N241" s="4" t="s">
        <v>13</v>
      </c>
      <c r="O241" s="4" t="s">
        <v>71</v>
      </c>
      <c r="P241" s="4" t="s">
        <v>200</v>
      </c>
      <c r="Q241" s="4" t="s">
        <v>24</v>
      </c>
      <c r="R241" s="4" t="s">
        <v>24</v>
      </c>
      <c r="S241" s="4" t="s">
        <v>24</v>
      </c>
      <c r="T241" s="4" t="s">
        <v>403</v>
      </c>
      <c r="U241" s="4" t="s">
        <v>412</v>
      </c>
      <c r="V241" s="4" t="s">
        <v>413</v>
      </c>
      <c r="W241" s="4" t="s">
        <v>412</v>
      </c>
      <c r="X241" s="4" t="s">
        <v>412</v>
      </c>
      <c r="Y241" s="5">
        <v>126.7</v>
      </c>
      <c r="Z241" s="5">
        <v>6318.0999999999995</v>
      </c>
      <c r="AA241" s="19">
        <f>Z241/SUMIF(A:A,A241,Z:Z)</f>
        <v>4.7619047619047603E-2</v>
      </c>
      <c r="AB241" s="6">
        <v>14.25</v>
      </c>
      <c r="AC241" s="7">
        <v>6.4219999999999997</v>
      </c>
      <c r="AD241" s="6">
        <v>45</v>
      </c>
      <c r="AE241" s="7">
        <v>37.380000000000003</v>
      </c>
      <c r="AF241" s="5">
        <v>3339</v>
      </c>
      <c r="AG241" s="4"/>
      <c r="AH241" s="4"/>
      <c r="AI241" s="4"/>
      <c r="AJ241" s="4"/>
      <c r="AK241" s="4"/>
      <c r="AL241" s="4"/>
      <c r="AM241" s="4"/>
      <c r="AN241" s="11" t="s">
        <v>1412</v>
      </c>
    </row>
    <row r="242" spans="1:40" x14ac:dyDescent="0.25">
      <c r="A242" s="3">
        <v>36981</v>
      </c>
      <c r="B242" s="4" t="s">
        <v>633</v>
      </c>
      <c r="C242" s="4" t="s">
        <v>888</v>
      </c>
      <c r="D242" s="8">
        <v>36984</v>
      </c>
      <c r="E242" s="8">
        <v>34820</v>
      </c>
      <c r="F242" s="6">
        <f t="shared" si="3"/>
        <v>5.9287671232876713</v>
      </c>
      <c r="G242" s="4" t="s">
        <v>379</v>
      </c>
      <c r="H242" s="4" t="s">
        <v>379</v>
      </c>
      <c r="I242" s="4" t="s">
        <v>8</v>
      </c>
      <c r="J242" s="4" t="s">
        <v>9</v>
      </c>
      <c r="K242" s="4" t="s">
        <v>10</v>
      </c>
      <c r="L242" s="4" t="s">
        <v>69</v>
      </c>
      <c r="M242" s="4" t="s">
        <v>70</v>
      </c>
      <c r="N242" s="4" t="s">
        <v>13</v>
      </c>
      <c r="O242" s="4" t="s">
        <v>71</v>
      </c>
      <c r="P242" s="4" t="s">
        <v>69</v>
      </c>
      <c r="Q242" s="4" t="s">
        <v>15</v>
      </c>
      <c r="R242" s="4" t="s">
        <v>392</v>
      </c>
      <c r="S242" s="4" t="s">
        <v>389</v>
      </c>
      <c r="T242" s="4" t="s">
        <v>405</v>
      </c>
      <c r="U242" s="4" t="s">
        <v>413</v>
      </c>
      <c r="V242" s="4" t="s">
        <v>412</v>
      </c>
      <c r="W242" s="4" t="s">
        <v>413</v>
      </c>
      <c r="X242" s="4" t="s">
        <v>413</v>
      </c>
      <c r="Y242" s="5">
        <v>200</v>
      </c>
      <c r="Z242" s="5">
        <v>6318.0999999999995</v>
      </c>
      <c r="AA242" s="19">
        <f>Z242/SUMIF(A:A,A242,Z:Z)</f>
        <v>4.7619047619047603E-2</v>
      </c>
      <c r="AB242" s="6">
        <v>9.5</v>
      </c>
      <c r="AC242" s="7">
        <v>4.085</v>
      </c>
      <c r="AD242" s="6">
        <v>36</v>
      </c>
      <c r="AE242" s="7">
        <v>45.09</v>
      </c>
      <c r="AF242" s="5">
        <v>4053</v>
      </c>
      <c r="AG242" s="4"/>
      <c r="AH242" s="4"/>
      <c r="AI242" s="4"/>
      <c r="AJ242" s="4"/>
      <c r="AK242" s="4"/>
      <c r="AL242" s="4"/>
      <c r="AM242" s="4"/>
      <c r="AN242" s="11" t="s">
        <v>1231</v>
      </c>
    </row>
    <row r="243" spans="1:40" x14ac:dyDescent="0.25">
      <c r="A243" s="3">
        <v>36981</v>
      </c>
      <c r="B243" s="4" t="s">
        <v>641</v>
      </c>
      <c r="C243" s="4" t="s">
        <v>889</v>
      </c>
      <c r="D243" s="8">
        <v>37012</v>
      </c>
      <c r="E243" s="8">
        <v>34270</v>
      </c>
      <c r="F243" s="6">
        <f t="shared" si="3"/>
        <v>7.5123287671232877</v>
      </c>
      <c r="G243" s="4" t="s">
        <v>378</v>
      </c>
      <c r="H243" s="4" t="s">
        <v>383</v>
      </c>
      <c r="I243" s="4" t="s">
        <v>8</v>
      </c>
      <c r="J243" s="4" t="s">
        <v>9</v>
      </c>
      <c r="K243" s="4" t="s">
        <v>10</v>
      </c>
      <c r="L243" s="4" t="s">
        <v>60</v>
      </c>
      <c r="M243" s="4" t="s">
        <v>80</v>
      </c>
      <c r="N243" s="4" t="s">
        <v>13</v>
      </c>
      <c r="O243" s="4" t="s">
        <v>34</v>
      </c>
      <c r="P243" s="4" t="s">
        <v>36</v>
      </c>
      <c r="Q243" s="4" t="s">
        <v>37</v>
      </c>
      <c r="R243" s="4" t="s">
        <v>393</v>
      </c>
      <c r="S243" s="4" t="s">
        <v>394</v>
      </c>
      <c r="T243" s="4" t="s">
        <v>401</v>
      </c>
      <c r="U243" s="4" t="s">
        <v>413</v>
      </c>
      <c r="V243" s="4" t="s">
        <v>412</v>
      </c>
      <c r="W243" s="4" t="s">
        <v>413</v>
      </c>
      <c r="X243" s="4" t="s">
        <v>412</v>
      </c>
      <c r="Y243" s="5">
        <v>125</v>
      </c>
      <c r="Z243" s="5">
        <v>6318.0999999999995</v>
      </c>
      <c r="AA243" s="19">
        <f>Z243/SUMIF(A:A,A243,Z:Z)</f>
        <v>4.7619047619047603E-2</v>
      </c>
      <c r="AB243" s="6">
        <v>9.5</v>
      </c>
      <c r="AC243" s="7">
        <v>2.504</v>
      </c>
      <c r="AD243" s="6">
        <v>28</v>
      </c>
      <c r="AE243" s="7">
        <v>80.63</v>
      </c>
      <c r="AF243" s="5">
        <v>7615</v>
      </c>
      <c r="AG243" s="4"/>
      <c r="AH243" s="4"/>
      <c r="AI243" s="4"/>
      <c r="AJ243" s="4"/>
      <c r="AK243" s="4"/>
      <c r="AL243" s="4"/>
      <c r="AM243" s="4"/>
      <c r="AN243" s="11" t="s">
        <v>1413</v>
      </c>
    </row>
    <row r="244" spans="1:40" x14ac:dyDescent="0.25">
      <c r="A244" s="3">
        <v>36981</v>
      </c>
      <c r="B244" s="4" t="s">
        <v>645</v>
      </c>
      <c r="C244" s="4" t="s">
        <v>859</v>
      </c>
      <c r="D244" s="8">
        <v>36937</v>
      </c>
      <c r="E244" s="8">
        <v>34380</v>
      </c>
      <c r="F244" s="6">
        <f t="shared" si="3"/>
        <v>7.0054794520547947</v>
      </c>
      <c r="G244" s="4" t="s">
        <v>197</v>
      </c>
      <c r="H244" s="4" t="s">
        <v>197</v>
      </c>
      <c r="I244" s="4" t="s">
        <v>8</v>
      </c>
      <c r="J244" s="4" t="s">
        <v>9</v>
      </c>
      <c r="K244" s="4" t="s">
        <v>10</v>
      </c>
      <c r="L244" s="4" t="s">
        <v>55</v>
      </c>
      <c r="M244" s="4" t="s">
        <v>302</v>
      </c>
      <c r="N244" s="4" t="s">
        <v>13</v>
      </c>
      <c r="O244" s="4" t="s">
        <v>571</v>
      </c>
      <c r="P244" s="4" t="s">
        <v>133</v>
      </c>
      <c r="Q244" s="4" t="s">
        <v>15</v>
      </c>
      <c r="R244" s="4" t="s">
        <v>389</v>
      </c>
      <c r="S244" s="4" t="s">
        <v>389</v>
      </c>
      <c r="T244" s="4" t="s">
        <v>400</v>
      </c>
      <c r="U244" s="4" t="s">
        <v>412</v>
      </c>
      <c r="V244" s="4" t="s">
        <v>412</v>
      </c>
      <c r="W244" s="4" t="s">
        <v>413</v>
      </c>
      <c r="X244" s="4" t="s">
        <v>412</v>
      </c>
      <c r="Y244" s="5">
        <v>175</v>
      </c>
      <c r="Z244" s="5">
        <v>6318.0999999999995</v>
      </c>
      <c r="AA244" s="19">
        <f>Z244/SUMIF(A:A,A244,Z:Z)</f>
        <v>4.7619047619047603E-2</v>
      </c>
      <c r="AB244" s="6">
        <v>9.125</v>
      </c>
      <c r="AC244" s="7">
        <v>2.9180000000000001</v>
      </c>
      <c r="AD244" s="6">
        <v>47</v>
      </c>
      <c r="AE244" s="7">
        <v>39.26</v>
      </c>
      <c r="AF244" s="5">
        <v>3798</v>
      </c>
      <c r="AG244" s="4"/>
      <c r="AH244" s="4"/>
      <c r="AI244" s="4"/>
      <c r="AJ244" s="4"/>
      <c r="AK244" s="4"/>
      <c r="AL244" s="4"/>
      <c r="AM244" s="4"/>
      <c r="AN244" s="11" t="s">
        <v>1414</v>
      </c>
    </row>
    <row r="245" spans="1:40" x14ac:dyDescent="0.25">
      <c r="A245" s="3">
        <v>36981</v>
      </c>
      <c r="B245" s="4" t="s">
        <v>646</v>
      </c>
      <c r="C245" s="4" t="s">
        <v>859</v>
      </c>
      <c r="D245" s="8">
        <v>36937</v>
      </c>
      <c r="E245" s="8">
        <v>35272</v>
      </c>
      <c r="F245" s="6">
        <f t="shared" si="3"/>
        <v>4.5616438356164384</v>
      </c>
      <c r="G245" s="4" t="s">
        <v>197</v>
      </c>
      <c r="H245" s="4" t="s">
        <v>197</v>
      </c>
      <c r="I245" s="4" t="s">
        <v>8</v>
      </c>
      <c r="J245" s="4" t="s">
        <v>9</v>
      </c>
      <c r="K245" s="4" t="s">
        <v>10</v>
      </c>
      <c r="L245" s="4" t="s">
        <v>55</v>
      </c>
      <c r="M245" s="4" t="s">
        <v>302</v>
      </c>
      <c r="N245" s="4" t="s">
        <v>13</v>
      </c>
      <c r="O245" s="4" t="s">
        <v>571</v>
      </c>
      <c r="P245" s="4" t="s">
        <v>133</v>
      </c>
      <c r="Q245" s="4" t="s">
        <v>15</v>
      </c>
      <c r="R245" s="4" t="s">
        <v>389</v>
      </c>
      <c r="S245" s="4" t="s">
        <v>389</v>
      </c>
      <c r="T245" s="4" t="s">
        <v>400</v>
      </c>
      <c r="U245" s="4" t="s">
        <v>412</v>
      </c>
      <c r="V245" s="4" t="s">
        <v>412</v>
      </c>
      <c r="W245" s="4" t="s">
        <v>413</v>
      </c>
      <c r="X245" s="4" t="s">
        <v>412</v>
      </c>
      <c r="Y245" s="5">
        <v>150</v>
      </c>
      <c r="Z245" s="5">
        <v>6318.0999999999995</v>
      </c>
      <c r="AA245" s="19">
        <f>Z245/SUMIF(A:A,A245,Z:Z)</f>
        <v>4.7619047619047603E-2</v>
      </c>
      <c r="AB245" s="6">
        <v>10.25</v>
      </c>
      <c r="AC245" s="7">
        <v>5.5890000000000004</v>
      </c>
      <c r="AD245" s="6">
        <v>47</v>
      </c>
      <c r="AE245" s="7">
        <v>30.13</v>
      </c>
      <c r="AF245" s="5">
        <v>2590</v>
      </c>
      <c r="AG245" s="4"/>
      <c r="AH245" s="4"/>
      <c r="AI245" s="4"/>
      <c r="AJ245" s="4"/>
      <c r="AK245" s="4"/>
      <c r="AL245" s="4"/>
      <c r="AM245" s="4"/>
      <c r="AN245" s="11" t="s">
        <v>1415</v>
      </c>
    </row>
    <row r="246" spans="1:40" x14ac:dyDescent="0.25">
      <c r="A246" s="3">
        <v>36981</v>
      </c>
      <c r="B246" s="4" t="s">
        <v>647</v>
      </c>
      <c r="C246" s="4" t="s">
        <v>859</v>
      </c>
      <c r="D246" s="8">
        <v>36937</v>
      </c>
      <c r="E246" s="8">
        <v>36333</v>
      </c>
      <c r="F246" s="6">
        <f t="shared" si="3"/>
        <v>1.6547945205479453</v>
      </c>
      <c r="G246" s="4" t="s">
        <v>197</v>
      </c>
      <c r="H246" s="4" t="s">
        <v>197</v>
      </c>
      <c r="I246" s="4" t="s">
        <v>8</v>
      </c>
      <c r="J246" s="4" t="s">
        <v>9</v>
      </c>
      <c r="K246" s="4" t="s">
        <v>10</v>
      </c>
      <c r="L246" s="4" t="s">
        <v>55</v>
      </c>
      <c r="M246" s="4" t="s">
        <v>302</v>
      </c>
      <c r="N246" s="4" t="s">
        <v>13</v>
      </c>
      <c r="O246" s="4" t="s">
        <v>571</v>
      </c>
      <c r="P246" s="4" t="s">
        <v>133</v>
      </c>
      <c r="Q246" s="4" t="s">
        <v>15</v>
      </c>
      <c r="R246" s="4" t="s">
        <v>389</v>
      </c>
      <c r="S246" s="4" t="s">
        <v>389</v>
      </c>
      <c r="T246" s="4" t="s">
        <v>400</v>
      </c>
      <c r="U246" s="4" t="s">
        <v>412</v>
      </c>
      <c r="V246" s="4" t="s">
        <v>412</v>
      </c>
      <c r="W246" s="4" t="s">
        <v>413</v>
      </c>
      <c r="X246" s="4" t="s">
        <v>412</v>
      </c>
      <c r="Y246" s="5">
        <v>200</v>
      </c>
      <c r="Z246" s="5">
        <v>6318.0999999999995</v>
      </c>
      <c r="AA246" s="19">
        <f>Z246/SUMIF(A:A,A246,Z:Z)</f>
        <v>4.7619047619047603E-2</v>
      </c>
      <c r="AB246" s="6">
        <v>10</v>
      </c>
      <c r="AC246" s="7">
        <v>8.2080000000000002</v>
      </c>
      <c r="AD246" s="6">
        <v>47</v>
      </c>
      <c r="AE246" s="7">
        <v>24.9</v>
      </c>
      <c r="AF246" s="5">
        <v>2093</v>
      </c>
      <c r="AG246" s="4"/>
      <c r="AH246" s="4"/>
      <c r="AI246" s="4"/>
      <c r="AJ246" s="4"/>
      <c r="AK246" s="4"/>
      <c r="AL246" s="4"/>
      <c r="AM246" s="4"/>
      <c r="AN246" s="11" t="s">
        <v>1416</v>
      </c>
    </row>
    <row r="247" spans="1:40" x14ac:dyDescent="0.25">
      <c r="A247" s="3">
        <v>36981</v>
      </c>
      <c r="B247" s="4" t="s">
        <v>890</v>
      </c>
      <c r="C247" s="4" t="s">
        <v>891</v>
      </c>
      <c r="D247" s="8">
        <v>36996</v>
      </c>
      <c r="E247" s="8">
        <v>36529</v>
      </c>
      <c r="F247" s="6">
        <f t="shared" si="3"/>
        <v>1.2794520547945205</v>
      </c>
      <c r="G247" s="4" t="s">
        <v>379</v>
      </c>
      <c r="H247" s="4" t="s">
        <v>379</v>
      </c>
      <c r="I247" s="4" t="s">
        <v>8</v>
      </c>
      <c r="J247" s="4" t="s">
        <v>9</v>
      </c>
      <c r="K247" s="4" t="s">
        <v>10</v>
      </c>
      <c r="L247" s="4" t="s">
        <v>581</v>
      </c>
      <c r="M247" s="4" t="s">
        <v>1064</v>
      </c>
      <c r="N247" s="4" t="s">
        <v>13</v>
      </c>
      <c r="O247" s="4" t="s">
        <v>161</v>
      </c>
      <c r="P247" s="4" t="s">
        <v>581</v>
      </c>
      <c r="Q247" s="4" t="s">
        <v>37</v>
      </c>
      <c r="R247" s="4" t="s">
        <v>393</v>
      </c>
      <c r="S247" s="4" t="s">
        <v>394</v>
      </c>
      <c r="T247" s="4" t="s">
        <v>403</v>
      </c>
      <c r="U247" s="4" t="s">
        <v>412</v>
      </c>
      <c r="V247" s="4" t="s">
        <v>412</v>
      </c>
      <c r="W247" s="4" t="s">
        <v>413</v>
      </c>
      <c r="X247" s="4" t="s">
        <v>412</v>
      </c>
      <c r="Y247" s="5">
        <v>110</v>
      </c>
      <c r="Z247" s="5">
        <v>6318.0999999999995</v>
      </c>
      <c r="AA247" s="19">
        <f>Z247/SUMIF(A:A,A247,Z:Z)</f>
        <v>4.7619047619047603E-2</v>
      </c>
      <c r="AB247" s="6">
        <v>10.125</v>
      </c>
      <c r="AC247" s="7">
        <v>4.0410000000000004</v>
      </c>
      <c r="AD247" s="6">
        <v>19.5</v>
      </c>
      <c r="AE247" s="7">
        <v>76.540000000000006</v>
      </c>
      <c r="AF247" s="5">
        <v>7195</v>
      </c>
      <c r="AG247" s="4"/>
      <c r="AH247" s="4"/>
      <c r="AI247" s="4"/>
      <c r="AJ247" s="4"/>
      <c r="AK247" s="4"/>
      <c r="AL247" s="4"/>
      <c r="AM247" s="4"/>
      <c r="AN247" s="11" t="s">
        <v>1417</v>
      </c>
    </row>
    <row r="248" spans="1:40" x14ac:dyDescent="0.25">
      <c r="A248" s="3">
        <v>36981</v>
      </c>
      <c r="B248" s="4" t="s">
        <v>717</v>
      </c>
      <c r="C248" s="4" t="s">
        <v>892</v>
      </c>
      <c r="D248" s="8">
        <v>37012</v>
      </c>
      <c r="E248" s="8">
        <v>34974</v>
      </c>
      <c r="F248" s="6">
        <f t="shared" si="3"/>
        <v>5.5835616438356164</v>
      </c>
      <c r="G248" s="4" t="s">
        <v>40</v>
      </c>
      <c r="H248" s="4" t="s">
        <v>40</v>
      </c>
      <c r="I248" s="4" t="s">
        <v>8</v>
      </c>
      <c r="J248" s="4" t="s">
        <v>9</v>
      </c>
      <c r="K248" s="4" t="s">
        <v>10</v>
      </c>
      <c r="L248" s="4" t="s">
        <v>11</v>
      </c>
      <c r="M248" s="4" t="s">
        <v>1065</v>
      </c>
      <c r="N248" s="4" t="s">
        <v>13</v>
      </c>
      <c r="O248" s="4" t="s">
        <v>11</v>
      </c>
      <c r="P248" s="4" t="s">
        <v>150</v>
      </c>
      <c r="Q248" s="4" t="s">
        <v>37</v>
      </c>
      <c r="R248" s="4" t="s">
        <v>393</v>
      </c>
      <c r="S248" s="4" t="s">
        <v>394</v>
      </c>
      <c r="T248" s="4" t="s">
        <v>401</v>
      </c>
      <c r="U248" s="4" t="s">
        <v>413</v>
      </c>
      <c r="V248" s="4" t="s">
        <v>412</v>
      </c>
      <c r="W248" s="4" t="s">
        <v>413</v>
      </c>
      <c r="X248" s="4" t="s">
        <v>412</v>
      </c>
      <c r="Y248" s="5">
        <v>135</v>
      </c>
      <c r="Z248" s="5">
        <v>6318.0999999999995</v>
      </c>
      <c r="AA248" s="19">
        <f>Z248/SUMIF(A:A,A248,Z:Z)</f>
        <v>4.7619047619047603E-2</v>
      </c>
      <c r="AB248" s="6">
        <v>10.375</v>
      </c>
      <c r="AC248" s="7">
        <v>6.5039999999999996</v>
      </c>
      <c r="AD248" s="6">
        <v>18</v>
      </c>
      <c r="AE248" s="7">
        <v>65.37</v>
      </c>
      <c r="AF248" s="5">
        <v>6066</v>
      </c>
      <c r="AG248" s="4"/>
      <c r="AH248" s="4"/>
      <c r="AI248" s="4"/>
      <c r="AJ248" s="4"/>
      <c r="AK248" s="4"/>
      <c r="AL248" s="4"/>
      <c r="AM248" s="4"/>
      <c r="AN248" s="11" t="s">
        <v>1418</v>
      </c>
    </row>
    <row r="249" spans="1:40" x14ac:dyDescent="0.25">
      <c r="A249" s="3">
        <v>36981</v>
      </c>
      <c r="B249" s="4" t="s">
        <v>727</v>
      </c>
      <c r="C249" s="4" t="s">
        <v>893</v>
      </c>
      <c r="D249" s="8">
        <v>36996</v>
      </c>
      <c r="E249" s="8">
        <v>35835</v>
      </c>
      <c r="F249" s="6">
        <f t="shared" si="3"/>
        <v>3.1808219178082191</v>
      </c>
      <c r="G249" s="4" t="s">
        <v>40</v>
      </c>
      <c r="H249" s="4" t="s">
        <v>40</v>
      </c>
      <c r="I249" s="4" t="s">
        <v>8</v>
      </c>
      <c r="J249" s="4" t="s">
        <v>9</v>
      </c>
      <c r="K249" s="4" t="s">
        <v>153</v>
      </c>
      <c r="L249" s="4" t="s">
        <v>69</v>
      </c>
      <c r="M249" s="4" t="s">
        <v>1066</v>
      </c>
      <c r="N249" s="4" t="s">
        <v>13</v>
      </c>
      <c r="O249" s="4" t="s">
        <v>71</v>
      </c>
      <c r="P249" s="4" t="s">
        <v>69</v>
      </c>
      <c r="Q249" s="4" t="s">
        <v>24</v>
      </c>
      <c r="R249" s="4" t="s">
        <v>24</v>
      </c>
      <c r="S249" s="4" t="s">
        <v>24</v>
      </c>
      <c r="T249" s="4" t="s">
        <v>403</v>
      </c>
      <c r="U249" s="4" t="s">
        <v>412</v>
      </c>
      <c r="V249" s="4" t="s">
        <v>413</v>
      </c>
      <c r="W249" s="4" t="s">
        <v>412</v>
      </c>
      <c r="X249" s="4" t="s">
        <v>412</v>
      </c>
      <c r="Y249" s="5">
        <v>175</v>
      </c>
      <c r="Z249" s="5">
        <v>6318.0999999999995</v>
      </c>
      <c r="AA249" s="19">
        <f>Z249/SUMIF(A:A,A249,Z:Z)</f>
        <v>4.7619047619047603E-2</v>
      </c>
      <c r="AB249" s="6">
        <v>9.25</v>
      </c>
      <c r="AC249" s="7">
        <v>6.5419999999999998</v>
      </c>
      <c r="AD249" s="6">
        <v>38.5</v>
      </c>
      <c r="AE249" s="7">
        <v>32.44</v>
      </c>
      <c r="AF249" s="5">
        <v>2767</v>
      </c>
      <c r="AG249" s="4"/>
      <c r="AH249" s="4"/>
      <c r="AI249" s="4"/>
      <c r="AJ249" s="4"/>
      <c r="AK249" s="4"/>
      <c r="AL249" s="4"/>
      <c r="AM249" s="4"/>
      <c r="AN249" s="11" t="s">
        <v>1311</v>
      </c>
    </row>
    <row r="250" spans="1:40" x14ac:dyDescent="0.25">
      <c r="A250" s="3">
        <v>36981</v>
      </c>
      <c r="B250" s="4" t="s">
        <v>739</v>
      </c>
      <c r="C250" s="4" t="s">
        <v>894</v>
      </c>
      <c r="D250" s="8">
        <v>36987</v>
      </c>
      <c r="E250" s="8">
        <v>35884</v>
      </c>
      <c r="F250" s="6">
        <f t="shared" si="3"/>
        <v>3.021917808219178</v>
      </c>
      <c r="G250" s="4" t="s">
        <v>40</v>
      </c>
      <c r="H250" s="4" t="s">
        <v>40</v>
      </c>
      <c r="I250" s="4" t="s">
        <v>8</v>
      </c>
      <c r="J250" s="4" t="s">
        <v>460</v>
      </c>
      <c r="K250" s="4" t="s">
        <v>1031</v>
      </c>
      <c r="L250" s="4" t="s">
        <v>120</v>
      </c>
      <c r="M250" s="4" t="s">
        <v>121</v>
      </c>
      <c r="N250" s="4" t="s">
        <v>89</v>
      </c>
      <c r="O250" s="4" t="s">
        <v>102</v>
      </c>
      <c r="P250" s="4" t="s">
        <v>103</v>
      </c>
      <c r="Q250" s="4" t="s">
        <v>15</v>
      </c>
      <c r="R250" s="4" t="s">
        <v>389</v>
      </c>
      <c r="S250" s="4" t="s">
        <v>389</v>
      </c>
      <c r="T250" s="4" t="s">
        <v>403</v>
      </c>
      <c r="U250" s="4" t="s">
        <v>412</v>
      </c>
      <c r="V250" s="4" t="s">
        <v>412</v>
      </c>
      <c r="W250" s="4" t="s">
        <v>413</v>
      </c>
      <c r="X250" s="4" t="s">
        <v>412</v>
      </c>
      <c r="Y250" s="5">
        <v>449</v>
      </c>
      <c r="Z250" s="5">
        <v>6318.0999999999995</v>
      </c>
      <c r="AA250" s="19">
        <f>Z250/SUMIF(A:A,A250,Z:Z)</f>
        <v>4.7619047619047603E-2</v>
      </c>
      <c r="AB250" s="6">
        <v>10.75</v>
      </c>
      <c r="AC250" s="7">
        <v>6.5039999999999996</v>
      </c>
      <c r="AD250" s="6">
        <v>16</v>
      </c>
      <c r="AE250" s="7">
        <v>73.8</v>
      </c>
      <c r="AF250" s="5">
        <v>6913</v>
      </c>
      <c r="AG250" s="4" t="s">
        <v>414</v>
      </c>
      <c r="AH250" s="4"/>
      <c r="AI250" s="4"/>
      <c r="AJ250" s="4"/>
      <c r="AK250" s="4"/>
      <c r="AL250" s="4"/>
      <c r="AM250" s="4"/>
      <c r="AN250" s="11" t="s">
        <v>1419</v>
      </c>
    </row>
    <row r="251" spans="1:40" x14ac:dyDescent="0.25">
      <c r="A251" s="3">
        <v>36981</v>
      </c>
      <c r="B251" s="4" t="s">
        <v>895</v>
      </c>
      <c r="C251" s="4" t="s">
        <v>896</v>
      </c>
      <c r="D251" s="8">
        <v>36983</v>
      </c>
      <c r="E251" s="8">
        <v>36600</v>
      </c>
      <c r="F251" s="6">
        <f t="shared" si="3"/>
        <v>1.0493150684931507</v>
      </c>
      <c r="G251" s="4" t="s">
        <v>40</v>
      </c>
      <c r="H251" s="4" t="s">
        <v>40</v>
      </c>
      <c r="I251" s="4" t="s">
        <v>8</v>
      </c>
      <c r="J251" s="4" t="s">
        <v>9</v>
      </c>
      <c r="K251" s="4" t="s">
        <v>10</v>
      </c>
      <c r="L251" s="4" t="s">
        <v>115</v>
      </c>
      <c r="M251" s="4" t="s">
        <v>1067</v>
      </c>
      <c r="N251" s="4" t="s">
        <v>13</v>
      </c>
      <c r="O251" s="4" t="s">
        <v>71</v>
      </c>
      <c r="P251" s="4" t="s">
        <v>117</v>
      </c>
      <c r="Q251" s="4" t="s">
        <v>37</v>
      </c>
      <c r="R251" s="4" t="s">
        <v>24</v>
      </c>
      <c r="S251" s="4" t="s">
        <v>24</v>
      </c>
      <c r="T251" s="4" t="s">
        <v>403</v>
      </c>
      <c r="U251" s="4" t="s">
        <v>412</v>
      </c>
      <c r="V251" s="4" t="s">
        <v>413</v>
      </c>
      <c r="W251" s="4" t="s">
        <v>412</v>
      </c>
      <c r="X251" s="4" t="s">
        <v>412</v>
      </c>
      <c r="Y251" s="5">
        <v>425</v>
      </c>
      <c r="Z251" s="5">
        <v>6318.0999999999995</v>
      </c>
      <c r="AA251" s="19">
        <f>Z251/SUMIF(A:A,A251,Z:Z)</f>
        <v>4.7619047619047603E-2</v>
      </c>
      <c r="AB251" s="6">
        <v>13.75</v>
      </c>
      <c r="AC251" s="7">
        <v>8.2899999999999991</v>
      </c>
      <c r="AD251" s="6">
        <v>10.25</v>
      </c>
      <c r="AE251" s="7">
        <v>129.26</v>
      </c>
      <c r="AF251" s="5">
        <v>12455</v>
      </c>
      <c r="AG251" s="4"/>
      <c r="AH251" s="4"/>
      <c r="AI251" s="4"/>
      <c r="AJ251" s="4"/>
      <c r="AK251" s="4"/>
      <c r="AL251" s="4"/>
      <c r="AM251" s="4"/>
      <c r="AN251" s="11" t="s">
        <v>1420</v>
      </c>
    </row>
    <row r="252" spans="1:40" x14ac:dyDescent="0.25">
      <c r="A252" s="3">
        <v>36981</v>
      </c>
      <c r="B252" s="4" t="s">
        <v>781</v>
      </c>
      <c r="C252" s="4" t="s">
        <v>897</v>
      </c>
      <c r="D252" s="8">
        <v>36996</v>
      </c>
      <c r="E252" s="8">
        <v>36068</v>
      </c>
      <c r="F252" s="6">
        <f t="shared" si="3"/>
        <v>2.5424657534246577</v>
      </c>
      <c r="G252" s="4" t="s">
        <v>40</v>
      </c>
      <c r="H252" s="4" t="s">
        <v>40</v>
      </c>
      <c r="I252" s="4" t="s">
        <v>8</v>
      </c>
      <c r="J252" s="4" t="s">
        <v>9</v>
      </c>
      <c r="K252" s="4" t="s">
        <v>10</v>
      </c>
      <c r="L252" s="4" t="s">
        <v>11</v>
      </c>
      <c r="M252" s="4" t="s">
        <v>142</v>
      </c>
      <c r="N252" s="4" t="s">
        <v>13</v>
      </c>
      <c r="O252" s="4" t="s">
        <v>11</v>
      </c>
      <c r="P252" s="4" t="s">
        <v>576</v>
      </c>
      <c r="Q252" s="4" t="s">
        <v>24</v>
      </c>
      <c r="R252" s="4" t="s">
        <v>24</v>
      </c>
      <c r="S252" s="4" t="s">
        <v>24</v>
      </c>
      <c r="T252" s="4" t="s">
        <v>400</v>
      </c>
      <c r="U252" s="4" t="s">
        <v>413</v>
      </c>
      <c r="V252" s="4" t="s">
        <v>413</v>
      </c>
      <c r="W252" s="4" t="s">
        <v>412</v>
      </c>
      <c r="X252" s="4" t="s">
        <v>412</v>
      </c>
      <c r="Y252" s="5">
        <v>400</v>
      </c>
      <c r="Z252" s="5">
        <v>6318.0999999999995</v>
      </c>
      <c r="AA252" s="19">
        <f>Z252/SUMIF(A:A,A252,Z:Z)</f>
        <v>4.7619047619047603E-2</v>
      </c>
      <c r="AB252" s="6">
        <v>11.25</v>
      </c>
      <c r="AC252" s="7">
        <v>7.0410000000000004</v>
      </c>
      <c r="AD252" s="6">
        <v>15</v>
      </c>
      <c r="AE252" s="7">
        <v>78.819999999999993</v>
      </c>
      <c r="AF252" s="5">
        <v>7416</v>
      </c>
      <c r="AG252" s="4"/>
      <c r="AH252" s="4"/>
      <c r="AI252" s="4"/>
      <c r="AJ252" s="4"/>
      <c r="AK252" s="4"/>
      <c r="AL252" s="4"/>
      <c r="AM252" s="4"/>
      <c r="AN252" s="11" t="s">
        <v>1421</v>
      </c>
    </row>
    <row r="253" spans="1:40" x14ac:dyDescent="0.25">
      <c r="A253" s="3">
        <v>36981</v>
      </c>
      <c r="B253" s="4" t="s">
        <v>782</v>
      </c>
      <c r="C253" s="4" t="s">
        <v>897</v>
      </c>
      <c r="D253" s="8">
        <v>36996</v>
      </c>
      <c r="E253" s="8">
        <v>36068</v>
      </c>
      <c r="F253" s="6">
        <f t="shared" si="3"/>
        <v>2.5424657534246577</v>
      </c>
      <c r="G253" s="4" t="s">
        <v>40</v>
      </c>
      <c r="H253" s="4" t="s">
        <v>40</v>
      </c>
      <c r="I253" s="4" t="s">
        <v>8</v>
      </c>
      <c r="J253" s="4" t="s">
        <v>9</v>
      </c>
      <c r="K253" s="4" t="s">
        <v>10</v>
      </c>
      <c r="L253" s="4" t="s">
        <v>11</v>
      </c>
      <c r="M253" s="4" t="s">
        <v>142</v>
      </c>
      <c r="N253" s="4" t="s">
        <v>13</v>
      </c>
      <c r="O253" s="4" t="s">
        <v>11</v>
      </c>
      <c r="P253" s="4" t="s">
        <v>576</v>
      </c>
      <c r="Q253" s="4" t="s">
        <v>15</v>
      </c>
      <c r="R253" s="4" t="s">
        <v>389</v>
      </c>
      <c r="S253" s="4" t="s">
        <v>389</v>
      </c>
      <c r="T253" s="4" t="s">
        <v>398</v>
      </c>
      <c r="U253" s="4" t="s">
        <v>413</v>
      </c>
      <c r="V253" s="4" t="s">
        <v>412</v>
      </c>
      <c r="W253" s="4" t="s">
        <v>413</v>
      </c>
      <c r="X253" s="4" t="s">
        <v>412</v>
      </c>
      <c r="Y253" s="5">
        <v>500</v>
      </c>
      <c r="Z253" s="5">
        <v>6318.0999999999995</v>
      </c>
      <c r="AA253" s="19">
        <f>Z253/SUMIF(A:A,A253,Z:Z)</f>
        <v>4.7619047619047603E-2</v>
      </c>
      <c r="AB253" s="6">
        <v>12.5</v>
      </c>
      <c r="AC253" s="7">
        <v>7.0410000000000004</v>
      </c>
      <c r="AD253" s="6">
        <v>16</v>
      </c>
      <c r="AE253" s="7">
        <v>45.44</v>
      </c>
      <c r="AF253" s="5">
        <v>7660</v>
      </c>
      <c r="AG253" s="4"/>
      <c r="AH253" s="4"/>
      <c r="AI253" s="4"/>
      <c r="AJ253" s="4"/>
      <c r="AK253" s="4"/>
      <c r="AL253" s="4"/>
      <c r="AM253" s="4"/>
      <c r="AN253" s="11" t="s">
        <v>1422</v>
      </c>
    </row>
    <row r="254" spans="1:40" x14ac:dyDescent="0.25">
      <c r="A254" s="3">
        <v>36981</v>
      </c>
      <c r="B254" s="4" t="s">
        <v>783</v>
      </c>
      <c r="C254" s="4" t="s">
        <v>897</v>
      </c>
      <c r="D254" s="8">
        <v>36996</v>
      </c>
      <c r="E254" s="8">
        <v>36402</v>
      </c>
      <c r="F254" s="6">
        <f t="shared" si="3"/>
        <v>1.6273972602739726</v>
      </c>
      <c r="G254" s="4" t="s">
        <v>40</v>
      </c>
      <c r="H254" s="4" t="s">
        <v>40</v>
      </c>
      <c r="I254" s="4" t="s">
        <v>8</v>
      </c>
      <c r="J254" s="4" t="s">
        <v>9</v>
      </c>
      <c r="K254" s="4" t="s">
        <v>10</v>
      </c>
      <c r="L254" s="4" t="s">
        <v>11</v>
      </c>
      <c r="M254" s="4" t="s">
        <v>142</v>
      </c>
      <c r="N254" s="4" t="s">
        <v>13</v>
      </c>
      <c r="O254" s="4" t="s">
        <v>11</v>
      </c>
      <c r="P254" s="4" t="s">
        <v>576</v>
      </c>
      <c r="Q254" s="4" t="s">
        <v>15</v>
      </c>
      <c r="R254" s="4" t="s">
        <v>389</v>
      </c>
      <c r="S254" s="4" t="s">
        <v>389</v>
      </c>
      <c r="T254" s="4" t="s">
        <v>400</v>
      </c>
      <c r="U254" s="4" t="s">
        <v>413</v>
      </c>
      <c r="V254" s="4"/>
      <c r="W254" s="4" t="s">
        <v>413</v>
      </c>
      <c r="X254" s="4" t="s">
        <v>412</v>
      </c>
      <c r="Y254" s="5">
        <v>200</v>
      </c>
      <c r="Z254" s="5">
        <v>6318.0999999999995</v>
      </c>
      <c r="AA254" s="19">
        <f>Z254/SUMIF(A:A,A254,Z:Z)</f>
        <v>4.7619047619047603E-2</v>
      </c>
      <c r="AB254" s="6">
        <v>11.5</v>
      </c>
      <c r="AC254" s="7">
        <v>7.9560000000000004</v>
      </c>
      <c r="AD254" s="6">
        <v>15</v>
      </c>
      <c r="AE254" s="7">
        <v>78.58</v>
      </c>
      <c r="AF254" s="5">
        <v>7395</v>
      </c>
      <c r="AG254" s="4"/>
      <c r="AH254" s="4"/>
      <c r="AI254" s="4"/>
      <c r="AJ254" s="4"/>
      <c r="AK254" s="4"/>
      <c r="AL254" s="4"/>
      <c r="AM254" s="4"/>
      <c r="AN254" s="11" t="s">
        <v>1423</v>
      </c>
    </row>
    <row r="255" spans="1:40" x14ac:dyDescent="0.25">
      <c r="A255" s="3">
        <v>36981</v>
      </c>
      <c r="B255" s="4" t="s">
        <v>898</v>
      </c>
      <c r="C255" s="4" t="s">
        <v>897</v>
      </c>
      <c r="D255" s="8">
        <v>36996</v>
      </c>
      <c r="E255" s="8">
        <v>36558</v>
      </c>
      <c r="F255" s="6">
        <f t="shared" si="3"/>
        <v>1.2</v>
      </c>
      <c r="G255" s="4" t="s">
        <v>40</v>
      </c>
      <c r="H255" s="4" t="s">
        <v>40</v>
      </c>
      <c r="I255" s="4" t="s">
        <v>8</v>
      </c>
      <c r="J255" s="4" t="s">
        <v>9</v>
      </c>
      <c r="K255" s="4" t="s">
        <v>10</v>
      </c>
      <c r="L255" s="4" t="s">
        <v>11</v>
      </c>
      <c r="M255" s="4" t="s">
        <v>142</v>
      </c>
      <c r="N255" s="4" t="s">
        <v>13</v>
      </c>
      <c r="O255" s="4" t="s">
        <v>11</v>
      </c>
      <c r="P255" s="4" t="s">
        <v>576</v>
      </c>
      <c r="Q255" s="4" t="s">
        <v>15</v>
      </c>
      <c r="R255" s="4" t="s">
        <v>389</v>
      </c>
      <c r="S255" s="4" t="s">
        <v>389</v>
      </c>
      <c r="T255" s="4" t="s">
        <v>400</v>
      </c>
      <c r="U255" s="4" t="s">
        <v>412</v>
      </c>
      <c r="V255" s="4" t="s">
        <v>412</v>
      </c>
      <c r="W255" s="4" t="s">
        <v>413</v>
      </c>
      <c r="X255" s="4" t="s">
        <v>412</v>
      </c>
      <c r="Y255" s="5">
        <v>269.5</v>
      </c>
      <c r="Z255" s="5">
        <v>6318.0999999999995</v>
      </c>
      <c r="AA255" s="19">
        <f>Z255/SUMIF(A:A,A255,Z:Z)</f>
        <v>4.7619047619047603E-2</v>
      </c>
      <c r="AB255" s="6">
        <v>11.5</v>
      </c>
      <c r="AC255" s="7">
        <v>7.9560000000000004</v>
      </c>
      <c r="AD255" s="6">
        <v>15</v>
      </c>
      <c r="AE255" s="7">
        <v>78.58</v>
      </c>
      <c r="AF255" s="5">
        <v>7395</v>
      </c>
      <c r="AG255" s="4"/>
      <c r="AH255" s="4"/>
      <c r="AI255" s="4"/>
      <c r="AJ255" s="4"/>
      <c r="AK255" s="4"/>
      <c r="AL255" s="4"/>
      <c r="AM255" s="4"/>
      <c r="AN255" s="11" t="s">
        <v>1424</v>
      </c>
    </row>
    <row r="256" spans="1:40" x14ac:dyDescent="0.25">
      <c r="A256" s="3">
        <v>36981</v>
      </c>
      <c r="B256" s="4" t="s">
        <v>899</v>
      </c>
      <c r="C256" s="4" t="s">
        <v>900</v>
      </c>
      <c r="D256" s="8">
        <v>37026</v>
      </c>
      <c r="E256" s="8">
        <v>36836</v>
      </c>
      <c r="F256" s="6">
        <f t="shared" si="3"/>
        <v>0.52054794520547942</v>
      </c>
      <c r="G256" s="4" t="s">
        <v>378</v>
      </c>
      <c r="H256" s="4" t="s">
        <v>383</v>
      </c>
      <c r="I256" s="4" t="s">
        <v>8</v>
      </c>
      <c r="J256" s="4" t="s">
        <v>9</v>
      </c>
      <c r="K256" s="4" t="s">
        <v>10</v>
      </c>
      <c r="L256" s="4" t="s">
        <v>11</v>
      </c>
      <c r="M256" s="4" t="s">
        <v>142</v>
      </c>
      <c r="N256" s="4" t="s">
        <v>13</v>
      </c>
      <c r="O256" s="4" t="s">
        <v>11</v>
      </c>
      <c r="P256" s="4" t="s">
        <v>576</v>
      </c>
      <c r="Q256" s="4" t="s">
        <v>15</v>
      </c>
      <c r="R256" s="4" t="s">
        <v>389</v>
      </c>
      <c r="S256" s="4" t="s">
        <v>389</v>
      </c>
      <c r="T256" s="4" t="s">
        <v>389</v>
      </c>
      <c r="U256" s="4" t="s">
        <v>412</v>
      </c>
      <c r="V256" s="4" t="s">
        <v>412</v>
      </c>
      <c r="W256" s="4" t="s">
        <v>413</v>
      </c>
      <c r="X256" s="4" t="s">
        <v>412</v>
      </c>
      <c r="Y256" s="5">
        <v>639</v>
      </c>
      <c r="Z256" s="5">
        <v>6318.0999999999995</v>
      </c>
      <c r="AA256" s="19">
        <f>Z256/SUMIF(A:A,A256,Z:Z)</f>
        <v>4.7619047619047603E-2</v>
      </c>
      <c r="AB256" s="6">
        <v>12.75</v>
      </c>
      <c r="AC256" s="7">
        <v>9.0410000000000004</v>
      </c>
      <c r="AD256" s="6">
        <v>33</v>
      </c>
      <c r="AE256" s="7">
        <v>41.47</v>
      </c>
      <c r="AF256" s="5">
        <v>3667</v>
      </c>
      <c r="AG256" s="4"/>
      <c r="AH256" s="4"/>
      <c r="AI256" s="4"/>
      <c r="AJ256" s="4"/>
      <c r="AK256" s="4"/>
      <c r="AL256" s="4"/>
      <c r="AM256" s="4"/>
      <c r="AN256" s="11" t="s">
        <v>1425</v>
      </c>
    </row>
    <row r="257" spans="1:40" x14ac:dyDescent="0.25">
      <c r="A257" s="3">
        <v>36981</v>
      </c>
      <c r="B257" s="4" t="s">
        <v>901</v>
      </c>
      <c r="C257" s="4" t="s">
        <v>900</v>
      </c>
      <c r="D257" s="8">
        <v>37026</v>
      </c>
      <c r="E257" s="8">
        <v>36812</v>
      </c>
      <c r="F257" s="6">
        <f t="shared" si="3"/>
        <v>0.58630136986301373</v>
      </c>
      <c r="G257" s="4" t="s">
        <v>378</v>
      </c>
      <c r="H257" s="4" t="s">
        <v>383</v>
      </c>
      <c r="I257" s="4" t="s">
        <v>8</v>
      </c>
      <c r="J257" s="4" t="s">
        <v>9</v>
      </c>
      <c r="K257" s="4" t="s">
        <v>10</v>
      </c>
      <c r="L257" s="4" t="s">
        <v>11</v>
      </c>
      <c r="M257" s="4" t="s">
        <v>142</v>
      </c>
      <c r="N257" s="4" t="s">
        <v>13</v>
      </c>
      <c r="O257" s="4" t="s">
        <v>11</v>
      </c>
      <c r="P257" s="4" t="s">
        <v>576</v>
      </c>
      <c r="Q257" s="4" t="s">
        <v>15</v>
      </c>
      <c r="R257" s="4" t="s">
        <v>389</v>
      </c>
      <c r="S257" s="4" t="s">
        <v>389</v>
      </c>
      <c r="T257" s="4" t="s">
        <v>398</v>
      </c>
      <c r="U257" s="4" t="s">
        <v>412</v>
      </c>
      <c r="V257" s="4" t="s">
        <v>412</v>
      </c>
      <c r="W257" s="4" t="s">
        <v>413</v>
      </c>
      <c r="X257" s="4" t="s">
        <v>412</v>
      </c>
      <c r="Y257" s="5">
        <v>929.9</v>
      </c>
      <c r="Z257" s="5">
        <v>6318.0999999999995</v>
      </c>
      <c r="AA257" s="19">
        <f>Z257/SUMIF(A:A,A257,Z:Z)</f>
        <v>4.7619047619047603E-2</v>
      </c>
      <c r="AB257" s="6">
        <v>14.75</v>
      </c>
      <c r="AC257" s="7">
        <v>9.0410000000000004</v>
      </c>
      <c r="AD257" s="6">
        <v>13</v>
      </c>
      <c r="AE257" s="7">
        <v>36.89</v>
      </c>
      <c r="AF257" s="5">
        <v>10791</v>
      </c>
      <c r="AG257" s="4"/>
      <c r="AH257" s="4"/>
      <c r="AI257" s="4"/>
      <c r="AJ257" s="4"/>
      <c r="AK257" s="4"/>
      <c r="AL257" s="4"/>
      <c r="AM257" s="4"/>
      <c r="AN257" s="11" t="s">
        <v>1426</v>
      </c>
    </row>
    <row r="258" spans="1:40" x14ac:dyDescent="0.25">
      <c r="A258" s="3">
        <v>36981</v>
      </c>
      <c r="B258" s="4" t="s">
        <v>902</v>
      </c>
      <c r="C258" s="4" t="s">
        <v>900</v>
      </c>
      <c r="D258" s="8">
        <v>37026</v>
      </c>
      <c r="E258" s="8">
        <v>36812</v>
      </c>
      <c r="F258" s="6">
        <f t="shared" si="3"/>
        <v>0.58630136986301373</v>
      </c>
      <c r="G258" s="4" t="s">
        <v>378</v>
      </c>
      <c r="H258" s="4" t="s">
        <v>383</v>
      </c>
      <c r="I258" s="4" t="s">
        <v>8</v>
      </c>
      <c r="J258" s="4" t="s">
        <v>9</v>
      </c>
      <c r="K258" s="4" t="s">
        <v>10</v>
      </c>
      <c r="L258" s="4" t="s">
        <v>11</v>
      </c>
      <c r="M258" s="4" t="s">
        <v>142</v>
      </c>
      <c r="N258" s="4" t="s">
        <v>13</v>
      </c>
      <c r="O258" s="4" t="s">
        <v>11</v>
      </c>
      <c r="P258" s="4" t="s">
        <v>576</v>
      </c>
      <c r="Q258" s="4" t="s">
        <v>15</v>
      </c>
      <c r="R258" s="4" t="s">
        <v>389</v>
      </c>
      <c r="S258" s="4" t="s">
        <v>389</v>
      </c>
      <c r="T258" s="4" t="s">
        <v>389</v>
      </c>
      <c r="U258" s="4" t="s">
        <v>412</v>
      </c>
      <c r="V258" s="4" t="s">
        <v>412</v>
      </c>
      <c r="W258" s="4" t="s">
        <v>413</v>
      </c>
      <c r="X258" s="4" t="s">
        <v>412</v>
      </c>
      <c r="Y258" s="5">
        <v>325</v>
      </c>
      <c r="Z258" s="5">
        <v>6318.0999999999995</v>
      </c>
      <c r="AA258" s="19">
        <f>Z258/SUMIF(A:A,A258,Z:Z)</f>
        <v>4.7619047619047603E-2</v>
      </c>
      <c r="AB258" s="6">
        <v>12.5</v>
      </c>
      <c r="AC258" s="7">
        <v>7.0410000000000004</v>
      </c>
      <c r="AD258" s="6">
        <v>33</v>
      </c>
      <c r="AE258" s="7">
        <v>43.68</v>
      </c>
      <c r="AF258" s="5">
        <v>3894</v>
      </c>
      <c r="AG258" s="4"/>
      <c r="AH258" s="4"/>
      <c r="AI258" s="4"/>
      <c r="AJ258" s="4"/>
      <c r="AK258" s="4"/>
      <c r="AL258" s="4"/>
      <c r="AM258" s="4"/>
      <c r="AN258" s="11" t="s">
        <v>1427</v>
      </c>
    </row>
    <row r="259" spans="1:40" x14ac:dyDescent="0.25">
      <c r="A259" s="3">
        <v>36981</v>
      </c>
      <c r="B259" s="4" t="s">
        <v>903</v>
      </c>
      <c r="C259" s="4" t="s">
        <v>904</v>
      </c>
      <c r="D259" s="8">
        <v>36985</v>
      </c>
      <c r="E259" s="8">
        <v>36501</v>
      </c>
      <c r="F259" s="6">
        <f t="shared" ref="F259:F322" si="4">(D259-E259)/365</f>
        <v>1.3260273972602741</v>
      </c>
      <c r="G259" s="4" t="s">
        <v>379</v>
      </c>
      <c r="H259" s="4" t="s">
        <v>379</v>
      </c>
      <c r="I259" s="4" t="s">
        <v>8</v>
      </c>
      <c r="J259" s="4" t="s">
        <v>9</v>
      </c>
      <c r="K259" s="4" t="s">
        <v>10</v>
      </c>
      <c r="L259" s="4" t="s">
        <v>11</v>
      </c>
      <c r="M259" s="4" t="s">
        <v>12</v>
      </c>
      <c r="N259" s="4" t="s">
        <v>13</v>
      </c>
      <c r="O259" s="4" t="s">
        <v>14</v>
      </c>
      <c r="P259" s="4" t="s">
        <v>597</v>
      </c>
      <c r="Q259" s="4" t="s">
        <v>15</v>
      </c>
      <c r="R259" s="4" t="s">
        <v>389</v>
      </c>
      <c r="S259" s="4" t="s">
        <v>389</v>
      </c>
      <c r="T259" s="4" t="s">
        <v>389</v>
      </c>
      <c r="U259" s="4" t="s">
        <v>412</v>
      </c>
      <c r="V259" s="4" t="s">
        <v>412</v>
      </c>
      <c r="W259" s="4" t="s">
        <v>413</v>
      </c>
      <c r="X259" s="4" t="s">
        <v>412</v>
      </c>
      <c r="Y259" s="5">
        <v>300</v>
      </c>
      <c r="Z259" s="5">
        <v>6318.0999999999995</v>
      </c>
      <c r="AA259" s="19">
        <f>Z259/SUMIF(A:A,A259,Z:Z)</f>
        <v>4.7619047619047603E-2</v>
      </c>
      <c r="AB259" s="6">
        <v>13.25</v>
      </c>
      <c r="AC259" s="7">
        <v>6.7949999999999999</v>
      </c>
      <c r="AD259" s="6">
        <v>38</v>
      </c>
      <c r="AE259" s="7">
        <v>40.57</v>
      </c>
      <c r="AF259" s="5">
        <v>3583</v>
      </c>
      <c r="AG259" s="4"/>
      <c r="AH259" s="4"/>
      <c r="AI259" s="4"/>
      <c r="AJ259" s="4"/>
      <c r="AK259" s="4"/>
      <c r="AL259" s="4"/>
      <c r="AM259" s="4"/>
      <c r="AN259" s="11" t="s">
        <v>1428</v>
      </c>
    </row>
    <row r="260" spans="1:40" x14ac:dyDescent="0.25">
      <c r="A260" s="3">
        <v>37011</v>
      </c>
      <c r="B260" s="4" t="s">
        <v>655</v>
      </c>
      <c r="C260" s="4" t="s">
        <v>905</v>
      </c>
      <c r="D260" s="8">
        <v>37042</v>
      </c>
      <c r="E260" s="8">
        <v>35403</v>
      </c>
      <c r="F260" s="6">
        <f t="shared" si="4"/>
        <v>4.4904109589041097</v>
      </c>
      <c r="G260" s="4" t="s">
        <v>40</v>
      </c>
      <c r="H260" s="4" t="s">
        <v>40</v>
      </c>
      <c r="I260" s="4" t="s">
        <v>8</v>
      </c>
      <c r="J260" s="4" t="s">
        <v>9</v>
      </c>
      <c r="K260" s="4" t="s">
        <v>10</v>
      </c>
      <c r="L260" s="4" t="s">
        <v>355</v>
      </c>
      <c r="M260" s="4" t="s">
        <v>1068</v>
      </c>
      <c r="N260" s="4" t="s">
        <v>13</v>
      </c>
      <c r="O260" s="4" t="s">
        <v>111</v>
      </c>
      <c r="P260" s="4" t="s">
        <v>356</v>
      </c>
      <c r="Q260" s="4" t="s">
        <v>37</v>
      </c>
      <c r="R260" s="4" t="s">
        <v>393</v>
      </c>
      <c r="S260" s="4" t="s">
        <v>394</v>
      </c>
      <c r="T260" s="4" t="s">
        <v>401</v>
      </c>
      <c r="U260" s="4" t="s">
        <v>413</v>
      </c>
      <c r="V260" s="4" t="s">
        <v>412</v>
      </c>
      <c r="W260" s="4" t="s">
        <v>413</v>
      </c>
      <c r="X260" s="4" t="s">
        <v>412</v>
      </c>
      <c r="Y260" s="5">
        <v>350</v>
      </c>
      <c r="Z260" s="5">
        <v>2256.1</v>
      </c>
      <c r="AA260" s="19">
        <f>Z260/SUMIF(A:A,A260,Z:Z)</f>
        <v>0.125</v>
      </c>
      <c r="AB260" s="6">
        <v>11.125</v>
      </c>
      <c r="AC260" s="7">
        <v>5.0030000000000001</v>
      </c>
      <c r="AD260" s="6">
        <v>10</v>
      </c>
      <c r="AE260" s="7">
        <v>120.85</v>
      </c>
      <c r="AF260" s="5">
        <v>11615</v>
      </c>
      <c r="AG260" s="4"/>
      <c r="AH260" s="4"/>
      <c r="AI260" s="4"/>
      <c r="AJ260" s="4"/>
      <c r="AK260" s="4"/>
      <c r="AL260" s="4"/>
      <c r="AM260" s="4"/>
      <c r="AN260" s="11" t="s">
        <v>1429</v>
      </c>
    </row>
    <row r="261" spans="1:40" x14ac:dyDescent="0.25">
      <c r="A261" s="3">
        <v>37011</v>
      </c>
      <c r="B261" s="4" t="s">
        <v>656</v>
      </c>
      <c r="C261" s="4" t="s">
        <v>906</v>
      </c>
      <c r="D261" s="8">
        <v>37056</v>
      </c>
      <c r="E261" s="8">
        <v>36171</v>
      </c>
      <c r="F261" s="6">
        <f t="shared" si="4"/>
        <v>2.4246575342465753</v>
      </c>
      <c r="G261" s="4" t="s">
        <v>40</v>
      </c>
      <c r="H261" s="4" t="s">
        <v>40</v>
      </c>
      <c r="I261" s="4" t="s">
        <v>8</v>
      </c>
      <c r="J261" s="4" t="s">
        <v>9</v>
      </c>
      <c r="K261" s="4" t="s">
        <v>10</v>
      </c>
      <c r="L261" s="4" t="s">
        <v>246</v>
      </c>
      <c r="M261" s="4" t="s">
        <v>1069</v>
      </c>
      <c r="N261" s="4" t="s">
        <v>13</v>
      </c>
      <c r="O261" s="4" t="s">
        <v>571</v>
      </c>
      <c r="P261" s="4" t="s">
        <v>572</v>
      </c>
      <c r="Q261" s="4" t="s">
        <v>15</v>
      </c>
      <c r="R261" s="4" t="s">
        <v>389</v>
      </c>
      <c r="S261" s="4" t="s">
        <v>389</v>
      </c>
      <c r="T261" s="4" t="s">
        <v>400</v>
      </c>
      <c r="U261" s="4" t="s">
        <v>412</v>
      </c>
      <c r="V261" s="4" t="s">
        <v>412</v>
      </c>
      <c r="W261" s="4" t="s">
        <v>413</v>
      </c>
      <c r="X261" s="4" t="s">
        <v>412</v>
      </c>
      <c r="Y261" s="5">
        <v>100</v>
      </c>
      <c r="Z261" s="5">
        <v>2256.1</v>
      </c>
      <c r="AA261" s="19">
        <f>Z261/SUMIF(A:A,A261,Z:Z)</f>
        <v>0.125</v>
      </c>
      <c r="AB261" s="6">
        <v>10</v>
      </c>
      <c r="AC261" s="7">
        <v>7.0410000000000004</v>
      </c>
      <c r="AD261" s="6">
        <v>28</v>
      </c>
      <c r="AE261" s="7">
        <v>43.2</v>
      </c>
      <c r="AF261" s="5">
        <v>3819</v>
      </c>
      <c r="AG261" s="4"/>
      <c r="AH261" s="4"/>
      <c r="AI261" s="4"/>
      <c r="AJ261" s="4"/>
      <c r="AK261" s="4"/>
      <c r="AL261" s="4"/>
      <c r="AM261" s="4"/>
      <c r="AN261" s="11" t="s">
        <v>1430</v>
      </c>
    </row>
    <row r="262" spans="1:40" x14ac:dyDescent="0.25">
      <c r="A262" s="3">
        <v>37011</v>
      </c>
      <c r="B262" s="4" t="s">
        <v>663</v>
      </c>
      <c r="C262" s="4" t="s">
        <v>907</v>
      </c>
      <c r="D262" s="8">
        <v>37012</v>
      </c>
      <c r="E262" s="8">
        <v>36082</v>
      </c>
      <c r="F262" s="6">
        <f t="shared" si="4"/>
        <v>2.547945205479452</v>
      </c>
      <c r="G262" s="4" t="s">
        <v>379</v>
      </c>
      <c r="H262" s="4" t="s">
        <v>379</v>
      </c>
      <c r="I262" s="4" t="s">
        <v>8</v>
      </c>
      <c r="J262" s="4" t="s">
        <v>67</v>
      </c>
      <c r="K262" s="4" t="s">
        <v>455</v>
      </c>
      <c r="L262" s="4" t="s">
        <v>126</v>
      </c>
      <c r="M262" s="4" t="s">
        <v>252</v>
      </c>
      <c r="N262" s="4" t="s">
        <v>13</v>
      </c>
      <c r="O262" s="4" t="s">
        <v>126</v>
      </c>
      <c r="P262" s="4" t="s">
        <v>570</v>
      </c>
      <c r="Q262" s="4" t="s">
        <v>15</v>
      </c>
      <c r="R262" s="4" t="s">
        <v>389</v>
      </c>
      <c r="S262" s="4" t="s">
        <v>389</v>
      </c>
      <c r="T262" s="4" t="s">
        <v>400</v>
      </c>
      <c r="U262" s="4" t="s">
        <v>413</v>
      </c>
      <c r="V262" s="4"/>
      <c r="W262" s="4" t="s">
        <v>413</v>
      </c>
      <c r="X262" s="4" t="s">
        <v>412</v>
      </c>
      <c r="Y262" s="5">
        <v>175</v>
      </c>
      <c r="Z262" s="5">
        <v>2256.1</v>
      </c>
      <c r="AA262" s="19">
        <f>Z262/SUMIF(A:A,A262,Z:Z)</f>
        <v>0.125</v>
      </c>
      <c r="AB262" s="6">
        <v>8.875</v>
      </c>
      <c r="AC262" s="7">
        <v>7.0030000000000001</v>
      </c>
      <c r="AD262" s="6">
        <v>46</v>
      </c>
      <c r="AE262" s="7">
        <v>26.01</v>
      </c>
      <c r="AF262" s="5">
        <v>2088</v>
      </c>
      <c r="AG262" s="4"/>
      <c r="AH262" s="4"/>
      <c r="AI262" s="4"/>
      <c r="AJ262" s="4"/>
      <c r="AK262" s="4"/>
      <c r="AL262" s="4"/>
      <c r="AM262" s="4"/>
      <c r="AN262" s="11" t="s">
        <v>1431</v>
      </c>
    </row>
    <row r="263" spans="1:40" x14ac:dyDescent="0.25">
      <c r="A263" s="3">
        <v>37011</v>
      </c>
      <c r="B263" s="4" t="s">
        <v>687</v>
      </c>
      <c r="C263" s="4" t="s">
        <v>908</v>
      </c>
      <c r="D263" s="8">
        <v>37018</v>
      </c>
      <c r="E263" s="8">
        <v>36119</v>
      </c>
      <c r="F263" s="6">
        <f t="shared" si="4"/>
        <v>2.463013698630137</v>
      </c>
      <c r="G263" s="4" t="s">
        <v>379</v>
      </c>
      <c r="H263" s="4" t="s">
        <v>379</v>
      </c>
      <c r="I263" s="4" t="s">
        <v>8</v>
      </c>
      <c r="J263" s="4" t="s">
        <v>9</v>
      </c>
      <c r="K263" s="4" t="s">
        <v>10</v>
      </c>
      <c r="L263" s="4" t="s">
        <v>1034</v>
      </c>
      <c r="M263" s="4" t="s">
        <v>1034</v>
      </c>
      <c r="N263" s="4" t="s">
        <v>13</v>
      </c>
      <c r="O263" s="4" t="s">
        <v>161</v>
      </c>
      <c r="P263" s="4" t="s">
        <v>582</v>
      </c>
      <c r="Q263" s="4" t="s">
        <v>37</v>
      </c>
      <c r="R263" s="4" t="s">
        <v>393</v>
      </c>
      <c r="S263" s="4" t="s">
        <v>394</v>
      </c>
      <c r="T263" s="4" t="s">
        <v>401</v>
      </c>
      <c r="U263" s="4" t="s">
        <v>413</v>
      </c>
      <c r="V263" s="4"/>
      <c r="W263" s="4" t="s">
        <v>413</v>
      </c>
      <c r="X263" s="4" t="s">
        <v>412</v>
      </c>
      <c r="Y263" s="5">
        <v>225</v>
      </c>
      <c r="Z263" s="5">
        <v>2256.1</v>
      </c>
      <c r="AA263" s="19">
        <f>Z263/SUMIF(A:A,A263,Z:Z)</f>
        <v>0.125</v>
      </c>
      <c r="AB263" s="6">
        <v>9.25</v>
      </c>
      <c r="AC263" s="7">
        <v>7.0030000000000001</v>
      </c>
      <c r="AD263" s="6">
        <v>4.25</v>
      </c>
      <c r="AE263" s="7">
        <v>217.27</v>
      </c>
      <c r="AF263" s="5">
        <v>21239</v>
      </c>
      <c r="AG263" s="4"/>
      <c r="AH263" s="4"/>
      <c r="AI263" s="4"/>
      <c r="AJ263" s="4"/>
      <c r="AK263" s="4"/>
      <c r="AL263" s="4"/>
      <c r="AM263" s="4"/>
      <c r="AN263" s="11" t="s">
        <v>1432</v>
      </c>
    </row>
    <row r="264" spans="1:40" x14ac:dyDescent="0.25">
      <c r="A264" s="3">
        <v>37011</v>
      </c>
      <c r="B264" s="4" t="s">
        <v>909</v>
      </c>
      <c r="C264" s="4" t="s">
        <v>910</v>
      </c>
      <c r="D264" s="8">
        <v>37034</v>
      </c>
      <c r="E264" s="8">
        <v>35933</v>
      </c>
      <c r="F264" s="6">
        <f t="shared" si="4"/>
        <v>3.0164383561643837</v>
      </c>
      <c r="G264" s="4" t="s">
        <v>40</v>
      </c>
      <c r="H264" s="4" t="s">
        <v>40</v>
      </c>
      <c r="I264" s="4" t="s">
        <v>8</v>
      </c>
      <c r="J264" s="4" t="s">
        <v>9</v>
      </c>
      <c r="K264" s="4" t="s">
        <v>10</v>
      </c>
      <c r="L264" s="4" t="s">
        <v>11</v>
      </c>
      <c r="M264" s="4" t="s">
        <v>149</v>
      </c>
      <c r="N264" s="4" t="s">
        <v>13</v>
      </c>
      <c r="O264" s="4" t="s">
        <v>14</v>
      </c>
      <c r="P264" s="4" t="s">
        <v>94</v>
      </c>
      <c r="Q264" s="4" t="s">
        <v>37</v>
      </c>
      <c r="R264" s="4" t="s">
        <v>393</v>
      </c>
      <c r="S264" s="4" t="s">
        <v>394</v>
      </c>
      <c r="T264" s="4" t="s">
        <v>393</v>
      </c>
      <c r="U264" s="4" t="s">
        <v>413</v>
      </c>
      <c r="V264" s="4" t="s">
        <v>412</v>
      </c>
      <c r="W264" s="4" t="s">
        <v>413</v>
      </c>
      <c r="X264" s="4" t="s">
        <v>412</v>
      </c>
      <c r="Y264" s="5">
        <v>316.10000000000002</v>
      </c>
      <c r="Z264" s="5">
        <v>2256.1</v>
      </c>
      <c r="AA264" s="19">
        <f>Z264/SUMIF(A:A,A264,Z:Z)</f>
        <v>0.125</v>
      </c>
      <c r="AB264" s="6">
        <v>11.25</v>
      </c>
      <c r="AC264" s="7">
        <v>6.7590000000000003</v>
      </c>
      <c r="AD264" s="6">
        <v>8</v>
      </c>
      <c r="AE264" s="7">
        <v>66.13</v>
      </c>
      <c r="AF264" s="5">
        <v>13099</v>
      </c>
      <c r="AG264" s="4"/>
      <c r="AH264" s="4"/>
      <c r="AI264" s="4"/>
      <c r="AJ264" s="4"/>
      <c r="AK264" s="4"/>
      <c r="AL264" s="4"/>
      <c r="AM264" s="4"/>
      <c r="AN264" s="11" t="s">
        <v>1433</v>
      </c>
    </row>
    <row r="265" spans="1:40" x14ac:dyDescent="0.25">
      <c r="A265" s="3">
        <v>37011</v>
      </c>
      <c r="B265" s="4" t="s">
        <v>747</v>
      </c>
      <c r="C265" s="4" t="s">
        <v>911</v>
      </c>
      <c r="D265" s="8">
        <v>37042</v>
      </c>
      <c r="E265" s="8">
        <v>36238</v>
      </c>
      <c r="F265" s="6">
        <f t="shared" si="4"/>
        <v>2.2027397260273971</v>
      </c>
      <c r="G265" s="4" t="s">
        <v>40</v>
      </c>
      <c r="H265" s="4" t="s">
        <v>40</v>
      </c>
      <c r="I265" s="4" t="s">
        <v>8</v>
      </c>
      <c r="J265" s="4" t="s">
        <v>9</v>
      </c>
      <c r="K265" s="4" t="s">
        <v>10</v>
      </c>
      <c r="L265" s="4" t="s">
        <v>176</v>
      </c>
      <c r="M265" s="4" t="s">
        <v>1070</v>
      </c>
      <c r="N265" s="4" t="s">
        <v>13</v>
      </c>
      <c r="O265" s="4" t="s">
        <v>14</v>
      </c>
      <c r="P265" s="4" t="s">
        <v>596</v>
      </c>
      <c r="Q265" s="4" t="s">
        <v>15</v>
      </c>
      <c r="R265" s="4" t="s">
        <v>389</v>
      </c>
      <c r="S265" s="4" t="s">
        <v>389</v>
      </c>
      <c r="T265" s="4" t="s">
        <v>400</v>
      </c>
      <c r="U265" s="4" t="s">
        <v>413</v>
      </c>
      <c r="V265" s="4" t="s">
        <v>412</v>
      </c>
      <c r="W265" s="4" t="s">
        <v>413</v>
      </c>
      <c r="X265" s="4" t="s">
        <v>412</v>
      </c>
      <c r="Y265" s="5">
        <v>350</v>
      </c>
      <c r="Z265" s="5">
        <v>2256.1</v>
      </c>
      <c r="AA265" s="19">
        <f>Z265/SUMIF(A:A,A265,Z:Z)</f>
        <v>0.125</v>
      </c>
      <c r="AB265" s="6">
        <v>11.5</v>
      </c>
      <c r="AC265" s="7">
        <v>7.5049999999999999</v>
      </c>
      <c r="AD265" s="6">
        <v>7</v>
      </c>
      <c r="AE265" s="7">
        <v>164.31</v>
      </c>
      <c r="AF265" s="5">
        <v>15962</v>
      </c>
      <c r="AG265" s="4"/>
      <c r="AH265" s="4"/>
      <c r="AI265" s="4"/>
      <c r="AJ265" s="4"/>
      <c r="AK265" s="4"/>
      <c r="AL265" s="4"/>
      <c r="AM265" s="4"/>
      <c r="AN265" s="11" t="s">
        <v>1434</v>
      </c>
    </row>
    <row r="266" spans="1:40" x14ac:dyDescent="0.25">
      <c r="A266" s="3">
        <v>37011</v>
      </c>
      <c r="B266" s="4" t="s">
        <v>769</v>
      </c>
      <c r="C266" s="4" t="s">
        <v>912</v>
      </c>
      <c r="D266" s="8">
        <v>37032</v>
      </c>
      <c r="E266" s="8">
        <v>35760</v>
      </c>
      <c r="F266" s="6">
        <f t="shared" si="4"/>
        <v>3.484931506849315</v>
      </c>
      <c r="G266" s="4" t="s">
        <v>40</v>
      </c>
      <c r="H266" s="4" t="s">
        <v>40</v>
      </c>
      <c r="I266" s="4" t="s">
        <v>8</v>
      </c>
      <c r="J266" s="4" t="s">
        <v>9</v>
      </c>
      <c r="K266" s="4" t="s">
        <v>10</v>
      </c>
      <c r="L266" s="4" t="s">
        <v>176</v>
      </c>
      <c r="M266" s="4" t="s">
        <v>1056</v>
      </c>
      <c r="N266" s="4" t="s">
        <v>13</v>
      </c>
      <c r="O266" s="4" t="s">
        <v>11</v>
      </c>
      <c r="P266" s="4" t="s">
        <v>576</v>
      </c>
      <c r="Q266" s="4" t="s">
        <v>15</v>
      </c>
      <c r="R266" s="4" t="s">
        <v>389</v>
      </c>
      <c r="S266" s="4" t="s">
        <v>389</v>
      </c>
      <c r="T266" s="4" t="s">
        <v>389</v>
      </c>
      <c r="U266" s="4" t="s">
        <v>412</v>
      </c>
      <c r="V266" s="4" t="s">
        <v>412</v>
      </c>
      <c r="W266" s="4" t="s">
        <v>413</v>
      </c>
      <c r="X266" s="4" t="s">
        <v>412</v>
      </c>
      <c r="Y266" s="5">
        <v>300</v>
      </c>
      <c r="Z266" s="5">
        <v>2256.1</v>
      </c>
      <c r="AA266" s="19">
        <f>Z266/SUMIF(A:A,A266,Z:Z)</f>
        <v>0.125</v>
      </c>
      <c r="AB266" s="6">
        <v>11.5</v>
      </c>
      <c r="AC266" s="7">
        <v>6.5890000000000004</v>
      </c>
      <c r="AD266" s="6">
        <v>1</v>
      </c>
      <c r="AE266" s="7">
        <v>681.84</v>
      </c>
      <c r="AF266" s="5">
        <v>66869</v>
      </c>
      <c r="AG266" s="4"/>
      <c r="AH266" s="4"/>
      <c r="AI266" s="4"/>
      <c r="AJ266" s="4"/>
      <c r="AK266" s="4"/>
      <c r="AL266" s="4"/>
      <c r="AM266" s="4"/>
      <c r="AN266" s="11" t="s">
        <v>1435</v>
      </c>
    </row>
    <row r="267" spans="1:40" x14ac:dyDescent="0.25">
      <c r="A267" s="3">
        <v>37011</v>
      </c>
      <c r="B267" s="4" t="s">
        <v>770</v>
      </c>
      <c r="C267" s="4" t="s">
        <v>912</v>
      </c>
      <c r="D267" s="8">
        <v>37032</v>
      </c>
      <c r="E267" s="8">
        <v>36020</v>
      </c>
      <c r="F267" s="6">
        <f t="shared" si="4"/>
        <v>2.7726027397260276</v>
      </c>
      <c r="G267" s="4" t="s">
        <v>40</v>
      </c>
      <c r="H267" s="4" t="s">
        <v>40</v>
      </c>
      <c r="I267" s="4" t="s">
        <v>8</v>
      </c>
      <c r="J267" s="4" t="s">
        <v>9</v>
      </c>
      <c r="K267" s="4" t="s">
        <v>10</v>
      </c>
      <c r="L267" s="4" t="s">
        <v>176</v>
      </c>
      <c r="M267" s="4" t="s">
        <v>1056</v>
      </c>
      <c r="N267" s="4" t="s">
        <v>13</v>
      </c>
      <c r="O267" s="4" t="s">
        <v>11</v>
      </c>
      <c r="P267" s="4" t="s">
        <v>576</v>
      </c>
      <c r="Q267" s="4" t="s">
        <v>15</v>
      </c>
      <c r="R267" s="4" t="s">
        <v>389</v>
      </c>
      <c r="S267" s="4" t="s">
        <v>389</v>
      </c>
      <c r="T267" s="4" t="s">
        <v>398</v>
      </c>
      <c r="U267" s="4" t="s">
        <v>412</v>
      </c>
      <c r="V267" s="4" t="s">
        <v>412</v>
      </c>
      <c r="W267" s="4" t="s">
        <v>413</v>
      </c>
      <c r="X267" s="4" t="s">
        <v>412</v>
      </c>
      <c r="Y267" s="5">
        <v>440</v>
      </c>
      <c r="Z267" s="5">
        <v>2256.1</v>
      </c>
      <c r="AA267" s="19">
        <f>Z267/SUMIF(A:A,A267,Z:Z)</f>
        <v>0.125</v>
      </c>
      <c r="AB267" s="6">
        <v>11.5</v>
      </c>
      <c r="AC267" s="7">
        <v>6.8360000000000003</v>
      </c>
      <c r="AD267" s="6">
        <v>1</v>
      </c>
      <c r="AE267" s="7">
        <v>151.41999999999999</v>
      </c>
      <c r="AF267" s="5">
        <v>62747</v>
      </c>
      <c r="AG267" s="4"/>
      <c r="AH267" s="4"/>
      <c r="AI267" s="4"/>
      <c r="AJ267" s="4"/>
      <c r="AK267" s="4"/>
      <c r="AL267" s="4"/>
      <c r="AM267" s="4"/>
      <c r="AN267" s="11" t="s">
        <v>1436</v>
      </c>
    </row>
    <row r="268" spans="1:40" x14ac:dyDescent="0.25">
      <c r="A268" s="3">
        <v>37042</v>
      </c>
      <c r="B268" s="4" t="s">
        <v>913</v>
      </c>
      <c r="C268" s="4" t="s">
        <v>914</v>
      </c>
      <c r="D268" s="8">
        <v>37067</v>
      </c>
      <c r="E268" s="8">
        <v>35823</v>
      </c>
      <c r="F268" s="6">
        <f t="shared" si="4"/>
        <v>3.408219178082192</v>
      </c>
      <c r="G268" s="4" t="s">
        <v>379</v>
      </c>
      <c r="H268" s="4" t="s">
        <v>379</v>
      </c>
      <c r="I268" s="4" t="s">
        <v>8</v>
      </c>
      <c r="J268" s="4" t="s">
        <v>9</v>
      </c>
      <c r="K268" s="4" t="s">
        <v>10</v>
      </c>
      <c r="L268" s="4" t="s">
        <v>240</v>
      </c>
      <c r="M268" s="4" t="s">
        <v>240</v>
      </c>
      <c r="N268" s="4" t="s">
        <v>13</v>
      </c>
      <c r="O268" s="4" t="s">
        <v>71</v>
      </c>
      <c r="P268" s="4" t="s">
        <v>69</v>
      </c>
      <c r="Q268" s="4" t="s">
        <v>15</v>
      </c>
      <c r="R268" s="4" t="s">
        <v>389</v>
      </c>
      <c r="S268" s="4" t="s">
        <v>389</v>
      </c>
      <c r="T268" s="4" t="s">
        <v>403</v>
      </c>
      <c r="U268" s="4" t="s">
        <v>412</v>
      </c>
      <c r="V268" s="4" t="s">
        <v>412</v>
      </c>
      <c r="W268" s="4" t="s">
        <v>413</v>
      </c>
      <c r="X268" s="4" t="s">
        <v>412</v>
      </c>
      <c r="Y268" s="5">
        <v>110</v>
      </c>
      <c r="Z268" s="5">
        <v>3543.1</v>
      </c>
      <c r="AA268" s="19">
        <f>Z268/SUMIF(A:A,A268,Z:Z)</f>
        <v>9.0909090909090925E-2</v>
      </c>
      <c r="AB268" s="6">
        <v>10</v>
      </c>
      <c r="AC268" s="7">
        <v>6.2080000000000002</v>
      </c>
      <c r="AD268" s="6">
        <v>18</v>
      </c>
      <c r="AE268" s="7">
        <v>64.400000000000006</v>
      </c>
      <c r="AF268" s="5">
        <v>5946</v>
      </c>
      <c r="AG268" s="4" t="s">
        <v>415</v>
      </c>
      <c r="AH268" s="4"/>
      <c r="AI268" s="4"/>
      <c r="AJ268" s="4"/>
      <c r="AK268" s="4"/>
      <c r="AL268" s="4"/>
      <c r="AM268" s="4"/>
      <c r="AN268" s="11" t="s">
        <v>1437</v>
      </c>
    </row>
    <row r="269" spans="1:40" x14ac:dyDescent="0.25">
      <c r="A269" s="3">
        <v>37042</v>
      </c>
      <c r="B269" s="4" t="s">
        <v>643</v>
      </c>
      <c r="C269" s="4" t="s">
        <v>915</v>
      </c>
      <c r="D269" s="8">
        <v>36964</v>
      </c>
      <c r="E269" s="8">
        <v>35988</v>
      </c>
      <c r="F269" s="6">
        <f t="shared" si="4"/>
        <v>2.6739726027397261</v>
      </c>
      <c r="G269" s="4" t="s">
        <v>40</v>
      </c>
      <c r="H269" s="4" t="s">
        <v>40</v>
      </c>
      <c r="I269" s="4" t="s">
        <v>8</v>
      </c>
      <c r="J269" s="4" t="s">
        <v>463</v>
      </c>
      <c r="K269" s="4" t="s">
        <v>464</v>
      </c>
      <c r="L269" s="4" t="s">
        <v>198</v>
      </c>
      <c r="M269" s="4" t="s">
        <v>199</v>
      </c>
      <c r="N269" s="4" t="s">
        <v>13</v>
      </c>
      <c r="O269" s="4" t="s">
        <v>71</v>
      </c>
      <c r="P269" s="4" t="s">
        <v>200</v>
      </c>
      <c r="Q269" s="4" t="s">
        <v>15</v>
      </c>
      <c r="R269" s="4" t="s">
        <v>389</v>
      </c>
      <c r="S269" s="4" t="s">
        <v>389</v>
      </c>
      <c r="T269" s="4" t="s">
        <v>403</v>
      </c>
      <c r="U269" s="4" t="s">
        <v>413</v>
      </c>
      <c r="V269" s="4" t="s">
        <v>412</v>
      </c>
      <c r="W269" s="4" t="s">
        <v>413</v>
      </c>
      <c r="X269" s="4" t="s">
        <v>412</v>
      </c>
      <c r="Y269" s="5">
        <v>225</v>
      </c>
      <c r="Z269" s="5">
        <v>3543.1</v>
      </c>
      <c r="AA269" s="19">
        <f>Z269/SUMIF(A:A,A269,Z:Z)</f>
        <v>9.0909090909090925E-2</v>
      </c>
      <c r="AB269" s="6">
        <v>11</v>
      </c>
      <c r="AC269" s="7">
        <v>6.5039999999999996</v>
      </c>
      <c r="AD269" s="6">
        <v>5.25</v>
      </c>
      <c r="AE269" s="7">
        <v>209.86</v>
      </c>
      <c r="AF269" s="5">
        <v>20407</v>
      </c>
      <c r="AG269" s="4" t="s">
        <v>414</v>
      </c>
      <c r="AH269" s="4"/>
      <c r="AI269" s="4"/>
      <c r="AJ269" s="4"/>
      <c r="AK269" s="4"/>
      <c r="AL269" s="4"/>
      <c r="AM269" s="4"/>
      <c r="AN269" s="11" t="s">
        <v>1438</v>
      </c>
    </row>
    <row r="270" spans="1:40" x14ac:dyDescent="0.25">
      <c r="A270" s="3">
        <v>37042</v>
      </c>
      <c r="B270" s="4" t="s">
        <v>916</v>
      </c>
      <c r="C270" s="4" t="s">
        <v>917</v>
      </c>
      <c r="D270" s="8">
        <v>37087</v>
      </c>
      <c r="E270" s="8">
        <v>35788</v>
      </c>
      <c r="F270" s="6">
        <f t="shared" si="4"/>
        <v>3.558904109589041</v>
      </c>
      <c r="G270" s="4" t="s">
        <v>379</v>
      </c>
      <c r="H270" s="4" t="s">
        <v>379</v>
      </c>
      <c r="I270" s="4" t="s">
        <v>8</v>
      </c>
      <c r="J270" s="4" t="s">
        <v>9</v>
      </c>
      <c r="K270" s="4" t="s">
        <v>10</v>
      </c>
      <c r="L270" s="4" t="s">
        <v>34</v>
      </c>
      <c r="M270" s="4" t="s">
        <v>1060</v>
      </c>
      <c r="N270" s="4" t="s">
        <v>13</v>
      </c>
      <c r="O270" s="4" t="s">
        <v>571</v>
      </c>
      <c r="P270" s="4" t="s">
        <v>572</v>
      </c>
      <c r="Q270" s="4" t="s">
        <v>37</v>
      </c>
      <c r="R270" s="4" t="s">
        <v>393</v>
      </c>
      <c r="S270" s="4" t="s">
        <v>394</v>
      </c>
      <c r="T270" s="4" t="s">
        <v>401</v>
      </c>
      <c r="U270" s="4" t="s">
        <v>413</v>
      </c>
      <c r="V270" s="4" t="s">
        <v>412</v>
      </c>
      <c r="W270" s="4" t="s">
        <v>413</v>
      </c>
      <c r="X270" s="4" t="s">
        <v>412</v>
      </c>
      <c r="Y270" s="5">
        <v>100</v>
      </c>
      <c r="Z270" s="5">
        <v>3543.1</v>
      </c>
      <c r="AA270" s="19">
        <f>Z270/SUMIF(A:A,A270,Z:Z)</f>
        <v>9.0909090909090925E-2</v>
      </c>
      <c r="AB270" s="6">
        <v>10.5</v>
      </c>
      <c r="AC270" s="7">
        <v>6.5419999999999998</v>
      </c>
      <c r="AD270" s="6">
        <v>19.63</v>
      </c>
      <c r="AE270" s="7">
        <v>61.21</v>
      </c>
      <c r="AF270" s="5">
        <v>5628</v>
      </c>
      <c r="AG270" s="4"/>
      <c r="AH270" s="4"/>
      <c r="AI270" s="4"/>
      <c r="AJ270" s="4"/>
      <c r="AK270" s="4"/>
      <c r="AL270" s="4"/>
      <c r="AM270" s="4"/>
      <c r="AN270" s="11" t="s">
        <v>1439</v>
      </c>
    </row>
    <row r="271" spans="1:40" x14ac:dyDescent="0.25">
      <c r="A271" s="3">
        <v>37042</v>
      </c>
      <c r="B271" s="4" t="s">
        <v>918</v>
      </c>
      <c r="C271" s="4" t="s">
        <v>919</v>
      </c>
      <c r="D271" s="8">
        <v>38140</v>
      </c>
      <c r="E271" s="8">
        <v>36406</v>
      </c>
      <c r="F271" s="6">
        <f t="shared" si="4"/>
        <v>4.7506849315068491</v>
      </c>
      <c r="G271" s="4" t="s">
        <v>379</v>
      </c>
      <c r="H271" s="4" t="s">
        <v>379</v>
      </c>
      <c r="I271" s="4" t="s">
        <v>8</v>
      </c>
      <c r="J271" s="4" t="s">
        <v>9</v>
      </c>
      <c r="K271" s="4" t="s">
        <v>10</v>
      </c>
      <c r="L271" s="4" t="s">
        <v>11</v>
      </c>
      <c r="M271" s="4" t="s">
        <v>293</v>
      </c>
      <c r="N271" s="4" t="s">
        <v>13</v>
      </c>
      <c r="O271" s="4" t="s">
        <v>19</v>
      </c>
      <c r="P271" s="4" t="s">
        <v>573</v>
      </c>
      <c r="Q271" s="4" t="s">
        <v>15</v>
      </c>
      <c r="R271" s="4" t="s">
        <v>389</v>
      </c>
      <c r="S271" s="4" t="s">
        <v>389</v>
      </c>
      <c r="T271" s="4" t="s">
        <v>398</v>
      </c>
      <c r="U271" s="4" t="s">
        <v>413</v>
      </c>
      <c r="V271" s="4" t="s">
        <v>412</v>
      </c>
      <c r="W271" s="4" t="s">
        <v>413</v>
      </c>
      <c r="X271" s="4" t="s">
        <v>412</v>
      </c>
      <c r="Y271" s="5">
        <v>193.1</v>
      </c>
      <c r="Z271" s="5">
        <v>3543.1</v>
      </c>
      <c r="AA271" s="19">
        <f>Z271/SUMIF(A:A,A271,Z:Z)</f>
        <v>9.0909090909090925E-2</v>
      </c>
      <c r="AB271" s="6">
        <v>13.5</v>
      </c>
      <c r="AC271" s="7">
        <v>5.7510000000000003</v>
      </c>
      <c r="AD271" s="6">
        <v>58</v>
      </c>
      <c r="AE271" s="7">
        <v>17.27</v>
      </c>
      <c r="AF271" s="5">
        <v>1210</v>
      </c>
      <c r="AG271" s="4"/>
      <c r="AH271" s="4"/>
      <c r="AI271" s="4"/>
      <c r="AJ271" s="4"/>
      <c r="AK271" s="4"/>
      <c r="AL271" s="4"/>
      <c r="AM271" s="4"/>
      <c r="AN271" s="11" t="s">
        <v>1440</v>
      </c>
    </row>
    <row r="272" spans="1:40" x14ac:dyDescent="0.25">
      <c r="A272" s="3">
        <v>37042</v>
      </c>
      <c r="B272" s="4" t="s">
        <v>728</v>
      </c>
      <c r="C272" s="4" t="s">
        <v>911</v>
      </c>
      <c r="D272" s="8">
        <v>37042</v>
      </c>
      <c r="E272" s="8">
        <v>36467</v>
      </c>
      <c r="F272" s="6">
        <f t="shared" si="4"/>
        <v>1.5753424657534247</v>
      </c>
      <c r="G272" s="4" t="s">
        <v>197</v>
      </c>
      <c r="H272" s="4" t="s">
        <v>197</v>
      </c>
      <c r="I272" s="4" t="s">
        <v>8</v>
      </c>
      <c r="J272" s="4" t="s">
        <v>9</v>
      </c>
      <c r="K272" s="4" t="s">
        <v>10</v>
      </c>
      <c r="L272" s="4" t="s">
        <v>176</v>
      </c>
      <c r="M272" s="4" t="s">
        <v>1070</v>
      </c>
      <c r="N272" s="4" t="s">
        <v>13</v>
      </c>
      <c r="O272" s="4" t="s">
        <v>14</v>
      </c>
      <c r="P272" s="4" t="s">
        <v>596</v>
      </c>
      <c r="Q272" s="4" t="s">
        <v>15</v>
      </c>
      <c r="R272" s="4" t="s">
        <v>389</v>
      </c>
      <c r="S272" s="4" t="s">
        <v>389</v>
      </c>
      <c r="T272" s="4" t="s">
        <v>389</v>
      </c>
      <c r="U272" s="4" t="s">
        <v>412</v>
      </c>
      <c r="V272" s="4" t="s">
        <v>412</v>
      </c>
      <c r="W272" s="4" t="s">
        <v>413</v>
      </c>
      <c r="X272" s="4" t="s">
        <v>412</v>
      </c>
      <c r="Y272" s="5">
        <v>1049.5999999999999</v>
      </c>
      <c r="Z272" s="5">
        <v>3543.1</v>
      </c>
      <c r="AA272" s="19">
        <f>Z272/SUMIF(A:A,A272,Z:Z)</f>
        <v>9.0909090909090925E-2</v>
      </c>
      <c r="AB272" s="6">
        <v>11</v>
      </c>
      <c r="AC272" s="7">
        <v>8.17</v>
      </c>
      <c r="AD272" s="6">
        <v>9</v>
      </c>
      <c r="AE272" s="7">
        <v>191.19</v>
      </c>
      <c r="AF272" s="5">
        <v>11403</v>
      </c>
      <c r="AG272" s="4"/>
      <c r="AH272" s="4"/>
      <c r="AI272" s="4"/>
      <c r="AJ272" s="4"/>
      <c r="AK272" s="4"/>
      <c r="AL272" s="4"/>
      <c r="AM272" s="4"/>
      <c r="AN272" s="11" t="s">
        <v>1441</v>
      </c>
    </row>
    <row r="273" spans="1:40" x14ac:dyDescent="0.25">
      <c r="A273" s="3">
        <v>37042</v>
      </c>
      <c r="B273" s="4" t="s">
        <v>746</v>
      </c>
      <c r="C273" s="4" t="s">
        <v>911</v>
      </c>
      <c r="D273" s="8">
        <v>37042</v>
      </c>
      <c r="E273" s="8">
        <v>35954</v>
      </c>
      <c r="F273" s="6">
        <f t="shared" si="4"/>
        <v>2.9808219178082194</v>
      </c>
      <c r="G273" s="4" t="s">
        <v>197</v>
      </c>
      <c r="H273" s="4" t="s">
        <v>197</v>
      </c>
      <c r="I273" s="4" t="s">
        <v>8</v>
      </c>
      <c r="J273" s="4" t="s">
        <v>9</v>
      </c>
      <c r="K273" s="4" t="s">
        <v>10</v>
      </c>
      <c r="L273" s="4" t="s">
        <v>176</v>
      </c>
      <c r="M273" s="4" t="s">
        <v>1070</v>
      </c>
      <c r="N273" s="4" t="s">
        <v>13</v>
      </c>
      <c r="O273" s="4" t="s">
        <v>14</v>
      </c>
      <c r="P273" s="4" t="s">
        <v>596</v>
      </c>
      <c r="Q273" s="4" t="s">
        <v>37</v>
      </c>
      <c r="R273" s="4" t="s">
        <v>393</v>
      </c>
      <c r="S273" s="4" t="s">
        <v>394</v>
      </c>
      <c r="T273" s="4" t="s">
        <v>400</v>
      </c>
      <c r="U273" s="4" t="s">
        <v>412</v>
      </c>
      <c r="V273" s="4" t="s">
        <v>412</v>
      </c>
      <c r="W273" s="4" t="s">
        <v>413</v>
      </c>
      <c r="X273" s="4" t="s">
        <v>412</v>
      </c>
      <c r="Y273" s="5">
        <v>600</v>
      </c>
      <c r="Z273" s="5">
        <v>3543.1</v>
      </c>
      <c r="AA273" s="19">
        <f>Z273/SUMIF(A:A,A273,Z:Z)</f>
        <v>9.0909090909090925E-2</v>
      </c>
      <c r="AB273" s="6">
        <v>10</v>
      </c>
      <c r="AC273" s="7">
        <v>3.71</v>
      </c>
      <c r="AD273" s="6">
        <v>9</v>
      </c>
      <c r="AE273" s="7">
        <v>136.18</v>
      </c>
      <c r="AF273" s="5">
        <v>13116</v>
      </c>
      <c r="AG273" s="4"/>
      <c r="AH273" s="4"/>
      <c r="AI273" s="4"/>
      <c r="AJ273" s="4"/>
      <c r="AK273" s="4"/>
      <c r="AL273" s="4"/>
      <c r="AM273" s="4"/>
      <c r="AN273" s="11" t="s">
        <v>1442</v>
      </c>
    </row>
    <row r="274" spans="1:40" x14ac:dyDescent="0.25">
      <c r="A274" s="3">
        <v>37042</v>
      </c>
      <c r="B274" s="4" t="s">
        <v>920</v>
      </c>
      <c r="C274" s="4" t="s">
        <v>911</v>
      </c>
      <c r="D274" s="8">
        <v>37042</v>
      </c>
      <c r="E274" s="8">
        <v>36609</v>
      </c>
      <c r="F274" s="6">
        <f t="shared" si="4"/>
        <v>1.1863013698630136</v>
      </c>
      <c r="G274" s="4" t="s">
        <v>197</v>
      </c>
      <c r="H274" s="4" t="s">
        <v>197</v>
      </c>
      <c r="I274" s="4" t="s">
        <v>8</v>
      </c>
      <c r="J274" s="4" t="s">
        <v>9</v>
      </c>
      <c r="K274" s="4" t="s">
        <v>10</v>
      </c>
      <c r="L274" s="4" t="s">
        <v>176</v>
      </c>
      <c r="M274" s="4" t="s">
        <v>1070</v>
      </c>
      <c r="N274" s="4" t="s">
        <v>13</v>
      </c>
      <c r="O274" s="4" t="s">
        <v>14</v>
      </c>
      <c r="P274" s="4" t="s">
        <v>596</v>
      </c>
      <c r="Q274" s="4" t="s">
        <v>15</v>
      </c>
      <c r="R274" s="4" t="s">
        <v>389</v>
      </c>
      <c r="S274" s="4" t="s">
        <v>389</v>
      </c>
      <c r="T274" s="4" t="s">
        <v>389</v>
      </c>
      <c r="U274" s="4" t="s">
        <v>412</v>
      </c>
      <c r="V274" s="4" t="s">
        <v>412</v>
      </c>
      <c r="W274" s="4" t="s">
        <v>413</v>
      </c>
      <c r="X274" s="4" t="s">
        <v>412</v>
      </c>
      <c r="Y274" s="5">
        <v>599.4</v>
      </c>
      <c r="Z274" s="5">
        <v>3543.1</v>
      </c>
      <c r="AA274" s="19">
        <f>Z274/SUMIF(A:A,A274,Z:Z)</f>
        <v>9.0909090909090925E-2</v>
      </c>
      <c r="AB274" s="6">
        <v>10.5</v>
      </c>
      <c r="AC274" s="7">
        <v>5.5039999999999996</v>
      </c>
      <c r="AD274" s="6">
        <v>9</v>
      </c>
      <c r="AE274" s="7">
        <v>123.07</v>
      </c>
      <c r="AF274" s="5">
        <v>11819</v>
      </c>
      <c r="AG274" s="4"/>
      <c r="AH274" s="4"/>
      <c r="AI274" s="4"/>
      <c r="AJ274" s="4"/>
      <c r="AK274" s="4"/>
      <c r="AL274" s="4"/>
      <c r="AM274" s="4"/>
      <c r="AN274" s="11" t="s">
        <v>1443</v>
      </c>
    </row>
    <row r="275" spans="1:40" x14ac:dyDescent="0.25">
      <c r="A275" s="3">
        <v>37042</v>
      </c>
      <c r="B275" s="4" t="s">
        <v>921</v>
      </c>
      <c r="C275" s="4" t="s">
        <v>922</v>
      </c>
      <c r="D275" s="8">
        <v>37026</v>
      </c>
      <c r="E275" s="8">
        <v>35872</v>
      </c>
      <c r="F275" s="6">
        <f t="shared" si="4"/>
        <v>3.1616438356164385</v>
      </c>
      <c r="G275" s="4" t="s">
        <v>379</v>
      </c>
      <c r="H275" s="4" t="s">
        <v>379</v>
      </c>
      <c r="I275" s="4" t="s">
        <v>8</v>
      </c>
      <c r="J275" s="4" t="s">
        <v>9</v>
      </c>
      <c r="K275" s="4" t="s">
        <v>10</v>
      </c>
      <c r="L275" s="4" t="s">
        <v>115</v>
      </c>
      <c r="M275" s="4" t="s">
        <v>116</v>
      </c>
      <c r="N275" s="4" t="s">
        <v>13</v>
      </c>
      <c r="O275" s="4" t="s">
        <v>71</v>
      </c>
      <c r="P275" s="4" t="s">
        <v>117</v>
      </c>
      <c r="Q275" s="4" t="s">
        <v>24</v>
      </c>
      <c r="R275" s="4" t="s">
        <v>24</v>
      </c>
      <c r="S275" s="4" t="s">
        <v>24</v>
      </c>
      <c r="T275" s="4" t="s">
        <v>404</v>
      </c>
      <c r="U275" s="4" t="s">
        <v>412</v>
      </c>
      <c r="V275" s="4" t="s">
        <v>413</v>
      </c>
      <c r="W275" s="4" t="s">
        <v>412</v>
      </c>
      <c r="X275" s="4" t="s">
        <v>413</v>
      </c>
      <c r="Y275" s="5">
        <v>110</v>
      </c>
      <c r="Z275" s="5">
        <v>3543.1</v>
      </c>
      <c r="AA275" s="19">
        <f>Z275/SUMIF(A:A,A275,Z:Z)</f>
        <v>9.0909090909090925E-2</v>
      </c>
      <c r="AB275" s="6">
        <v>11.5</v>
      </c>
      <c r="AC275" s="7">
        <v>4.5039999999999996</v>
      </c>
      <c r="AD275" s="6">
        <v>27</v>
      </c>
      <c r="AE275" s="7">
        <v>59.62</v>
      </c>
      <c r="AF275" s="5">
        <v>5476</v>
      </c>
      <c r="AG275" s="4"/>
      <c r="AH275" s="4"/>
      <c r="AI275" s="4"/>
      <c r="AJ275" s="4"/>
      <c r="AK275" s="4"/>
      <c r="AL275" s="4"/>
      <c r="AM275" s="4"/>
      <c r="AN275" s="11" t="s">
        <v>1444</v>
      </c>
    </row>
    <row r="276" spans="1:40" x14ac:dyDescent="0.25">
      <c r="A276" s="3">
        <v>37042</v>
      </c>
      <c r="B276" s="4" t="s">
        <v>923</v>
      </c>
      <c r="C276" s="4" t="s">
        <v>924</v>
      </c>
      <c r="D276" s="8">
        <v>37043</v>
      </c>
      <c r="E276" s="8">
        <v>36041</v>
      </c>
      <c r="F276" s="6">
        <f t="shared" si="4"/>
        <v>2.7452054794520548</v>
      </c>
      <c r="G276" s="4" t="s">
        <v>197</v>
      </c>
      <c r="H276" s="4" t="s">
        <v>197</v>
      </c>
      <c r="I276" s="4" t="s">
        <v>8</v>
      </c>
      <c r="J276" s="4" t="s">
        <v>9</v>
      </c>
      <c r="K276" s="4" t="s">
        <v>10</v>
      </c>
      <c r="L276" s="4" t="s">
        <v>1095</v>
      </c>
      <c r="M276" s="4" t="s">
        <v>1071</v>
      </c>
      <c r="N276" s="4" t="s">
        <v>13</v>
      </c>
      <c r="O276" s="4" t="s">
        <v>161</v>
      </c>
      <c r="P276" s="4" t="s">
        <v>582</v>
      </c>
      <c r="Q276" s="4" t="s">
        <v>15</v>
      </c>
      <c r="R276" s="4" t="s">
        <v>389</v>
      </c>
      <c r="S276" s="4" t="s">
        <v>389</v>
      </c>
      <c r="T276" s="4" t="s">
        <v>398</v>
      </c>
      <c r="U276" s="4" t="s">
        <v>412</v>
      </c>
      <c r="V276" s="4" t="s">
        <v>412</v>
      </c>
      <c r="W276" s="4" t="s">
        <v>413</v>
      </c>
      <c r="X276" s="4" t="s">
        <v>412</v>
      </c>
      <c r="Y276" s="5">
        <v>174</v>
      </c>
      <c r="Z276" s="5">
        <v>3543.1</v>
      </c>
      <c r="AA276" s="19">
        <f>Z276/SUMIF(A:A,A276,Z:Z)</f>
        <v>9.0909090909090925E-2</v>
      </c>
      <c r="AB276" s="6">
        <v>12.5</v>
      </c>
      <c r="AC276" s="7">
        <v>7.0030000000000001</v>
      </c>
      <c r="AD276" s="6">
        <v>3</v>
      </c>
      <c r="AE276" s="7">
        <v>96.92</v>
      </c>
      <c r="AF276" s="5">
        <v>40465</v>
      </c>
      <c r="AG276" s="4"/>
      <c r="AH276" s="4"/>
      <c r="AI276" s="4"/>
      <c r="AJ276" s="4"/>
      <c r="AK276" s="4"/>
      <c r="AL276" s="4"/>
      <c r="AM276" s="4"/>
      <c r="AN276" s="11" t="s">
        <v>1445</v>
      </c>
    </row>
    <row r="277" spans="1:40" x14ac:dyDescent="0.25">
      <c r="A277" s="3">
        <v>37042</v>
      </c>
      <c r="B277" s="4" t="s">
        <v>925</v>
      </c>
      <c r="C277" s="4" t="s">
        <v>926</v>
      </c>
      <c r="D277" s="8">
        <v>37073</v>
      </c>
      <c r="E277" s="8">
        <v>36048</v>
      </c>
      <c r="F277" s="6">
        <f t="shared" si="4"/>
        <v>2.8082191780821919</v>
      </c>
      <c r="G277" s="4" t="s">
        <v>197</v>
      </c>
      <c r="H277" s="4" t="s">
        <v>197</v>
      </c>
      <c r="I277" s="4" t="s">
        <v>8</v>
      </c>
      <c r="J277" s="4" t="s">
        <v>9</v>
      </c>
      <c r="K277" s="4" t="s">
        <v>10</v>
      </c>
      <c r="L277" s="4" t="s">
        <v>1095</v>
      </c>
      <c r="M277" s="4" t="s">
        <v>1071</v>
      </c>
      <c r="N277" s="4" t="s">
        <v>13</v>
      </c>
      <c r="O277" s="4" t="s">
        <v>161</v>
      </c>
      <c r="P277" s="4" t="s">
        <v>582</v>
      </c>
      <c r="Q277" s="4" t="s">
        <v>37</v>
      </c>
      <c r="R277" s="4" t="s">
        <v>393</v>
      </c>
      <c r="S277" s="4" t="s">
        <v>394</v>
      </c>
      <c r="T277" s="4" t="s">
        <v>403</v>
      </c>
      <c r="U277" s="4" t="s">
        <v>413</v>
      </c>
      <c r="V277" s="4" t="s">
        <v>412</v>
      </c>
      <c r="W277" s="4" t="s">
        <v>413</v>
      </c>
      <c r="X277" s="4" t="s">
        <v>412</v>
      </c>
      <c r="Y277" s="5">
        <v>207</v>
      </c>
      <c r="Z277" s="5">
        <v>3543.1</v>
      </c>
      <c r="AA277" s="19">
        <f>Z277/SUMIF(A:A,A277,Z:Z)</f>
        <v>9.0909090909090925E-2</v>
      </c>
      <c r="AB277" s="6">
        <v>9.875</v>
      </c>
      <c r="AC277" s="7">
        <v>7.0030000000000001</v>
      </c>
      <c r="AD277" s="6">
        <v>38</v>
      </c>
      <c r="AE277" s="7">
        <v>33.14</v>
      </c>
      <c r="AF277" s="5">
        <v>2801</v>
      </c>
      <c r="AG277" s="4" t="s">
        <v>415</v>
      </c>
      <c r="AH277" s="4"/>
      <c r="AI277" s="4"/>
      <c r="AJ277" s="4"/>
      <c r="AK277" s="4"/>
      <c r="AL277" s="4"/>
      <c r="AM277" s="4"/>
      <c r="AN277" s="11" t="s">
        <v>1446</v>
      </c>
    </row>
    <row r="278" spans="1:40" x14ac:dyDescent="0.25">
      <c r="A278" s="3">
        <v>37042</v>
      </c>
      <c r="B278" s="4" t="s">
        <v>788</v>
      </c>
      <c r="C278" s="4" t="s">
        <v>927</v>
      </c>
      <c r="D278" s="8">
        <v>37087</v>
      </c>
      <c r="E278" s="8">
        <v>36390</v>
      </c>
      <c r="F278" s="6">
        <f t="shared" si="4"/>
        <v>1.9095890410958904</v>
      </c>
      <c r="G278" s="4" t="s">
        <v>378</v>
      </c>
      <c r="H278" s="4" t="s">
        <v>383</v>
      </c>
      <c r="I278" s="4" t="s">
        <v>8</v>
      </c>
      <c r="J278" s="4" t="s">
        <v>9</v>
      </c>
      <c r="K278" s="4" t="s">
        <v>153</v>
      </c>
      <c r="L278" s="4" t="s">
        <v>11</v>
      </c>
      <c r="M278" s="4" t="s">
        <v>1072</v>
      </c>
      <c r="N278" s="4" t="s">
        <v>13</v>
      </c>
      <c r="O278" s="4" t="s">
        <v>11</v>
      </c>
      <c r="P278" s="4" t="s">
        <v>576</v>
      </c>
      <c r="Q278" s="4" t="s">
        <v>15</v>
      </c>
      <c r="R278" s="4" t="s">
        <v>389</v>
      </c>
      <c r="S278" s="4" t="s">
        <v>389</v>
      </c>
      <c r="T278" s="4" t="s">
        <v>400</v>
      </c>
      <c r="U278" s="4" t="s">
        <v>412</v>
      </c>
      <c r="V278" s="4" t="s">
        <v>412</v>
      </c>
      <c r="W278" s="4" t="s">
        <v>413</v>
      </c>
      <c r="X278" s="4" t="s">
        <v>412</v>
      </c>
      <c r="Y278" s="5">
        <v>175</v>
      </c>
      <c r="Z278" s="5">
        <v>3543.1</v>
      </c>
      <c r="AA278" s="19">
        <f>Z278/SUMIF(A:A,A278,Z:Z)</f>
        <v>9.0909090909090925E-2</v>
      </c>
      <c r="AB278" s="6">
        <v>12.5</v>
      </c>
      <c r="AC278" s="7">
        <v>4.5419999999999998</v>
      </c>
      <c r="AD278" s="6">
        <v>8</v>
      </c>
      <c r="AE278" s="7">
        <v>161.91</v>
      </c>
      <c r="AF278" s="5">
        <v>15698</v>
      </c>
      <c r="AG278" s="4"/>
      <c r="AH278" s="4"/>
      <c r="AI278" s="4"/>
      <c r="AJ278" s="4"/>
      <c r="AK278" s="4"/>
      <c r="AL278" s="4"/>
      <c r="AM278" s="4"/>
      <c r="AN278" s="11" t="s">
        <v>1447</v>
      </c>
    </row>
    <row r="279" spans="1:40" x14ac:dyDescent="0.25">
      <c r="A279" s="3">
        <v>37072</v>
      </c>
      <c r="B279" s="4" t="s">
        <v>623</v>
      </c>
      <c r="C279" s="4" t="s">
        <v>928</v>
      </c>
      <c r="D279" s="8">
        <v>37074</v>
      </c>
      <c r="E279" s="8">
        <v>35501</v>
      </c>
      <c r="F279" s="6">
        <f t="shared" si="4"/>
        <v>4.3095890410958901</v>
      </c>
      <c r="G279" s="4" t="s">
        <v>379</v>
      </c>
      <c r="H279" s="4" t="s">
        <v>379</v>
      </c>
      <c r="I279" s="4" t="s">
        <v>8</v>
      </c>
      <c r="J279" s="4" t="s">
        <v>9</v>
      </c>
      <c r="K279" s="4" t="s">
        <v>10</v>
      </c>
      <c r="L279" s="4" t="s">
        <v>69</v>
      </c>
      <c r="M279" s="4" t="s">
        <v>1073</v>
      </c>
      <c r="N279" s="4" t="s">
        <v>89</v>
      </c>
      <c r="O279" s="4" t="s">
        <v>102</v>
      </c>
      <c r="P279" s="4" t="s">
        <v>106</v>
      </c>
      <c r="Q279" s="4" t="s">
        <v>37</v>
      </c>
      <c r="R279" s="4" t="s">
        <v>393</v>
      </c>
      <c r="S279" s="4" t="s">
        <v>394</v>
      </c>
      <c r="T279" s="4" t="s">
        <v>393</v>
      </c>
      <c r="U279" s="4" t="s">
        <v>412</v>
      </c>
      <c r="V279" s="4" t="s">
        <v>412</v>
      </c>
      <c r="W279" s="4" t="s">
        <v>413</v>
      </c>
      <c r="X279" s="4" t="s">
        <v>412</v>
      </c>
      <c r="Y279" s="5">
        <v>127.3</v>
      </c>
      <c r="Z279" s="5">
        <v>3456.1</v>
      </c>
      <c r="AA279" s="19">
        <f>Z279/SUMIF(A:A,A279,Z:Z)</f>
        <v>6.666666666666668E-2</v>
      </c>
      <c r="AB279" s="6">
        <v>10</v>
      </c>
      <c r="AC279" s="7">
        <v>2.7080000000000002</v>
      </c>
      <c r="AD279" s="6">
        <v>57</v>
      </c>
      <c r="AE279" s="7">
        <v>36.130000000000003</v>
      </c>
      <c r="AF279" s="5">
        <v>3159</v>
      </c>
      <c r="AG279" s="4"/>
      <c r="AH279" s="4"/>
      <c r="AI279" s="4"/>
      <c r="AJ279" s="4"/>
      <c r="AK279" s="4"/>
      <c r="AL279" s="4"/>
      <c r="AM279" s="4"/>
      <c r="AN279" s="11" t="s">
        <v>1448</v>
      </c>
    </row>
    <row r="280" spans="1:40" x14ac:dyDescent="0.25">
      <c r="A280" s="3">
        <v>37072</v>
      </c>
      <c r="B280" s="4" t="s">
        <v>624</v>
      </c>
      <c r="C280" s="4" t="s">
        <v>928</v>
      </c>
      <c r="D280" s="8">
        <v>37074</v>
      </c>
      <c r="E280" s="8">
        <v>35853</v>
      </c>
      <c r="F280" s="6">
        <f t="shared" si="4"/>
        <v>3.3452054794520549</v>
      </c>
      <c r="G280" s="4" t="s">
        <v>379</v>
      </c>
      <c r="H280" s="4" t="s">
        <v>379</v>
      </c>
      <c r="I280" s="4" t="s">
        <v>8</v>
      </c>
      <c r="J280" s="4" t="s">
        <v>9</v>
      </c>
      <c r="K280" s="4" t="s">
        <v>10</v>
      </c>
      <c r="L280" s="4" t="s">
        <v>69</v>
      </c>
      <c r="M280" s="4" t="s">
        <v>1073</v>
      </c>
      <c r="N280" s="4" t="s">
        <v>89</v>
      </c>
      <c r="O280" s="4" t="s">
        <v>102</v>
      </c>
      <c r="P280" s="4" t="s">
        <v>106</v>
      </c>
      <c r="Q280" s="4" t="s">
        <v>37</v>
      </c>
      <c r="R280" s="4" t="s">
        <v>393</v>
      </c>
      <c r="S280" s="4" t="s">
        <v>394</v>
      </c>
      <c r="T280" s="4" t="s">
        <v>393</v>
      </c>
      <c r="U280" s="4" t="s">
        <v>413</v>
      </c>
      <c r="V280" s="4" t="s">
        <v>412</v>
      </c>
      <c r="W280" s="4" t="s">
        <v>413</v>
      </c>
      <c r="X280" s="4" t="s">
        <v>412</v>
      </c>
      <c r="Y280" s="5">
        <v>185.7</v>
      </c>
      <c r="Z280" s="5">
        <v>3456.1</v>
      </c>
      <c r="AA280" s="19">
        <f>Z280/SUMIF(A:A,A280,Z:Z)</f>
        <v>6.666666666666668E-2</v>
      </c>
      <c r="AB280" s="6">
        <v>9.875</v>
      </c>
      <c r="AC280" s="7">
        <v>3.7069999999999999</v>
      </c>
      <c r="AD280" s="6">
        <v>57</v>
      </c>
      <c r="AE280" s="7">
        <v>29.75</v>
      </c>
      <c r="AF280" s="5">
        <v>2499</v>
      </c>
      <c r="AG280" s="4"/>
      <c r="AH280" s="4"/>
      <c r="AI280" s="4"/>
      <c r="AJ280" s="4"/>
      <c r="AK280" s="4"/>
      <c r="AL280" s="4"/>
      <c r="AM280" s="4"/>
      <c r="AN280" s="11" t="s">
        <v>1449</v>
      </c>
    </row>
    <row r="281" spans="1:40" x14ac:dyDescent="0.25">
      <c r="A281" s="3">
        <v>37072</v>
      </c>
      <c r="B281" s="4" t="s">
        <v>627</v>
      </c>
      <c r="C281" s="4" t="s">
        <v>929</v>
      </c>
      <c r="D281" s="8">
        <v>37057</v>
      </c>
      <c r="E281" s="8">
        <v>36195</v>
      </c>
      <c r="F281" s="6">
        <f t="shared" si="4"/>
        <v>2.3616438356164382</v>
      </c>
      <c r="G281" s="4" t="s">
        <v>40</v>
      </c>
      <c r="H281" s="4" t="s">
        <v>40</v>
      </c>
      <c r="I281" s="4" t="s">
        <v>8</v>
      </c>
      <c r="J281" s="4" t="s">
        <v>9</v>
      </c>
      <c r="K281" s="4" t="s">
        <v>10</v>
      </c>
      <c r="L281" s="4" t="s">
        <v>11</v>
      </c>
      <c r="M281" s="4" t="s">
        <v>149</v>
      </c>
      <c r="N281" s="4" t="s">
        <v>13</v>
      </c>
      <c r="O281" s="4" t="s">
        <v>11</v>
      </c>
      <c r="P281" s="4" t="s">
        <v>150</v>
      </c>
      <c r="Q281" s="4" t="s">
        <v>15</v>
      </c>
      <c r="R281" s="4" t="s">
        <v>389</v>
      </c>
      <c r="S281" s="4" t="s">
        <v>389</v>
      </c>
      <c r="T281" s="4" t="s">
        <v>400</v>
      </c>
      <c r="U281" s="4" t="s">
        <v>412</v>
      </c>
      <c r="V281" s="4" t="s">
        <v>412</v>
      </c>
      <c r="W281" s="4" t="s">
        <v>413</v>
      </c>
      <c r="X281" s="4" t="s">
        <v>412</v>
      </c>
      <c r="Y281" s="5">
        <v>130</v>
      </c>
      <c r="Z281" s="5">
        <v>3456.1</v>
      </c>
      <c r="AA281" s="19">
        <f>Z281/SUMIF(A:A,A281,Z:Z)</f>
        <v>6.666666666666668E-2</v>
      </c>
      <c r="AB281" s="6">
        <v>12.75</v>
      </c>
      <c r="AC281" s="7">
        <v>6.0030000000000001</v>
      </c>
      <c r="AD281" s="6">
        <v>20</v>
      </c>
      <c r="AE281" s="7">
        <v>71.27</v>
      </c>
      <c r="AF281" s="5">
        <v>6646</v>
      </c>
      <c r="AG281" s="4"/>
      <c r="AH281" s="4"/>
      <c r="AI281" s="4"/>
      <c r="AJ281" s="4"/>
      <c r="AK281" s="4"/>
      <c r="AL281" s="4"/>
      <c r="AM281" s="4"/>
      <c r="AN281" s="11" t="s">
        <v>1450</v>
      </c>
    </row>
    <row r="282" spans="1:40" x14ac:dyDescent="0.25">
      <c r="A282" s="3">
        <v>37072</v>
      </c>
      <c r="B282" s="4" t="s">
        <v>636</v>
      </c>
      <c r="C282" s="4" t="s">
        <v>930</v>
      </c>
      <c r="D282" s="8">
        <v>37117</v>
      </c>
      <c r="E282" s="8">
        <v>36224</v>
      </c>
      <c r="F282" s="6">
        <f t="shared" si="4"/>
        <v>2.4465753424657533</v>
      </c>
      <c r="G282" s="4" t="s">
        <v>40</v>
      </c>
      <c r="H282" s="4" t="s">
        <v>40</v>
      </c>
      <c r="I282" s="4" t="s">
        <v>8</v>
      </c>
      <c r="J282" s="4" t="s">
        <v>67</v>
      </c>
      <c r="K282" s="4" t="s">
        <v>328</v>
      </c>
      <c r="L282" s="4" t="s">
        <v>69</v>
      </c>
      <c r="M282" s="4" t="s">
        <v>1066</v>
      </c>
      <c r="N282" s="4" t="s">
        <v>13</v>
      </c>
      <c r="O282" s="4" t="s">
        <v>71</v>
      </c>
      <c r="P282" s="4" t="s">
        <v>69</v>
      </c>
      <c r="Q282" s="4" t="s">
        <v>37</v>
      </c>
      <c r="R282" s="4" t="s">
        <v>393</v>
      </c>
      <c r="S282" s="4" t="s">
        <v>394</v>
      </c>
      <c r="T282" s="4" t="s">
        <v>401</v>
      </c>
      <c r="U282" s="4" t="s">
        <v>412</v>
      </c>
      <c r="V282" s="4" t="s">
        <v>412</v>
      </c>
      <c r="W282" s="4" t="s">
        <v>413</v>
      </c>
      <c r="X282" s="4" t="s">
        <v>412</v>
      </c>
      <c r="Y282" s="5">
        <v>125</v>
      </c>
      <c r="Z282" s="5">
        <v>3456.1</v>
      </c>
      <c r="AA282" s="19">
        <f>Z282/SUMIF(A:A,A282,Z:Z)</f>
        <v>6.666666666666668E-2</v>
      </c>
      <c r="AB282" s="6">
        <v>11</v>
      </c>
      <c r="AC282" s="7">
        <v>7.0410000000000004</v>
      </c>
      <c r="AD282" s="6">
        <v>23</v>
      </c>
      <c r="AE282" s="7">
        <v>54.13</v>
      </c>
      <c r="AF282" s="5">
        <v>4919</v>
      </c>
      <c r="AG282" s="4"/>
      <c r="AH282" s="4"/>
      <c r="AI282" s="4"/>
      <c r="AJ282" s="4"/>
      <c r="AK282" s="4"/>
      <c r="AL282" s="4"/>
      <c r="AM282" s="4"/>
      <c r="AN282" s="11" t="s">
        <v>1451</v>
      </c>
    </row>
    <row r="283" spans="1:40" x14ac:dyDescent="0.25">
      <c r="A283" s="3">
        <v>37072</v>
      </c>
      <c r="B283" s="4" t="s">
        <v>664</v>
      </c>
      <c r="C283" s="4" t="s">
        <v>931</v>
      </c>
      <c r="D283" s="8">
        <v>37057</v>
      </c>
      <c r="E283" s="8">
        <v>34151</v>
      </c>
      <c r="F283" s="6">
        <f t="shared" si="4"/>
        <v>7.9616438356164387</v>
      </c>
      <c r="G283" s="4" t="s">
        <v>379</v>
      </c>
      <c r="H283" s="4" t="s">
        <v>381</v>
      </c>
      <c r="I283" s="4" t="s">
        <v>8</v>
      </c>
      <c r="J283" s="4" t="s">
        <v>9</v>
      </c>
      <c r="K283" s="4" t="s">
        <v>10</v>
      </c>
      <c r="L283" s="4" t="s">
        <v>1092</v>
      </c>
      <c r="M283" s="4" t="s">
        <v>1074</v>
      </c>
      <c r="N283" s="4" t="s">
        <v>13</v>
      </c>
      <c r="O283" s="4" t="s">
        <v>42</v>
      </c>
      <c r="P283" s="4" t="s">
        <v>594</v>
      </c>
      <c r="Q283" s="4" t="s">
        <v>15</v>
      </c>
      <c r="R283" s="4" t="s">
        <v>389</v>
      </c>
      <c r="S283" s="4" t="s">
        <v>389</v>
      </c>
      <c r="T283" s="4" t="s">
        <v>400</v>
      </c>
      <c r="U283" s="4" t="s">
        <v>413</v>
      </c>
      <c r="V283" s="4"/>
      <c r="W283" s="4" t="s">
        <v>413</v>
      </c>
      <c r="X283" s="4" t="s">
        <v>412</v>
      </c>
      <c r="Y283" s="5">
        <v>220</v>
      </c>
      <c r="Z283" s="5">
        <v>3456.1</v>
      </c>
      <c r="AA283" s="19">
        <f>Z283/SUMIF(A:A,A283,Z:Z)</f>
        <v>6.666666666666668E-2</v>
      </c>
      <c r="AB283" s="6">
        <v>9.75</v>
      </c>
      <c r="AC283" s="7">
        <v>1.9590000000000001</v>
      </c>
      <c r="AD283" s="6">
        <v>8</v>
      </c>
      <c r="AE283" s="7">
        <v>253.74</v>
      </c>
      <c r="AF283" s="5">
        <v>24142</v>
      </c>
      <c r="AG283" s="4"/>
      <c r="AH283" s="4"/>
      <c r="AI283" s="4"/>
      <c r="AJ283" s="4"/>
      <c r="AK283" s="4"/>
      <c r="AL283" s="4"/>
      <c r="AM283" s="4"/>
      <c r="AN283" s="11" t="s">
        <v>1452</v>
      </c>
    </row>
    <row r="284" spans="1:40" x14ac:dyDescent="0.25">
      <c r="A284" s="3">
        <v>37072</v>
      </c>
      <c r="B284" s="4" t="s">
        <v>699</v>
      </c>
      <c r="C284" s="4" t="s">
        <v>932</v>
      </c>
      <c r="D284" s="8">
        <v>37482</v>
      </c>
      <c r="E284" s="8">
        <v>35551</v>
      </c>
      <c r="F284" s="6">
        <f t="shared" si="4"/>
        <v>5.2904109589041095</v>
      </c>
      <c r="G284" s="4" t="s">
        <v>40</v>
      </c>
      <c r="H284" s="4" t="s">
        <v>40</v>
      </c>
      <c r="I284" s="4" t="s">
        <v>8</v>
      </c>
      <c r="J284" s="4" t="s">
        <v>9</v>
      </c>
      <c r="K284" s="4" t="s">
        <v>10</v>
      </c>
      <c r="L284" s="4" t="s">
        <v>1096</v>
      </c>
      <c r="M284" s="4" t="s">
        <v>1075</v>
      </c>
      <c r="N284" s="4" t="s">
        <v>89</v>
      </c>
      <c r="O284" s="4" t="s">
        <v>102</v>
      </c>
      <c r="P284" s="4" t="s">
        <v>106</v>
      </c>
      <c r="Q284" s="4" t="s">
        <v>15</v>
      </c>
      <c r="R284" s="4" t="s">
        <v>389</v>
      </c>
      <c r="S284" s="4" t="s">
        <v>389</v>
      </c>
      <c r="T284" s="4" t="s">
        <v>389</v>
      </c>
      <c r="U284" s="4" t="s">
        <v>413</v>
      </c>
      <c r="V284" s="4" t="s">
        <v>412</v>
      </c>
      <c r="W284" s="4" t="s">
        <v>413</v>
      </c>
      <c r="X284" s="4" t="s">
        <v>412</v>
      </c>
      <c r="Y284" s="5">
        <v>200</v>
      </c>
      <c r="Z284" s="5">
        <v>3456.1</v>
      </c>
      <c r="AA284" s="19">
        <f>Z284/SUMIF(A:A,A284,Z:Z)</f>
        <v>6.666666666666668E-2</v>
      </c>
      <c r="AB284" s="6">
        <v>9.875</v>
      </c>
      <c r="AC284" s="7">
        <v>5.5449999999999999</v>
      </c>
      <c r="AD284" s="6">
        <v>25</v>
      </c>
      <c r="AE284" s="7">
        <v>52.33</v>
      </c>
      <c r="AF284" s="5">
        <v>4738</v>
      </c>
      <c r="AG284" s="4"/>
      <c r="AH284" s="4"/>
      <c r="AI284" s="4"/>
      <c r="AJ284" s="4"/>
      <c r="AK284" s="4"/>
      <c r="AL284" s="4"/>
      <c r="AM284" s="4"/>
      <c r="AN284" s="11" t="s">
        <v>1453</v>
      </c>
    </row>
    <row r="285" spans="1:40" x14ac:dyDescent="0.25">
      <c r="A285" s="3">
        <v>37072</v>
      </c>
      <c r="B285" s="4" t="s">
        <v>933</v>
      </c>
      <c r="C285" s="4" t="s">
        <v>934</v>
      </c>
      <c r="D285" s="8">
        <v>37074</v>
      </c>
      <c r="E285" s="8">
        <v>36563</v>
      </c>
      <c r="F285" s="6">
        <f t="shared" si="4"/>
        <v>1.4</v>
      </c>
      <c r="G285" s="4" t="s">
        <v>379</v>
      </c>
      <c r="H285" s="4" t="s">
        <v>379</v>
      </c>
      <c r="I285" s="4" t="s">
        <v>8</v>
      </c>
      <c r="J285" s="4" t="s">
        <v>9</v>
      </c>
      <c r="K285" s="4" t="s">
        <v>10</v>
      </c>
      <c r="L285" s="4" t="s">
        <v>11</v>
      </c>
      <c r="M285" s="4" t="s">
        <v>149</v>
      </c>
      <c r="N285" s="4" t="s">
        <v>13</v>
      </c>
      <c r="O285" s="4" t="s">
        <v>11</v>
      </c>
      <c r="P285" s="4" t="s">
        <v>150</v>
      </c>
      <c r="Q285" s="4" t="s">
        <v>15</v>
      </c>
      <c r="R285" s="4" t="s">
        <v>389</v>
      </c>
      <c r="S285" s="4" t="s">
        <v>389</v>
      </c>
      <c r="T285" s="4" t="s">
        <v>403</v>
      </c>
      <c r="U285" s="4" t="s">
        <v>412</v>
      </c>
      <c r="V285" s="4" t="s">
        <v>412</v>
      </c>
      <c r="W285" s="4" t="s">
        <v>413</v>
      </c>
      <c r="X285" s="4" t="s">
        <v>412</v>
      </c>
      <c r="Y285" s="5">
        <v>300</v>
      </c>
      <c r="Z285" s="5">
        <v>3456.1</v>
      </c>
      <c r="AA285" s="19">
        <f>Z285/SUMIF(A:A,A285,Z:Z)</f>
        <v>6.666666666666668E-2</v>
      </c>
      <c r="AB285" s="6">
        <v>13</v>
      </c>
      <c r="AC285" s="7">
        <v>8.6300000000000008</v>
      </c>
      <c r="AD285" s="6">
        <v>21.5</v>
      </c>
      <c r="AE285" s="7">
        <v>62.13</v>
      </c>
      <c r="AF285" s="5">
        <v>5725</v>
      </c>
      <c r="AG285" s="4" t="s">
        <v>414</v>
      </c>
      <c r="AH285" s="4"/>
      <c r="AI285" s="4"/>
      <c r="AJ285" s="4"/>
      <c r="AK285" s="4"/>
      <c r="AL285" s="4"/>
      <c r="AM285" s="4"/>
      <c r="AN285" s="11" t="s">
        <v>1454</v>
      </c>
    </row>
    <row r="286" spans="1:40" x14ac:dyDescent="0.25">
      <c r="A286" s="3">
        <v>37072</v>
      </c>
      <c r="B286" s="4" t="s">
        <v>718</v>
      </c>
      <c r="C286" s="4" t="s">
        <v>892</v>
      </c>
      <c r="D286" s="8">
        <v>36995</v>
      </c>
      <c r="E286" s="8">
        <v>35871</v>
      </c>
      <c r="F286" s="6">
        <f t="shared" si="4"/>
        <v>3.0794520547945203</v>
      </c>
      <c r="G286" s="4" t="s">
        <v>40</v>
      </c>
      <c r="H286" s="4" t="s">
        <v>40</v>
      </c>
      <c r="I286" s="4" t="s">
        <v>8</v>
      </c>
      <c r="J286" s="4" t="s">
        <v>9</v>
      </c>
      <c r="K286" s="4" t="s">
        <v>10</v>
      </c>
      <c r="L286" s="4" t="s">
        <v>11</v>
      </c>
      <c r="M286" s="4" t="s">
        <v>1065</v>
      </c>
      <c r="N286" s="4" t="s">
        <v>13</v>
      </c>
      <c r="O286" s="4" t="s">
        <v>11</v>
      </c>
      <c r="P286" s="4" t="s">
        <v>150</v>
      </c>
      <c r="Q286" s="4" t="s">
        <v>37</v>
      </c>
      <c r="R286" s="4" t="s">
        <v>393</v>
      </c>
      <c r="S286" s="4" t="s">
        <v>394</v>
      </c>
      <c r="T286" s="4" t="s">
        <v>401</v>
      </c>
      <c r="U286" s="4" t="s">
        <v>412</v>
      </c>
      <c r="V286" s="4" t="s">
        <v>412</v>
      </c>
      <c r="W286" s="4" t="s">
        <v>413</v>
      </c>
      <c r="X286" s="4" t="s">
        <v>412</v>
      </c>
      <c r="Y286" s="5">
        <v>171.3</v>
      </c>
      <c r="Z286" s="5">
        <v>3456.1</v>
      </c>
      <c r="AA286" s="19">
        <f>Z286/SUMIF(A:A,A286,Z:Z)</f>
        <v>6.666666666666668E-2</v>
      </c>
      <c r="AB286" s="6">
        <v>9.75</v>
      </c>
      <c r="AC286" s="7">
        <v>6.34</v>
      </c>
      <c r="AD286" s="6">
        <v>4.25</v>
      </c>
      <c r="AE286" s="7">
        <v>157.47999999999999</v>
      </c>
      <c r="AF286" s="5">
        <v>21747</v>
      </c>
      <c r="AG286" s="4"/>
      <c r="AH286" s="4"/>
      <c r="AI286" s="4"/>
      <c r="AJ286" s="4"/>
      <c r="AK286" s="4"/>
      <c r="AL286" s="4"/>
      <c r="AM286" s="4"/>
      <c r="AN286" s="11" t="s">
        <v>1455</v>
      </c>
    </row>
    <row r="287" spans="1:40" x14ac:dyDescent="0.25">
      <c r="A287" s="3">
        <v>37072</v>
      </c>
      <c r="B287" s="4" t="s">
        <v>741</v>
      </c>
      <c r="C287" s="4" t="s">
        <v>935</v>
      </c>
      <c r="D287" s="8">
        <v>37117</v>
      </c>
      <c r="E287" s="8">
        <v>35444</v>
      </c>
      <c r="F287" s="6">
        <f t="shared" si="4"/>
        <v>4.5835616438356164</v>
      </c>
      <c r="G287" s="4" t="s">
        <v>379</v>
      </c>
      <c r="H287" s="4" t="s">
        <v>379</v>
      </c>
      <c r="I287" s="4" t="s">
        <v>8</v>
      </c>
      <c r="J287" s="4" t="s">
        <v>9</v>
      </c>
      <c r="K287" s="4" t="s">
        <v>10</v>
      </c>
      <c r="L287" s="4" t="s">
        <v>240</v>
      </c>
      <c r="M287" s="4" t="s">
        <v>1076</v>
      </c>
      <c r="N287" s="4" t="s">
        <v>13</v>
      </c>
      <c r="O287" s="4" t="s">
        <v>571</v>
      </c>
      <c r="P287" s="4" t="s">
        <v>572</v>
      </c>
      <c r="Q287" s="4" t="s">
        <v>15</v>
      </c>
      <c r="R287" s="4" t="s">
        <v>392</v>
      </c>
      <c r="S287" s="4" t="s">
        <v>389</v>
      </c>
      <c r="T287" s="4" t="s">
        <v>405</v>
      </c>
      <c r="U287" s="4" t="s">
        <v>413</v>
      </c>
      <c r="V287" s="4"/>
      <c r="W287" s="4" t="s">
        <v>413</v>
      </c>
      <c r="X287" s="4" t="s">
        <v>413</v>
      </c>
      <c r="Y287" s="5">
        <v>150</v>
      </c>
      <c r="Z287" s="5">
        <v>3456.1</v>
      </c>
      <c r="AA287" s="19">
        <f>Z287/SUMIF(A:A,A287,Z:Z)</f>
        <v>6.666666666666668E-2</v>
      </c>
      <c r="AB287" s="6">
        <v>7.25</v>
      </c>
      <c r="AC287" s="7">
        <v>5.5449999999999999</v>
      </c>
      <c r="AD287" s="6">
        <v>26</v>
      </c>
      <c r="AE287" s="7">
        <v>43.56</v>
      </c>
      <c r="AF287" s="5">
        <v>3855</v>
      </c>
      <c r="AG287" s="4"/>
      <c r="AH287" s="4"/>
      <c r="AI287" s="4"/>
      <c r="AJ287" s="4"/>
      <c r="AK287" s="4"/>
      <c r="AL287" s="4"/>
      <c r="AM287" s="4"/>
      <c r="AN287" s="11" t="s">
        <v>1456</v>
      </c>
    </row>
    <row r="288" spans="1:40" x14ac:dyDescent="0.25">
      <c r="A288" s="3">
        <v>37072</v>
      </c>
      <c r="B288" s="4" t="s">
        <v>765</v>
      </c>
      <c r="C288" s="4" t="s">
        <v>936</v>
      </c>
      <c r="D288" s="8">
        <v>37088</v>
      </c>
      <c r="E288" s="8">
        <v>35298</v>
      </c>
      <c r="F288" s="6">
        <f t="shared" si="4"/>
        <v>4.904109589041096</v>
      </c>
      <c r="G288" s="4" t="s">
        <v>40</v>
      </c>
      <c r="H288" s="4" t="s">
        <v>40</v>
      </c>
      <c r="I288" s="4" t="s">
        <v>8</v>
      </c>
      <c r="J288" s="4" t="s">
        <v>9</v>
      </c>
      <c r="K288" s="4" t="s">
        <v>10</v>
      </c>
      <c r="L288" s="4" t="s">
        <v>69</v>
      </c>
      <c r="M288" s="4" t="s">
        <v>1066</v>
      </c>
      <c r="N288" s="4" t="s">
        <v>13</v>
      </c>
      <c r="O288" s="4" t="s">
        <v>71</v>
      </c>
      <c r="P288" s="4" t="s">
        <v>69</v>
      </c>
      <c r="Q288" s="4" t="s">
        <v>37</v>
      </c>
      <c r="R288" s="4" t="s">
        <v>393</v>
      </c>
      <c r="S288" s="4" t="s">
        <v>394</v>
      </c>
      <c r="T288" s="4" t="s">
        <v>401</v>
      </c>
      <c r="U288" s="4" t="s">
        <v>412</v>
      </c>
      <c r="V288" s="4" t="s">
        <v>412</v>
      </c>
      <c r="W288" s="4" t="s">
        <v>413</v>
      </c>
      <c r="X288" s="4" t="s">
        <v>412</v>
      </c>
      <c r="Y288" s="5">
        <v>275</v>
      </c>
      <c r="Z288" s="5">
        <v>3456.1</v>
      </c>
      <c r="AA288" s="19">
        <f>Z288/SUMIF(A:A,A288,Z:Z)</f>
        <v>6.666666666666668E-2</v>
      </c>
      <c r="AB288" s="6">
        <v>11.75</v>
      </c>
      <c r="AC288" s="7">
        <v>5.1260000000000003</v>
      </c>
      <c r="AD288" s="6">
        <v>23</v>
      </c>
      <c r="AE288" s="7">
        <v>63.88</v>
      </c>
      <c r="AF288" s="5">
        <v>5902</v>
      </c>
      <c r="AG288" s="4"/>
      <c r="AH288" s="4"/>
      <c r="AI288" s="4"/>
      <c r="AJ288" s="4"/>
      <c r="AK288" s="4"/>
      <c r="AL288" s="4"/>
      <c r="AM288" s="4"/>
      <c r="AN288" s="11" t="s">
        <v>1457</v>
      </c>
    </row>
    <row r="289" spans="1:40" x14ac:dyDescent="0.25">
      <c r="A289" s="3">
        <v>37072</v>
      </c>
      <c r="B289" s="4" t="s">
        <v>766</v>
      </c>
      <c r="C289" s="4" t="s">
        <v>936</v>
      </c>
      <c r="D289" s="8">
        <v>37088</v>
      </c>
      <c r="E289" s="8">
        <v>35618</v>
      </c>
      <c r="F289" s="6">
        <f t="shared" si="4"/>
        <v>4.0273972602739727</v>
      </c>
      <c r="G289" s="4" t="s">
        <v>40</v>
      </c>
      <c r="H289" s="4" t="s">
        <v>40</v>
      </c>
      <c r="I289" s="4" t="s">
        <v>8</v>
      </c>
      <c r="J289" s="4" t="s">
        <v>9</v>
      </c>
      <c r="K289" s="4" t="s">
        <v>10</v>
      </c>
      <c r="L289" s="4" t="s">
        <v>69</v>
      </c>
      <c r="M289" s="4" t="s">
        <v>1066</v>
      </c>
      <c r="N289" s="4" t="s">
        <v>13</v>
      </c>
      <c r="O289" s="4" t="s">
        <v>71</v>
      </c>
      <c r="P289" s="4" t="s">
        <v>69</v>
      </c>
      <c r="Q289" s="4" t="s">
        <v>37</v>
      </c>
      <c r="R289" s="4" t="s">
        <v>393</v>
      </c>
      <c r="S289" s="4" t="s">
        <v>394</v>
      </c>
      <c r="T289" s="4" t="s">
        <v>401</v>
      </c>
      <c r="U289" s="4" t="s">
        <v>412</v>
      </c>
      <c r="V289" s="4" t="s">
        <v>412</v>
      </c>
      <c r="W289" s="4" t="s">
        <v>413</v>
      </c>
      <c r="X289" s="4" t="s">
        <v>412</v>
      </c>
      <c r="Y289" s="5">
        <v>150</v>
      </c>
      <c r="Z289" s="5">
        <v>3456.1</v>
      </c>
      <c r="AA289" s="19">
        <f>Z289/SUMIF(A:A,A289,Z:Z)</f>
        <v>6.666666666666668E-2</v>
      </c>
      <c r="AB289" s="6">
        <v>11.25</v>
      </c>
      <c r="AC289" s="7">
        <v>5.7530000000000001</v>
      </c>
      <c r="AD289" s="6">
        <v>22</v>
      </c>
      <c r="AE289" s="7">
        <v>61.15</v>
      </c>
      <c r="AF289" s="5">
        <v>5628</v>
      </c>
      <c r="AG289" s="4"/>
      <c r="AH289" s="4"/>
      <c r="AI289" s="4"/>
      <c r="AJ289" s="4"/>
      <c r="AK289" s="4"/>
      <c r="AL289" s="4"/>
      <c r="AM289" s="4"/>
      <c r="AN289" s="11" t="s">
        <v>1458</v>
      </c>
    </row>
    <row r="290" spans="1:40" x14ac:dyDescent="0.25">
      <c r="A290" s="3">
        <v>37072</v>
      </c>
      <c r="B290" s="4" t="s">
        <v>767</v>
      </c>
      <c r="C290" s="4" t="s">
        <v>937</v>
      </c>
      <c r="D290" s="8">
        <v>37088</v>
      </c>
      <c r="E290" s="8">
        <v>35298</v>
      </c>
      <c r="F290" s="6">
        <f t="shared" si="4"/>
        <v>4.904109589041096</v>
      </c>
      <c r="G290" s="4" t="s">
        <v>197</v>
      </c>
      <c r="H290" s="4" t="s">
        <v>197</v>
      </c>
      <c r="I290" s="4" t="s">
        <v>8</v>
      </c>
      <c r="J290" s="4" t="s">
        <v>9</v>
      </c>
      <c r="K290" s="4" t="s">
        <v>10</v>
      </c>
      <c r="L290" s="4" t="s">
        <v>69</v>
      </c>
      <c r="M290" s="4" t="s">
        <v>1066</v>
      </c>
      <c r="N290" s="4" t="s">
        <v>13</v>
      </c>
      <c r="O290" s="4" t="s">
        <v>71</v>
      </c>
      <c r="P290" s="4" t="s">
        <v>69</v>
      </c>
      <c r="Q290" s="4" t="s">
        <v>24</v>
      </c>
      <c r="R290" s="4" t="s">
        <v>24</v>
      </c>
      <c r="S290" s="4" t="s">
        <v>24</v>
      </c>
      <c r="T290" s="4" t="s">
        <v>398</v>
      </c>
      <c r="U290" s="4" t="s">
        <v>412</v>
      </c>
      <c r="V290" s="4" t="s">
        <v>413</v>
      </c>
      <c r="W290" s="4" t="s">
        <v>412</v>
      </c>
      <c r="X290" s="4" t="s">
        <v>412</v>
      </c>
      <c r="Y290" s="5">
        <v>191.8</v>
      </c>
      <c r="Z290" s="5">
        <v>3456.1</v>
      </c>
      <c r="AA290" s="19">
        <f>Z290/SUMIF(A:A,A290,Z:Z)</f>
        <v>6.666666666666668E-2</v>
      </c>
      <c r="AB290" s="6">
        <v>13.5</v>
      </c>
      <c r="AC290" s="7">
        <v>7.1260000000000003</v>
      </c>
      <c r="AD290" s="6">
        <v>5</v>
      </c>
      <c r="AE290" s="7">
        <v>223.87</v>
      </c>
      <c r="AF290" s="5">
        <v>23873</v>
      </c>
      <c r="AG290" s="4"/>
      <c r="AH290" s="4"/>
      <c r="AI290" s="4"/>
      <c r="AJ290" s="4"/>
      <c r="AK290" s="4"/>
      <c r="AL290" s="4"/>
      <c r="AM290" s="4"/>
      <c r="AN290" s="11" t="s">
        <v>1459</v>
      </c>
    </row>
    <row r="291" spans="1:40" x14ac:dyDescent="0.25">
      <c r="A291" s="3">
        <v>37072</v>
      </c>
      <c r="B291" s="4" t="s">
        <v>938</v>
      </c>
      <c r="C291" s="4" t="s">
        <v>939</v>
      </c>
      <c r="D291" s="8">
        <v>37070</v>
      </c>
      <c r="E291" s="8">
        <v>36770</v>
      </c>
      <c r="F291" s="6">
        <f t="shared" si="4"/>
        <v>0.82191780821917804</v>
      </c>
      <c r="G291" s="4" t="s">
        <v>40</v>
      </c>
      <c r="H291" s="4" t="s">
        <v>40</v>
      </c>
      <c r="I291" s="4" t="s">
        <v>8</v>
      </c>
      <c r="J291" s="4" t="s">
        <v>9</v>
      </c>
      <c r="K291" s="4" t="s">
        <v>153</v>
      </c>
      <c r="L291" s="4" t="s">
        <v>11</v>
      </c>
      <c r="M291" s="4" t="s">
        <v>1072</v>
      </c>
      <c r="N291" s="4" t="s">
        <v>13</v>
      </c>
      <c r="O291" s="4" t="s">
        <v>11</v>
      </c>
      <c r="P291" s="4" t="s">
        <v>576</v>
      </c>
      <c r="Q291" s="4" t="s">
        <v>15</v>
      </c>
      <c r="R291" s="4" t="s">
        <v>389</v>
      </c>
      <c r="S291" s="4" t="s">
        <v>389</v>
      </c>
      <c r="T291" s="4" t="s">
        <v>389</v>
      </c>
      <c r="U291" s="4" t="s">
        <v>412</v>
      </c>
      <c r="V291" s="4" t="s">
        <v>412</v>
      </c>
      <c r="W291" s="4" t="s">
        <v>413</v>
      </c>
      <c r="X291" s="4" t="s">
        <v>412</v>
      </c>
      <c r="Y291" s="5">
        <v>600</v>
      </c>
      <c r="Z291" s="5">
        <v>3456.1</v>
      </c>
      <c r="AA291" s="19">
        <f>Z291/SUMIF(A:A,A291,Z:Z)</f>
        <v>6.666666666666668E-2</v>
      </c>
      <c r="AB291" s="6">
        <v>13</v>
      </c>
      <c r="AC291" s="7">
        <v>6.8360000000000003</v>
      </c>
      <c r="AD291" s="6">
        <v>2</v>
      </c>
      <c r="AE291" s="7">
        <v>335.35</v>
      </c>
      <c r="AF291" s="5">
        <v>45994</v>
      </c>
      <c r="AG291" s="4"/>
      <c r="AH291" s="4"/>
      <c r="AI291" s="4"/>
      <c r="AJ291" s="4"/>
      <c r="AK291" s="4"/>
      <c r="AL291" s="4"/>
      <c r="AM291" s="4"/>
      <c r="AN291" s="11" t="s">
        <v>1460</v>
      </c>
    </row>
    <row r="292" spans="1:40" x14ac:dyDescent="0.25">
      <c r="A292" s="3">
        <v>37072</v>
      </c>
      <c r="B292" s="4" t="s">
        <v>940</v>
      </c>
      <c r="C292" s="4" t="s">
        <v>941</v>
      </c>
      <c r="D292" s="8">
        <v>37117</v>
      </c>
      <c r="E292" s="8">
        <v>36493</v>
      </c>
      <c r="F292" s="6">
        <f t="shared" si="4"/>
        <v>1.7095890410958905</v>
      </c>
      <c r="G292" s="4" t="s">
        <v>40</v>
      </c>
      <c r="H292" s="4" t="s">
        <v>40</v>
      </c>
      <c r="I292" s="4" t="s">
        <v>8</v>
      </c>
      <c r="J292" s="4" t="s">
        <v>9</v>
      </c>
      <c r="K292" s="4" t="s">
        <v>10</v>
      </c>
      <c r="L292" s="4" t="s">
        <v>186</v>
      </c>
      <c r="M292" s="4" t="s">
        <v>1077</v>
      </c>
      <c r="N292" s="4" t="s">
        <v>13</v>
      </c>
      <c r="O292" s="4" t="s">
        <v>161</v>
      </c>
      <c r="P292" s="4" t="s">
        <v>582</v>
      </c>
      <c r="Q292" s="4" t="s">
        <v>15</v>
      </c>
      <c r="R292" s="4" t="s">
        <v>389</v>
      </c>
      <c r="S292" s="4" t="s">
        <v>389</v>
      </c>
      <c r="T292" s="4" t="s">
        <v>403</v>
      </c>
      <c r="U292" s="4" t="s">
        <v>412</v>
      </c>
      <c r="V292" s="4" t="s">
        <v>412</v>
      </c>
      <c r="W292" s="4" t="s">
        <v>413</v>
      </c>
      <c r="X292" s="4" t="s">
        <v>412</v>
      </c>
      <c r="Y292" s="5">
        <v>130</v>
      </c>
      <c r="Z292" s="5">
        <v>3456.1</v>
      </c>
      <c r="AA292" s="19">
        <f>Z292/SUMIF(A:A,A292,Z:Z)</f>
        <v>6.666666666666668E-2</v>
      </c>
      <c r="AB292" s="6">
        <v>12</v>
      </c>
      <c r="AC292" s="7">
        <v>8.0410000000000004</v>
      </c>
      <c r="AD292" s="6">
        <v>10</v>
      </c>
      <c r="AE292" s="7">
        <v>119.22</v>
      </c>
      <c r="AF292" s="5">
        <v>11477</v>
      </c>
      <c r="AG292" s="4" t="s">
        <v>414</v>
      </c>
      <c r="AH292" s="4"/>
      <c r="AI292" s="4"/>
      <c r="AJ292" s="4"/>
      <c r="AK292" s="4"/>
      <c r="AL292" s="4"/>
      <c r="AM292" s="4"/>
      <c r="AN292" s="11" t="s">
        <v>1461</v>
      </c>
    </row>
    <row r="293" spans="1:40" x14ac:dyDescent="0.25">
      <c r="A293" s="3">
        <v>37072</v>
      </c>
      <c r="B293" s="4" t="s">
        <v>942</v>
      </c>
      <c r="C293" s="4" t="s">
        <v>927</v>
      </c>
      <c r="D293" s="8">
        <v>37070</v>
      </c>
      <c r="E293" s="8">
        <v>36578</v>
      </c>
      <c r="F293" s="6">
        <f t="shared" si="4"/>
        <v>1.3479452054794521</v>
      </c>
      <c r="G293" s="4" t="s">
        <v>40</v>
      </c>
      <c r="H293" s="4" t="s">
        <v>40</v>
      </c>
      <c r="I293" s="4" t="s">
        <v>8</v>
      </c>
      <c r="J293" s="4" t="s">
        <v>9</v>
      </c>
      <c r="K293" s="4" t="s">
        <v>153</v>
      </c>
      <c r="L293" s="4" t="s">
        <v>11</v>
      </c>
      <c r="M293" s="4" t="s">
        <v>1072</v>
      </c>
      <c r="N293" s="4" t="s">
        <v>13</v>
      </c>
      <c r="O293" s="4" t="s">
        <v>11</v>
      </c>
      <c r="P293" s="4" t="s">
        <v>576</v>
      </c>
      <c r="Q293" s="4" t="s">
        <v>37</v>
      </c>
      <c r="R293" s="4" t="s">
        <v>393</v>
      </c>
      <c r="S293" s="4" t="s">
        <v>394</v>
      </c>
      <c r="T293" s="4" t="s">
        <v>400</v>
      </c>
      <c r="U293" s="4" t="s">
        <v>412</v>
      </c>
      <c r="V293" s="4" t="s">
        <v>412</v>
      </c>
      <c r="W293" s="4" t="s">
        <v>413</v>
      </c>
      <c r="X293" s="4" t="s">
        <v>412</v>
      </c>
      <c r="Y293" s="5">
        <v>500</v>
      </c>
      <c r="Z293" s="5">
        <v>3456.1</v>
      </c>
      <c r="AA293" s="19">
        <f>Z293/SUMIF(A:A,A293,Z:Z)</f>
        <v>6.666666666666668E-2</v>
      </c>
      <c r="AB293" s="6">
        <v>12</v>
      </c>
      <c r="AC293" s="7">
        <v>8.0879999999999992</v>
      </c>
      <c r="AD293" s="6">
        <v>0.5</v>
      </c>
      <c r="AE293" s="7">
        <v>1637.98</v>
      </c>
      <c r="AF293" s="5">
        <v>87758</v>
      </c>
      <c r="AG293" s="4"/>
      <c r="AH293" s="4"/>
      <c r="AI293" s="4"/>
      <c r="AJ293" s="4"/>
      <c r="AK293" s="4"/>
      <c r="AL293" s="4"/>
      <c r="AM293" s="4"/>
      <c r="AN293" s="11" t="s">
        <v>1462</v>
      </c>
    </row>
    <row r="294" spans="1:40" x14ac:dyDescent="0.25">
      <c r="A294" s="3">
        <v>37103</v>
      </c>
      <c r="B294" s="4" t="s">
        <v>620</v>
      </c>
      <c r="C294" s="4" t="s">
        <v>943</v>
      </c>
      <c r="D294" s="8">
        <v>37123</v>
      </c>
      <c r="E294" s="8">
        <v>36385</v>
      </c>
      <c r="F294" s="6">
        <f t="shared" si="4"/>
        <v>2.021917808219178</v>
      </c>
      <c r="G294" s="4" t="s">
        <v>379</v>
      </c>
      <c r="H294" s="4" t="s">
        <v>379</v>
      </c>
      <c r="I294" s="4" t="s">
        <v>8</v>
      </c>
      <c r="J294" s="4" t="s">
        <v>9</v>
      </c>
      <c r="K294" s="4" t="s">
        <v>10</v>
      </c>
      <c r="L294" s="4" t="s">
        <v>34</v>
      </c>
      <c r="M294" s="4" t="s">
        <v>170</v>
      </c>
      <c r="N294" s="4" t="s">
        <v>13</v>
      </c>
      <c r="O294" s="4" t="s">
        <v>34</v>
      </c>
      <c r="P294" s="4" t="s">
        <v>593</v>
      </c>
      <c r="Q294" s="4" t="s">
        <v>15</v>
      </c>
      <c r="R294" s="4" t="s">
        <v>389</v>
      </c>
      <c r="S294" s="4" t="s">
        <v>389</v>
      </c>
      <c r="T294" s="4" t="s">
        <v>403</v>
      </c>
      <c r="U294" s="4" t="s">
        <v>412</v>
      </c>
      <c r="V294" s="4" t="s">
        <v>412</v>
      </c>
      <c r="W294" s="4" t="s">
        <v>413</v>
      </c>
      <c r="X294" s="4" t="s">
        <v>412</v>
      </c>
      <c r="Y294" s="5">
        <v>200</v>
      </c>
      <c r="Z294" s="5">
        <v>4861.1000000000004</v>
      </c>
      <c r="AA294" s="19">
        <f>Z294/SUMIF(A:A,A294,Z:Z)</f>
        <v>4.9999999999999989E-2</v>
      </c>
      <c r="AB294" s="6">
        <v>10</v>
      </c>
      <c r="AC294" s="7">
        <v>4.7069999999999999</v>
      </c>
      <c r="AD294" s="6">
        <v>6</v>
      </c>
      <c r="AE294" s="7">
        <v>165.42</v>
      </c>
      <c r="AF294" s="5">
        <v>16108</v>
      </c>
      <c r="AG294" s="4" t="s">
        <v>415</v>
      </c>
      <c r="AH294" s="4"/>
      <c r="AI294" s="4"/>
      <c r="AJ294" s="4"/>
      <c r="AK294" s="4"/>
      <c r="AL294" s="4"/>
      <c r="AM294" s="4"/>
      <c r="AN294" s="11" t="s">
        <v>1463</v>
      </c>
    </row>
    <row r="295" spans="1:40" x14ac:dyDescent="0.25">
      <c r="A295" s="3">
        <v>37103</v>
      </c>
      <c r="B295" s="4" t="s">
        <v>629</v>
      </c>
      <c r="C295" s="4" t="s">
        <v>944</v>
      </c>
      <c r="D295" s="8">
        <v>36937</v>
      </c>
      <c r="E295" s="8">
        <v>36006</v>
      </c>
      <c r="F295" s="6">
        <f t="shared" si="4"/>
        <v>2.5506849315068494</v>
      </c>
      <c r="G295" s="4" t="s">
        <v>40</v>
      </c>
      <c r="H295" s="4" t="s">
        <v>40</v>
      </c>
      <c r="I295" s="4" t="s">
        <v>8</v>
      </c>
      <c r="J295" s="4" t="s">
        <v>9</v>
      </c>
      <c r="K295" s="4" t="s">
        <v>10</v>
      </c>
      <c r="L295" s="4" t="s">
        <v>581</v>
      </c>
      <c r="M295" s="4" t="s">
        <v>581</v>
      </c>
      <c r="N295" s="4" t="s">
        <v>13</v>
      </c>
      <c r="O295" s="4" t="s">
        <v>161</v>
      </c>
      <c r="P295" s="4" t="s">
        <v>581</v>
      </c>
      <c r="Q295" s="4" t="s">
        <v>37</v>
      </c>
      <c r="R295" s="4" t="s">
        <v>393</v>
      </c>
      <c r="S295" s="4" t="s">
        <v>394</v>
      </c>
      <c r="T295" s="4" t="s">
        <v>403</v>
      </c>
      <c r="U295" s="4" t="s">
        <v>413</v>
      </c>
      <c r="V295" s="4" t="s">
        <v>412</v>
      </c>
      <c r="W295" s="4" t="s">
        <v>413</v>
      </c>
      <c r="X295" s="4" t="s">
        <v>412</v>
      </c>
      <c r="Y295" s="5">
        <v>165</v>
      </c>
      <c r="Z295" s="5">
        <v>4861.1000000000004</v>
      </c>
      <c r="AA295" s="19">
        <f>Z295/SUMIF(A:A,A295,Z:Z)</f>
        <v>4.9999999999999989E-2</v>
      </c>
      <c r="AB295" s="6">
        <v>8.125</v>
      </c>
      <c r="AC295" s="7">
        <v>6.5449999999999999</v>
      </c>
      <c r="AD295" s="6">
        <v>37.630000000000003</v>
      </c>
      <c r="AE295" s="7">
        <v>30.83</v>
      </c>
      <c r="AF295" s="5">
        <v>2610</v>
      </c>
      <c r="AG295" s="4"/>
      <c r="AH295" s="4"/>
      <c r="AI295" s="4"/>
      <c r="AJ295" s="4"/>
      <c r="AK295" s="4"/>
      <c r="AL295" s="4"/>
      <c r="AM295" s="4"/>
      <c r="AN295" s="11" t="s">
        <v>1464</v>
      </c>
    </row>
    <row r="296" spans="1:40" x14ac:dyDescent="0.25">
      <c r="A296" s="3">
        <v>37103</v>
      </c>
      <c r="B296" s="4" t="s">
        <v>649</v>
      </c>
      <c r="C296" s="4" t="s">
        <v>945</v>
      </c>
      <c r="D296" s="8">
        <v>37134</v>
      </c>
      <c r="E296" s="8">
        <v>36446</v>
      </c>
      <c r="F296" s="6">
        <f t="shared" si="4"/>
        <v>1.8849315068493151</v>
      </c>
      <c r="G296" s="4" t="s">
        <v>40</v>
      </c>
      <c r="H296" s="4" t="s">
        <v>40</v>
      </c>
      <c r="I296" s="4" t="s">
        <v>8</v>
      </c>
      <c r="J296" s="4" t="s">
        <v>9</v>
      </c>
      <c r="K296" s="4" t="s">
        <v>10</v>
      </c>
      <c r="L296" s="4" t="s">
        <v>19</v>
      </c>
      <c r="M296" s="4" t="s">
        <v>83</v>
      </c>
      <c r="N296" s="4" t="s">
        <v>13</v>
      </c>
      <c r="O296" s="4" t="s">
        <v>19</v>
      </c>
      <c r="P296" s="4" t="s">
        <v>573</v>
      </c>
      <c r="Q296" s="4" t="s">
        <v>37</v>
      </c>
      <c r="R296" s="4" t="s">
        <v>1103</v>
      </c>
      <c r="S296" s="4" t="s">
        <v>394</v>
      </c>
      <c r="T296" s="4" t="s">
        <v>403</v>
      </c>
      <c r="U296" s="4" t="s">
        <v>412</v>
      </c>
      <c r="V296" s="4" t="s">
        <v>412</v>
      </c>
      <c r="W296" s="4" t="s">
        <v>413</v>
      </c>
      <c r="X296" s="4" t="s">
        <v>413</v>
      </c>
      <c r="Y296" s="5">
        <v>150</v>
      </c>
      <c r="Z296" s="5">
        <v>4861.1000000000004</v>
      </c>
      <c r="AA296" s="19">
        <f>Z296/SUMIF(A:A,A296,Z:Z)</f>
        <v>4.9999999999999989E-2</v>
      </c>
      <c r="AB296" s="6">
        <v>9.375</v>
      </c>
      <c r="AC296" s="7">
        <v>8.0030000000000001</v>
      </c>
      <c r="AD296" s="6">
        <v>43</v>
      </c>
      <c r="AE296" s="7">
        <v>27.19</v>
      </c>
      <c r="AF296" s="5">
        <v>2235</v>
      </c>
      <c r="AG296" s="4" t="s">
        <v>415</v>
      </c>
      <c r="AH296" s="4"/>
      <c r="AI296" s="4"/>
      <c r="AJ296" s="4"/>
      <c r="AK296" s="4"/>
      <c r="AL296" s="4"/>
      <c r="AM296" s="4"/>
      <c r="AN296" s="11" t="s">
        <v>1465</v>
      </c>
    </row>
    <row r="297" spans="1:40" x14ac:dyDescent="0.25">
      <c r="A297" s="3">
        <v>37103</v>
      </c>
      <c r="B297" s="4" t="s">
        <v>652</v>
      </c>
      <c r="C297" s="4" t="s">
        <v>946</v>
      </c>
      <c r="D297" s="8">
        <v>37118</v>
      </c>
      <c r="E297" s="8">
        <v>36056</v>
      </c>
      <c r="F297" s="6">
        <f t="shared" si="4"/>
        <v>2.9095890410958902</v>
      </c>
      <c r="G297" s="4" t="s">
        <v>379</v>
      </c>
      <c r="H297" s="4" t="s">
        <v>379</v>
      </c>
      <c r="I297" s="4" t="s">
        <v>8</v>
      </c>
      <c r="J297" s="4" t="s">
        <v>9</v>
      </c>
      <c r="K297" s="4" t="s">
        <v>10</v>
      </c>
      <c r="L297" s="4" t="s">
        <v>176</v>
      </c>
      <c r="M297" s="4" t="s">
        <v>1056</v>
      </c>
      <c r="N297" s="4" t="s">
        <v>13</v>
      </c>
      <c r="O297" s="4" t="s">
        <v>14</v>
      </c>
      <c r="P297" s="4" t="s">
        <v>597</v>
      </c>
      <c r="Q297" s="4" t="s">
        <v>15</v>
      </c>
      <c r="R297" s="4" t="s">
        <v>389</v>
      </c>
      <c r="S297" s="4" t="s">
        <v>389</v>
      </c>
      <c r="T297" s="4" t="s">
        <v>398</v>
      </c>
      <c r="U297" s="4" t="s">
        <v>412</v>
      </c>
      <c r="V297" s="4"/>
      <c r="W297" s="4" t="s">
        <v>413</v>
      </c>
      <c r="X297" s="4" t="s">
        <v>412</v>
      </c>
      <c r="Y297" s="5">
        <v>259.8</v>
      </c>
      <c r="Z297" s="5">
        <v>4861.1000000000004</v>
      </c>
      <c r="AA297" s="19">
        <f>Z297/SUMIF(A:A,A297,Z:Z)</f>
        <v>4.9999999999999989E-2</v>
      </c>
      <c r="AB297" s="6">
        <v>13.5</v>
      </c>
      <c r="AC297" s="7">
        <v>6.6230000000000002</v>
      </c>
      <c r="AD297" s="6">
        <v>9.25</v>
      </c>
      <c r="AE297" s="7">
        <v>68.33</v>
      </c>
      <c r="AF297" s="5">
        <v>13747</v>
      </c>
      <c r="AG297" s="4"/>
      <c r="AH297" s="4"/>
      <c r="AI297" s="4"/>
      <c r="AJ297" s="4"/>
      <c r="AK297" s="4"/>
      <c r="AL297" s="4"/>
      <c r="AM297" s="4"/>
      <c r="AN297" s="11" t="s">
        <v>1466</v>
      </c>
    </row>
    <row r="298" spans="1:40" x14ac:dyDescent="0.25">
      <c r="A298" s="3">
        <v>37103</v>
      </c>
      <c r="B298" s="4" t="s">
        <v>653</v>
      </c>
      <c r="C298" s="4" t="s">
        <v>946</v>
      </c>
      <c r="D298" s="8">
        <v>37118</v>
      </c>
      <c r="E298" s="8">
        <v>36306</v>
      </c>
      <c r="F298" s="6">
        <f t="shared" si="4"/>
        <v>2.2246575342465755</v>
      </c>
      <c r="G298" s="4" t="s">
        <v>379</v>
      </c>
      <c r="H298" s="4" t="s">
        <v>379</v>
      </c>
      <c r="I298" s="4" t="s">
        <v>8</v>
      </c>
      <c r="J298" s="4" t="s">
        <v>9</v>
      </c>
      <c r="K298" s="4" t="s">
        <v>10</v>
      </c>
      <c r="L298" s="4" t="s">
        <v>176</v>
      </c>
      <c r="M298" s="4" t="s">
        <v>1056</v>
      </c>
      <c r="N298" s="4" t="s">
        <v>13</v>
      </c>
      <c r="O298" s="4" t="s">
        <v>14</v>
      </c>
      <c r="P298" s="4" t="s">
        <v>597</v>
      </c>
      <c r="Q298" s="4" t="s">
        <v>15</v>
      </c>
      <c r="R298" s="4" t="s">
        <v>389</v>
      </c>
      <c r="S298" s="4" t="s">
        <v>389</v>
      </c>
      <c r="T298" s="4" t="s">
        <v>400</v>
      </c>
      <c r="U298" s="4" t="s">
        <v>413</v>
      </c>
      <c r="V298" s="4"/>
      <c r="W298" s="4" t="s">
        <v>413</v>
      </c>
      <c r="X298" s="4" t="s">
        <v>412</v>
      </c>
      <c r="Y298" s="5">
        <v>215</v>
      </c>
      <c r="Z298" s="5">
        <v>4861.1000000000004</v>
      </c>
      <c r="AA298" s="19">
        <f>Z298/SUMIF(A:A,A298,Z:Z)</f>
        <v>4.9999999999999989E-2</v>
      </c>
      <c r="AB298" s="6">
        <v>12.5</v>
      </c>
      <c r="AC298" s="7">
        <v>7.5439999999999996</v>
      </c>
      <c r="AD298" s="6">
        <v>17.5</v>
      </c>
      <c r="AE298" s="7">
        <v>74.150000000000006</v>
      </c>
      <c r="AF298" s="5">
        <v>6967</v>
      </c>
      <c r="AG298" s="4"/>
      <c r="AH298" s="4"/>
      <c r="AI298" s="4"/>
      <c r="AJ298" s="4"/>
      <c r="AK298" s="4"/>
      <c r="AL298" s="4"/>
      <c r="AM298" s="4"/>
      <c r="AN298" s="11" t="s">
        <v>1467</v>
      </c>
    </row>
    <row r="299" spans="1:40" x14ac:dyDescent="0.25">
      <c r="A299" s="3">
        <v>37103</v>
      </c>
      <c r="B299" s="4" t="s">
        <v>947</v>
      </c>
      <c r="C299" s="4" t="s">
        <v>946</v>
      </c>
      <c r="D299" s="8">
        <v>37118</v>
      </c>
      <c r="E299" s="8">
        <v>36691</v>
      </c>
      <c r="F299" s="6">
        <f t="shared" si="4"/>
        <v>1.1698630136986301</v>
      </c>
      <c r="G299" s="4" t="s">
        <v>379</v>
      </c>
      <c r="H299" s="4" t="s">
        <v>379</v>
      </c>
      <c r="I299" s="4" t="s">
        <v>8</v>
      </c>
      <c r="J299" s="4" t="s">
        <v>9</v>
      </c>
      <c r="K299" s="4" t="s">
        <v>10</v>
      </c>
      <c r="L299" s="4" t="s">
        <v>176</v>
      </c>
      <c r="M299" s="4" t="s">
        <v>1056</v>
      </c>
      <c r="N299" s="4" t="s">
        <v>13</v>
      </c>
      <c r="O299" s="4" t="s">
        <v>11</v>
      </c>
      <c r="P299" s="4" t="s">
        <v>150</v>
      </c>
      <c r="Q299" s="4" t="s">
        <v>37</v>
      </c>
      <c r="R299" s="4" t="s">
        <v>393</v>
      </c>
      <c r="S299" s="4" t="s">
        <v>394</v>
      </c>
      <c r="T299" s="4" t="s">
        <v>400</v>
      </c>
      <c r="U299" s="4" t="s">
        <v>412</v>
      </c>
      <c r="V299" s="4" t="s">
        <v>412</v>
      </c>
      <c r="W299" s="4" t="s">
        <v>413</v>
      </c>
      <c r="X299" s="4" t="s">
        <v>412</v>
      </c>
      <c r="Y299" s="5">
        <v>425</v>
      </c>
      <c r="Z299" s="5">
        <v>4861.1000000000004</v>
      </c>
      <c r="AA299" s="19">
        <f>Z299/SUMIF(A:A,A299,Z:Z)</f>
        <v>4.9999999999999989E-2</v>
      </c>
      <c r="AB299" s="6">
        <v>12</v>
      </c>
      <c r="AC299" s="7">
        <v>8.5449999999999999</v>
      </c>
      <c r="AD299" s="6">
        <v>15</v>
      </c>
      <c r="AE299" s="7">
        <v>80.97</v>
      </c>
      <c r="AF299" s="5">
        <v>7654</v>
      </c>
      <c r="AG299" s="4"/>
      <c r="AH299" s="4"/>
      <c r="AI299" s="4"/>
      <c r="AJ299" s="4"/>
      <c r="AK299" s="4"/>
      <c r="AL299" s="4"/>
      <c r="AM299" s="4"/>
      <c r="AN299" s="11" t="s">
        <v>1468</v>
      </c>
    </row>
    <row r="300" spans="1:40" x14ac:dyDescent="0.25">
      <c r="A300" s="3">
        <v>37103</v>
      </c>
      <c r="B300" s="4" t="s">
        <v>657</v>
      </c>
      <c r="C300" s="4" t="s">
        <v>948</v>
      </c>
      <c r="D300" s="8">
        <v>37099</v>
      </c>
      <c r="E300" s="8">
        <v>36179</v>
      </c>
      <c r="F300" s="6">
        <f t="shared" si="4"/>
        <v>2.5205479452054793</v>
      </c>
      <c r="G300" s="4" t="s">
        <v>197</v>
      </c>
      <c r="H300" s="4" t="s">
        <v>197</v>
      </c>
      <c r="I300" s="4" t="s">
        <v>8</v>
      </c>
      <c r="J300" s="4" t="s">
        <v>67</v>
      </c>
      <c r="K300" s="4" t="s">
        <v>328</v>
      </c>
      <c r="L300" s="4" t="s">
        <v>11</v>
      </c>
      <c r="M300" s="4" t="s">
        <v>149</v>
      </c>
      <c r="N300" s="4" t="s">
        <v>13</v>
      </c>
      <c r="O300" s="4" t="s">
        <v>11</v>
      </c>
      <c r="P300" s="4" t="s">
        <v>150</v>
      </c>
      <c r="Q300" s="4" t="s">
        <v>15</v>
      </c>
      <c r="R300" s="4" t="s">
        <v>389</v>
      </c>
      <c r="S300" s="4" t="s">
        <v>389</v>
      </c>
      <c r="T300" s="4" t="s">
        <v>398</v>
      </c>
      <c r="U300" s="4" t="s">
        <v>412</v>
      </c>
      <c r="V300" s="4" t="s">
        <v>412</v>
      </c>
      <c r="W300" s="4" t="s">
        <v>413</v>
      </c>
      <c r="X300" s="4" t="s">
        <v>412</v>
      </c>
      <c r="Y300" s="5">
        <v>263</v>
      </c>
      <c r="Z300" s="5">
        <v>4861.1000000000004</v>
      </c>
      <c r="AA300" s="19">
        <f>Z300/SUMIF(A:A,A300,Z:Z)</f>
        <v>4.9999999999999989E-2</v>
      </c>
      <c r="AB300" s="6">
        <v>11.5</v>
      </c>
      <c r="AC300" s="7">
        <v>6.8360000000000003</v>
      </c>
      <c r="AD300" s="6">
        <v>1.75</v>
      </c>
      <c r="AE300" s="7">
        <v>339.25</v>
      </c>
      <c r="AF300" s="5">
        <v>46117</v>
      </c>
      <c r="AG300" s="4"/>
      <c r="AH300" s="4"/>
      <c r="AI300" s="4"/>
      <c r="AJ300" s="4"/>
      <c r="AK300" s="4"/>
      <c r="AL300" s="4"/>
      <c r="AM300" s="4"/>
      <c r="AN300" s="11" t="s">
        <v>1469</v>
      </c>
    </row>
    <row r="301" spans="1:40" x14ac:dyDescent="0.25">
      <c r="A301" s="3">
        <v>37103</v>
      </c>
      <c r="B301" s="4" t="s">
        <v>658</v>
      </c>
      <c r="C301" s="4" t="s">
        <v>948</v>
      </c>
      <c r="D301" s="8">
        <v>37099</v>
      </c>
      <c r="E301" s="8">
        <v>36469</v>
      </c>
      <c r="F301" s="6">
        <f t="shared" si="4"/>
        <v>1.726027397260274</v>
      </c>
      <c r="G301" s="4" t="s">
        <v>197</v>
      </c>
      <c r="H301" s="4" t="s">
        <v>197</v>
      </c>
      <c r="I301" s="4" t="s">
        <v>8</v>
      </c>
      <c r="J301" s="4" t="s">
        <v>67</v>
      </c>
      <c r="K301" s="4" t="s">
        <v>328</v>
      </c>
      <c r="L301" s="4" t="s">
        <v>11</v>
      </c>
      <c r="M301" s="4" t="s">
        <v>149</v>
      </c>
      <c r="N301" s="4" t="s">
        <v>13</v>
      </c>
      <c r="O301" s="4" t="s">
        <v>11</v>
      </c>
      <c r="P301" s="4" t="s">
        <v>150</v>
      </c>
      <c r="Q301" s="4" t="s">
        <v>15</v>
      </c>
      <c r="R301" s="4" t="s">
        <v>389</v>
      </c>
      <c r="S301" s="4" t="s">
        <v>389</v>
      </c>
      <c r="T301" s="4" t="s">
        <v>398</v>
      </c>
      <c r="U301" s="4" t="s">
        <v>412</v>
      </c>
      <c r="V301" s="4" t="s">
        <v>412</v>
      </c>
      <c r="W301" s="4" t="s">
        <v>413</v>
      </c>
      <c r="X301" s="4" t="s">
        <v>412</v>
      </c>
      <c r="Y301" s="5">
        <v>295</v>
      </c>
      <c r="Z301" s="5">
        <v>4861.1000000000004</v>
      </c>
      <c r="AA301" s="19">
        <f>Z301/SUMIF(A:A,A301,Z:Z)</f>
        <v>4.9999999999999989E-2</v>
      </c>
      <c r="AB301" s="6">
        <v>14</v>
      </c>
      <c r="AC301" s="7">
        <v>7.7889999999999997</v>
      </c>
      <c r="AD301" s="6">
        <v>1</v>
      </c>
      <c r="AE301" s="7">
        <v>619.69000000000005</v>
      </c>
      <c r="AF301" s="5">
        <v>64066</v>
      </c>
      <c r="AG301" s="4"/>
      <c r="AH301" s="4"/>
      <c r="AI301" s="4"/>
      <c r="AJ301" s="4"/>
      <c r="AK301" s="4"/>
      <c r="AL301" s="4"/>
      <c r="AM301" s="4"/>
      <c r="AN301" s="11" t="s">
        <v>1470</v>
      </c>
    </row>
    <row r="302" spans="1:40" x14ac:dyDescent="0.25">
      <c r="A302" s="3">
        <v>37103</v>
      </c>
      <c r="B302" s="4" t="s">
        <v>685</v>
      </c>
      <c r="C302" s="4" t="s">
        <v>949</v>
      </c>
      <c r="D302" s="8">
        <v>37118</v>
      </c>
      <c r="E302" s="8">
        <v>35836</v>
      </c>
      <c r="F302" s="6">
        <f t="shared" si="4"/>
        <v>3.5123287671232877</v>
      </c>
      <c r="G302" s="4" t="s">
        <v>197</v>
      </c>
      <c r="H302" s="4" t="s">
        <v>197</v>
      </c>
      <c r="I302" s="4" t="s">
        <v>8</v>
      </c>
      <c r="J302" s="4" t="s">
        <v>9</v>
      </c>
      <c r="K302" s="4" t="s">
        <v>10</v>
      </c>
      <c r="L302" s="4" t="s">
        <v>11</v>
      </c>
      <c r="M302" s="4" t="s">
        <v>149</v>
      </c>
      <c r="N302" s="4" t="s">
        <v>13</v>
      </c>
      <c r="O302" s="4" t="s">
        <v>11</v>
      </c>
      <c r="P302" s="4" t="s">
        <v>576</v>
      </c>
      <c r="Q302" s="4" t="s">
        <v>15</v>
      </c>
      <c r="R302" s="4" t="s">
        <v>389</v>
      </c>
      <c r="S302" s="4" t="s">
        <v>389</v>
      </c>
      <c r="T302" s="4" t="s">
        <v>400</v>
      </c>
      <c r="U302" s="4" t="s">
        <v>412</v>
      </c>
      <c r="V302" s="4" t="s">
        <v>412</v>
      </c>
      <c r="W302" s="4" t="s">
        <v>413</v>
      </c>
      <c r="X302" s="4" t="s">
        <v>412</v>
      </c>
      <c r="Y302" s="5">
        <v>105</v>
      </c>
      <c r="Z302" s="5">
        <v>4861.1000000000004</v>
      </c>
      <c r="AA302" s="19">
        <f>Z302/SUMIF(A:A,A302,Z:Z)</f>
        <v>4.9999999999999989E-2</v>
      </c>
      <c r="AB302" s="6">
        <v>9.875</v>
      </c>
      <c r="AC302" s="7">
        <v>3.544</v>
      </c>
      <c r="AD302" s="6">
        <v>9.75</v>
      </c>
      <c r="AE302" s="7">
        <v>133.81</v>
      </c>
      <c r="AF302" s="5">
        <v>12918</v>
      </c>
      <c r="AG302" s="4"/>
      <c r="AH302" s="4"/>
      <c r="AI302" s="4"/>
      <c r="AJ302" s="4"/>
      <c r="AK302" s="4"/>
      <c r="AL302" s="4"/>
      <c r="AM302" s="4"/>
      <c r="AN302" s="11" t="s">
        <v>1471</v>
      </c>
    </row>
    <row r="303" spans="1:40" x14ac:dyDescent="0.25">
      <c r="A303" s="3">
        <v>37103</v>
      </c>
      <c r="B303" s="4" t="s">
        <v>692</v>
      </c>
      <c r="C303" s="4" t="s">
        <v>950</v>
      </c>
      <c r="D303" s="8">
        <v>37118</v>
      </c>
      <c r="E303" s="8">
        <v>35839</v>
      </c>
      <c r="F303" s="6">
        <f t="shared" si="4"/>
        <v>3.504109589041096</v>
      </c>
      <c r="G303" s="4" t="s">
        <v>40</v>
      </c>
      <c r="H303" s="4" t="s">
        <v>40</v>
      </c>
      <c r="I303" s="4" t="s">
        <v>8</v>
      </c>
      <c r="J303" s="4" t="s">
        <v>67</v>
      </c>
      <c r="K303" s="4" t="s">
        <v>68</v>
      </c>
      <c r="L303" s="4" t="s">
        <v>11</v>
      </c>
      <c r="M303" s="4" t="s">
        <v>149</v>
      </c>
      <c r="N303" s="4" t="s">
        <v>13</v>
      </c>
      <c r="O303" s="4" t="s">
        <v>11</v>
      </c>
      <c r="P303" s="4" t="s">
        <v>576</v>
      </c>
      <c r="Q303" s="4" t="s">
        <v>15</v>
      </c>
      <c r="R303" s="4" t="s">
        <v>389</v>
      </c>
      <c r="S303" s="4" t="s">
        <v>389</v>
      </c>
      <c r="T303" s="4" t="s">
        <v>400</v>
      </c>
      <c r="U303" s="4" t="s">
        <v>412</v>
      </c>
      <c r="V303" s="4" t="s">
        <v>412</v>
      </c>
      <c r="W303" s="4" t="s">
        <v>413</v>
      </c>
      <c r="X303" s="4" t="s">
        <v>412</v>
      </c>
      <c r="Y303" s="5">
        <v>264.60000000000002</v>
      </c>
      <c r="Z303" s="5">
        <v>4861.1000000000004</v>
      </c>
      <c r="AA303" s="19">
        <f>Z303/SUMIF(A:A,A303,Z:Z)</f>
        <v>4.9999999999999989E-2</v>
      </c>
      <c r="AB303" s="6">
        <v>11.5</v>
      </c>
      <c r="AC303" s="7">
        <v>6.0410000000000004</v>
      </c>
      <c r="AD303" s="6">
        <v>18</v>
      </c>
      <c r="AE303" s="7">
        <v>71.86</v>
      </c>
      <c r="AF303" s="5">
        <v>6737</v>
      </c>
      <c r="AG303" s="4"/>
      <c r="AH303" s="4"/>
      <c r="AI303" s="4"/>
      <c r="AJ303" s="4"/>
      <c r="AK303" s="4"/>
      <c r="AL303" s="4"/>
      <c r="AM303" s="4"/>
      <c r="AN303" s="11" t="s">
        <v>1472</v>
      </c>
    </row>
    <row r="304" spans="1:40" x14ac:dyDescent="0.25">
      <c r="A304" s="3">
        <v>37103</v>
      </c>
      <c r="B304" s="4" t="s">
        <v>693</v>
      </c>
      <c r="C304" s="4" t="s">
        <v>950</v>
      </c>
      <c r="D304" s="8">
        <v>37118</v>
      </c>
      <c r="E304" s="8">
        <v>36243</v>
      </c>
      <c r="F304" s="6">
        <f t="shared" si="4"/>
        <v>2.3972602739726026</v>
      </c>
      <c r="G304" s="4" t="s">
        <v>40</v>
      </c>
      <c r="H304" s="4" t="s">
        <v>40</v>
      </c>
      <c r="I304" s="4" t="s">
        <v>8</v>
      </c>
      <c r="J304" s="4" t="s">
        <v>67</v>
      </c>
      <c r="K304" s="4" t="s">
        <v>68</v>
      </c>
      <c r="L304" s="4" t="s">
        <v>11</v>
      </c>
      <c r="M304" s="4" t="s">
        <v>149</v>
      </c>
      <c r="N304" s="4" t="s">
        <v>13</v>
      </c>
      <c r="O304" s="4" t="s">
        <v>11</v>
      </c>
      <c r="P304" s="4" t="s">
        <v>576</v>
      </c>
      <c r="Q304" s="4" t="s">
        <v>15</v>
      </c>
      <c r="R304" s="4" t="s">
        <v>389</v>
      </c>
      <c r="S304" s="4" t="s">
        <v>389</v>
      </c>
      <c r="T304" s="4" t="s">
        <v>400</v>
      </c>
      <c r="U304" s="4" t="s">
        <v>412</v>
      </c>
      <c r="V304" s="4" t="s">
        <v>412</v>
      </c>
      <c r="W304" s="4" t="s">
        <v>413</v>
      </c>
      <c r="X304" s="4" t="s">
        <v>412</v>
      </c>
      <c r="Y304" s="5">
        <v>200</v>
      </c>
      <c r="Z304" s="5">
        <v>4861.1000000000004</v>
      </c>
      <c r="AA304" s="19">
        <f>Z304/SUMIF(A:A,A304,Z:Z)</f>
        <v>4.9999999999999989E-2</v>
      </c>
      <c r="AB304" s="6">
        <v>10.375</v>
      </c>
      <c r="AC304" s="7">
        <v>7.4589999999999996</v>
      </c>
      <c r="AD304" s="6">
        <v>16</v>
      </c>
      <c r="AE304" s="7">
        <v>70.739999999999995</v>
      </c>
      <c r="AF304" s="5">
        <v>6454</v>
      </c>
      <c r="AG304" s="4"/>
      <c r="AH304" s="4"/>
      <c r="AI304" s="4"/>
      <c r="AJ304" s="4"/>
      <c r="AK304" s="4"/>
      <c r="AL304" s="4"/>
      <c r="AM304" s="4"/>
      <c r="AN304" s="11" t="s">
        <v>1473</v>
      </c>
    </row>
    <row r="305" spans="1:40" x14ac:dyDescent="0.25">
      <c r="A305" s="3">
        <v>37103</v>
      </c>
      <c r="B305" s="4" t="s">
        <v>951</v>
      </c>
      <c r="C305" s="4" t="s">
        <v>952</v>
      </c>
      <c r="D305" s="8">
        <v>37104</v>
      </c>
      <c r="E305" s="8">
        <v>36550</v>
      </c>
      <c r="F305" s="6">
        <f t="shared" si="4"/>
        <v>1.5178082191780822</v>
      </c>
      <c r="G305" s="4" t="s">
        <v>379</v>
      </c>
      <c r="H305" s="4" t="s">
        <v>379</v>
      </c>
      <c r="I305" s="4" t="s">
        <v>8</v>
      </c>
      <c r="J305" s="4" t="s">
        <v>9</v>
      </c>
      <c r="K305" s="4" t="s">
        <v>10</v>
      </c>
      <c r="L305" s="4" t="s">
        <v>240</v>
      </c>
      <c r="M305" s="4" t="s">
        <v>1078</v>
      </c>
      <c r="N305" s="4" t="s">
        <v>13</v>
      </c>
      <c r="O305" s="4" t="s">
        <v>71</v>
      </c>
      <c r="P305" s="4" t="s">
        <v>69</v>
      </c>
      <c r="Q305" s="4" t="s">
        <v>37</v>
      </c>
      <c r="R305" s="4" t="s">
        <v>393</v>
      </c>
      <c r="S305" s="4" t="s">
        <v>394</v>
      </c>
      <c r="T305" s="4" t="s">
        <v>401</v>
      </c>
      <c r="U305" s="4" t="s">
        <v>412</v>
      </c>
      <c r="V305" s="4" t="s">
        <v>412</v>
      </c>
      <c r="W305" s="4" t="s">
        <v>413</v>
      </c>
      <c r="X305" s="4" t="s">
        <v>412</v>
      </c>
      <c r="Y305" s="5">
        <v>100</v>
      </c>
      <c r="Z305" s="5">
        <v>4861.1000000000004</v>
      </c>
      <c r="AA305" s="19">
        <f>Z305/SUMIF(A:A,A305,Z:Z)</f>
        <v>4.9999999999999989E-2</v>
      </c>
      <c r="AB305" s="6">
        <v>11.625</v>
      </c>
      <c r="AC305" s="7">
        <v>8.0030000000000001</v>
      </c>
      <c r="AD305" s="6">
        <v>72</v>
      </c>
      <c r="AE305" s="7">
        <v>18.46</v>
      </c>
      <c r="AF305" s="5">
        <v>1358</v>
      </c>
      <c r="AG305" s="4"/>
      <c r="AH305" s="4"/>
      <c r="AI305" s="4"/>
      <c r="AJ305" s="4"/>
      <c r="AK305" s="4"/>
      <c r="AL305" s="4"/>
      <c r="AM305" s="4"/>
      <c r="AN305" s="11" t="s">
        <v>1474</v>
      </c>
    </row>
    <row r="306" spans="1:40" x14ac:dyDescent="0.25">
      <c r="A306" s="3">
        <v>37103</v>
      </c>
      <c r="B306" s="4" t="s">
        <v>729</v>
      </c>
      <c r="C306" s="4" t="s">
        <v>953</v>
      </c>
      <c r="D306" s="8">
        <v>37034</v>
      </c>
      <c r="E306" s="8">
        <v>34892</v>
      </c>
      <c r="F306" s="6">
        <f t="shared" si="4"/>
        <v>5.8684931506849312</v>
      </c>
      <c r="G306" s="4" t="s">
        <v>379</v>
      </c>
      <c r="H306" s="4" t="s">
        <v>379</v>
      </c>
      <c r="I306" s="4" t="s">
        <v>8</v>
      </c>
      <c r="J306" s="4" t="s">
        <v>9</v>
      </c>
      <c r="K306" s="4" t="s">
        <v>10</v>
      </c>
      <c r="L306" s="4" t="s">
        <v>11</v>
      </c>
      <c r="M306" s="4" t="s">
        <v>149</v>
      </c>
      <c r="N306" s="4" t="s">
        <v>13</v>
      </c>
      <c r="O306" s="4" t="s">
        <v>11</v>
      </c>
      <c r="P306" s="4" t="s">
        <v>576</v>
      </c>
      <c r="Q306" s="4" t="s">
        <v>15</v>
      </c>
      <c r="R306" s="4" t="s">
        <v>389</v>
      </c>
      <c r="S306" s="4" t="s">
        <v>389</v>
      </c>
      <c r="T306" s="4" t="s">
        <v>398</v>
      </c>
      <c r="U306" s="4" t="s">
        <v>413</v>
      </c>
      <c r="V306" s="4" t="s">
        <v>412</v>
      </c>
      <c r="W306" s="4" t="s">
        <v>413</v>
      </c>
      <c r="X306" s="4" t="s">
        <v>412</v>
      </c>
      <c r="Y306" s="5">
        <v>207.3</v>
      </c>
      <c r="Z306" s="5">
        <v>4861.1000000000004</v>
      </c>
      <c r="AA306" s="19">
        <f>Z306/SUMIF(A:A,A306,Z:Z)</f>
        <v>4.9999999999999989E-2</v>
      </c>
      <c r="AB306" s="6">
        <v>15</v>
      </c>
      <c r="AC306" s="7">
        <v>3.5049999999999999</v>
      </c>
      <c r="AD306" s="6">
        <v>3.63</v>
      </c>
      <c r="AE306" s="7">
        <v>417.93</v>
      </c>
      <c r="AF306" s="5">
        <v>40462</v>
      </c>
      <c r="AG306" s="4"/>
      <c r="AH306" s="4"/>
      <c r="AI306" s="4"/>
      <c r="AJ306" s="4"/>
      <c r="AK306" s="4"/>
      <c r="AL306" s="4"/>
      <c r="AM306" s="4"/>
      <c r="AN306" s="11" t="s">
        <v>1475</v>
      </c>
    </row>
    <row r="307" spans="1:40" x14ac:dyDescent="0.25">
      <c r="A307" s="3">
        <v>37103</v>
      </c>
      <c r="B307" s="4" t="s">
        <v>740</v>
      </c>
      <c r="C307" s="4" t="s">
        <v>935</v>
      </c>
      <c r="D307" s="8">
        <v>37148</v>
      </c>
      <c r="E307" s="8">
        <v>36208</v>
      </c>
      <c r="F307" s="6">
        <f t="shared" si="4"/>
        <v>2.5753424657534247</v>
      </c>
      <c r="G307" s="4" t="s">
        <v>197</v>
      </c>
      <c r="H307" s="4" t="s">
        <v>197</v>
      </c>
      <c r="I307" s="4" t="s">
        <v>8</v>
      </c>
      <c r="J307" s="4" t="s">
        <v>9</v>
      </c>
      <c r="K307" s="4" t="s">
        <v>10</v>
      </c>
      <c r="L307" s="4" t="s">
        <v>240</v>
      </c>
      <c r="M307" s="4" t="s">
        <v>1076</v>
      </c>
      <c r="N307" s="4" t="s">
        <v>13</v>
      </c>
      <c r="O307" s="4" t="s">
        <v>14</v>
      </c>
      <c r="P307" s="4" t="s">
        <v>94</v>
      </c>
      <c r="Q307" s="4" t="s">
        <v>15</v>
      </c>
      <c r="R307" s="4" t="s">
        <v>389</v>
      </c>
      <c r="S307" s="4" t="s">
        <v>389</v>
      </c>
      <c r="T307" s="4" t="s">
        <v>400</v>
      </c>
      <c r="U307" s="4" t="s">
        <v>413</v>
      </c>
      <c r="V307" s="4" t="s">
        <v>412</v>
      </c>
      <c r="W307" s="4" t="s">
        <v>413</v>
      </c>
      <c r="X307" s="4" t="s">
        <v>412</v>
      </c>
      <c r="Y307" s="5">
        <v>275</v>
      </c>
      <c r="Z307" s="5">
        <v>4861.1000000000004</v>
      </c>
      <c r="AA307" s="19">
        <f>Z307/SUMIF(A:A,A307,Z:Z)</f>
        <v>4.9999999999999989E-2</v>
      </c>
      <c r="AB307" s="6">
        <v>11.5</v>
      </c>
      <c r="AC307" s="7">
        <v>4.5449999999999999</v>
      </c>
      <c r="AD307" s="6">
        <v>20</v>
      </c>
      <c r="AE307" s="7">
        <v>94.53</v>
      </c>
      <c r="AF307" s="5">
        <v>7043</v>
      </c>
      <c r="AG307" s="4"/>
      <c r="AH307" s="4"/>
      <c r="AI307" s="4"/>
      <c r="AJ307" s="4"/>
      <c r="AK307" s="4"/>
      <c r="AL307" s="4"/>
      <c r="AM307" s="4"/>
      <c r="AN307" s="11" t="s">
        <v>1476</v>
      </c>
    </row>
    <row r="308" spans="1:40" x14ac:dyDescent="0.25">
      <c r="A308" s="3">
        <v>37103</v>
      </c>
      <c r="B308" s="4" t="s">
        <v>757</v>
      </c>
      <c r="C308" s="4" t="s">
        <v>954</v>
      </c>
      <c r="D308" s="8">
        <v>37104</v>
      </c>
      <c r="E308" s="8">
        <v>36119</v>
      </c>
      <c r="F308" s="6">
        <f t="shared" si="4"/>
        <v>2.6986301369863015</v>
      </c>
      <c r="G308" s="4" t="s">
        <v>40</v>
      </c>
      <c r="H308" s="4" t="s">
        <v>40</v>
      </c>
      <c r="I308" s="4" t="s">
        <v>8</v>
      </c>
      <c r="J308" s="4" t="s">
        <v>9</v>
      </c>
      <c r="K308" s="4" t="s">
        <v>10</v>
      </c>
      <c r="L308" s="4" t="s">
        <v>176</v>
      </c>
      <c r="M308" s="4" t="s">
        <v>1056</v>
      </c>
      <c r="N308" s="4" t="s">
        <v>13</v>
      </c>
      <c r="O308" s="4" t="s">
        <v>14</v>
      </c>
      <c r="P308" s="4" t="s">
        <v>596</v>
      </c>
      <c r="Q308" s="4" t="s">
        <v>15</v>
      </c>
      <c r="R308" s="4" t="s">
        <v>389</v>
      </c>
      <c r="S308" s="4" t="s">
        <v>389</v>
      </c>
      <c r="T308" s="4" t="s">
        <v>398</v>
      </c>
      <c r="U308" s="4" t="s">
        <v>412</v>
      </c>
      <c r="V308" s="4" t="s">
        <v>412</v>
      </c>
      <c r="W308" s="4" t="s">
        <v>413</v>
      </c>
      <c r="X308" s="4" t="s">
        <v>412</v>
      </c>
      <c r="Y308" s="5">
        <v>289</v>
      </c>
      <c r="Z308" s="5">
        <v>4861.1000000000004</v>
      </c>
      <c r="AA308" s="19">
        <f>Z308/SUMIF(A:A,A308,Z:Z)</f>
        <v>4.9999999999999989E-2</v>
      </c>
      <c r="AB308" s="6">
        <v>13.5</v>
      </c>
      <c r="AC308" s="7">
        <v>6.79</v>
      </c>
      <c r="AD308" s="6">
        <v>4.8</v>
      </c>
      <c r="AE308" s="7">
        <v>87.69</v>
      </c>
      <c r="AF308" s="5">
        <v>24314</v>
      </c>
      <c r="AG308" s="4"/>
      <c r="AH308" s="4"/>
      <c r="AI308" s="4"/>
      <c r="AJ308" s="4"/>
      <c r="AK308" s="4"/>
      <c r="AL308" s="4"/>
      <c r="AM308" s="4"/>
      <c r="AN308" s="11" t="s">
        <v>1477</v>
      </c>
    </row>
    <row r="309" spans="1:40" x14ac:dyDescent="0.25">
      <c r="A309" s="3">
        <v>37103</v>
      </c>
      <c r="B309" s="4" t="s">
        <v>758</v>
      </c>
      <c r="C309" s="4" t="s">
        <v>954</v>
      </c>
      <c r="D309" s="8">
        <v>37104</v>
      </c>
      <c r="E309" s="8">
        <v>36446</v>
      </c>
      <c r="F309" s="6">
        <f t="shared" si="4"/>
        <v>1.8027397260273972</v>
      </c>
      <c r="G309" s="4" t="s">
        <v>40</v>
      </c>
      <c r="H309" s="4" t="s">
        <v>40</v>
      </c>
      <c r="I309" s="4" t="s">
        <v>8</v>
      </c>
      <c r="J309" s="4" t="s">
        <v>9</v>
      </c>
      <c r="K309" s="4" t="s">
        <v>10</v>
      </c>
      <c r="L309" s="4" t="s">
        <v>176</v>
      </c>
      <c r="M309" s="4" t="s">
        <v>1056</v>
      </c>
      <c r="N309" s="4" t="s">
        <v>13</v>
      </c>
      <c r="O309" s="4" t="s">
        <v>14</v>
      </c>
      <c r="P309" s="4" t="s">
        <v>596</v>
      </c>
      <c r="Q309" s="4" t="s">
        <v>15</v>
      </c>
      <c r="R309" s="4" t="s">
        <v>389</v>
      </c>
      <c r="S309" s="4" t="s">
        <v>389</v>
      </c>
      <c r="T309" s="4" t="s">
        <v>400</v>
      </c>
      <c r="U309" s="4" t="s">
        <v>412</v>
      </c>
      <c r="V309" s="4" t="s">
        <v>412</v>
      </c>
      <c r="W309" s="4" t="s">
        <v>413</v>
      </c>
      <c r="X309" s="4" t="s">
        <v>412</v>
      </c>
      <c r="Y309" s="5">
        <v>325</v>
      </c>
      <c r="Z309" s="5">
        <v>4861.1000000000004</v>
      </c>
      <c r="AA309" s="19">
        <f>Z309/SUMIF(A:A,A309,Z:Z)</f>
        <v>4.9999999999999989E-2</v>
      </c>
      <c r="AB309" s="6">
        <v>12.75</v>
      </c>
      <c r="AC309" s="7">
        <v>7.7069999999999999</v>
      </c>
      <c r="AD309" s="6">
        <v>9.75</v>
      </c>
      <c r="AE309" s="7">
        <v>126.43</v>
      </c>
      <c r="AF309" s="5">
        <v>12224</v>
      </c>
      <c r="AG309" s="4"/>
      <c r="AH309" s="4"/>
      <c r="AI309" s="4"/>
      <c r="AJ309" s="4"/>
      <c r="AK309" s="4"/>
      <c r="AL309" s="4"/>
      <c r="AM309" s="4"/>
      <c r="AN309" s="11" t="s">
        <v>1478</v>
      </c>
    </row>
    <row r="310" spans="1:40" x14ac:dyDescent="0.25">
      <c r="A310" s="3">
        <v>37103</v>
      </c>
      <c r="B310" s="4" t="s">
        <v>955</v>
      </c>
      <c r="C310" s="4" t="s">
        <v>954</v>
      </c>
      <c r="D310" s="8">
        <v>37104</v>
      </c>
      <c r="E310" s="8">
        <v>36724</v>
      </c>
      <c r="F310" s="6">
        <f t="shared" si="4"/>
        <v>1.0410958904109588</v>
      </c>
      <c r="G310" s="4" t="s">
        <v>40</v>
      </c>
      <c r="H310" s="4" t="s">
        <v>40</v>
      </c>
      <c r="I310" s="4" t="s">
        <v>8</v>
      </c>
      <c r="J310" s="4" t="s">
        <v>9</v>
      </c>
      <c r="K310" s="4" t="s">
        <v>10</v>
      </c>
      <c r="L310" s="4" t="s">
        <v>176</v>
      </c>
      <c r="M310" s="4" t="s">
        <v>1056</v>
      </c>
      <c r="N310" s="4" t="s">
        <v>13</v>
      </c>
      <c r="O310" s="4" t="s">
        <v>14</v>
      </c>
      <c r="P310" s="4" t="s">
        <v>596</v>
      </c>
      <c r="Q310" s="4" t="s">
        <v>37</v>
      </c>
      <c r="R310" s="4" t="s">
        <v>393</v>
      </c>
      <c r="S310" s="4" t="s">
        <v>394</v>
      </c>
      <c r="T310" s="4" t="s">
        <v>400</v>
      </c>
      <c r="U310" s="4" t="s">
        <v>412</v>
      </c>
      <c r="V310" s="4" t="s">
        <v>412</v>
      </c>
      <c r="W310" s="4" t="s">
        <v>413</v>
      </c>
      <c r="X310" s="4" t="s">
        <v>412</v>
      </c>
      <c r="Y310" s="5">
        <v>300</v>
      </c>
      <c r="Z310" s="5">
        <v>4861.1000000000004</v>
      </c>
      <c r="AA310" s="19">
        <f>Z310/SUMIF(A:A,A310,Z:Z)</f>
        <v>4.9999999999999989E-2</v>
      </c>
      <c r="AB310" s="6">
        <v>14</v>
      </c>
      <c r="AC310" s="7">
        <v>8.5449999999999999</v>
      </c>
      <c r="AD310" s="6">
        <v>1.55</v>
      </c>
      <c r="AE310" s="7">
        <v>700.57</v>
      </c>
      <c r="AF310" s="5">
        <v>67668</v>
      </c>
      <c r="AG310" s="4"/>
      <c r="AH310" s="4"/>
      <c r="AI310" s="4"/>
      <c r="AJ310" s="4"/>
      <c r="AK310" s="4"/>
      <c r="AL310" s="4"/>
      <c r="AM310" s="4"/>
      <c r="AN310" s="11" t="s">
        <v>1479</v>
      </c>
    </row>
    <row r="311" spans="1:40" x14ac:dyDescent="0.25">
      <c r="A311" s="3">
        <v>37103</v>
      </c>
      <c r="B311" s="4" t="s">
        <v>956</v>
      </c>
      <c r="C311" s="4" t="s">
        <v>957</v>
      </c>
      <c r="D311" s="8">
        <v>37134</v>
      </c>
      <c r="E311" s="8">
        <v>35872</v>
      </c>
      <c r="F311" s="6">
        <f t="shared" si="4"/>
        <v>3.4575342465753423</v>
      </c>
      <c r="G311" s="4" t="s">
        <v>40</v>
      </c>
      <c r="H311" s="4" t="s">
        <v>40</v>
      </c>
      <c r="I311" s="4" t="s">
        <v>8</v>
      </c>
      <c r="J311" s="4" t="s">
        <v>460</v>
      </c>
      <c r="K311" s="4" t="s">
        <v>1031</v>
      </c>
      <c r="L311" s="4" t="s">
        <v>120</v>
      </c>
      <c r="M311" s="4" t="s">
        <v>121</v>
      </c>
      <c r="N311" s="4" t="s">
        <v>13</v>
      </c>
      <c r="O311" s="4" t="s">
        <v>71</v>
      </c>
      <c r="P311" s="4" t="s">
        <v>230</v>
      </c>
      <c r="Q311" s="4" t="s">
        <v>15</v>
      </c>
      <c r="R311" s="4" t="s">
        <v>389</v>
      </c>
      <c r="S311" s="4" t="s">
        <v>389</v>
      </c>
      <c r="T311" s="4" t="s">
        <v>403</v>
      </c>
      <c r="U311" s="4" t="s">
        <v>412</v>
      </c>
      <c r="V311" s="4" t="s">
        <v>412</v>
      </c>
      <c r="W311" s="4" t="s">
        <v>413</v>
      </c>
      <c r="X311" s="4" t="s">
        <v>412</v>
      </c>
      <c r="Y311" s="5">
        <v>597.4</v>
      </c>
      <c r="Z311" s="5">
        <v>4861.1000000000004</v>
      </c>
      <c r="AA311" s="19">
        <f>Z311/SUMIF(A:A,A311,Z:Z)</f>
        <v>4.9999999999999989E-2</v>
      </c>
      <c r="AB311" s="6">
        <v>10</v>
      </c>
      <c r="AC311" s="7">
        <v>3.0030000000000001</v>
      </c>
      <c r="AD311" s="6">
        <v>12.5</v>
      </c>
      <c r="AE311" s="7">
        <v>128.35</v>
      </c>
      <c r="AF311" s="5">
        <v>12385</v>
      </c>
      <c r="AG311" s="4" t="s">
        <v>414</v>
      </c>
      <c r="AH311" s="4"/>
      <c r="AI311" s="4"/>
      <c r="AJ311" s="4"/>
      <c r="AK311" s="4"/>
      <c r="AL311" s="4"/>
      <c r="AM311" s="4"/>
      <c r="AN311" s="11" t="s">
        <v>1480</v>
      </c>
    </row>
    <row r="312" spans="1:40" x14ac:dyDescent="0.25">
      <c r="A312" s="3">
        <v>37103</v>
      </c>
      <c r="B312" s="4" t="s">
        <v>775</v>
      </c>
      <c r="C312" s="4" t="s">
        <v>958</v>
      </c>
      <c r="D312" s="8">
        <v>37104</v>
      </c>
      <c r="E312" s="8">
        <v>34374</v>
      </c>
      <c r="F312" s="6">
        <f t="shared" si="4"/>
        <v>7.4794520547945202</v>
      </c>
      <c r="G312" s="4" t="s">
        <v>40</v>
      </c>
      <c r="H312" s="4" t="s">
        <v>40</v>
      </c>
      <c r="I312" s="4" t="s">
        <v>8</v>
      </c>
      <c r="J312" s="4" t="s">
        <v>9</v>
      </c>
      <c r="K312" s="4" t="s">
        <v>10</v>
      </c>
      <c r="L312" s="4" t="s">
        <v>11</v>
      </c>
      <c r="M312" s="4" t="s">
        <v>149</v>
      </c>
      <c r="N312" s="4" t="s">
        <v>13</v>
      </c>
      <c r="O312" s="4" t="s">
        <v>11</v>
      </c>
      <c r="P312" s="4" t="s">
        <v>150</v>
      </c>
      <c r="Q312" s="4" t="s">
        <v>15</v>
      </c>
      <c r="R312" s="4" t="s">
        <v>389</v>
      </c>
      <c r="S312" s="4" t="s">
        <v>389</v>
      </c>
      <c r="T312" s="4" t="s">
        <v>400</v>
      </c>
      <c r="U312" s="4" t="s">
        <v>413</v>
      </c>
      <c r="V312" s="4"/>
      <c r="W312" s="4" t="s">
        <v>413</v>
      </c>
      <c r="X312" s="4" t="s">
        <v>412</v>
      </c>
      <c r="Y312" s="5">
        <v>125</v>
      </c>
      <c r="Z312" s="5">
        <v>4861.1000000000004</v>
      </c>
      <c r="AA312" s="19">
        <f>Z312/SUMIF(A:A,A312,Z:Z)</f>
        <v>4.9999999999999989E-2</v>
      </c>
      <c r="AB312" s="6">
        <v>9.5</v>
      </c>
      <c r="AC312" s="7">
        <v>2.5070000000000001</v>
      </c>
      <c r="AD312" s="6">
        <v>18.5</v>
      </c>
      <c r="AE312" s="7">
        <v>111.51</v>
      </c>
      <c r="AF312" s="5">
        <v>10711</v>
      </c>
      <c r="AG312" s="4"/>
      <c r="AH312" s="4"/>
      <c r="AI312" s="4"/>
      <c r="AJ312" s="4"/>
      <c r="AK312" s="4"/>
      <c r="AL312" s="4"/>
      <c r="AM312" s="4"/>
      <c r="AN312" s="11" t="s">
        <v>1481</v>
      </c>
    </row>
    <row r="313" spans="1:40" x14ac:dyDescent="0.25">
      <c r="A313" s="3">
        <v>37103</v>
      </c>
      <c r="B313" s="4" t="s">
        <v>776</v>
      </c>
      <c r="C313" s="4" t="s">
        <v>958</v>
      </c>
      <c r="D313" s="8">
        <v>37104</v>
      </c>
      <c r="E313" s="8">
        <v>34696</v>
      </c>
      <c r="F313" s="6">
        <f t="shared" si="4"/>
        <v>6.5972602739726032</v>
      </c>
      <c r="G313" s="4" t="s">
        <v>40</v>
      </c>
      <c r="H313" s="4" t="s">
        <v>40</v>
      </c>
      <c r="I313" s="4" t="s">
        <v>8</v>
      </c>
      <c r="J313" s="4" t="s">
        <v>9</v>
      </c>
      <c r="K313" s="4" t="s">
        <v>10</v>
      </c>
      <c r="L313" s="4" t="s">
        <v>11</v>
      </c>
      <c r="M313" s="4" t="s">
        <v>149</v>
      </c>
      <c r="N313" s="4" t="s">
        <v>13</v>
      </c>
      <c r="O313" s="4" t="s">
        <v>11</v>
      </c>
      <c r="P313" s="4" t="s">
        <v>150</v>
      </c>
      <c r="Q313" s="4" t="s">
        <v>15</v>
      </c>
      <c r="R313" s="4" t="s">
        <v>389</v>
      </c>
      <c r="S313" s="4" t="s">
        <v>389</v>
      </c>
      <c r="T313" s="4" t="s">
        <v>400</v>
      </c>
      <c r="U313" s="4" t="s">
        <v>412</v>
      </c>
      <c r="V313" s="4" t="s">
        <v>412</v>
      </c>
      <c r="W313" s="4" t="s">
        <v>413</v>
      </c>
      <c r="X313" s="4" t="s">
        <v>412</v>
      </c>
      <c r="Y313" s="5">
        <v>100</v>
      </c>
      <c r="Z313" s="5">
        <v>4861.1000000000004</v>
      </c>
      <c r="AA313" s="19">
        <f>Z313/SUMIF(A:A,A313,Z:Z)</f>
        <v>4.9999999999999989E-2</v>
      </c>
      <c r="AB313" s="6">
        <v>14</v>
      </c>
      <c r="AC313" s="7">
        <v>3.254</v>
      </c>
      <c r="AD313" s="6">
        <v>32</v>
      </c>
      <c r="AE313" s="7">
        <v>68.33</v>
      </c>
      <c r="AF313" s="5">
        <v>6405</v>
      </c>
      <c r="AG313" s="4"/>
      <c r="AH313" s="4"/>
      <c r="AI313" s="4"/>
      <c r="AJ313" s="4"/>
      <c r="AK313" s="4"/>
      <c r="AL313" s="4"/>
      <c r="AM313" s="4"/>
      <c r="AN313" s="11" t="s">
        <v>1482</v>
      </c>
    </row>
    <row r="314" spans="1:40" x14ac:dyDescent="0.25">
      <c r="A314" s="3">
        <v>37134</v>
      </c>
      <c r="B314" s="4" t="s">
        <v>626</v>
      </c>
      <c r="C314" s="4" t="s">
        <v>148</v>
      </c>
      <c r="D314" s="8">
        <v>37135</v>
      </c>
      <c r="E314" s="8">
        <v>35136</v>
      </c>
      <c r="F314" s="6">
        <f t="shared" si="4"/>
        <v>5.4767123287671229</v>
      </c>
      <c r="G314" s="4" t="s">
        <v>197</v>
      </c>
      <c r="H314" s="4" t="s">
        <v>197</v>
      </c>
      <c r="I314" s="4" t="s">
        <v>8</v>
      </c>
      <c r="J314" s="4" t="s">
        <v>9</v>
      </c>
      <c r="K314" s="4" t="s">
        <v>10</v>
      </c>
      <c r="L314" s="4" t="s">
        <v>11</v>
      </c>
      <c r="M314" s="4" t="s">
        <v>149</v>
      </c>
      <c r="N314" s="4" t="s">
        <v>13</v>
      </c>
      <c r="O314" s="4" t="s">
        <v>11</v>
      </c>
      <c r="P314" s="4" t="s">
        <v>150</v>
      </c>
      <c r="Q314" s="4" t="s">
        <v>15</v>
      </c>
      <c r="R314" s="4" t="s">
        <v>389</v>
      </c>
      <c r="S314" s="4" t="s">
        <v>389</v>
      </c>
      <c r="T314" s="4" t="s">
        <v>398</v>
      </c>
      <c r="U314" s="4" t="s">
        <v>413</v>
      </c>
      <c r="V314" s="4"/>
      <c r="W314" s="4" t="s">
        <v>413</v>
      </c>
      <c r="X314" s="4" t="s">
        <v>412</v>
      </c>
      <c r="Y314" s="5">
        <v>164.2</v>
      </c>
      <c r="Z314" s="5">
        <v>1136.2</v>
      </c>
      <c r="AA314" s="19">
        <f>Z314/SUMIF(A:A,A314,Z:Z)</f>
        <v>0.16666666666666669</v>
      </c>
      <c r="AB314" s="6">
        <v>10.875</v>
      </c>
      <c r="AC314" s="7">
        <v>6.5380000000000003</v>
      </c>
      <c r="AD314" s="6">
        <v>1</v>
      </c>
      <c r="AE314" s="7">
        <v>791.22</v>
      </c>
      <c r="AF314" s="5">
        <v>77481</v>
      </c>
      <c r="AG314" s="4"/>
      <c r="AH314" s="4"/>
      <c r="AI314" s="4"/>
      <c r="AJ314" s="4"/>
      <c r="AK314" s="4"/>
      <c r="AL314" s="4"/>
      <c r="AM314" s="4"/>
      <c r="AN314" s="11" t="s">
        <v>1220</v>
      </c>
    </row>
    <row r="315" spans="1:40" x14ac:dyDescent="0.25">
      <c r="A315" s="3">
        <v>37134</v>
      </c>
      <c r="B315" s="4" t="s">
        <v>959</v>
      </c>
      <c r="C315" s="4" t="s">
        <v>929</v>
      </c>
      <c r="D315" s="8">
        <v>37135</v>
      </c>
      <c r="E315" s="8">
        <v>36426</v>
      </c>
      <c r="F315" s="6">
        <f t="shared" si="4"/>
        <v>1.9424657534246574</v>
      </c>
      <c r="G315" s="4" t="s">
        <v>197</v>
      </c>
      <c r="H315" s="4" t="s">
        <v>197</v>
      </c>
      <c r="I315" s="4" t="s">
        <v>8</v>
      </c>
      <c r="J315" s="4" t="s">
        <v>9</v>
      </c>
      <c r="K315" s="4" t="s">
        <v>10</v>
      </c>
      <c r="L315" s="4" t="s">
        <v>11</v>
      </c>
      <c r="M315" s="4" t="s">
        <v>149</v>
      </c>
      <c r="N315" s="4" t="s">
        <v>13</v>
      </c>
      <c r="O315" s="4" t="s">
        <v>11</v>
      </c>
      <c r="P315" s="4" t="s">
        <v>150</v>
      </c>
      <c r="Q315" s="4" t="s">
        <v>15</v>
      </c>
      <c r="R315" s="4" t="s">
        <v>389</v>
      </c>
      <c r="S315" s="4" t="s">
        <v>389</v>
      </c>
      <c r="T315" s="4" t="s">
        <v>400</v>
      </c>
      <c r="U315" s="4" t="s">
        <v>412</v>
      </c>
      <c r="V315" s="4" t="s">
        <v>412</v>
      </c>
      <c r="W315" s="4" t="s">
        <v>413</v>
      </c>
      <c r="X315" s="4" t="s">
        <v>412</v>
      </c>
      <c r="Y315" s="5">
        <v>147</v>
      </c>
      <c r="Z315" s="5">
        <v>1136.2</v>
      </c>
      <c r="AA315" s="19">
        <f>Z315/SUMIF(A:A,A315,Z:Z)</f>
        <v>0.16666666666666669</v>
      </c>
      <c r="AB315" s="6">
        <v>13.75</v>
      </c>
      <c r="AC315" s="7">
        <v>6.6230000000000002</v>
      </c>
      <c r="AD315" s="6">
        <v>1</v>
      </c>
      <c r="AE315" s="7">
        <v>679.83</v>
      </c>
      <c r="AF315" s="5">
        <v>67345</v>
      </c>
      <c r="AG315" s="4"/>
      <c r="AH315" s="4"/>
      <c r="AI315" s="4"/>
      <c r="AJ315" s="4"/>
      <c r="AK315" s="4"/>
      <c r="AL315" s="4"/>
      <c r="AM315" s="4"/>
      <c r="AN315" s="11" t="s">
        <v>1483</v>
      </c>
    </row>
    <row r="316" spans="1:40" x14ac:dyDescent="0.25">
      <c r="A316" s="3">
        <v>37134</v>
      </c>
      <c r="B316" s="4" t="s">
        <v>960</v>
      </c>
      <c r="C316" s="4" t="s">
        <v>961</v>
      </c>
      <c r="D316" s="8">
        <v>37165</v>
      </c>
      <c r="E316" s="8">
        <v>36006</v>
      </c>
      <c r="F316" s="6">
        <f t="shared" si="4"/>
        <v>3.1753424657534248</v>
      </c>
      <c r="G316" s="4" t="s">
        <v>197</v>
      </c>
      <c r="H316" s="4" t="s">
        <v>197</v>
      </c>
      <c r="I316" s="4" t="s">
        <v>8</v>
      </c>
      <c r="J316" s="4" t="s">
        <v>9</v>
      </c>
      <c r="K316" s="4" t="s">
        <v>10</v>
      </c>
      <c r="L316" s="4" t="s">
        <v>94</v>
      </c>
      <c r="M316" s="4" t="s">
        <v>1079</v>
      </c>
      <c r="N316" s="4" t="s">
        <v>13</v>
      </c>
      <c r="O316" s="4" t="s">
        <v>14</v>
      </c>
      <c r="P316" s="4" t="s">
        <v>94</v>
      </c>
      <c r="Q316" s="4" t="s">
        <v>37</v>
      </c>
      <c r="R316" s="4" t="s">
        <v>1103</v>
      </c>
      <c r="S316" s="4" t="s">
        <v>394</v>
      </c>
      <c r="T316" s="4" t="s">
        <v>1103</v>
      </c>
      <c r="U316" s="4" t="s">
        <v>412</v>
      </c>
      <c r="V316" s="4" t="s">
        <v>412</v>
      </c>
      <c r="W316" s="4" t="s">
        <v>413</v>
      </c>
      <c r="X316" s="4" t="s">
        <v>413</v>
      </c>
      <c r="Y316" s="5">
        <v>145</v>
      </c>
      <c r="Z316" s="5">
        <v>1136.2</v>
      </c>
      <c r="AA316" s="19">
        <f>Z316/SUMIF(A:A,A316,Z:Z)</f>
        <v>0.16666666666666669</v>
      </c>
      <c r="AB316" s="6">
        <v>9.75</v>
      </c>
      <c r="AC316" s="7">
        <v>6.5</v>
      </c>
      <c r="AD316" s="6">
        <v>6</v>
      </c>
      <c r="AE316" s="7">
        <v>163.58000000000001</v>
      </c>
      <c r="AF316" s="5">
        <v>15957</v>
      </c>
      <c r="AG316" s="4"/>
      <c r="AH316" s="4"/>
      <c r="AI316" s="4"/>
      <c r="AJ316" s="4"/>
      <c r="AK316" s="4"/>
      <c r="AL316" s="4"/>
      <c r="AM316" s="4"/>
      <c r="AN316" s="11" t="s">
        <v>1484</v>
      </c>
    </row>
    <row r="317" spans="1:40" x14ac:dyDescent="0.25">
      <c r="A317" s="3">
        <v>37134</v>
      </c>
      <c r="B317" s="4" t="s">
        <v>962</v>
      </c>
      <c r="C317" s="4" t="s">
        <v>963</v>
      </c>
      <c r="D317" s="8">
        <v>37168</v>
      </c>
      <c r="E317" s="8">
        <v>35986</v>
      </c>
      <c r="F317" s="6">
        <f t="shared" si="4"/>
        <v>3.2383561643835614</v>
      </c>
      <c r="G317" s="4" t="s">
        <v>379</v>
      </c>
      <c r="H317" s="4" t="s">
        <v>379</v>
      </c>
      <c r="I317" s="4" t="s">
        <v>8</v>
      </c>
      <c r="J317" s="4" t="s">
        <v>9</v>
      </c>
      <c r="K317" s="4" t="s">
        <v>10</v>
      </c>
      <c r="L317" s="4" t="s">
        <v>1095</v>
      </c>
      <c r="M317" s="4" t="s">
        <v>1071</v>
      </c>
      <c r="N317" s="4" t="s">
        <v>13</v>
      </c>
      <c r="O317" s="4" t="s">
        <v>161</v>
      </c>
      <c r="P317" s="4" t="s">
        <v>582</v>
      </c>
      <c r="Q317" s="4" t="s">
        <v>37</v>
      </c>
      <c r="R317" s="4" t="s">
        <v>393</v>
      </c>
      <c r="S317" s="4" t="s">
        <v>394</v>
      </c>
      <c r="T317" s="4" t="s">
        <v>403</v>
      </c>
      <c r="U317" s="4" t="s">
        <v>412</v>
      </c>
      <c r="V317" s="4" t="s">
        <v>412</v>
      </c>
      <c r="W317" s="4" t="s">
        <v>413</v>
      </c>
      <c r="X317" s="4" t="s">
        <v>412</v>
      </c>
      <c r="Y317" s="5">
        <v>125</v>
      </c>
      <c r="Z317" s="5">
        <v>1136.2</v>
      </c>
      <c r="AA317" s="19">
        <f>Z317/SUMIF(A:A,A317,Z:Z)</f>
        <v>0.16666666666666669</v>
      </c>
      <c r="AB317" s="6">
        <v>9.875</v>
      </c>
      <c r="AC317" s="7">
        <v>6.5</v>
      </c>
      <c r="AD317" s="6">
        <v>15.63</v>
      </c>
      <c r="AE317" s="7">
        <v>70.790000000000006</v>
      </c>
      <c r="AF317" s="5">
        <v>6652</v>
      </c>
      <c r="AG317" s="4"/>
      <c r="AH317" s="4"/>
      <c r="AI317" s="4"/>
      <c r="AJ317" s="4"/>
      <c r="AK317" s="4"/>
      <c r="AL317" s="4"/>
      <c r="AM317" s="4"/>
      <c r="AN317" s="11" t="s">
        <v>1485</v>
      </c>
    </row>
    <row r="318" spans="1:40" x14ac:dyDescent="0.25">
      <c r="A318" s="3">
        <v>37134</v>
      </c>
      <c r="B318" s="4" t="s">
        <v>964</v>
      </c>
      <c r="C318" s="4" t="s">
        <v>965</v>
      </c>
      <c r="D318" s="8">
        <v>37154</v>
      </c>
      <c r="E318" s="8">
        <v>36371</v>
      </c>
      <c r="F318" s="6">
        <f t="shared" si="4"/>
        <v>2.1452054794520548</v>
      </c>
      <c r="G318" s="4" t="s">
        <v>40</v>
      </c>
      <c r="H318" s="4" t="s">
        <v>40</v>
      </c>
      <c r="I318" s="4" t="s">
        <v>8</v>
      </c>
      <c r="J318" s="4" t="s">
        <v>9</v>
      </c>
      <c r="K318" s="4" t="s">
        <v>10</v>
      </c>
      <c r="L318" s="4" t="s">
        <v>126</v>
      </c>
      <c r="M318" s="4" t="s">
        <v>1037</v>
      </c>
      <c r="N318" s="4" t="s">
        <v>13</v>
      </c>
      <c r="O318" s="4" t="s">
        <v>126</v>
      </c>
      <c r="P318" s="4" t="s">
        <v>570</v>
      </c>
      <c r="Q318" s="4" t="s">
        <v>37</v>
      </c>
      <c r="R318" s="4" t="s">
        <v>393</v>
      </c>
      <c r="S318" s="4" t="s">
        <v>394</v>
      </c>
      <c r="T318" s="4" t="s">
        <v>403</v>
      </c>
      <c r="U318" s="4" t="s">
        <v>412</v>
      </c>
      <c r="V318" s="4" t="s">
        <v>412</v>
      </c>
      <c r="W318" s="4" t="s">
        <v>413</v>
      </c>
      <c r="X318" s="4" t="s">
        <v>412</v>
      </c>
      <c r="Y318" s="5">
        <v>175</v>
      </c>
      <c r="Z318" s="5">
        <v>1136.2</v>
      </c>
      <c r="AA318" s="19">
        <f>Z318/SUMIF(A:A,A318,Z:Z)</f>
        <v>0.16666666666666669</v>
      </c>
      <c r="AB318" s="6">
        <v>11.5</v>
      </c>
      <c r="AC318" s="7">
        <v>7.6219999999999999</v>
      </c>
      <c r="AD318" s="6">
        <v>18</v>
      </c>
      <c r="AE318" s="7">
        <v>67.06</v>
      </c>
      <c r="AF318" s="5">
        <v>6284</v>
      </c>
      <c r="AG318" s="4" t="s">
        <v>415</v>
      </c>
      <c r="AH318" s="4"/>
      <c r="AI318" s="4"/>
      <c r="AJ318" s="4"/>
      <c r="AK318" s="4"/>
      <c r="AL318" s="4"/>
      <c r="AM318" s="4"/>
      <c r="AN318" s="11" t="s">
        <v>1486</v>
      </c>
    </row>
    <row r="319" spans="1:40" x14ac:dyDescent="0.25">
      <c r="A319" s="3">
        <v>37134</v>
      </c>
      <c r="B319" s="4" t="s">
        <v>771</v>
      </c>
      <c r="C319" s="4" t="s">
        <v>966</v>
      </c>
      <c r="D319" s="8">
        <v>37149</v>
      </c>
      <c r="E319" s="8">
        <v>35866</v>
      </c>
      <c r="F319" s="6">
        <f t="shared" si="4"/>
        <v>3.515068493150685</v>
      </c>
      <c r="G319" s="4" t="s">
        <v>197</v>
      </c>
      <c r="H319" s="4" t="s">
        <v>197</v>
      </c>
      <c r="I319" s="4" t="s">
        <v>8</v>
      </c>
      <c r="J319" s="4" t="s">
        <v>9</v>
      </c>
      <c r="K319" s="4" t="s">
        <v>153</v>
      </c>
      <c r="L319" s="4" t="s">
        <v>11</v>
      </c>
      <c r="M319" s="4" t="s">
        <v>1065</v>
      </c>
      <c r="N319" s="4" t="s">
        <v>13</v>
      </c>
      <c r="O319" s="4" t="s">
        <v>11</v>
      </c>
      <c r="P319" s="4" t="s">
        <v>150</v>
      </c>
      <c r="Q319" s="4" t="s">
        <v>15</v>
      </c>
      <c r="R319" s="4" t="s">
        <v>389</v>
      </c>
      <c r="S319" s="4" t="s">
        <v>389</v>
      </c>
      <c r="T319" s="4" t="s">
        <v>398</v>
      </c>
      <c r="U319" s="4" t="s">
        <v>413</v>
      </c>
      <c r="V319" s="4"/>
      <c r="W319" s="4" t="s">
        <v>413</v>
      </c>
      <c r="X319" s="4" t="s">
        <v>412</v>
      </c>
      <c r="Y319" s="5">
        <v>380</v>
      </c>
      <c r="Z319" s="5">
        <v>1136.2</v>
      </c>
      <c r="AA319" s="19">
        <f>Z319/SUMIF(A:A,A319,Z:Z)</f>
        <v>0.16666666666666669</v>
      </c>
      <c r="AB319" s="6">
        <v>13.25</v>
      </c>
      <c r="AC319" s="7">
        <v>5.83</v>
      </c>
      <c r="AD319" s="6">
        <v>31</v>
      </c>
      <c r="AE319" s="7">
        <v>41.36</v>
      </c>
      <c r="AF319" s="5">
        <v>3695</v>
      </c>
      <c r="AG319" s="4"/>
      <c r="AH319" s="4"/>
      <c r="AI319" s="4"/>
      <c r="AJ319" s="4"/>
      <c r="AK319" s="4"/>
      <c r="AL319" s="4"/>
      <c r="AM319" s="4"/>
      <c r="AN319" s="11" t="s">
        <v>1487</v>
      </c>
    </row>
    <row r="320" spans="1:40" x14ac:dyDescent="0.25">
      <c r="A320" s="3">
        <v>37164</v>
      </c>
      <c r="B320" s="4" t="s">
        <v>632</v>
      </c>
      <c r="C320" s="4" t="s">
        <v>967</v>
      </c>
      <c r="D320" s="8">
        <v>37179</v>
      </c>
      <c r="E320" s="8">
        <v>34213</v>
      </c>
      <c r="F320" s="6">
        <f t="shared" si="4"/>
        <v>8.1260273972602732</v>
      </c>
      <c r="G320" s="4" t="s">
        <v>378</v>
      </c>
      <c r="H320" s="4" t="s">
        <v>383</v>
      </c>
      <c r="I320" s="4" t="s">
        <v>8</v>
      </c>
      <c r="J320" s="4" t="s">
        <v>9</v>
      </c>
      <c r="K320" s="4" t="s">
        <v>10</v>
      </c>
      <c r="L320" s="4" t="s">
        <v>115</v>
      </c>
      <c r="M320" s="4" t="s">
        <v>116</v>
      </c>
      <c r="N320" s="4" t="s">
        <v>13</v>
      </c>
      <c r="O320" s="4" t="s">
        <v>71</v>
      </c>
      <c r="P320" s="4" t="s">
        <v>117</v>
      </c>
      <c r="Q320" s="4" t="s">
        <v>15</v>
      </c>
      <c r="R320" s="4" t="s">
        <v>389</v>
      </c>
      <c r="S320" s="4" t="s">
        <v>389</v>
      </c>
      <c r="T320" s="4" t="s">
        <v>400</v>
      </c>
      <c r="U320" s="4" t="s">
        <v>413</v>
      </c>
      <c r="V320" s="4"/>
      <c r="W320" s="4" t="s">
        <v>413</v>
      </c>
      <c r="X320" s="4" t="s">
        <v>412</v>
      </c>
      <c r="Y320" s="5">
        <v>105</v>
      </c>
      <c r="Z320" s="5">
        <v>5385.9999999999991</v>
      </c>
      <c r="AA320" s="19">
        <f>Z320/SUMIF(A:A,A320,Z:Z)</f>
        <v>5.2631578947368418E-2</v>
      </c>
      <c r="AB320" s="6">
        <v>10.375</v>
      </c>
      <c r="AC320" s="7">
        <v>1.921</v>
      </c>
      <c r="AD320" s="6">
        <v>28.5</v>
      </c>
      <c r="AE320" s="7">
        <v>102</v>
      </c>
      <c r="AF320" s="5">
        <v>9916</v>
      </c>
      <c r="AG320" s="4"/>
      <c r="AH320" s="4"/>
      <c r="AI320" s="4"/>
      <c r="AJ320" s="4"/>
      <c r="AK320" s="4"/>
      <c r="AL320" s="4"/>
      <c r="AM320" s="4"/>
      <c r="AN320" s="11" t="s">
        <v>1488</v>
      </c>
    </row>
    <row r="321" spans="1:40" x14ac:dyDescent="0.25">
      <c r="A321" s="3">
        <v>37164</v>
      </c>
      <c r="B321" s="4" t="s">
        <v>968</v>
      </c>
      <c r="C321" s="4" t="s">
        <v>969</v>
      </c>
      <c r="D321" s="8">
        <v>37195</v>
      </c>
      <c r="E321" s="8">
        <v>35516</v>
      </c>
      <c r="F321" s="6">
        <f t="shared" si="4"/>
        <v>4.5999999999999996</v>
      </c>
      <c r="G321" s="4" t="s">
        <v>40</v>
      </c>
      <c r="H321" s="4" t="s">
        <v>40</v>
      </c>
      <c r="I321" s="4" t="s">
        <v>8</v>
      </c>
      <c r="J321" s="4" t="s">
        <v>9</v>
      </c>
      <c r="K321" s="4" t="s">
        <v>10</v>
      </c>
      <c r="L321" s="4" t="s">
        <v>34</v>
      </c>
      <c r="M321" s="4" t="s">
        <v>1060</v>
      </c>
      <c r="N321" s="4" t="s">
        <v>13</v>
      </c>
      <c r="O321" s="4" t="s">
        <v>34</v>
      </c>
      <c r="P321" s="4" t="s">
        <v>36</v>
      </c>
      <c r="Q321" s="4" t="s">
        <v>15</v>
      </c>
      <c r="R321" s="4" t="s">
        <v>389</v>
      </c>
      <c r="S321" s="4" t="s">
        <v>389</v>
      </c>
      <c r="T321" s="4" t="s">
        <v>389</v>
      </c>
      <c r="U321" s="4" t="s">
        <v>412</v>
      </c>
      <c r="V321" s="4" t="s">
        <v>412</v>
      </c>
      <c r="W321" s="4" t="s">
        <v>413</v>
      </c>
      <c r="X321" s="4" t="s">
        <v>412</v>
      </c>
      <c r="Y321" s="5">
        <v>105</v>
      </c>
      <c r="Z321" s="5">
        <v>5385.9999999999991</v>
      </c>
      <c r="AA321" s="19">
        <f>Z321/SUMIF(A:A,A321,Z:Z)</f>
        <v>5.2631578947368418E-2</v>
      </c>
      <c r="AB321" s="6">
        <v>10.625</v>
      </c>
      <c r="AC321" s="7">
        <v>5.5010000000000003</v>
      </c>
      <c r="AD321" s="6">
        <v>1</v>
      </c>
      <c r="AE321" s="7">
        <v>1051.73</v>
      </c>
      <c r="AF321" s="5">
        <v>103169</v>
      </c>
      <c r="AG321" s="4"/>
      <c r="AH321" s="4"/>
      <c r="AI321" s="4"/>
      <c r="AJ321" s="4"/>
      <c r="AK321" s="4"/>
      <c r="AL321" s="4"/>
      <c r="AM321" s="4"/>
      <c r="AN321" s="11" t="s">
        <v>1489</v>
      </c>
    </row>
    <row r="322" spans="1:40" x14ac:dyDescent="0.25">
      <c r="A322" s="3">
        <v>37164</v>
      </c>
      <c r="B322" s="4" t="s">
        <v>970</v>
      </c>
      <c r="C322" s="4" t="s">
        <v>945</v>
      </c>
      <c r="D322" s="8">
        <v>37165</v>
      </c>
      <c r="E322" s="8">
        <v>36684</v>
      </c>
      <c r="F322" s="6">
        <f t="shared" si="4"/>
        <v>1.3178082191780822</v>
      </c>
      <c r="G322" s="4" t="s">
        <v>197</v>
      </c>
      <c r="H322" s="4" t="s">
        <v>197</v>
      </c>
      <c r="I322" s="4" t="s">
        <v>8</v>
      </c>
      <c r="J322" s="4" t="s">
        <v>9</v>
      </c>
      <c r="K322" s="4" t="s">
        <v>10</v>
      </c>
      <c r="L322" s="4" t="s">
        <v>19</v>
      </c>
      <c r="M322" s="4" t="s">
        <v>83</v>
      </c>
      <c r="N322" s="4" t="s">
        <v>13</v>
      </c>
      <c r="O322" s="4" t="s">
        <v>19</v>
      </c>
      <c r="P322" s="4" t="s">
        <v>573</v>
      </c>
      <c r="Q322" s="4" t="s">
        <v>37</v>
      </c>
      <c r="R322" s="4" t="s">
        <v>393</v>
      </c>
      <c r="S322" s="4" t="s">
        <v>394</v>
      </c>
      <c r="T322" s="4" t="s">
        <v>403</v>
      </c>
      <c r="U322" s="4" t="s">
        <v>412</v>
      </c>
      <c r="V322" s="4" t="s">
        <v>412</v>
      </c>
      <c r="W322" s="4" t="s">
        <v>413</v>
      </c>
      <c r="X322" s="4" t="s">
        <v>412</v>
      </c>
      <c r="Y322" s="5">
        <v>225</v>
      </c>
      <c r="Z322" s="5">
        <v>5385.9999999999991</v>
      </c>
      <c r="AA322" s="19">
        <f>Z322/SUMIF(A:A,A322,Z:Z)</f>
        <v>5.2631578947368418E-2</v>
      </c>
      <c r="AB322" s="6">
        <v>10.5</v>
      </c>
      <c r="AC322" s="7">
        <v>8.4160000000000004</v>
      </c>
      <c r="AD322" s="6">
        <v>47</v>
      </c>
      <c r="AE322" s="7">
        <v>26.96</v>
      </c>
      <c r="AF322" s="5">
        <v>2222</v>
      </c>
      <c r="AG322" s="4" t="s">
        <v>415</v>
      </c>
      <c r="AH322" s="4"/>
      <c r="AI322" s="4"/>
      <c r="AJ322" s="4"/>
      <c r="AK322" s="4"/>
      <c r="AL322" s="4"/>
      <c r="AM322" s="4"/>
      <c r="AN322" s="11" t="s">
        <v>1490</v>
      </c>
    </row>
    <row r="323" spans="1:40" x14ac:dyDescent="0.25">
      <c r="A323" s="3">
        <v>37164</v>
      </c>
      <c r="B323" s="4" t="s">
        <v>971</v>
      </c>
      <c r="C323" s="4" t="s">
        <v>972</v>
      </c>
      <c r="D323" s="8">
        <v>37149</v>
      </c>
      <c r="E323" s="8">
        <v>35678</v>
      </c>
      <c r="F323" s="6">
        <f t="shared" ref="F323:F383" si="5">(D323-E323)/365</f>
        <v>4.0301369863013701</v>
      </c>
      <c r="G323" s="4" t="s">
        <v>40</v>
      </c>
      <c r="H323" s="4" t="s">
        <v>40</v>
      </c>
      <c r="I323" s="4" t="s">
        <v>8</v>
      </c>
      <c r="J323" s="4" t="s">
        <v>9</v>
      </c>
      <c r="K323" s="4" t="s">
        <v>10</v>
      </c>
      <c r="L323" s="4" t="s">
        <v>321</v>
      </c>
      <c r="M323" s="4" t="s">
        <v>1080</v>
      </c>
      <c r="N323" s="4" t="s">
        <v>13</v>
      </c>
      <c r="O323" s="4" t="s">
        <v>14</v>
      </c>
      <c r="P323" s="4" t="s">
        <v>94</v>
      </c>
      <c r="Q323" s="4" t="s">
        <v>37</v>
      </c>
      <c r="R323" s="4" t="s">
        <v>393</v>
      </c>
      <c r="S323" s="4" t="s">
        <v>394</v>
      </c>
      <c r="T323" s="4" t="s">
        <v>403</v>
      </c>
      <c r="U323" s="4" t="s">
        <v>413</v>
      </c>
      <c r="V323" s="4" t="s">
        <v>412</v>
      </c>
      <c r="W323" s="4" t="s">
        <v>413</v>
      </c>
      <c r="X323" s="4" t="s">
        <v>412</v>
      </c>
      <c r="Y323" s="5">
        <v>100</v>
      </c>
      <c r="Z323" s="5">
        <v>5385.9999999999991</v>
      </c>
      <c r="AA323" s="19">
        <f>Z323/SUMIF(A:A,A323,Z:Z)</f>
        <v>5.2631578947368418E-2</v>
      </c>
      <c r="AB323" s="6">
        <v>11</v>
      </c>
      <c r="AC323" s="7">
        <v>5.4550000000000001</v>
      </c>
      <c r="AD323" s="6">
        <v>23</v>
      </c>
      <c r="AE323" s="7">
        <v>59.87</v>
      </c>
      <c r="AF323" s="5">
        <v>5623</v>
      </c>
      <c r="AG323" s="4"/>
      <c r="AH323" s="4"/>
      <c r="AI323" s="4"/>
      <c r="AJ323" s="4"/>
      <c r="AK323" s="4"/>
      <c r="AL323" s="4"/>
      <c r="AM323" s="4"/>
      <c r="AN323" s="11" t="s">
        <v>1491</v>
      </c>
    </row>
    <row r="324" spans="1:40" x14ac:dyDescent="0.25">
      <c r="A324" s="3">
        <v>37164</v>
      </c>
      <c r="B324" s="4" t="s">
        <v>973</v>
      </c>
      <c r="C324" s="4" t="s">
        <v>974</v>
      </c>
      <c r="D324" s="8">
        <v>37160</v>
      </c>
      <c r="E324" s="8">
        <v>36140</v>
      </c>
      <c r="F324" s="6">
        <f t="shared" si="5"/>
        <v>2.7945205479452055</v>
      </c>
      <c r="G324" s="4" t="s">
        <v>40</v>
      </c>
      <c r="H324" s="4" t="s">
        <v>40</v>
      </c>
      <c r="I324" s="4" t="s">
        <v>8</v>
      </c>
      <c r="J324" s="4" t="s">
        <v>9</v>
      </c>
      <c r="K324" s="4" t="s">
        <v>10</v>
      </c>
      <c r="L324" s="4" t="s">
        <v>176</v>
      </c>
      <c r="M324" s="4" t="s">
        <v>1070</v>
      </c>
      <c r="N324" s="4" t="s">
        <v>13</v>
      </c>
      <c r="O324" s="4" t="s">
        <v>14</v>
      </c>
      <c r="P324" s="4" t="s">
        <v>596</v>
      </c>
      <c r="Q324" s="4" t="s">
        <v>15</v>
      </c>
      <c r="R324" s="4" t="s">
        <v>389</v>
      </c>
      <c r="S324" s="4" t="s">
        <v>389</v>
      </c>
      <c r="T324" s="4" t="s">
        <v>400</v>
      </c>
      <c r="U324" s="4" t="s">
        <v>412</v>
      </c>
      <c r="V324" s="4" t="s">
        <v>412</v>
      </c>
      <c r="W324" s="4" t="s">
        <v>413</v>
      </c>
      <c r="X324" s="4" t="s">
        <v>412</v>
      </c>
      <c r="Y324" s="5">
        <v>275</v>
      </c>
      <c r="Z324" s="5">
        <v>5385.9999999999991</v>
      </c>
      <c r="AA324" s="19">
        <f>Z324/SUMIF(A:A,A324,Z:Z)</f>
        <v>5.2631578947368418E-2</v>
      </c>
      <c r="AB324" s="6">
        <v>11.25</v>
      </c>
      <c r="AC324" s="7">
        <v>6.7510000000000003</v>
      </c>
      <c r="AD324" s="6">
        <v>11</v>
      </c>
      <c r="AE324" s="7">
        <v>89.61</v>
      </c>
      <c r="AF324" s="5">
        <v>9939</v>
      </c>
      <c r="AG324" s="4"/>
      <c r="AH324" s="4"/>
      <c r="AI324" s="4"/>
      <c r="AJ324" s="4"/>
      <c r="AK324" s="4"/>
      <c r="AL324" s="4"/>
      <c r="AM324" s="4"/>
      <c r="AN324" s="11" t="s">
        <v>1492</v>
      </c>
    </row>
    <row r="325" spans="1:40" x14ac:dyDescent="0.25">
      <c r="A325" s="3">
        <v>37164</v>
      </c>
      <c r="B325" s="4" t="s">
        <v>975</v>
      </c>
      <c r="C325" s="4" t="s">
        <v>974</v>
      </c>
      <c r="D325" s="8">
        <v>37160</v>
      </c>
      <c r="E325" s="8">
        <v>36605</v>
      </c>
      <c r="F325" s="6">
        <f t="shared" si="5"/>
        <v>1.5205479452054795</v>
      </c>
      <c r="G325" s="4" t="s">
        <v>40</v>
      </c>
      <c r="H325" s="4" t="s">
        <v>40</v>
      </c>
      <c r="I325" s="4" t="s">
        <v>8</v>
      </c>
      <c r="J325" s="4" t="s">
        <v>9</v>
      </c>
      <c r="K325" s="4" t="s">
        <v>10</v>
      </c>
      <c r="L325" s="4" t="s">
        <v>176</v>
      </c>
      <c r="M325" s="4" t="s">
        <v>1070</v>
      </c>
      <c r="N325" s="4" t="s">
        <v>13</v>
      </c>
      <c r="O325" s="4" t="s">
        <v>14</v>
      </c>
      <c r="P325" s="4" t="s">
        <v>596</v>
      </c>
      <c r="Q325" s="4" t="s">
        <v>15</v>
      </c>
      <c r="R325" s="4" t="s">
        <v>389</v>
      </c>
      <c r="S325" s="4" t="s">
        <v>389</v>
      </c>
      <c r="T325" s="4" t="s">
        <v>389</v>
      </c>
      <c r="U325" s="4" t="s">
        <v>412</v>
      </c>
      <c r="V325" s="4" t="s">
        <v>412</v>
      </c>
      <c r="W325" s="4" t="s">
        <v>413</v>
      </c>
      <c r="X325" s="4" t="s">
        <v>412</v>
      </c>
      <c r="Y325" s="5">
        <v>375</v>
      </c>
      <c r="Z325" s="5">
        <v>5385.9999999999991</v>
      </c>
      <c r="AA325" s="19">
        <f>Z325/SUMIF(A:A,A325,Z:Z)</f>
        <v>5.2631578947368418E-2</v>
      </c>
      <c r="AB325" s="6">
        <v>10.75</v>
      </c>
      <c r="AC325" s="7">
        <v>8.2080000000000002</v>
      </c>
      <c r="AD325" s="6">
        <v>11</v>
      </c>
      <c r="AE325" s="7">
        <v>86.1</v>
      </c>
      <c r="AF325" s="5">
        <v>9350</v>
      </c>
      <c r="AG325" s="4"/>
      <c r="AH325" s="4"/>
      <c r="AI325" s="4"/>
      <c r="AJ325" s="4"/>
      <c r="AK325" s="4"/>
      <c r="AL325" s="4"/>
      <c r="AM325" s="4"/>
      <c r="AN325" s="11" t="s">
        <v>1493</v>
      </c>
    </row>
    <row r="326" spans="1:40" x14ac:dyDescent="0.25">
      <c r="A326" s="3">
        <v>37164</v>
      </c>
      <c r="B326" s="4" t="s">
        <v>976</v>
      </c>
      <c r="C326" s="4" t="s">
        <v>974</v>
      </c>
      <c r="D326" s="8">
        <v>37160</v>
      </c>
      <c r="E326" s="8">
        <v>36903</v>
      </c>
      <c r="F326" s="6">
        <f t="shared" si="5"/>
        <v>0.70410958904109588</v>
      </c>
      <c r="G326" s="4" t="s">
        <v>40</v>
      </c>
      <c r="H326" s="4" t="s">
        <v>40</v>
      </c>
      <c r="I326" s="4" t="s">
        <v>8</v>
      </c>
      <c r="J326" s="4" t="s">
        <v>9</v>
      </c>
      <c r="K326" s="4" t="s">
        <v>10</v>
      </c>
      <c r="L326" s="4" t="s">
        <v>176</v>
      </c>
      <c r="M326" s="4" t="s">
        <v>1070</v>
      </c>
      <c r="N326" s="4" t="s">
        <v>13</v>
      </c>
      <c r="O326" s="4" t="s">
        <v>14</v>
      </c>
      <c r="P326" s="4" t="s">
        <v>596</v>
      </c>
      <c r="Q326" s="4" t="s">
        <v>15</v>
      </c>
      <c r="R326" s="4" t="s">
        <v>389</v>
      </c>
      <c r="S326" s="4" t="s">
        <v>389</v>
      </c>
      <c r="T326" s="4" t="s">
        <v>389</v>
      </c>
      <c r="U326" s="4" t="s">
        <v>412</v>
      </c>
      <c r="V326" s="4" t="s">
        <v>412</v>
      </c>
      <c r="W326" s="4" t="s">
        <v>413</v>
      </c>
      <c r="X326" s="4" t="s">
        <v>412</v>
      </c>
      <c r="Y326" s="5">
        <v>998.7</v>
      </c>
      <c r="Z326" s="5">
        <v>5385.9999999999991</v>
      </c>
      <c r="AA326" s="19">
        <f>Z326/SUMIF(A:A,A326,Z:Z)</f>
        <v>5.2631578947368418E-2</v>
      </c>
      <c r="AB326" s="6">
        <v>11.625</v>
      </c>
      <c r="AC326" s="7">
        <v>8.7889999999999997</v>
      </c>
      <c r="AD326" s="6">
        <v>11</v>
      </c>
      <c r="AE326" s="7">
        <v>86.84</v>
      </c>
      <c r="AF326" s="5">
        <v>10040</v>
      </c>
      <c r="AG326" s="4"/>
      <c r="AH326" s="4"/>
      <c r="AI326" s="4"/>
      <c r="AJ326" s="4"/>
      <c r="AK326" s="4"/>
      <c r="AL326" s="4"/>
      <c r="AM326" s="4"/>
      <c r="AN326" s="11" t="s">
        <v>1494</v>
      </c>
    </row>
    <row r="327" spans="1:40" x14ac:dyDescent="0.25">
      <c r="A327" s="3">
        <v>37164</v>
      </c>
      <c r="B327" s="4" t="s">
        <v>977</v>
      </c>
      <c r="C327" s="4" t="s">
        <v>978</v>
      </c>
      <c r="D327" s="8">
        <v>37165</v>
      </c>
      <c r="E327" s="8">
        <v>35693</v>
      </c>
      <c r="F327" s="6">
        <f t="shared" si="5"/>
        <v>4.0328767123287674</v>
      </c>
      <c r="G327" s="4" t="s">
        <v>379</v>
      </c>
      <c r="H327" s="4" t="s">
        <v>379</v>
      </c>
      <c r="I327" s="4" t="s">
        <v>8</v>
      </c>
      <c r="J327" s="4" t="s">
        <v>9</v>
      </c>
      <c r="K327" s="4" t="s">
        <v>10</v>
      </c>
      <c r="L327" s="4" t="s">
        <v>27</v>
      </c>
      <c r="M327" s="4" t="s">
        <v>28</v>
      </c>
      <c r="N327" s="4" t="s">
        <v>13</v>
      </c>
      <c r="O327" s="4" t="s">
        <v>29</v>
      </c>
      <c r="P327" s="4" t="s">
        <v>30</v>
      </c>
      <c r="Q327" s="4" t="s">
        <v>15</v>
      </c>
      <c r="R327" s="4" t="s">
        <v>389</v>
      </c>
      <c r="S327" s="4" t="s">
        <v>389</v>
      </c>
      <c r="T327" s="4" t="s">
        <v>400</v>
      </c>
      <c r="U327" s="4" t="s">
        <v>413</v>
      </c>
      <c r="V327" s="4"/>
      <c r="W327" s="4" t="s">
        <v>413</v>
      </c>
      <c r="X327" s="4" t="s">
        <v>412</v>
      </c>
      <c r="Y327" s="5">
        <v>125</v>
      </c>
      <c r="Z327" s="5">
        <v>5385.9999999999991</v>
      </c>
      <c r="AA327" s="19">
        <f>Z327/SUMIF(A:A,A327,Z:Z)</f>
        <v>5.2631578947368418E-2</v>
      </c>
      <c r="AB327" s="6">
        <v>8.8000000000000007</v>
      </c>
      <c r="AC327" s="7">
        <v>5.54</v>
      </c>
      <c r="AD327" s="6">
        <v>8.5</v>
      </c>
      <c r="AE327" s="7">
        <v>111.42</v>
      </c>
      <c r="AF327" s="5">
        <v>10828</v>
      </c>
      <c r="AG327" s="4"/>
      <c r="AH327" s="4"/>
      <c r="AI327" s="4"/>
      <c r="AJ327" s="4"/>
      <c r="AK327" s="4"/>
      <c r="AL327" s="4"/>
      <c r="AM327" s="4"/>
      <c r="AN327" s="11" t="s">
        <v>1314</v>
      </c>
    </row>
    <row r="328" spans="1:40" x14ac:dyDescent="0.25">
      <c r="A328" s="3">
        <v>37164</v>
      </c>
      <c r="B328" s="4" t="s">
        <v>667</v>
      </c>
      <c r="C328" s="4" t="s">
        <v>978</v>
      </c>
      <c r="D328" s="8">
        <v>37165</v>
      </c>
      <c r="E328" s="8">
        <v>35976</v>
      </c>
      <c r="F328" s="6">
        <f t="shared" si="5"/>
        <v>3.2575342465753425</v>
      </c>
      <c r="G328" s="4" t="s">
        <v>379</v>
      </c>
      <c r="H328" s="4" t="s">
        <v>379</v>
      </c>
      <c r="I328" s="4" t="s">
        <v>8</v>
      </c>
      <c r="J328" s="4" t="s">
        <v>9</v>
      </c>
      <c r="K328" s="4" t="s">
        <v>10</v>
      </c>
      <c r="L328" s="4" t="s">
        <v>27</v>
      </c>
      <c r="M328" s="4" t="s">
        <v>28</v>
      </c>
      <c r="N328" s="4" t="s">
        <v>13</v>
      </c>
      <c r="O328" s="4" t="s">
        <v>29</v>
      </c>
      <c r="P328" s="4" t="s">
        <v>30</v>
      </c>
      <c r="Q328" s="4" t="s">
        <v>15</v>
      </c>
      <c r="R328" s="4" t="s">
        <v>392</v>
      </c>
      <c r="S328" s="4" t="s">
        <v>389</v>
      </c>
      <c r="T328" s="4" t="s">
        <v>405</v>
      </c>
      <c r="U328" s="4" t="s">
        <v>413</v>
      </c>
      <c r="V328" s="4" t="s">
        <v>412</v>
      </c>
      <c r="W328" s="4" t="s">
        <v>413</v>
      </c>
      <c r="X328" s="4" t="s">
        <v>413</v>
      </c>
      <c r="Y328" s="5">
        <v>250</v>
      </c>
      <c r="Z328" s="5">
        <v>5385.9999999999991</v>
      </c>
      <c r="AA328" s="19">
        <f>Z328/SUMIF(A:A,A328,Z:Z)</f>
        <v>5.2631578947368418E-2</v>
      </c>
      <c r="AB328" s="6">
        <v>7.5</v>
      </c>
      <c r="AC328" s="7">
        <v>2.7509999999999999</v>
      </c>
      <c r="AD328" s="6">
        <v>8.3800000000000008</v>
      </c>
      <c r="AE328" s="7">
        <v>157.59</v>
      </c>
      <c r="AF328" s="5">
        <v>15449</v>
      </c>
      <c r="AG328" s="4"/>
      <c r="AH328" s="4"/>
      <c r="AI328" s="4"/>
      <c r="AJ328" s="4"/>
      <c r="AK328" s="4"/>
      <c r="AL328" s="4"/>
      <c r="AM328" s="4"/>
      <c r="AN328" s="11" t="s">
        <v>1495</v>
      </c>
    </row>
    <row r="329" spans="1:40" x14ac:dyDescent="0.25">
      <c r="A329" s="3">
        <v>37164</v>
      </c>
      <c r="B329" s="4" t="s">
        <v>668</v>
      </c>
      <c r="C329" s="4" t="s">
        <v>978</v>
      </c>
      <c r="D329" s="8">
        <v>37165</v>
      </c>
      <c r="E329" s="8">
        <v>35976</v>
      </c>
      <c r="F329" s="6">
        <f t="shared" si="5"/>
        <v>3.2575342465753425</v>
      </c>
      <c r="G329" s="4" t="s">
        <v>379</v>
      </c>
      <c r="H329" s="4" t="s">
        <v>379</v>
      </c>
      <c r="I329" s="4" t="s">
        <v>8</v>
      </c>
      <c r="J329" s="4" t="s">
        <v>9</v>
      </c>
      <c r="K329" s="4" t="s">
        <v>10</v>
      </c>
      <c r="L329" s="4" t="s">
        <v>27</v>
      </c>
      <c r="M329" s="4" t="s">
        <v>28</v>
      </c>
      <c r="N329" s="4" t="s">
        <v>13</v>
      </c>
      <c r="O329" s="4" t="s">
        <v>29</v>
      </c>
      <c r="P329" s="4" t="s">
        <v>30</v>
      </c>
      <c r="Q329" s="4" t="s">
        <v>15</v>
      </c>
      <c r="R329" s="4" t="s">
        <v>392</v>
      </c>
      <c r="S329" s="4" t="s">
        <v>389</v>
      </c>
      <c r="T329" s="4" t="s">
        <v>405</v>
      </c>
      <c r="U329" s="4" t="s">
        <v>413</v>
      </c>
      <c r="V329" s="4" t="s">
        <v>412</v>
      </c>
      <c r="W329" s="4" t="s">
        <v>413</v>
      </c>
      <c r="X329" s="4" t="s">
        <v>413</v>
      </c>
      <c r="Y329" s="5">
        <v>400</v>
      </c>
      <c r="Z329" s="5">
        <v>5385.9999999999991</v>
      </c>
      <c r="AA329" s="19">
        <f>Z329/SUMIF(A:A,A329,Z:Z)</f>
        <v>5.2631578947368418E-2</v>
      </c>
      <c r="AB329" s="6">
        <v>7.75</v>
      </c>
      <c r="AC329" s="7">
        <v>4.7510000000000003</v>
      </c>
      <c r="AD329" s="6">
        <v>9.5</v>
      </c>
      <c r="AE329" s="7">
        <v>100.07</v>
      </c>
      <c r="AF329" s="5">
        <v>9662</v>
      </c>
      <c r="AG329" s="4"/>
      <c r="AH329" s="4"/>
      <c r="AI329" s="4"/>
      <c r="AJ329" s="4"/>
      <c r="AK329" s="4"/>
      <c r="AL329" s="4"/>
      <c r="AM329" s="4"/>
      <c r="AN329" s="11" t="s">
        <v>1495</v>
      </c>
    </row>
    <row r="330" spans="1:40" x14ac:dyDescent="0.25">
      <c r="A330" s="3">
        <v>37164</v>
      </c>
      <c r="B330" s="4" t="s">
        <v>669</v>
      </c>
      <c r="C330" s="4" t="s">
        <v>978</v>
      </c>
      <c r="D330" s="8">
        <v>37165</v>
      </c>
      <c r="E330" s="8">
        <v>35976</v>
      </c>
      <c r="F330" s="6">
        <f t="shared" si="5"/>
        <v>3.2575342465753425</v>
      </c>
      <c r="G330" s="4" t="s">
        <v>379</v>
      </c>
      <c r="H330" s="4" t="s">
        <v>379</v>
      </c>
      <c r="I330" s="4" t="s">
        <v>8</v>
      </c>
      <c r="J330" s="4" t="s">
        <v>9</v>
      </c>
      <c r="K330" s="4" t="s">
        <v>10</v>
      </c>
      <c r="L330" s="4" t="s">
        <v>27</v>
      </c>
      <c r="M330" s="4" t="s">
        <v>28</v>
      </c>
      <c r="N330" s="4" t="s">
        <v>13</v>
      </c>
      <c r="O330" s="4" t="s">
        <v>29</v>
      </c>
      <c r="P330" s="4" t="s">
        <v>30</v>
      </c>
      <c r="Q330" s="4" t="s">
        <v>15</v>
      </c>
      <c r="R330" s="4" t="s">
        <v>392</v>
      </c>
      <c r="S330" s="4" t="s">
        <v>389</v>
      </c>
      <c r="T330" s="4" t="s">
        <v>405</v>
      </c>
      <c r="U330" s="4" t="s">
        <v>413</v>
      </c>
      <c r="V330" s="4" t="s">
        <v>412</v>
      </c>
      <c r="W330" s="4" t="s">
        <v>413</v>
      </c>
      <c r="X330" s="4" t="s">
        <v>413</v>
      </c>
      <c r="Y330" s="5">
        <v>350</v>
      </c>
      <c r="Z330" s="5">
        <v>5385.9999999999991</v>
      </c>
      <c r="AA330" s="19">
        <f>Z330/SUMIF(A:A,A330,Z:Z)</f>
        <v>5.2631578947368418E-2</v>
      </c>
      <c r="AB330" s="6">
        <v>7.875</v>
      </c>
      <c r="AC330" s="7">
        <v>8.7509999999999994</v>
      </c>
      <c r="AD330" s="6">
        <v>9.5</v>
      </c>
      <c r="AE330" s="7">
        <v>83.2</v>
      </c>
      <c r="AF330" s="5">
        <v>7980</v>
      </c>
      <c r="AG330" s="4"/>
      <c r="AH330" s="4"/>
      <c r="AI330" s="4"/>
      <c r="AJ330" s="4"/>
      <c r="AK330" s="4"/>
      <c r="AL330" s="4"/>
      <c r="AM330" s="4"/>
      <c r="AN330" s="11" t="s">
        <v>1495</v>
      </c>
    </row>
    <row r="331" spans="1:40" x14ac:dyDescent="0.25">
      <c r="A331" s="3">
        <v>37164</v>
      </c>
      <c r="B331" s="4" t="s">
        <v>670</v>
      </c>
      <c r="C331" s="4" t="s">
        <v>978</v>
      </c>
      <c r="D331" s="8">
        <v>37165</v>
      </c>
      <c r="E331" s="8">
        <v>36399</v>
      </c>
      <c r="F331" s="6">
        <f t="shared" si="5"/>
        <v>2.0986301369863014</v>
      </c>
      <c r="G331" s="4" t="s">
        <v>379</v>
      </c>
      <c r="H331" s="4" t="s">
        <v>379</v>
      </c>
      <c r="I331" s="4" t="s">
        <v>8</v>
      </c>
      <c r="J331" s="4" t="s">
        <v>9</v>
      </c>
      <c r="K331" s="4" t="s">
        <v>10</v>
      </c>
      <c r="L331" s="4" t="s">
        <v>27</v>
      </c>
      <c r="M331" s="4" t="s">
        <v>28</v>
      </c>
      <c r="N331" s="4" t="s">
        <v>13</v>
      </c>
      <c r="O331" s="4" t="s">
        <v>29</v>
      </c>
      <c r="P331" s="4" t="s">
        <v>30</v>
      </c>
      <c r="Q331" s="4" t="s">
        <v>15</v>
      </c>
      <c r="R331" s="4" t="s">
        <v>389</v>
      </c>
      <c r="S331" s="4" t="s">
        <v>389</v>
      </c>
      <c r="T331" s="4" t="s">
        <v>405</v>
      </c>
      <c r="U331" s="4" t="s">
        <v>412</v>
      </c>
      <c r="V331" s="4" t="s">
        <v>412</v>
      </c>
      <c r="W331" s="4" t="s">
        <v>413</v>
      </c>
      <c r="X331" s="4" t="s">
        <v>412</v>
      </c>
      <c r="Y331" s="5">
        <v>400</v>
      </c>
      <c r="Z331" s="5">
        <v>5385.9999999999991</v>
      </c>
      <c r="AA331" s="19">
        <f>Z331/SUMIF(A:A,A331,Z:Z)</f>
        <v>5.2631578947368418E-2</v>
      </c>
      <c r="AB331" s="6">
        <v>7.375</v>
      </c>
      <c r="AC331" s="7">
        <v>4.2930000000000001</v>
      </c>
      <c r="AD331" s="6">
        <v>9.5</v>
      </c>
      <c r="AE331" s="7">
        <v>103.72</v>
      </c>
      <c r="AF331" s="5">
        <v>10027</v>
      </c>
      <c r="AG331" s="4"/>
      <c r="AH331" s="4"/>
      <c r="AI331" s="4"/>
      <c r="AJ331" s="4"/>
      <c r="AK331" s="4"/>
      <c r="AL331" s="4"/>
      <c r="AM331" s="4"/>
      <c r="AN331" s="11" t="s">
        <v>1496</v>
      </c>
    </row>
    <row r="332" spans="1:40" x14ac:dyDescent="0.25">
      <c r="A332" s="3">
        <v>37164</v>
      </c>
      <c r="B332" s="4" t="s">
        <v>671</v>
      </c>
      <c r="C332" s="4" t="s">
        <v>978</v>
      </c>
      <c r="D332" s="8">
        <v>37165</v>
      </c>
      <c r="E332" s="8">
        <v>36399</v>
      </c>
      <c r="F332" s="6">
        <f t="shared" si="5"/>
        <v>2.0986301369863014</v>
      </c>
      <c r="G332" s="4" t="s">
        <v>379</v>
      </c>
      <c r="H332" s="4" t="s">
        <v>379</v>
      </c>
      <c r="I332" s="4" t="s">
        <v>8</v>
      </c>
      <c r="J332" s="4" t="s">
        <v>9</v>
      </c>
      <c r="K332" s="4" t="s">
        <v>10</v>
      </c>
      <c r="L332" s="4" t="s">
        <v>27</v>
      </c>
      <c r="M332" s="4" t="s">
        <v>28</v>
      </c>
      <c r="N332" s="4" t="s">
        <v>13</v>
      </c>
      <c r="O332" s="4" t="s">
        <v>29</v>
      </c>
      <c r="P332" s="4" t="s">
        <v>30</v>
      </c>
      <c r="Q332" s="4" t="s">
        <v>15</v>
      </c>
      <c r="R332" s="4" t="s">
        <v>389</v>
      </c>
      <c r="S332" s="4" t="s">
        <v>389</v>
      </c>
      <c r="T332" s="4" t="s">
        <v>403</v>
      </c>
      <c r="U332" s="4" t="s">
        <v>412</v>
      </c>
      <c r="V332" s="4" t="s">
        <v>412</v>
      </c>
      <c r="W332" s="4" t="s">
        <v>413</v>
      </c>
      <c r="X332" s="4" t="s">
        <v>412</v>
      </c>
      <c r="Y332" s="5">
        <v>598.9</v>
      </c>
      <c r="Z332" s="5">
        <v>5385.9999999999991</v>
      </c>
      <c r="AA332" s="19">
        <f>Z332/SUMIF(A:A,A332,Z:Z)</f>
        <v>5.2631578947368418E-2</v>
      </c>
      <c r="AB332" s="6">
        <v>7.5</v>
      </c>
      <c r="AC332" s="7">
        <v>7.2919999999999998</v>
      </c>
      <c r="AD332" s="6">
        <v>9.5</v>
      </c>
      <c r="AE332" s="7">
        <v>82.68</v>
      </c>
      <c r="AF332" s="5">
        <v>7919</v>
      </c>
      <c r="AG332" s="4"/>
      <c r="AH332" s="4"/>
      <c r="AI332" s="4"/>
      <c r="AJ332" s="4"/>
      <c r="AK332" s="4"/>
      <c r="AL332" s="4"/>
      <c r="AM332" s="4"/>
      <c r="AN332" s="11" t="s">
        <v>1497</v>
      </c>
    </row>
    <row r="333" spans="1:40" x14ac:dyDescent="0.25">
      <c r="A333" s="3">
        <v>37164</v>
      </c>
      <c r="B333" s="4" t="s">
        <v>710</v>
      </c>
      <c r="C333" s="4" t="s">
        <v>979</v>
      </c>
      <c r="D333" s="8">
        <v>37179</v>
      </c>
      <c r="E333" s="8">
        <v>33820</v>
      </c>
      <c r="F333" s="6">
        <f t="shared" si="5"/>
        <v>9.2027397260273975</v>
      </c>
      <c r="G333" s="4" t="s">
        <v>378</v>
      </c>
      <c r="H333" s="4" t="s">
        <v>383</v>
      </c>
      <c r="I333" s="4" t="s">
        <v>8</v>
      </c>
      <c r="J333" s="4" t="s">
        <v>9</v>
      </c>
      <c r="K333" s="4" t="s">
        <v>10</v>
      </c>
      <c r="L333" s="4" t="s">
        <v>115</v>
      </c>
      <c r="M333" s="4" t="s">
        <v>1067</v>
      </c>
      <c r="N333" s="4" t="s">
        <v>13</v>
      </c>
      <c r="O333" s="4" t="s">
        <v>71</v>
      </c>
      <c r="P333" s="4" t="s">
        <v>117</v>
      </c>
      <c r="Q333" s="4" t="s">
        <v>15</v>
      </c>
      <c r="R333" s="4" t="s">
        <v>392</v>
      </c>
      <c r="S333" s="4" t="s">
        <v>389</v>
      </c>
      <c r="T333" s="4" t="s">
        <v>405</v>
      </c>
      <c r="U333" s="4" t="s">
        <v>413</v>
      </c>
      <c r="V333" s="4"/>
      <c r="W333" s="4" t="s">
        <v>413</v>
      </c>
      <c r="X333" s="4" t="s">
        <v>413</v>
      </c>
      <c r="Y333" s="5">
        <v>150</v>
      </c>
      <c r="Z333" s="5">
        <v>5385.9999999999991</v>
      </c>
      <c r="AA333" s="19">
        <f>Z333/SUMIF(A:A,A333,Z:Z)</f>
        <v>5.2631578947368418E-2</v>
      </c>
      <c r="AB333" s="6">
        <v>7.625</v>
      </c>
      <c r="AC333" s="7">
        <v>2.8359999999999999</v>
      </c>
      <c r="AD333" s="6">
        <v>23</v>
      </c>
      <c r="AE333" s="7">
        <v>79.489999999999995</v>
      </c>
      <c r="AF333" s="5">
        <v>7621</v>
      </c>
      <c r="AG333" s="4"/>
      <c r="AH333" s="4"/>
      <c r="AI333" s="4"/>
      <c r="AJ333" s="4"/>
      <c r="AK333" s="4"/>
      <c r="AL333" s="4"/>
      <c r="AM333" s="4"/>
      <c r="AN333" s="11" t="s">
        <v>1498</v>
      </c>
    </row>
    <row r="334" spans="1:40" x14ac:dyDescent="0.25">
      <c r="A334" s="3">
        <v>37164</v>
      </c>
      <c r="B334" s="4" t="s">
        <v>980</v>
      </c>
      <c r="C334" s="4" t="s">
        <v>981</v>
      </c>
      <c r="D334" s="8">
        <v>37911</v>
      </c>
      <c r="E334" s="8">
        <v>35646</v>
      </c>
      <c r="F334" s="6">
        <f t="shared" si="5"/>
        <v>6.2054794520547949</v>
      </c>
      <c r="G334" s="4" t="s">
        <v>379</v>
      </c>
      <c r="H334" s="4" t="s">
        <v>379</v>
      </c>
      <c r="I334" s="4" t="s">
        <v>8</v>
      </c>
      <c r="J334" s="4" t="s">
        <v>9</v>
      </c>
      <c r="K334" s="4" t="s">
        <v>10</v>
      </c>
      <c r="L334" s="4" t="s">
        <v>11</v>
      </c>
      <c r="M334" s="4" t="s">
        <v>142</v>
      </c>
      <c r="N334" s="4" t="s">
        <v>13</v>
      </c>
      <c r="O334" s="4" t="s">
        <v>11</v>
      </c>
      <c r="P334" s="4" t="s">
        <v>576</v>
      </c>
      <c r="Q334" s="4" t="s">
        <v>24</v>
      </c>
      <c r="R334" s="4" t="s">
        <v>24</v>
      </c>
      <c r="S334" s="4" t="s">
        <v>24</v>
      </c>
      <c r="T334" s="4" t="s">
        <v>400</v>
      </c>
      <c r="U334" s="4" t="s">
        <v>412</v>
      </c>
      <c r="V334" s="4" t="s">
        <v>413</v>
      </c>
      <c r="W334" s="4" t="s">
        <v>412</v>
      </c>
      <c r="X334" s="4" t="s">
        <v>412</v>
      </c>
      <c r="Y334" s="5">
        <v>176.9</v>
      </c>
      <c r="Z334" s="5">
        <v>5385.9999999999991</v>
      </c>
      <c r="AA334" s="19">
        <f>Z334/SUMIF(A:A,A334,Z:Z)</f>
        <v>5.2631578947368418E-2</v>
      </c>
      <c r="AB334" s="6">
        <v>11.75</v>
      </c>
      <c r="AC334" s="7">
        <v>2.8359999999999999</v>
      </c>
      <c r="AD334" s="6">
        <v>20</v>
      </c>
      <c r="AE334" s="7">
        <v>101.26</v>
      </c>
      <c r="AF334" s="5">
        <v>9801</v>
      </c>
      <c r="AG334" s="4"/>
      <c r="AH334" s="4"/>
      <c r="AI334" s="4"/>
      <c r="AJ334" s="4"/>
      <c r="AK334" s="4"/>
      <c r="AL334" s="4"/>
      <c r="AM334" s="4"/>
      <c r="AN334" s="11" t="s">
        <v>1499</v>
      </c>
    </row>
    <row r="335" spans="1:40" x14ac:dyDescent="0.25">
      <c r="A335" s="3">
        <v>37164</v>
      </c>
      <c r="B335" s="4" t="s">
        <v>742</v>
      </c>
      <c r="C335" s="4" t="s">
        <v>981</v>
      </c>
      <c r="D335" s="8">
        <v>37911</v>
      </c>
      <c r="E335" s="8">
        <v>36021</v>
      </c>
      <c r="F335" s="6">
        <f t="shared" si="5"/>
        <v>5.1780821917808222</v>
      </c>
      <c r="G335" s="4" t="s">
        <v>379</v>
      </c>
      <c r="H335" s="4" t="s">
        <v>379</v>
      </c>
      <c r="I335" s="4" t="s">
        <v>8</v>
      </c>
      <c r="J335" s="4" t="s">
        <v>9</v>
      </c>
      <c r="K335" s="4" t="s">
        <v>10</v>
      </c>
      <c r="L335" s="4" t="s">
        <v>11</v>
      </c>
      <c r="M335" s="4" t="s">
        <v>142</v>
      </c>
      <c r="N335" s="4" t="s">
        <v>13</v>
      </c>
      <c r="O335" s="4" t="s">
        <v>11</v>
      </c>
      <c r="P335" s="4" t="s">
        <v>576</v>
      </c>
      <c r="Q335" s="4" t="s">
        <v>15</v>
      </c>
      <c r="R335" s="4" t="s">
        <v>393</v>
      </c>
      <c r="S335" s="4" t="s">
        <v>394</v>
      </c>
      <c r="T335" s="4" t="s">
        <v>400</v>
      </c>
      <c r="U335" s="4" t="s">
        <v>412</v>
      </c>
      <c r="V335" s="4"/>
      <c r="W335" s="4" t="s">
        <v>413</v>
      </c>
      <c r="X335" s="4" t="s">
        <v>412</v>
      </c>
      <c r="Y335" s="5">
        <v>150</v>
      </c>
      <c r="Z335" s="5">
        <v>5385.9999999999991</v>
      </c>
      <c r="AA335" s="19">
        <f>Z335/SUMIF(A:A,A335,Z:Z)</f>
        <v>5.2631578947368418E-2</v>
      </c>
      <c r="AB335" s="6">
        <v>9.875</v>
      </c>
      <c r="AC335" s="7">
        <v>6.6230000000000002</v>
      </c>
      <c r="AD335" s="6">
        <v>20</v>
      </c>
      <c r="AE335" s="7">
        <v>57.42</v>
      </c>
      <c r="AF335" s="5">
        <v>5365</v>
      </c>
      <c r="AG335" s="4"/>
      <c r="AH335" s="4"/>
      <c r="AI335" s="4"/>
      <c r="AJ335" s="4"/>
      <c r="AK335" s="4"/>
      <c r="AL335" s="4"/>
      <c r="AM335" s="4"/>
      <c r="AN335" s="11" t="s">
        <v>1500</v>
      </c>
    </row>
    <row r="336" spans="1:40" x14ac:dyDescent="0.25">
      <c r="A336" s="3">
        <v>37164</v>
      </c>
      <c r="B336" s="4" t="s">
        <v>743</v>
      </c>
      <c r="C336" s="4" t="s">
        <v>981</v>
      </c>
      <c r="D336" s="8">
        <v>37911</v>
      </c>
      <c r="E336" s="8">
        <v>36384</v>
      </c>
      <c r="F336" s="6">
        <f t="shared" si="5"/>
        <v>4.183561643835616</v>
      </c>
      <c r="G336" s="4" t="s">
        <v>379</v>
      </c>
      <c r="H336" s="4" t="s">
        <v>379</v>
      </c>
      <c r="I336" s="4" t="s">
        <v>8</v>
      </c>
      <c r="J336" s="4" t="s">
        <v>9</v>
      </c>
      <c r="K336" s="4" t="s">
        <v>10</v>
      </c>
      <c r="L336" s="4" t="s">
        <v>11</v>
      </c>
      <c r="M336" s="4" t="s">
        <v>142</v>
      </c>
      <c r="N336" s="4" t="s">
        <v>13</v>
      </c>
      <c r="O336" s="4" t="s">
        <v>11</v>
      </c>
      <c r="P336" s="4" t="s">
        <v>576</v>
      </c>
      <c r="Q336" s="4" t="s">
        <v>15</v>
      </c>
      <c r="R336" s="4" t="s">
        <v>389</v>
      </c>
      <c r="S336" s="4" t="s">
        <v>389</v>
      </c>
      <c r="T336" s="4" t="s">
        <v>400</v>
      </c>
      <c r="U336" s="4" t="s">
        <v>412</v>
      </c>
      <c r="V336" s="4" t="s">
        <v>412</v>
      </c>
      <c r="W336" s="4" t="s">
        <v>413</v>
      </c>
      <c r="X336" s="4" t="s">
        <v>412</v>
      </c>
      <c r="Y336" s="5">
        <v>200</v>
      </c>
      <c r="Z336" s="5">
        <v>5385.9999999999991</v>
      </c>
      <c r="AA336" s="19">
        <f>Z336/SUMIF(A:A,A336,Z:Z)</f>
        <v>5.2631578947368418E-2</v>
      </c>
      <c r="AB336" s="6">
        <v>11.25</v>
      </c>
      <c r="AC336" s="7">
        <v>7.2919999999999998</v>
      </c>
      <c r="AD336" s="6">
        <v>20</v>
      </c>
      <c r="AE336" s="7">
        <v>60.85</v>
      </c>
      <c r="AF336" s="5">
        <v>5714</v>
      </c>
      <c r="AG336" s="4"/>
      <c r="AH336" s="4"/>
      <c r="AI336" s="4"/>
      <c r="AJ336" s="4"/>
      <c r="AK336" s="4"/>
      <c r="AL336" s="4"/>
      <c r="AM336" s="4"/>
      <c r="AN336" s="11" t="s">
        <v>1501</v>
      </c>
    </row>
    <row r="337" spans="1:40" x14ac:dyDescent="0.25">
      <c r="A337" s="3">
        <v>37164</v>
      </c>
      <c r="B337" s="4" t="s">
        <v>982</v>
      </c>
      <c r="C337" s="4" t="s">
        <v>983</v>
      </c>
      <c r="D337" s="8">
        <v>37181</v>
      </c>
      <c r="E337" s="8">
        <v>35713</v>
      </c>
      <c r="F337" s="6">
        <f t="shared" si="5"/>
        <v>4.021917808219178</v>
      </c>
      <c r="G337" s="4" t="s">
        <v>40</v>
      </c>
      <c r="H337" s="4" t="s">
        <v>40</v>
      </c>
      <c r="I337" s="4" t="s">
        <v>8</v>
      </c>
      <c r="J337" s="4" t="s">
        <v>9</v>
      </c>
      <c r="K337" s="4" t="s">
        <v>10</v>
      </c>
      <c r="L337" s="4" t="s">
        <v>94</v>
      </c>
      <c r="M337" s="4" t="s">
        <v>1081</v>
      </c>
      <c r="N337" s="4" t="s">
        <v>13</v>
      </c>
      <c r="O337" s="4" t="s">
        <v>14</v>
      </c>
      <c r="P337" s="4" t="s">
        <v>597</v>
      </c>
      <c r="Q337" s="4" t="s">
        <v>37</v>
      </c>
      <c r="R337" s="4" t="s">
        <v>393</v>
      </c>
      <c r="S337" s="4" t="s">
        <v>394</v>
      </c>
      <c r="T337" s="4" t="s">
        <v>403</v>
      </c>
      <c r="U337" s="4" t="s">
        <v>412</v>
      </c>
      <c r="V337" s="4" t="s">
        <v>412</v>
      </c>
      <c r="W337" s="4" t="s">
        <v>413</v>
      </c>
      <c r="X337" s="4" t="s">
        <v>412</v>
      </c>
      <c r="Y337" s="5">
        <v>125</v>
      </c>
      <c r="Z337" s="5">
        <v>5385.9999999999991</v>
      </c>
      <c r="AA337" s="19">
        <f>Z337/SUMIF(A:A,A337,Z:Z)</f>
        <v>5.2631578947368418E-2</v>
      </c>
      <c r="AB337" s="6">
        <v>10.5</v>
      </c>
      <c r="AC337" s="7">
        <v>5.5839999999999996</v>
      </c>
      <c r="AD337" s="6">
        <v>25</v>
      </c>
      <c r="AE337" s="7">
        <v>53.88</v>
      </c>
      <c r="AF337" s="5">
        <v>5014</v>
      </c>
      <c r="AG337" s="4"/>
      <c r="AH337" s="4"/>
      <c r="AI337" s="4"/>
      <c r="AJ337" s="4"/>
      <c r="AK337" s="4"/>
      <c r="AL337" s="4"/>
      <c r="AM337" s="4"/>
      <c r="AN337" s="11" t="s">
        <v>1502</v>
      </c>
    </row>
    <row r="338" spans="1:40" x14ac:dyDescent="0.25">
      <c r="A338" s="3">
        <v>37164</v>
      </c>
      <c r="B338" s="4" t="s">
        <v>789</v>
      </c>
      <c r="C338" s="4" t="s">
        <v>984</v>
      </c>
      <c r="D338" s="8">
        <v>37135</v>
      </c>
      <c r="E338" s="8">
        <v>36032</v>
      </c>
      <c r="F338" s="6">
        <f t="shared" si="5"/>
        <v>3.021917808219178</v>
      </c>
      <c r="G338" s="4" t="s">
        <v>379</v>
      </c>
      <c r="H338" s="4" t="s">
        <v>379</v>
      </c>
      <c r="I338" s="4" t="s">
        <v>8</v>
      </c>
      <c r="J338" s="4" t="s">
        <v>9</v>
      </c>
      <c r="K338" s="4" t="s">
        <v>10</v>
      </c>
      <c r="L338" s="4" t="s">
        <v>1097</v>
      </c>
      <c r="M338" s="4" t="s">
        <v>1082</v>
      </c>
      <c r="N338" s="4" t="s">
        <v>13</v>
      </c>
      <c r="O338" s="4" t="s">
        <v>14</v>
      </c>
      <c r="P338" s="4" t="s">
        <v>94</v>
      </c>
      <c r="Q338" s="4" t="s">
        <v>24</v>
      </c>
      <c r="R338" s="4" t="s">
        <v>24</v>
      </c>
      <c r="S338" s="4" t="s">
        <v>24</v>
      </c>
      <c r="T338" s="4" t="s">
        <v>403</v>
      </c>
      <c r="U338" s="4" t="s">
        <v>412</v>
      </c>
      <c r="V338" s="4" t="s">
        <v>413</v>
      </c>
      <c r="W338" s="4" t="s">
        <v>412</v>
      </c>
      <c r="X338" s="4" t="s">
        <v>412</v>
      </c>
      <c r="Y338" s="5">
        <v>276.5</v>
      </c>
      <c r="Z338" s="5">
        <v>5385.9999999999991</v>
      </c>
      <c r="AA338" s="19">
        <f>Z338/SUMIF(A:A,A338,Z:Z)</f>
        <v>5.2631578947368418E-2</v>
      </c>
      <c r="AB338" s="6">
        <v>9.5</v>
      </c>
      <c r="AC338" s="7">
        <v>3.4159999999999999</v>
      </c>
      <c r="AD338" s="6">
        <v>18</v>
      </c>
      <c r="AE338" s="7">
        <v>90.93</v>
      </c>
      <c r="AF338" s="5">
        <v>8492</v>
      </c>
      <c r="AG338" s="4"/>
      <c r="AH338" s="4"/>
      <c r="AI338" s="4"/>
      <c r="AJ338" s="4"/>
      <c r="AK338" s="4"/>
      <c r="AL338" s="4"/>
      <c r="AM338" s="4"/>
      <c r="AN338" s="11" t="s">
        <v>1503</v>
      </c>
    </row>
    <row r="339" spans="1:40" x14ac:dyDescent="0.25">
      <c r="A339" s="3">
        <v>37195</v>
      </c>
      <c r="B339" s="4" t="s">
        <v>631</v>
      </c>
      <c r="C339" s="4" t="s">
        <v>985</v>
      </c>
      <c r="D339" s="8">
        <v>37210</v>
      </c>
      <c r="E339" s="8">
        <v>35375</v>
      </c>
      <c r="F339" s="6">
        <f t="shared" si="5"/>
        <v>5.0273972602739727</v>
      </c>
      <c r="G339" s="4" t="s">
        <v>40</v>
      </c>
      <c r="H339" s="4" t="s">
        <v>40</v>
      </c>
      <c r="I339" s="4" t="s">
        <v>8</v>
      </c>
      <c r="J339" s="4" t="s">
        <v>9</v>
      </c>
      <c r="K339" s="4" t="s">
        <v>10</v>
      </c>
      <c r="L339" s="4" t="s">
        <v>19</v>
      </c>
      <c r="M339" s="4" t="s">
        <v>1083</v>
      </c>
      <c r="N339" s="4" t="s">
        <v>13</v>
      </c>
      <c r="O339" s="4" t="s">
        <v>19</v>
      </c>
      <c r="P339" s="4" t="s">
        <v>574</v>
      </c>
      <c r="Q339" s="4" t="s">
        <v>37</v>
      </c>
      <c r="R339" s="4" t="s">
        <v>393</v>
      </c>
      <c r="S339" s="4" t="s">
        <v>394</v>
      </c>
      <c r="T339" s="4" t="s">
        <v>398</v>
      </c>
      <c r="U339" s="4" t="s">
        <v>413</v>
      </c>
      <c r="V339" s="4"/>
      <c r="W339" s="4" t="s">
        <v>413</v>
      </c>
      <c r="X339" s="4" t="s">
        <v>412</v>
      </c>
      <c r="Y339" s="5">
        <v>170</v>
      </c>
      <c r="Z339" s="5">
        <v>785</v>
      </c>
      <c r="AA339" s="19">
        <f>Z339/SUMIF(A:A,A339,Z:Z)</f>
        <v>0.2</v>
      </c>
      <c r="AB339" s="6">
        <v>13.25</v>
      </c>
      <c r="AC339" s="7">
        <v>4.5369999999999999</v>
      </c>
      <c r="AD339" s="6">
        <v>56</v>
      </c>
      <c r="AE339" s="7">
        <v>32.39</v>
      </c>
      <c r="AF339" s="5">
        <v>2905</v>
      </c>
      <c r="AG339" s="4"/>
      <c r="AH339" s="4"/>
      <c r="AI339" s="4"/>
      <c r="AJ339" s="4"/>
      <c r="AK339" s="4"/>
      <c r="AL339" s="4"/>
      <c r="AM339" s="4"/>
      <c r="AN339" s="11" t="s">
        <v>1504</v>
      </c>
    </row>
    <row r="340" spans="1:40" x14ac:dyDescent="0.25">
      <c r="A340" s="3">
        <v>37195</v>
      </c>
      <c r="B340" s="4" t="s">
        <v>638</v>
      </c>
      <c r="C340" s="4" t="s">
        <v>986</v>
      </c>
      <c r="D340" s="8">
        <v>37210</v>
      </c>
      <c r="E340" s="8">
        <v>34968</v>
      </c>
      <c r="F340" s="6">
        <f t="shared" si="5"/>
        <v>6.1424657534246574</v>
      </c>
      <c r="G340" s="4" t="s">
        <v>379</v>
      </c>
      <c r="H340" s="4" t="s">
        <v>379</v>
      </c>
      <c r="I340" s="4" t="s">
        <v>8</v>
      </c>
      <c r="J340" s="4" t="s">
        <v>9</v>
      </c>
      <c r="K340" s="4" t="s">
        <v>10</v>
      </c>
      <c r="L340" s="4" t="s">
        <v>100</v>
      </c>
      <c r="M340" s="4" t="s">
        <v>101</v>
      </c>
      <c r="N340" s="4" t="s">
        <v>13</v>
      </c>
      <c r="O340" s="4" t="s">
        <v>34</v>
      </c>
      <c r="P340" s="4" t="s">
        <v>36</v>
      </c>
      <c r="Q340" s="4" t="s">
        <v>15</v>
      </c>
      <c r="R340" s="4" t="s">
        <v>389</v>
      </c>
      <c r="S340" s="4" t="s">
        <v>389</v>
      </c>
      <c r="T340" s="4" t="s">
        <v>389</v>
      </c>
      <c r="U340" s="4" t="s">
        <v>413</v>
      </c>
      <c r="V340" s="4" t="s">
        <v>412</v>
      </c>
      <c r="W340" s="4" t="s">
        <v>413</v>
      </c>
      <c r="X340" s="4" t="s">
        <v>412</v>
      </c>
      <c r="Y340" s="5">
        <v>150</v>
      </c>
      <c r="Z340" s="5">
        <v>785</v>
      </c>
      <c r="AA340" s="19">
        <f>Z340/SUMIF(A:A,A340,Z:Z)</f>
        <v>0.2</v>
      </c>
      <c r="AB340" s="6">
        <v>7.25</v>
      </c>
      <c r="AC340" s="7">
        <v>3.8740000000000001</v>
      </c>
      <c r="AD340" s="6">
        <v>5</v>
      </c>
      <c r="AE340" s="7">
        <v>167.28</v>
      </c>
      <c r="AF340" s="5">
        <v>16463</v>
      </c>
      <c r="AG340" s="4"/>
      <c r="AH340" s="4"/>
      <c r="AI340" s="4"/>
      <c r="AJ340" s="4"/>
      <c r="AK340" s="4"/>
      <c r="AL340" s="4"/>
      <c r="AM340" s="4"/>
      <c r="AN340" s="11" t="s">
        <v>1505</v>
      </c>
    </row>
    <row r="341" spans="1:40" x14ac:dyDescent="0.25">
      <c r="A341" s="3">
        <v>37195</v>
      </c>
      <c r="B341" s="4" t="s">
        <v>639</v>
      </c>
      <c r="C341" s="4" t="s">
        <v>986</v>
      </c>
      <c r="D341" s="8">
        <v>37210</v>
      </c>
      <c r="E341" s="8">
        <v>35654</v>
      </c>
      <c r="F341" s="6">
        <f t="shared" si="5"/>
        <v>4.2630136986301368</v>
      </c>
      <c r="G341" s="4" t="s">
        <v>379</v>
      </c>
      <c r="H341" s="4" t="s">
        <v>379</v>
      </c>
      <c r="I341" s="4" t="s">
        <v>8</v>
      </c>
      <c r="J341" s="4" t="s">
        <v>9</v>
      </c>
      <c r="K341" s="4" t="s">
        <v>10</v>
      </c>
      <c r="L341" s="4" t="s">
        <v>100</v>
      </c>
      <c r="M341" s="4" t="s">
        <v>101</v>
      </c>
      <c r="N341" s="4" t="s">
        <v>13</v>
      </c>
      <c r="O341" s="4" t="s">
        <v>34</v>
      </c>
      <c r="P341" s="4" t="s">
        <v>36</v>
      </c>
      <c r="Q341" s="4" t="s">
        <v>15</v>
      </c>
      <c r="R341" s="4" t="s">
        <v>389</v>
      </c>
      <c r="S341" s="4" t="s">
        <v>389</v>
      </c>
      <c r="T341" s="4" t="s">
        <v>389</v>
      </c>
      <c r="U341" s="4" t="s">
        <v>413</v>
      </c>
      <c r="V341" s="4" t="s">
        <v>412</v>
      </c>
      <c r="W341" s="4" t="s">
        <v>413</v>
      </c>
      <c r="X341" s="4" t="s">
        <v>412</v>
      </c>
      <c r="Y341" s="5">
        <v>150</v>
      </c>
      <c r="Z341" s="5">
        <v>785</v>
      </c>
      <c r="AA341" s="19">
        <f>Z341/SUMIF(A:A,A341,Z:Z)</f>
        <v>0.2</v>
      </c>
      <c r="AB341" s="6">
        <v>7.25</v>
      </c>
      <c r="AC341" s="7">
        <v>25.751000000000001</v>
      </c>
      <c r="AD341" s="6">
        <v>5</v>
      </c>
      <c r="AE341" s="7">
        <v>138.44</v>
      </c>
      <c r="AF341" s="5">
        <v>14028</v>
      </c>
      <c r="AG341" s="4"/>
      <c r="AH341" s="4"/>
      <c r="AI341" s="4"/>
      <c r="AJ341" s="4"/>
      <c r="AK341" s="4"/>
      <c r="AL341" s="4"/>
      <c r="AM341" s="4"/>
      <c r="AN341" s="11" t="s">
        <v>1506</v>
      </c>
    </row>
    <row r="342" spans="1:40" x14ac:dyDescent="0.25">
      <c r="A342" s="3">
        <v>37195</v>
      </c>
      <c r="B342" s="4" t="s">
        <v>987</v>
      </c>
      <c r="C342" s="4" t="s">
        <v>988</v>
      </c>
      <c r="D342" s="8">
        <v>37209</v>
      </c>
      <c r="E342" s="8">
        <v>36022</v>
      </c>
      <c r="F342" s="6">
        <f t="shared" si="5"/>
        <v>3.2520547945205478</v>
      </c>
      <c r="G342" s="4" t="s">
        <v>378</v>
      </c>
      <c r="H342" s="4" t="s">
        <v>383</v>
      </c>
      <c r="I342" s="4" t="s">
        <v>8</v>
      </c>
      <c r="J342" s="4" t="s">
        <v>9</v>
      </c>
      <c r="K342" s="4" t="s">
        <v>10</v>
      </c>
      <c r="L342" s="4" t="s">
        <v>221</v>
      </c>
      <c r="M342" s="4" t="s">
        <v>222</v>
      </c>
      <c r="N342" s="4" t="s">
        <v>13</v>
      </c>
      <c r="O342" s="4" t="s">
        <v>71</v>
      </c>
      <c r="P342" s="4" t="s">
        <v>200</v>
      </c>
      <c r="Q342" s="4" t="s">
        <v>37</v>
      </c>
      <c r="R342" s="4" t="s">
        <v>393</v>
      </c>
      <c r="S342" s="4" t="s">
        <v>394</v>
      </c>
      <c r="T342" s="4" t="s">
        <v>403</v>
      </c>
      <c r="U342" s="4" t="s">
        <v>413</v>
      </c>
      <c r="V342" s="4"/>
      <c r="W342" s="4" t="s">
        <v>413</v>
      </c>
      <c r="X342" s="4" t="s">
        <v>412</v>
      </c>
      <c r="Y342" s="5">
        <v>200</v>
      </c>
      <c r="Z342" s="5">
        <v>785</v>
      </c>
      <c r="AA342" s="19">
        <f>Z342/SUMIF(A:A,A342,Z:Z)</f>
        <v>0.2</v>
      </c>
      <c r="AB342" s="6">
        <v>8.625</v>
      </c>
      <c r="AC342" s="7">
        <v>6.2930000000000001</v>
      </c>
      <c r="AD342" s="6">
        <v>60</v>
      </c>
      <c r="AE342" s="7">
        <v>20.09</v>
      </c>
      <c r="AF342" s="5">
        <v>1628</v>
      </c>
      <c r="AG342" s="4"/>
      <c r="AH342" s="4"/>
      <c r="AI342" s="4"/>
      <c r="AJ342" s="4"/>
      <c r="AK342" s="4"/>
      <c r="AL342" s="4"/>
      <c r="AM342" s="4"/>
      <c r="AN342" s="11" t="s">
        <v>1507</v>
      </c>
    </row>
    <row r="343" spans="1:40" x14ac:dyDescent="0.25">
      <c r="A343" s="3">
        <v>37195</v>
      </c>
      <c r="B343" s="4" t="s">
        <v>989</v>
      </c>
      <c r="C343" s="4" t="s">
        <v>990</v>
      </c>
      <c r="D343" s="8">
        <v>37240</v>
      </c>
      <c r="E343" s="8">
        <v>36518</v>
      </c>
      <c r="F343" s="6">
        <f t="shared" si="5"/>
        <v>1.978082191780822</v>
      </c>
      <c r="G343" s="4" t="s">
        <v>197</v>
      </c>
      <c r="H343" s="4" t="s">
        <v>197</v>
      </c>
      <c r="I343" s="4" t="s">
        <v>8</v>
      </c>
      <c r="J343" s="4" t="s">
        <v>9</v>
      </c>
      <c r="K343" s="4" t="s">
        <v>10</v>
      </c>
      <c r="L343" s="4" t="s">
        <v>321</v>
      </c>
      <c r="M343" s="4" t="s">
        <v>321</v>
      </c>
      <c r="N343" s="4" t="s">
        <v>13</v>
      </c>
      <c r="O343" s="4" t="s">
        <v>571</v>
      </c>
      <c r="P343" s="4" t="s">
        <v>572</v>
      </c>
      <c r="Q343" s="4" t="s">
        <v>37</v>
      </c>
      <c r="R343" s="4" t="s">
        <v>393</v>
      </c>
      <c r="S343" s="4" t="s">
        <v>394</v>
      </c>
      <c r="T343" s="4" t="s">
        <v>403</v>
      </c>
      <c r="U343" s="4" t="s">
        <v>412</v>
      </c>
      <c r="V343" s="4" t="s">
        <v>412</v>
      </c>
      <c r="W343" s="4" t="s">
        <v>413</v>
      </c>
      <c r="X343" s="4" t="s">
        <v>412</v>
      </c>
      <c r="Y343" s="5">
        <v>115</v>
      </c>
      <c r="Z343" s="5">
        <v>785</v>
      </c>
      <c r="AA343" s="19">
        <f>Z343/SUMIF(A:A,A343,Z:Z)</f>
        <v>0.2</v>
      </c>
      <c r="AB343" s="6">
        <v>11</v>
      </c>
      <c r="AC343" s="7">
        <v>7.5369999999999999</v>
      </c>
      <c r="AD343" s="6">
        <v>15</v>
      </c>
      <c r="AE343" s="7">
        <v>76.319999999999993</v>
      </c>
      <c r="AF343" s="5">
        <v>7319</v>
      </c>
      <c r="AG343" s="4" t="s">
        <v>415</v>
      </c>
      <c r="AH343" s="4"/>
      <c r="AI343" s="4"/>
      <c r="AJ343" s="4"/>
      <c r="AK343" s="4"/>
      <c r="AL343" s="4"/>
      <c r="AM343" s="4"/>
      <c r="AN343" s="11" t="s">
        <v>1508</v>
      </c>
    </row>
    <row r="344" spans="1:40" x14ac:dyDescent="0.25">
      <c r="A344" s="3">
        <v>37225</v>
      </c>
      <c r="B344" s="4" t="s">
        <v>635</v>
      </c>
      <c r="C344" s="4" t="s">
        <v>991</v>
      </c>
      <c r="D344" s="8">
        <v>37270</v>
      </c>
      <c r="E344" s="8">
        <v>35934</v>
      </c>
      <c r="F344" s="6">
        <f t="shared" si="5"/>
        <v>3.6602739726027398</v>
      </c>
      <c r="G344" s="4" t="s">
        <v>40</v>
      </c>
      <c r="H344" s="4" t="s">
        <v>40</v>
      </c>
      <c r="I344" s="4" t="s">
        <v>8</v>
      </c>
      <c r="J344" s="4" t="s">
        <v>9</v>
      </c>
      <c r="K344" s="4" t="s">
        <v>10</v>
      </c>
      <c r="L344" s="4" t="s">
        <v>19</v>
      </c>
      <c r="M344" s="4" t="s">
        <v>1085</v>
      </c>
      <c r="N344" s="4" t="s">
        <v>13</v>
      </c>
      <c r="O344" s="4" t="s">
        <v>19</v>
      </c>
      <c r="P344" s="4" t="s">
        <v>21</v>
      </c>
      <c r="Q344" s="4" t="s">
        <v>37</v>
      </c>
      <c r="R344" s="4" t="s">
        <v>393</v>
      </c>
      <c r="S344" s="4" t="s">
        <v>394</v>
      </c>
      <c r="T344" s="4" t="s">
        <v>403</v>
      </c>
      <c r="U344" s="4" t="s">
        <v>412</v>
      </c>
      <c r="V344" s="4" t="s">
        <v>412</v>
      </c>
      <c r="W344" s="4" t="s">
        <v>413</v>
      </c>
      <c r="X344" s="4" t="s">
        <v>412</v>
      </c>
      <c r="Y344" s="5">
        <v>105</v>
      </c>
      <c r="Z344" s="5">
        <v>4326.8</v>
      </c>
      <c r="AA344" s="19">
        <f>Z344/SUMIF(A:A,A344,Z:Z)</f>
        <v>6.2499999999999986E-2</v>
      </c>
      <c r="AB344" s="6">
        <v>12</v>
      </c>
      <c r="AC344" s="7">
        <v>6.0410000000000004</v>
      </c>
      <c r="AD344" s="6">
        <v>55.63</v>
      </c>
      <c r="AE344" s="7">
        <v>27.43</v>
      </c>
      <c r="AF344" s="5">
        <v>2328</v>
      </c>
      <c r="AG344" s="4" t="s">
        <v>415</v>
      </c>
      <c r="AH344" s="4"/>
      <c r="AI344" s="4"/>
      <c r="AJ344" s="4"/>
      <c r="AK344" s="4"/>
      <c r="AL344" s="4"/>
      <c r="AM344" s="4"/>
      <c r="AN344" s="11" t="s">
        <v>1509</v>
      </c>
    </row>
    <row r="345" spans="1:40" x14ac:dyDescent="0.25">
      <c r="A345" s="3">
        <v>37225</v>
      </c>
      <c r="B345" s="4" t="s">
        <v>661</v>
      </c>
      <c r="C345" s="4" t="s">
        <v>992</v>
      </c>
      <c r="D345" s="8">
        <v>37377</v>
      </c>
      <c r="E345" s="8">
        <v>35473</v>
      </c>
      <c r="F345" s="6">
        <f t="shared" si="5"/>
        <v>5.2164383561643834</v>
      </c>
      <c r="G345" s="4" t="s">
        <v>40</v>
      </c>
      <c r="H345" s="4" t="s">
        <v>40</v>
      </c>
      <c r="I345" s="4" t="s">
        <v>8</v>
      </c>
      <c r="J345" s="4" t="s">
        <v>9</v>
      </c>
      <c r="K345" s="4" t="s">
        <v>10</v>
      </c>
      <c r="L345" s="4" t="s">
        <v>34</v>
      </c>
      <c r="M345" s="4" t="s">
        <v>1086</v>
      </c>
      <c r="N345" s="4" t="s">
        <v>13</v>
      </c>
      <c r="O345" s="4" t="s">
        <v>571</v>
      </c>
      <c r="P345" s="4" t="s">
        <v>572</v>
      </c>
      <c r="Q345" s="4" t="s">
        <v>37</v>
      </c>
      <c r="R345" s="4" t="s">
        <v>393</v>
      </c>
      <c r="S345" s="4" t="s">
        <v>394</v>
      </c>
      <c r="T345" s="4" t="s">
        <v>393</v>
      </c>
      <c r="U345" s="4" t="s">
        <v>413</v>
      </c>
      <c r="V345" s="4" t="s">
        <v>412</v>
      </c>
      <c r="W345" s="4" t="s">
        <v>413</v>
      </c>
      <c r="X345" s="4" t="s">
        <v>412</v>
      </c>
      <c r="Y345" s="5">
        <v>200</v>
      </c>
      <c r="Z345" s="5">
        <v>4326.8</v>
      </c>
      <c r="AA345" s="19">
        <f>Z345/SUMIF(A:A,A345,Z:Z)</f>
        <v>6.2499999999999986E-2</v>
      </c>
      <c r="AB345" s="6">
        <v>10.375</v>
      </c>
      <c r="AC345" s="7">
        <v>4.8360000000000003</v>
      </c>
      <c r="AD345" s="6">
        <v>22</v>
      </c>
      <c r="AE345" s="7">
        <v>67.47</v>
      </c>
      <c r="AF345" s="5">
        <v>5978</v>
      </c>
      <c r="AG345" s="4"/>
      <c r="AH345" s="4"/>
      <c r="AI345" s="4"/>
      <c r="AJ345" s="4"/>
      <c r="AK345" s="4"/>
      <c r="AL345" s="4"/>
      <c r="AM345" s="4"/>
      <c r="AN345" s="11" t="s">
        <v>1510</v>
      </c>
    </row>
    <row r="346" spans="1:40" x14ac:dyDescent="0.25">
      <c r="A346" s="3">
        <v>37225</v>
      </c>
      <c r="B346" s="4" t="s">
        <v>993</v>
      </c>
      <c r="C346" s="4" t="s">
        <v>994</v>
      </c>
      <c r="D346" s="8">
        <v>37227</v>
      </c>
      <c r="E346" s="8">
        <v>33871</v>
      </c>
      <c r="F346" s="6">
        <f t="shared" si="5"/>
        <v>9.1945205479452063</v>
      </c>
      <c r="G346" s="4" t="s">
        <v>1099</v>
      </c>
      <c r="H346" s="4" t="s">
        <v>1098</v>
      </c>
      <c r="I346" s="4" t="s">
        <v>8</v>
      </c>
      <c r="J346" s="4" t="s">
        <v>9</v>
      </c>
      <c r="K346" s="4" t="s">
        <v>10</v>
      </c>
      <c r="L346" s="4" t="s">
        <v>1087</v>
      </c>
      <c r="M346" s="4" t="s">
        <v>1087</v>
      </c>
      <c r="N346" s="4" t="s">
        <v>13</v>
      </c>
      <c r="O346" s="4" t="s">
        <v>138</v>
      </c>
      <c r="P346" s="4" t="s">
        <v>583</v>
      </c>
      <c r="Q346" s="4" t="s">
        <v>37</v>
      </c>
      <c r="R346" s="4" t="s">
        <v>393</v>
      </c>
      <c r="S346" s="4" t="s">
        <v>394</v>
      </c>
      <c r="T346" s="4" t="s">
        <v>402</v>
      </c>
      <c r="U346" s="4" t="s">
        <v>413</v>
      </c>
      <c r="V346" s="4"/>
      <c r="W346" s="4" t="s">
        <v>413</v>
      </c>
      <c r="X346" s="4" t="s">
        <v>412</v>
      </c>
      <c r="Y346" s="5">
        <v>150</v>
      </c>
      <c r="Z346" s="5">
        <v>4326.8</v>
      </c>
      <c r="AA346" s="19">
        <f>Z346/SUMIF(A:A,A346,Z:Z)</f>
        <v>6.2499999999999986E-2</v>
      </c>
      <c r="AB346" s="6">
        <v>8.25</v>
      </c>
      <c r="AC346" s="7">
        <v>10.792</v>
      </c>
      <c r="AD346" s="6">
        <v>1</v>
      </c>
      <c r="AE346" s="7">
        <v>516.37</v>
      </c>
      <c r="AF346" s="5">
        <v>52080</v>
      </c>
      <c r="AG346" s="4"/>
      <c r="AH346" s="4"/>
      <c r="AI346" s="4"/>
      <c r="AJ346" s="4"/>
      <c r="AK346" s="4"/>
      <c r="AL346" s="4"/>
      <c r="AM346" s="4"/>
      <c r="AN346" s="11" t="s">
        <v>1546</v>
      </c>
    </row>
    <row r="347" spans="1:40" x14ac:dyDescent="0.25">
      <c r="A347" s="3">
        <v>37225</v>
      </c>
      <c r="B347" s="4" t="s">
        <v>995</v>
      </c>
      <c r="C347" s="4" t="s">
        <v>994</v>
      </c>
      <c r="D347" s="8">
        <v>37227</v>
      </c>
      <c r="E347" s="8">
        <v>34151</v>
      </c>
      <c r="F347" s="6">
        <f t="shared" si="5"/>
        <v>8.4273972602739722</v>
      </c>
      <c r="G347" s="4" t="s">
        <v>1099</v>
      </c>
      <c r="H347" s="4" t="s">
        <v>1098</v>
      </c>
      <c r="I347" s="4" t="s">
        <v>8</v>
      </c>
      <c r="J347" s="4" t="s">
        <v>9</v>
      </c>
      <c r="K347" s="4" t="s">
        <v>10</v>
      </c>
      <c r="L347" s="4" t="s">
        <v>1087</v>
      </c>
      <c r="M347" s="4" t="s">
        <v>1087</v>
      </c>
      <c r="N347" s="4" t="s">
        <v>13</v>
      </c>
      <c r="O347" s="4" t="s">
        <v>138</v>
      </c>
      <c r="P347" s="4" t="s">
        <v>583</v>
      </c>
      <c r="Q347" s="4" t="s">
        <v>37</v>
      </c>
      <c r="R347" s="4" t="s">
        <v>393</v>
      </c>
      <c r="S347" s="4" t="s">
        <v>394</v>
      </c>
      <c r="T347" s="4" t="s">
        <v>402</v>
      </c>
      <c r="U347" s="4" t="s">
        <v>413</v>
      </c>
      <c r="V347" s="4"/>
      <c r="W347" s="4" t="s">
        <v>413</v>
      </c>
      <c r="X347" s="4" t="s">
        <v>412</v>
      </c>
      <c r="Y347" s="5">
        <v>200</v>
      </c>
      <c r="Z347" s="5">
        <v>4326.8</v>
      </c>
      <c r="AA347" s="19">
        <f>Z347/SUMIF(A:A,A347,Z:Z)</f>
        <v>6.2499999999999986E-2</v>
      </c>
      <c r="AB347" s="6">
        <v>6.75</v>
      </c>
      <c r="AC347" s="7">
        <v>3.5840000000000001</v>
      </c>
      <c r="AD347" s="6">
        <v>1</v>
      </c>
      <c r="AE347" s="7">
        <v>508.36</v>
      </c>
      <c r="AF347" s="5">
        <v>50485</v>
      </c>
      <c r="AG347" s="4"/>
      <c r="AH347" s="4"/>
      <c r="AI347" s="4"/>
      <c r="AJ347" s="4"/>
      <c r="AK347" s="4"/>
      <c r="AL347" s="4"/>
      <c r="AM347" s="4"/>
      <c r="AN347" s="11" t="s">
        <v>1546</v>
      </c>
    </row>
    <row r="348" spans="1:40" x14ac:dyDescent="0.25">
      <c r="A348" s="3">
        <v>37225</v>
      </c>
      <c r="B348" s="4" t="s">
        <v>688</v>
      </c>
      <c r="C348" s="4" t="s">
        <v>996</v>
      </c>
      <c r="D348" s="8">
        <v>37230</v>
      </c>
      <c r="E348" s="8">
        <v>36357</v>
      </c>
      <c r="F348" s="6">
        <f t="shared" si="5"/>
        <v>2.3917808219178083</v>
      </c>
      <c r="G348" s="4" t="s">
        <v>40</v>
      </c>
      <c r="H348" s="4" t="s">
        <v>40</v>
      </c>
      <c r="I348" s="4" t="s">
        <v>8</v>
      </c>
      <c r="J348" s="4" t="s">
        <v>9</v>
      </c>
      <c r="K348" s="4" t="s">
        <v>10</v>
      </c>
      <c r="L348" s="4" t="s">
        <v>27</v>
      </c>
      <c r="M348" s="4" t="s">
        <v>28</v>
      </c>
      <c r="N348" s="4" t="s">
        <v>13</v>
      </c>
      <c r="O348" s="4" t="s">
        <v>29</v>
      </c>
      <c r="P348" s="4" t="s">
        <v>30</v>
      </c>
      <c r="Q348" s="4" t="s">
        <v>37</v>
      </c>
      <c r="R348" s="4" t="s">
        <v>393</v>
      </c>
      <c r="S348" s="4" t="s">
        <v>394</v>
      </c>
      <c r="T348" s="4" t="s">
        <v>403</v>
      </c>
      <c r="U348" s="4" t="s">
        <v>412</v>
      </c>
      <c r="V348" s="4" t="s">
        <v>412</v>
      </c>
      <c r="W348" s="4" t="s">
        <v>413</v>
      </c>
      <c r="X348" s="4" t="s">
        <v>412</v>
      </c>
      <c r="Y348" s="5">
        <v>250</v>
      </c>
      <c r="Z348" s="5">
        <v>4326.8</v>
      </c>
      <c r="AA348" s="19">
        <f>Z348/SUMIF(A:A,A348,Z:Z)</f>
        <v>6.2499999999999986E-2</v>
      </c>
      <c r="AB348" s="6">
        <v>8.25</v>
      </c>
      <c r="AC348" s="7">
        <v>7.0410000000000004</v>
      </c>
      <c r="AD348" s="6">
        <v>2.5</v>
      </c>
      <c r="AE348" s="7">
        <v>309.55</v>
      </c>
      <c r="AF348" s="5">
        <v>30885</v>
      </c>
      <c r="AG348" s="4"/>
      <c r="AH348" s="4"/>
      <c r="AI348" s="4"/>
      <c r="AJ348" s="4"/>
      <c r="AK348" s="4"/>
      <c r="AL348" s="4"/>
      <c r="AM348" s="4"/>
      <c r="AN348" s="11" t="s">
        <v>1511</v>
      </c>
    </row>
    <row r="349" spans="1:40" x14ac:dyDescent="0.25">
      <c r="A349" s="3">
        <v>37225</v>
      </c>
      <c r="B349" s="4" t="s">
        <v>689</v>
      </c>
      <c r="C349" s="4" t="s">
        <v>997</v>
      </c>
      <c r="D349" s="8">
        <v>37230</v>
      </c>
      <c r="E349" s="8">
        <v>35248</v>
      </c>
      <c r="F349" s="6">
        <f t="shared" si="5"/>
        <v>5.4301369863013695</v>
      </c>
      <c r="G349" s="4" t="s">
        <v>40</v>
      </c>
      <c r="H349" s="4" t="s">
        <v>40</v>
      </c>
      <c r="I349" s="4" t="s">
        <v>8</v>
      </c>
      <c r="J349" s="4" t="s">
        <v>9</v>
      </c>
      <c r="K349" s="4" t="s">
        <v>10</v>
      </c>
      <c r="L349" s="4" t="s">
        <v>27</v>
      </c>
      <c r="M349" s="4" t="s">
        <v>28</v>
      </c>
      <c r="N349" s="4" t="s">
        <v>13</v>
      </c>
      <c r="O349" s="4" t="s">
        <v>29</v>
      </c>
      <c r="P349" s="4" t="s">
        <v>30</v>
      </c>
      <c r="Q349" s="4" t="s">
        <v>37</v>
      </c>
      <c r="R349" s="4" t="s">
        <v>393</v>
      </c>
      <c r="S349" s="4" t="s">
        <v>394</v>
      </c>
      <c r="T349" s="4" t="s">
        <v>403</v>
      </c>
      <c r="U349" s="4" t="s">
        <v>413</v>
      </c>
      <c r="V349" s="4" t="s">
        <v>412</v>
      </c>
      <c r="W349" s="4" t="s">
        <v>413</v>
      </c>
      <c r="X349" s="4" t="s">
        <v>412</v>
      </c>
      <c r="Y349" s="5">
        <v>250</v>
      </c>
      <c r="Z349" s="5">
        <v>4326.8</v>
      </c>
      <c r="AA349" s="19">
        <f>Z349/SUMIF(A:A,A349,Z:Z)</f>
        <v>6.2499999999999986E-2</v>
      </c>
      <c r="AB349" s="6">
        <v>11</v>
      </c>
      <c r="AC349" s="7">
        <v>4.6219999999999999</v>
      </c>
      <c r="AD349" s="6">
        <v>2</v>
      </c>
      <c r="AE349" s="7">
        <v>419.52</v>
      </c>
      <c r="AF349" s="5">
        <v>41780</v>
      </c>
      <c r="AG349" s="4"/>
      <c r="AH349" s="4"/>
      <c r="AI349" s="4"/>
      <c r="AJ349" s="4"/>
      <c r="AK349" s="4"/>
      <c r="AL349" s="4"/>
      <c r="AM349" s="4"/>
      <c r="AN349" s="11" t="s">
        <v>1512</v>
      </c>
    </row>
    <row r="350" spans="1:40" x14ac:dyDescent="0.25">
      <c r="A350" s="3">
        <v>37225</v>
      </c>
      <c r="B350" s="4" t="s">
        <v>690</v>
      </c>
      <c r="C350" s="4" t="s">
        <v>997</v>
      </c>
      <c r="D350" s="8">
        <v>37230</v>
      </c>
      <c r="E350" s="8">
        <v>35731</v>
      </c>
      <c r="F350" s="6">
        <f t="shared" si="5"/>
        <v>4.1068493150684935</v>
      </c>
      <c r="G350" s="4" t="s">
        <v>40</v>
      </c>
      <c r="H350" s="4" t="s">
        <v>40</v>
      </c>
      <c r="I350" s="4" t="s">
        <v>8</v>
      </c>
      <c r="J350" s="4" t="s">
        <v>9</v>
      </c>
      <c r="K350" s="4" t="s">
        <v>10</v>
      </c>
      <c r="L350" s="4" t="s">
        <v>27</v>
      </c>
      <c r="M350" s="4" t="s">
        <v>28</v>
      </c>
      <c r="N350" s="4" t="s">
        <v>13</v>
      </c>
      <c r="O350" s="4" t="s">
        <v>29</v>
      </c>
      <c r="P350" s="4" t="s">
        <v>30</v>
      </c>
      <c r="Q350" s="4" t="s">
        <v>37</v>
      </c>
      <c r="R350" s="4" t="s">
        <v>393</v>
      </c>
      <c r="S350" s="4" t="s">
        <v>394</v>
      </c>
      <c r="T350" s="4" t="s">
        <v>403</v>
      </c>
      <c r="U350" s="4" t="s">
        <v>412</v>
      </c>
      <c r="V350" s="4" t="s">
        <v>412</v>
      </c>
      <c r="W350" s="4" t="s">
        <v>413</v>
      </c>
      <c r="X350" s="4" t="s">
        <v>412</v>
      </c>
      <c r="Y350" s="5">
        <v>250</v>
      </c>
      <c r="Z350" s="5">
        <v>4326.8</v>
      </c>
      <c r="AA350" s="19">
        <f>Z350/SUMIF(A:A,A350,Z:Z)</f>
        <v>6.2499999999999986E-2</v>
      </c>
      <c r="AB350" s="6">
        <v>9.125</v>
      </c>
      <c r="AC350" s="7">
        <v>5.6219999999999999</v>
      </c>
      <c r="AD350" s="6">
        <v>2</v>
      </c>
      <c r="AE350" s="7">
        <v>368.47</v>
      </c>
      <c r="AF350" s="5">
        <v>36674</v>
      </c>
      <c r="AG350" s="4"/>
      <c r="AH350" s="4"/>
      <c r="AI350" s="4"/>
      <c r="AJ350" s="4"/>
      <c r="AK350" s="4"/>
      <c r="AL350" s="4"/>
      <c r="AM350" s="4"/>
      <c r="AN350" s="11" t="s">
        <v>1513</v>
      </c>
    </row>
    <row r="351" spans="1:40" x14ac:dyDescent="0.25">
      <c r="A351" s="3">
        <v>37225</v>
      </c>
      <c r="B351" s="4" t="s">
        <v>691</v>
      </c>
      <c r="C351" s="4" t="s">
        <v>997</v>
      </c>
      <c r="D351" s="8">
        <v>37230</v>
      </c>
      <c r="E351" s="8">
        <v>35731</v>
      </c>
      <c r="F351" s="6">
        <f t="shared" si="5"/>
        <v>4.1068493150684935</v>
      </c>
      <c r="G351" s="4" t="s">
        <v>40</v>
      </c>
      <c r="H351" s="4" t="s">
        <v>40</v>
      </c>
      <c r="I351" s="4" t="s">
        <v>8</v>
      </c>
      <c r="J351" s="4" t="s">
        <v>9</v>
      </c>
      <c r="K351" s="4" t="s">
        <v>10</v>
      </c>
      <c r="L351" s="4" t="s">
        <v>27</v>
      </c>
      <c r="M351" s="4" t="s">
        <v>28</v>
      </c>
      <c r="N351" s="4" t="s">
        <v>13</v>
      </c>
      <c r="O351" s="4" t="s">
        <v>29</v>
      </c>
      <c r="P351" s="4" t="s">
        <v>30</v>
      </c>
      <c r="Q351" s="4" t="s">
        <v>15</v>
      </c>
      <c r="R351" s="4" t="s">
        <v>393</v>
      </c>
      <c r="S351" s="4" t="s">
        <v>394</v>
      </c>
      <c r="T351" s="4" t="s">
        <v>403</v>
      </c>
      <c r="U351" s="4" t="s">
        <v>412</v>
      </c>
      <c r="V351" s="4" t="s">
        <v>412</v>
      </c>
      <c r="W351" s="4" t="s">
        <v>413</v>
      </c>
      <c r="X351" s="4" t="s">
        <v>412</v>
      </c>
      <c r="Y351" s="5">
        <v>150</v>
      </c>
      <c r="Z351" s="5">
        <v>4326.8</v>
      </c>
      <c r="AA351" s="19">
        <f>Z351/SUMIF(A:A,A351,Z:Z)</f>
        <v>6.2499999999999986E-2</v>
      </c>
      <c r="AB351" s="6">
        <v>9.125</v>
      </c>
      <c r="AC351" s="7">
        <v>5.6219999999999999</v>
      </c>
      <c r="AD351" s="6">
        <v>2</v>
      </c>
      <c r="AE351" s="7">
        <v>368.47</v>
      </c>
      <c r="AF351" s="5">
        <v>36674</v>
      </c>
      <c r="AG351" s="4"/>
      <c r="AH351" s="4"/>
      <c r="AI351" s="4"/>
      <c r="AJ351" s="4"/>
      <c r="AK351" s="4"/>
      <c r="AL351" s="4"/>
      <c r="AM351" s="4"/>
      <c r="AN351" s="11" t="s">
        <v>1514</v>
      </c>
    </row>
    <row r="352" spans="1:40" x14ac:dyDescent="0.25">
      <c r="A352" s="3">
        <v>37225</v>
      </c>
      <c r="B352" s="4" t="s">
        <v>701</v>
      </c>
      <c r="C352" s="4" t="s">
        <v>998</v>
      </c>
      <c r="D352" s="8">
        <v>37240</v>
      </c>
      <c r="E352" s="8">
        <v>36094</v>
      </c>
      <c r="F352" s="6">
        <f t="shared" si="5"/>
        <v>3.1397260273972605</v>
      </c>
      <c r="G352" s="4" t="s">
        <v>40</v>
      </c>
      <c r="H352" s="4" t="s">
        <v>40</v>
      </c>
      <c r="I352" s="4" t="s">
        <v>8</v>
      </c>
      <c r="J352" s="4" t="s">
        <v>9</v>
      </c>
      <c r="K352" s="4" t="s">
        <v>10</v>
      </c>
      <c r="L352" s="4" t="s">
        <v>11</v>
      </c>
      <c r="M352" s="4" t="s">
        <v>149</v>
      </c>
      <c r="N352" s="4" t="s">
        <v>13</v>
      </c>
      <c r="O352" s="4" t="s">
        <v>11</v>
      </c>
      <c r="P352" s="4" t="s">
        <v>576</v>
      </c>
      <c r="Q352" s="4" t="s">
        <v>15</v>
      </c>
      <c r="R352" s="4" t="s">
        <v>389</v>
      </c>
      <c r="S352" s="4" t="s">
        <v>389</v>
      </c>
      <c r="T352" s="4" t="s">
        <v>400</v>
      </c>
      <c r="U352" s="4" t="s">
        <v>412</v>
      </c>
      <c r="V352" s="4" t="s">
        <v>412</v>
      </c>
      <c r="W352" s="4" t="s">
        <v>413</v>
      </c>
      <c r="X352" s="4" t="s">
        <v>412</v>
      </c>
      <c r="Y352" s="5">
        <v>195</v>
      </c>
      <c r="Z352" s="5">
        <v>4326.8</v>
      </c>
      <c r="AA352" s="19">
        <f>Z352/SUMIF(A:A,A352,Z:Z)</f>
        <v>6.2499999999999986E-2</v>
      </c>
      <c r="AB352" s="6">
        <v>12.375</v>
      </c>
      <c r="AC352" s="7">
        <v>6.5410000000000004</v>
      </c>
      <c r="AD352" s="6">
        <v>8</v>
      </c>
      <c r="AE352" s="7">
        <v>152.97</v>
      </c>
      <c r="AF352" s="5">
        <v>15061</v>
      </c>
      <c r="AG352" s="4"/>
      <c r="AH352" s="4"/>
      <c r="AI352" s="4"/>
      <c r="AJ352" s="4"/>
      <c r="AK352" s="4"/>
      <c r="AL352" s="4"/>
      <c r="AM352" s="4"/>
      <c r="AN352" s="11" t="s">
        <v>1515</v>
      </c>
    </row>
    <row r="353" spans="1:40" x14ac:dyDescent="0.25">
      <c r="A353" s="3">
        <v>37225</v>
      </c>
      <c r="B353" s="4" t="s">
        <v>999</v>
      </c>
      <c r="C353" s="4" t="s">
        <v>1000</v>
      </c>
      <c r="D353" s="8">
        <v>37245</v>
      </c>
      <c r="E353" s="8">
        <v>36455</v>
      </c>
      <c r="F353" s="6">
        <f t="shared" si="5"/>
        <v>2.1643835616438358</v>
      </c>
      <c r="G353" s="4" t="s">
        <v>197</v>
      </c>
      <c r="H353" s="4" t="s">
        <v>197</v>
      </c>
      <c r="I353" s="4" t="s">
        <v>8</v>
      </c>
      <c r="J353" s="4" t="s">
        <v>9</v>
      </c>
      <c r="K353" s="4" t="s">
        <v>10</v>
      </c>
      <c r="L353" s="4" t="s">
        <v>87</v>
      </c>
      <c r="M353" s="4" t="s">
        <v>1084</v>
      </c>
      <c r="N353" s="4" t="s">
        <v>13</v>
      </c>
      <c r="O353" s="4" t="s">
        <v>248</v>
      </c>
      <c r="P353" s="4" t="s">
        <v>587</v>
      </c>
      <c r="Q353" s="4" t="s">
        <v>37</v>
      </c>
      <c r="R353" s="4" t="s">
        <v>393</v>
      </c>
      <c r="S353" s="4" t="s">
        <v>394</v>
      </c>
      <c r="T353" s="4" t="s">
        <v>403</v>
      </c>
      <c r="U353" s="4" t="s">
        <v>412</v>
      </c>
      <c r="V353" s="4" t="s">
        <v>412</v>
      </c>
      <c r="W353" s="4" t="s">
        <v>413</v>
      </c>
      <c r="X353" s="4" t="s">
        <v>412</v>
      </c>
      <c r="Y353" s="5">
        <v>200</v>
      </c>
      <c r="Z353" s="5">
        <v>4326.8</v>
      </c>
      <c r="AA353" s="19">
        <f>Z353/SUMIF(A:A,A353,Z:Z)</f>
        <v>6.2499999999999986E-2</v>
      </c>
      <c r="AB353" s="6">
        <v>12.25</v>
      </c>
      <c r="AC353" s="7">
        <v>7.6219999999999999</v>
      </c>
      <c r="AD353" s="6">
        <v>43</v>
      </c>
      <c r="AE353" s="7">
        <v>33.11</v>
      </c>
      <c r="AF353" s="5">
        <v>2887</v>
      </c>
      <c r="AG353" s="4"/>
      <c r="AH353" s="4"/>
      <c r="AI353" s="4"/>
      <c r="AJ353" s="4"/>
      <c r="AK353" s="4"/>
      <c r="AL353" s="4"/>
      <c r="AM353" s="4"/>
      <c r="AN353" s="11" t="s">
        <v>1516</v>
      </c>
    </row>
    <row r="354" spans="1:40" x14ac:dyDescent="0.25">
      <c r="A354" s="3">
        <v>37225</v>
      </c>
      <c r="B354" s="4" t="s">
        <v>720</v>
      </c>
      <c r="C354" s="4" t="s">
        <v>1001</v>
      </c>
      <c r="D354" s="8">
        <v>37242</v>
      </c>
      <c r="E354" s="8">
        <v>36192</v>
      </c>
      <c r="F354" s="6">
        <f t="shared" si="5"/>
        <v>2.8767123287671232</v>
      </c>
      <c r="G354" s="4" t="s">
        <v>197</v>
      </c>
      <c r="H354" s="4" t="s">
        <v>197</v>
      </c>
      <c r="I354" s="4" t="s">
        <v>8</v>
      </c>
      <c r="J354" s="4" t="s">
        <v>9</v>
      </c>
      <c r="K354" s="4" t="s">
        <v>10</v>
      </c>
      <c r="L354" s="4" t="s">
        <v>180</v>
      </c>
      <c r="M354" s="4" t="s">
        <v>1088</v>
      </c>
      <c r="N354" s="4" t="s">
        <v>13</v>
      </c>
      <c r="O354" s="4" t="s">
        <v>42</v>
      </c>
      <c r="P354" s="4" t="s">
        <v>595</v>
      </c>
      <c r="Q354" s="4" t="s">
        <v>37</v>
      </c>
      <c r="R354" s="4" t="s">
        <v>393</v>
      </c>
      <c r="S354" s="4" t="s">
        <v>394</v>
      </c>
      <c r="T354" s="4" t="s">
        <v>403</v>
      </c>
      <c r="U354" s="4" t="s">
        <v>413</v>
      </c>
      <c r="V354" s="4" t="s">
        <v>412</v>
      </c>
      <c r="W354" s="4" t="s">
        <v>413</v>
      </c>
      <c r="X354" s="4" t="s">
        <v>412</v>
      </c>
      <c r="Y354" s="5">
        <v>175</v>
      </c>
      <c r="Z354" s="5">
        <v>4326.8</v>
      </c>
      <c r="AA354" s="19">
        <f>Z354/SUMIF(A:A,A354,Z:Z)</f>
        <v>6.2499999999999986E-2</v>
      </c>
      <c r="AB354" s="6">
        <v>10.375</v>
      </c>
      <c r="AC354" s="7">
        <v>7.0410000000000004</v>
      </c>
      <c r="AD354" s="6">
        <v>3</v>
      </c>
      <c r="AE354" s="7">
        <v>322.8</v>
      </c>
      <c r="AF354" s="5">
        <v>32225</v>
      </c>
      <c r="AG354" s="4"/>
      <c r="AH354" s="4"/>
      <c r="AI354" s="4"/>
      <c r="AJ354" s="4"/>
      <c r="AK354" s="4"/>
      <c r="AL354" s="4"/>
      <c r="AM354" s="4"/>
      <c r="AN354" s="11" t="s">
        <v>1517</v>
      </c>
    </row>
    <row r="355" spans="1:40" x14ac:dyDescent="0.25">
      <c r="A355" s="3">
        <v>37225</v>
      </c>
      <c r="B355" s="4" t="s">
        <v>723</v>
      </c>
      <c r="C355" s="4" t="s">
        <v>1002</v>
      </c>
      <c r="D355" s="8">
        <v>37258</v>
      </c>
      <c r="E355" s="8">
        <v>36312</v>
      </c>
      <c r="F355" s="6">
        <f t="shared" si="5"/>
        <v>2.591780821917808</v>
      </c>
      <c r="G355" s="4" t="s">
        <v>40</v>
      </c>
      <c r="H355" s="4" t="s">
        <v>40</v>
      </c>
      <c r="I355" s="4" t="s">
        <v>8</v>
      </c>
      <c r="J355" s="4" t="s">
        <v>9</v>
      </c>
      <c r="K355" s="4" t="s">
        <v>10</v>
      </c>
      <c r="L355" s="4" t="s">
        <v>11</v>
      </c>
      <c r="M355" s="4" t="s">
        <v>142</v>
      </c>
      <c r="N355" s="4" t="s">
        <v>13</v>
      </c>
      <c r="O355" s="4" t="s">
        <v>11</v>
      </c>
      <c r="P355" s="4" t="s">
        <v>576</v>
      </c>
      <c r="Q355" s="4" t="s">
        <v>15</v>
      </c>
      <c r="R355" s="4" t="s">
        <v>389</v>
      </c>
      <c r="S355" s="4" t="s">
        <v>389</v>
      </c>
      <c r="T355" s="4" t="s">
        <v>400</v>
      </c>
      <c r="U355" s="4" t="s">
        <v>412</v>
      </c>
      <c r="V355" s="4" t="s">
        <v>412</v>
      </c>
      <c r="W355" s="4" t="s">
        <v>413</v>
      </c>
      <c r="X355" s="4" t="s">
        <v>412</v>
      </c>
      <c r="Y355" s="5">
        <v>675</v>
      </c>
      <c r="Z355" s="5">
        <v>4326.8</v>
      </c>
      <c r="AA355" s="19">
        <f>Z355/SUMIF(A:A,A355,Z:Z)</f>
        <v>6.2499999999999986E-2</v>
      </c>
      <c r="AB355" s="6">
        <v>10.75</v>
      </c>
      <c r="AC355" s="7">
        <v>7.5010000000000003</v>
      </c>
      <c r="AD355" s="6">
        <v>15</v>
      </c>
      <c r="AE355" s="7">
        <v>75.209999999999994</v>
      </c>
      <c r="AF355" s="5">
        <v>7171</v>
      </c>
      <c r="AG355" s="4"/>
      <c r="AH355" s="4"/>
      <c r="AI355" s="4"/>
      <c r="AJ355" s="4"/>
      <c r="AK355" s="4"/>
      <c r="AL355" s="4"/>
      <c r="AM355" s="4"/>
      <c r="AN355" s="11" t="s">
        <v>1518</v>
      </c>
    </row>
    <row r="356" spans="1:40" x14ac:dyDescent="0.25">
      <c r="A356" s="3">
        <v>37225</v>
      </c>
      <c r="B356" s="4" t="s">
        <v>1003</v>
      </c>
      <c r="C356" s="4" t="s">
        <v>1002</v>
      </c>
      <c r="D356" s="8">
        <v>37258</v>
      </c>
      <c r="E356" s="8">
        <v>36679</v>
      </c>
      <c r="F356" s="6">
        <f t="shared" si="5"/>
        <v>1.5863013698630137</v>
      </c>
      <c r="G356" s="4" t="s">
        <v>40</v>
      </c>
      <c r="H356" s="4" t="s">
        <v>40</v>
      </c>
      <c r="I356" s="4" t="s">
        <v>8</v>
      </c>
      <c r="J356" s="4" t="s">
        <v>9</v>
      </c>
      <c r="K356" s="4" t="s">
        <v>10</v>
      </c>
      <c r="L356" s="4" t="s">
        <v>11</v>
      </c>
      <c r="M356" s="4" t="s">
        <v>142</v>
      </c>
      <c r="N356" s="4" t="s">
        <v>13</v>
      </c>
      <c r="O356" s="4" t="s">
        <v>11</v>
      </c>
      <c r="P356" s="4" t="s">
        <v>576</v>
      </c>
      <c r="Q356" s="4" t="s">
        <v>15</v>
      </c>
      <c r="R356" s="4" t="s">
        <v>389</v>
      </c>
      <c r="S356" s="4" t="s">
        <v>389</v>
      </c>
      <c r="T356" s="4" t="s">
        <v>400</v>
      </c>
      <c r="U356" s="4" t="s">
        <v>412</v>
      </c>
      <c r="V356" s="4" t="s">
        <v>412</v>
      </c>
      <c r="W356" s="4" t="s">
        <v>413</v>
      </c>
      <c r="X356" s="4" t="s">
        <v>412</v>
      </c>
      <c r="Y356" s="5">
        <v>398.2</v>
      </c>
      <c r="Z356" s="5">
        <v>4326.8</v>
      </c>
      <c r="AA356" s="19">
        <f>Z356/SUMIF(A:A,A356,Z:Z)</f>
        <v>6.2499999999999986E-2</v>
      </c>
      <c r="AB356" s="6">
        <v>10.5</v>
      </c>
      <c r="AC356" s="7">
        <v>8.0030000000000001</v>
      </c>
      <c r="AD356" s="6">
        <v>12</v>
      </c>
      <c r="AE356" s="7">
        <v>89.25</v>
      </c>
      <c r="AF356" s="5">
        <v>8603</v>
      </c>
      <c r="AG356" s="4"/>
      <c r="AH356" s="4"/>
      <c r="AI356" s="4"/>
      <c r="AJ356" s="4"/>
      <c r="AK356" s="4"/>
      <c r="AL356" s="4"/>
      <c r="AM356" s="4"/>
      <c r="AN356" s="11" t="s">
        <v>1519</v>
      </c>
    </row>
    <row r="357" spans="1:40" x14ac:dyDescent="0.25">
      <c r="A357" s="3">
        <v>37225</v>
      </c>
      <c r="B357" s="4" t="s">
        <v>725</v>
      </c>
      <c r="C357" s="4" t="s">
        <v>1004</v>
      </c>
      <c r="D357" s="8">
        <v>37817</v>
      </c>
      <c r="E357" s="8">
        <v>35461</v>
      </c>
      <c r="F357" s="6">
        <f t="shared" si="5"/>
        <v>6.4547945205479449</v>
      </c>
      <c r="G357" s="4" t="s">
        <v>40</v>
      </c>
      <c r="H357" s="4" t="s">
        <v>40</v>
      </c>
      <c r="I357" s="4" t="s">
        <v>8</v>
      </c>
      <c r="J357" s="4" t="s">
        <v>9</v>
      </c>
      <c r="K357" s="4" t="s">
        <v>10</v>
      </c>
      <c r="L357" s="4" t="s">
        <v>11</v>
      </c>
      <c r="M357" s="4" t="s">
        <v>293</v>
      </c>
      <c r="N357" s="4" t="s">
        <v>13</v>
      </c>
      <c r="O357" s="4" t="s">
        <v>11</v>
      </c>
      <c r="P357" s="4" t="s">
        <v>598</v>
      </c>
      <c r="Q357" s="4" t="s">
        <v>15</v>
      </c>
      <c r="R357" s="4" t="s">
        <v>389</v>
      </c>
      <c r="S357" s="4" t="s">
        <v>389</v>
      </c>
      <c r="T357" s="4" t="s">
        <v>400</v>
      </c>
      <c r="U357" s="4" t="s">
        <v>412</v>
      </c>
      <c r="V357" s="4"/>
      <c r="W357" s="4" t="s">
        <v>413</v>
      </c>
      <c r="X357" s="4" t="s">
        <v>412</v>
      </c>
      <c r="Y357" s="5">
        <v>445</v>
      </c>
      <c r="Z357" s="5">
        <v>4326.8</v>
      </c>
      <c r="AA357" s="19">
        <f>Z357/SUMIF(A:A,A357,Z:Z)</f>
        <v>6.2499999999999986E-2</v>
      </c>
      <c r="AB357" s="6">
        <v>11.25</v>
      </c>
      <c r="AC357" s="7">
        <v>5.1260000000000003</v>
      </c>
      <c r="AD357" s="6">
        <v>52</v>
      </c>
      <c r="AE357" s="7">
        <v>30.21</v>
      </c>
      <c r="AF357" s="5">
        <v>2621</v>
      </c>
      <c r="AG357" s="4"/>
      <c r="AH357" s="4"/>
      <c r="AI357" s="4"/>
      <c r="AJ357" s="4"/>
      <c r="AK357" s="4"/>
      <c r="AL357" s="4"/>
      <c r="AM357" s="4"/>
      <c r="AN357" s="11" t="s">
        <v>1520</v>
      </c>
    </row>
    <row r="358" spans="1:40" x14ac:dyDescent="0.25">
      <c r="A358" s="3">
        <v>37225</v>
      </c>
      <c r="B358" s="4" t="s">
        <v>726</v>
      </c>
      <c r="C358" s="4" t="s">
        <v>1004</v>
      </c>
      <c r="D358" s="8">
        <v>37817</v>
      </c>
      <c r="E358" s="8">
        <v>35461</v>
      </c>
      <c r="F358" s="6">
        <f t="shared" si="5"/>
        <v>6.4547945205479449</v>
      </c>
      <c r="G358" s="4" t="s">
        <v>40</v>
      </c>
      <c r="H358" s="4" t="s">
        <v>40</v>
      </c>
      <c r="I358" s="4" t="s">
        <v>8</v>
      </c>
      <c r="J358" s="4" t="s">
        <v>9</v>
      </c>
      <c r="K358" s="4" t="s">
        <v>10</v>
      </c>
      <c r="L358" s="4" t="s">
        <v>11</v>
      </c>
      <c r="M358" s="4" t="s">
        <v>293</v>
      </c>
      <c r="N358" s="4" t="s">
        <v>13</v>
      </c>
      <c r="O358" s="4" t="s">
        <v>11</v>
      </c>
      <c r="P358" s="4" t="s">
        <v>598</v>
      </c>
      <c r="Q358" s="4" t="s">
        <v>15</v>
      </c>
      <c r="R358" s="4" t="s">
        <v>389</v>
      </c>
      <c r="S358" s="4" t="s">
        <v>389</v>
      </c>
      <c r="T358" s="4" t="s">
        <v>398</v>
      </c>
      <c r="U358" s="4" t="s">
        <v>412</v>
      </c>
      <c r="V358" s="4"/>
      <c r="W358" s="4" t="s">
        <v>413</v>
      </c>
      <c r="X358" s="4" t="s">
        <v>412</v>
      </c>
      <c r="Y358" s="5">
        <v>484</v>
      </c>
      <c r="Z358" s="5">
        <v>4326.8</v>
      </c>
      <c r="AA358" s="19">
        <f>Z358/SUMIF(A:A,A358,Z:Z)</f>
        <v>6.2499999999999986E-2</v>
      </c>
      <c r="AB358" s="6">
        <v>12.5</v>
      </c>
      <c r="AC358" s="7">
        <v>5.1260000000000003</v>
      </c>
      <c r="AD358" s="6">
        <v>50</v>
      </c>
      <c r="AE358" s="7">
        <v>32.630000000000003</v>
      </c>
      <c r="AF358" s="5">
        <v>2866</v>
      </c>
      <c r="AG358" s="4"/>
      <c r="AH358" s="4"/>
      <c r="AI358" s="4"/>
      <c r="AJ358" s="4"/>
      <c r="AK358" s="4"/>
      <c r="AL358" s="4"/>
      <c r="AM358" s="4"/>
      <c r="AN358" s="11" t="s">
        <v>1521</v>
      </c>
    </row>
    <row r="359" spans="1:40" x14ac:dyDescent="0.25">
      <c r="A359" s="3">
        <v>37225</v>
      </c>
      <c r="B359" s="4" t="s">
        <v>1005</v>
      </c>
      <c r="C359" s="4" t="s">
        <v>1006</v>
      </c>
      <c r="D359" s="8">
        <v>37272</v>
      </c>
      <c r="E359" s="8">
        <v>36320</v>
      </c>
      <c r="F359" s="6">
        <f t="shared" si="5"/>
        <v>2.6082191780821917</v>
      </c>
      <c r="G359" s="4" t="s">
        <v>379</v>
      </c>
      <c r="H359" s="4" t="s">
        <v>379</v>
      </c>
      <c r="I359" s="4" t="s">
        <v>8</v>
      </c>
      <c r="J359" s="4" t="s">
        <v>9</v>
      </c>
      <c r="K359" s="4" t="s">
        <v>10</v>
      </c>
      <c r="L359" s="4" t="s">
        <v>221</v>
      </c>
      <c r="M359" s="4" t="s">
        <v>222</v>
      </c>
      <c r="N359" s="4" t="s">
        <v>13</v>
      </c>
      <c r="O359" s="4" t="s">
        <v>29</v>
      </c>
      <c r="P359" s="4" t="s">
        <v>30</v>
      </c>
      <c r="Q359" s="4" t="s">
        <v>37</v>
      </c>
      <c r="R359" s="4" t="s">
        <v>393</v>
      </c>
      <c r="S359" s="4" t="s">
        <v>394</v>
      </c>
      <c r="T359" s="4" t="s">
        <v>403</v>
      </c>
      <c r="U359" s="4" t="s">
        <v>413</v>
      </c>
      <c r="V359" s="4" t="s">
        <v>412</v>
      </c>
      <c r="W359" s="4" t="s">
        <v>413</v>
      </c>
      <c r="X359" s="4" t="s">
        <v>412</v>
      </c>
      <c r="Y359" s="5">
        <v>199.6</v>
      </c>
      <c r="Z359" s="5">
        <v>4326.8</v>
      </c>
      <c r="AA359" s="19">
        <f>Z359/SUMIF(A:A,A359,Z:Z)</f>
        <v>6.2499999999999986E-2</v>
      </c>
      <c r="AB359" s="6">
        <v>10.125</v>
      </c>
      <c r="AC359" s="7">
        <v>5.54</v>
      </c>
      <c r="AD359" s="6">
        <v>12.63</v>
      </c>
      <c r="AE359" s="7">
        <v>89.97</v>
      </c>
      <c r="AF359" s="5">
        <v>8658</v>
      </c>
      <c r="AG359" s="4"/>
      <c r="AH359" s="4"/>
      <c r="AI359" s="4"/>
      <c r="AJ359" s="4"/>
      <c r="AK359" s="4"/>
      <c r="AL359" s="4"/>
      <c r="AM359" s="4"/>
      <c r="AN359" s="11" t="s">
        <v>1522</v>
      </c>
    </row>
    <row r="360" spans="1:40" x14ac:dyDescent="0.25">
      <c r="A360" s="3">
        <v>37256</v>
      </c>
      <c r="B360" s="4" t="s">
        <v>1007</v>
      </c>
      <c r="C360" s="4" t="s">
        <v>1008</v>
      </c>
      <c r="D360" s="8">
        <v>37258</v>
      </c>
      <c r="E360" s="8">
        <v>35746</v>
      </c>
      <c r="F360" s="6">
        <f t="shared" si="5"/>
        <v>4.1424657534246574</v>
      </c>
      <c r="G360" s="4" t="s">
        <v>379</v>
      </c>
      <c r="H360" s="4" t="s">
        <v>381</v>
      </c>
      <c r="I360" s="4" t="s">
        <v>8</v>
      </c>
      <c r="J360" s="4" t="s">
        <v>9</v>
      </c>
      <c r="K360" s="4" t="s">
        <v>10</v>
      </c>
      <c r="L360" s="4" t="s">
        <v>55</v>
      </c>
      <c r="M360" s="4" t="s">
        <v>1089</v>
      </c>
      <c r="N360" s="4" t="s">
        <v>13</v>
      </c>
      <c r="O360" s="4" t="s">
        <v>571</v>
      </c>
      <c r="P360" s="4" t="s">
        <v>133</v>
      </c>
      <c r="Q360" s="4" t="s">
        <v>24</v>
      </c>
      <c r="R360" s="4" t="s">
        <v>24</v>
      </c>
      <c r="S360" s="4" t="s">
        <v>24</v>
      </c>
      <c r="T360" s="4" t="s">
        <v>403</v>
      </c>
      <c r="U360" s="4" t="s">
        <v>413</v>
      </c>
      <c r="V360" s="4" t="s">
        <v>413</v>
      </c>
      <c r="W360" s="4" t="s">
        <v>412</v>
      </c>
      <c r="X360" s="4" t="s">
        <v>412</v>
      </c>
      <c r="Y360" s="5">
        <v>170</v>
      </c>
      <c r="Z360" s="5">
        <v>8135.8</v>
      </c>
      <c r="AA360" s="19">
        <f>Z360/SUMIF(A:A,A360,Z:Z)</f>
        <v>4.1666666666666678E-2</v>
      </c>
      <c r="AB360" s="6">
        <v>10.25</v>
      </c>
      <c r="AC360" s="7">
        <v>2.5</v>
      </c>
      <c r="AD360" s="6">
        <v>56</v>
      </c>
      <c r="AE360" s="7">
        <v>39.520000000000003</v>
      </c>
      <c r="AF360" s="5">
        <v>3612</v>
      </c>
      <c r="AG360" s="4"/>
      <c r="AH360" s="4"/>
      <c r="AI360" s="4"/>
      <c r="AJ360" s="4"/>
      <c r="AK360" s="4"/>
      <c r="AL360" s="4"/>
      <c r="AM360" s="4"/>
      <c r="AN360" s="11" t="s">
        <v>1523</v>
      </c>
    </row>
    <row r="361" spans="1:40" x14ac:dyDescent="0.25">
      <c r="A361" s="3">
        <v>37256</v>
      </c>
      <c r="B361" s="4" t="s">
        <v>630</v>
      </c>
      <c r="C361" s="4" t="s">
        <v>1009</v>
      </c>
      <c r="D361" s="8">
        <v>37204</v>
      </c>
      <c r="E361" s="8">
        <v>35864</v>
      </c>
      <c r="F361" s="6">
        <f t="shared" si="5"/>
        <v>3.6712328767123288</v>
      </c>
      <c r="G361" s="4" t="s">
        <v>197</v>
      </c>
      <c r="H361" s="4" t="s">
        <v>197</v>
      </c>
      <c r="I361" s="4" t="s">
        <v>8</v>
      </c>
      <c r="J361" s="4" t="s">
        <v>9</v>
      </c>
      <c r="K361" s="4" t="s">
        <v>10</v>
      </c>
      <c r="L361" s="4" t="s">
        <v>11</v>
      </c>
      <c r="M361" s="4" t="s">
        <v>149</v>
      </c>
      <c r="N361" s="4" t="s">
        <v>13</v>
      </c>
      <c r="O361" s="4" t="s">
        <v>11</v>
      </c>
      <c r="P361" s="4" t="s">
        <v>576</v>
      </c>
      <c r="Q361" s="4" t="s">
        <v>15</v>
      </c>
      <c r="R361" s="4" t="s">
        <v>389</v>
      </c>
      <c r="S361" s="4" t="s">
        <v>389</v>
      </c>
      <c r="T361" s="4" t="s">
        <v>400</v>
      </c>
      <c r="U361" s="4" t="s">
        <v>412</v>
      </c>
      <c r="V361" s="4"/>
      <c r="W361" s="4" t="s">
        <v>413</v>
      </c>
      <c r="X361" s="4" t="s">
        <v>412</v>
      </c>
      <c r="Y361" s="5">
        <v>250</v>
      </c>
      <c r="Z361" s="5">
        <v>8135.8</v>
      </c>
      <c r="AA361" s="19">
        <f>Z361/SUMIF(A:A,A361,Z:Z)</f>
        <v>4.1666666666666678E-2</v>
      </c>
      <c r="AB361" s="6">
        <v>10.5</v>
      </c>
      <c r="AC361" s="7">
        <v>5.7069999999999999</v>
      </c>
      <c r="AD361" s="6">
        <v>26</v>
      </c>
      <c r="AE361" s="7">
        <v>51.61</v>
      </c>
      <c r="AF361" s="5">
        <v>4741</v>
      </c>
      <c r="AG361" s="4"/>
      <c r="AH361" s="4"/>
      <c r="AI361" s="4"/>
      <c r="AJ361" s="4"/>
      <c r="AK361" s="4"/>
      <c r="AL361" s="4"/>
      <c r="AM361" s="4"/>
      <c r="AN361" s="11" t="s">
        <v>1524</v>
      </c>
    </row>
    <row r="362" spans="1:40" x14ac:dyDescent="0.25">
      <c r="A362" s="3">
        <v>37256</v>
      </c>
      <c r="B362" s="4" t="s">
        <v>1010</v>
      </c>
      <c r="C362" s="4" t="s">
        <v>1011</v>
      </c>
      <c r="D362" s="8">
        <v>37272</v>
      </c>
      <c r="E362" s="8">
        <v>36059</v>
      </c>
      <c r="F362" s="6">
        <f t="shared" si="5"/>
        <v>3.3232876712328765</v>
      </c>
      <c r="G362" s="4" t="s">
        <v>40</v>
      </c>
      <c r="H362" s="4" t="s">
        <v>40</v>
      </c>
      <c r="I362" s="4" t="s">
        <v>8</v>
      </c>
      <c r="J362" s="4" t="s">
        <v>9</v>
      </c>
      <c r="K362" s="4" t="s">
        <v>10</v>
      </c>
      <c r="L362" s="4" t="s">
        <v>575</v>
      </c>
      <c r="M362" s="4" t="s">
        <v>1090</v>
      </c>
      <c r="N362" s="4" t="s">
        <v>13</v>
      </c>
      <c r="O362" s="4" t="s">
        <v>571</v>
      </c>
      <c r="P362" s="4" t="s">
        <v>572</v>
      </c>
      <c r="Q362" s="4" t="s">
        <v>37</v>
      </c>
      <c r="R362" s="4" t="s">
        <v>393</v>
      </c>
      <c r="S362" s="4" t="s">
        <v>394</v>
      </c>
      <c r="T362" s="4" t="s">
        <v>403</v>
      </c>
      <c r="U362" s="4" t="s">
        <v>412</v>
      </c>
      <c r="V362" s="4" t="s">
        <v>412</v>
      </c>
      <c r="W362" s="4" t="s">
        <v>413</v>
      </c>
      <c r="X362" s="4" t="s">
        <v>412</v>
      </c>
      <c r="Y362" s="5">
        <v>130</v>
      </c>
      <c r="Z362" s="5">
        <v>8135.8</v>
      </c>
      <c r="AA362" s="19">
        <f>Z362/SUMIF(A:A,A362,Z:Z)</f>
        <v>4.1666666666666678E-2</v>
      </c>
      <c r="AB362" s="6">
        <v>9.875</v>
      </c>
      <c r="AC362" s="7">
        <v>5.9560000000000004</v>
      </c>
      <c r="AD362" s="6">
        <v>33</v>
      </c>
      <c r="AE362" s="7">
        <v>40.700000000000003</v>
      </c>
      <c r="AF362" s="5">
        <v>3587</v>
      </c>
      <c r="AG362" s="4" t="s">
        <v>415</v>
      </c>
      <c r="AH362" s="4"/>
      <c r="AI362" s="4"/>
      <c r="AJ362" s="4"/>
      <c r="AK362" s="4"/>
      <c r="AL362" s="4"/>
      <c r="AM362" s="4"/>
      <c r="AN362" s="11" t="s">
        <v>1525</v>
      </c>
    </row>
    <row r="363" spans="1:40" x14ac:dyDescent="0.25">
      <c r="A363" s="3">
        <v>37256</v>
      </c>
      <c r="B363" s="4" t="s">
        <v>673</v>
      </c>
      <c r="C363" s="4" t="s">
        <v>1012</v>
      </c>
      <c r="D363" s="8">
        <v>37284</v>
      </c>
      <c r="E363" s="8">
        <v>35577</v>
      </c>
      <c r="F363" s="6">
        <f t="shared" si="5"/>
        <v>4.6767123287671231</v>
      </c>
      <c r="G363" s="4" t="s">
        <v>197</v>
      </c>
      <c r="H363" s="4" t="s">
        <v>197</v>
      </c>
      <c r="I363" s="4" t="s">
        <v>8</v>
      </c>
      <c r="J363" s="4" t="s">
        <v>9</v>
      </c>
      <c r="K363" s="4" t="s">
        <v>10</v>
      </c>
      <c r="L363" s="4" t="s">
        <v>11</v>
      </c>
      <c r="M363" s="4" t="s">
        <v>149</v>
      </c>
      <c r="N363" s="4" t="s">
        <v>13</v>
      </c>
      <c r="O363" s="4" t="s">
        <v>11</v>
      </c>
      <c r="P363" s="4" t="s">
        <v>576</v>
      </c>
      <c r="Q363" s="4" t="s">
        <v>15</v>
      </c>
      <c r="R363" s="4" t="s">
        <v>1103</v>
      </c>
      <c r="S363" s="4" t="s">
        <v>394</v>
      </c>
      <c r="T363" s="4" t="s">
        <v>405</v>
      </c>
      <c r="U363" s="4" t="s">
        <v>412</v>
      </c>
      <c r="V363" s="4" t="s">
        <v>412</v>
      </c>
      <c r="W363" s="4" t="s">
        <v>413</v>
      </c>
      <c r="X363" s="4" t="s">
        <v>413</v>
      </c>
      <c r="Y363" s="5">
        <v>300</v>
      </c>
      <c r="Z363" s="5">
        <v>8135.8</v>
      </c>
      <c r="AA363" s="19">
        <f>Z363/SUMIF(A:A,A363,Z:Z)</f>
        <v>4.1666666666666678E-2</v>
      </c>
      <c r="AB363" s="6">
        <v>7.25</v>
      </c>
      <c r="AC363" s="7">
        <v>2.3719999999999999</v>
      </c>
      <c r="AD363" s="6">
        <v>13</v>
      </c>
      <c r="AE363" s="7">
        <v>137.59</v>
      </c>
      <c r="AF363" s="5">
        <v>13448</v>
      </c>
      <c r="AG363" s="4"/>
      <c r="AH363" s="4"/>
      <c r="AI363" s="4"/>
      <c r="AJ363" s="4"/>
      <c r="AK363" s="4"/>
      <c r="AL363" s="4"/>
      <c r="AM363" s="4"/>
      <c r="AN363" s="11" t="s">
        <v>1526</v>
      </c>
    </row>
    <row r="364" spans="1:40" x14ac:dyDescent="0.25">
      <c r="A364" s="3">
        <v>37256</v>
      </c>
      <c r="B364" s="4" t="s">
        <v>680</v>
      </c>
      <c r="C364" s="4" t="s">
        <v>1013</v>
      </c>
      <c r="D364" s="8">
        <v>37284</v>
      </c>
      <c r="E364" s="8">
        <v>36112</v>
      </c>
      <c r="F364" s="6">
        <f t="shared" si="5"/>
        <v>3.2109589041095892</v>
      </c>
      <c r="G364" s="4" t="s">
        <v>197</v>
      </c>
      <c r="H364" s="4" t="s">
        <v>197</v>
      </c>
      <c r="I364" s="4" t="s">
        <v>8</v>
      </c>
      <c r="J364" s="4" t="s">
        <v>9</v>
      </c>
      <c r="K364" s="4" t="s">
        <v>251</v>
      </c>
      <c r="L364" s="4" t="s">
        <v>11</v>
      </c>
      <c r="M364" s="4" t="s">
        <v>149</v>
      </c>
      <c r="N364" s="4" t="s">
        <v>13</v>
      </c>
      <c r="O364" s="4" t="s">
        <v>11</v>
      </c>
      <c r="P364" s="4" t="s">
        <v>576</v>
      </c>
      <c r="Q364" s="4" t="s">
        <v>15</v>
      </c>
      <c r="R364" s="4" t="s">
        <v>389</v>
      </c>
      <c r="S364" s="4" t="s">
        <v>389</v>
      </c>
      <c r="T364" s="4" t="s">
        <v>403</v>
      </c>
      <c r="U364" s="4" t="s">
        <v>412</v>
      </c>
      <c r="V364" s="4" t="s">
        <v>412</v>
      </c>
      <c r="W364" s="4" t="s">
        <v>413</v>
      </c>
      <c r="X364" s="4" t="s">
        <v>412</v>
      </c>
      <c r="Y364" s="5">
        <v>800</v>
      </c>
      <c r="Z364" s="5">
        <v>8135.8</v>
      </c>
      <c r="AA364" s="19">
        <f>Z364/SUMIF(A:A,A364,Z:Z)</f>
        <v>4.1666666666666678E-2</v>
      </c>
      <c r="AB364" s="6">
        <v>9.625</v>
      </c>
      <c r="AC364" s="7">
        <v>6.3719999999999999</v>
      </c>
      <c r="AD364" s="6">
        <v>10</v>
      </c>
      <c r="AE364" s="7">
        <v>99.67</v>
      </c>
      <c r="AF364" s="5">
        <v>9624</v>
      </c>
      <c r="AG364" s="4"/>
      <c r="AH364" s="4"/>
      <c r="AI364" s="4"/>
      <c r="AJ364" s="4"/>
      <c r="AK364" s="4"/>
      <c r="AL364" s="4"/>
      <c r="AM364" s="4"/>
      <c r="AN364" s="11" t="s">
        <v>1527</v>
      </c>
    </row>
    <row r="365" spans="1:40" x14ac:dyDescent="0.25">
      <c r="A365" s="3">
        <v>37256</v>
      </c>
      <c r="B365" s="4" t="s">
        <v>1014</v>
      </c>
      <c r="C365" s="4" t="s">
        <v>1013</v>
      </c>
      <c r="D365" s="8">
        <v>37284</v>
      </c>
      <c r="E365" s="8">
        <v>36663</v>
      </c>
      <c r="F365" s="6">
        <f t="shared" si="5"/>
        <v>1.7013698630136986</v>
      </c>
      <c r="G365" s="4" t="s">
        <v>197</v>
      </c>
      <c r="H365" s="4" t="s">
        <v>197</v>
      </c>
      <c r="I365" s="4" t="s">
        <v>8</v>
      </c>
      <c r="J365" s="4" t="s">
        <v>9</v>
      </c>
      <c r="K365" s="4" t="s">
        <v>251</v>
      </c>
      <c r="L365" s="4" t="s">
        <v>11</v>
      </c>
      <c r="M365" s="4" t="s">
        <v>149</v>
      </c>
      <c r="N365" s="4" t="s">
        <v>13</v>
      </c>
      <c r="O365" s="4" t="s">
        <v>11</v>
      </c>
      <c r="P365" s="4" t="s">
        <v>576</v>
      </c>
      <c r="Q365" s="4" t="s">
        <v>15</v>
      </c>
      <c r="R365" s="4" t="s">
        <v>389</v>
      </c>
      <c r="S365" s="4" t="s">
        <v>389</v>
      </c>
      <c r="T365" s="4" t="s">
        <v>403</v>
      </c>
      <c r="U365" s="4" t="s">
        <v>412</v>
      </c>
      <c r="V365" s="4" t="s">
        <v>412</v>
      </c>
      <c r="W365" s="4" t="s">
        <v>413</v>
      </c>
      <c r="X365" s="4" t="s">
        <v>412</v>
      </c>
      <c r="Y365" s="5">
        <v>900</v>
      </c>
      <c r="Z365" s="5">
        <v>8135.8</v>
      </c>
      <c r="AA365" s="19">
        <f>Z365/SUMIF(A:A,A365,Z:Z)</f>
        <v>4.1666666666666678E-2</v>
      </c>
      <c r="AB365" s="6">
        <v>9.125</v>
      </c>
      <c r="AC365" s="7">
        <v>4.8739999999999997</v>
      </c>
      <c r="AD365" s="6">
        <v>10</v>
      </c>
      <c r="AE365" s="7">
        <v>105.07</v>
      </c>
      <c r="AF365" s="5">
        <v>10149</v>
      </c>
      <c r="AG365" s="4"/>
      <c r="AH365" s="4"/>
      <c r="AI365" s="4"/>
      <c r="AJ365" s="4"/>
      <c r="AK365" s="4"/>
      <c r="AL365" s="4"/>
      <c r="AM365" s="4"/>
      <c r="AN365" s="11" t="s">
        <v>1528</v>
      </c>
    </row>
    <row r="366" spans="1:40" x14ac:dyDescent="0.25">
      <c r="A366" s="3">
        <v>37256</v>
      </c>
      <c r="B366" s="4" t="s">
        <v>1015</v>
      </c>
      <c r="C366" s="4" t="s">
        <v>1013</v>
      </c>
      <c r="D366" s="8">
        <v>37284</v>
      </c>
      <c r="E366" s="8">
        <v>36663</v>
      </c>
      <c r="F366" s="6">
        <f t="shared" si="5"/>
        <v>1.7013698630136986</v>
      </c>
      <c r="G366" s="4" t="s">
        <v>197</v>
      </c>
      <c r="H366" s="4" t="s">
        <v>197</v>
      </c>
      <c r="I366" s="4" t="s">
        <v>8</v>
      </c>
      <c r="J366" s="4" t="s">
        <v>9</v>
      </c>
      <c r="K366" s="4" t="s">
        <v>251</v>
      </c>
      <c r="L366" s="4" t="s">
        <v>11</v>
      </c>
      <c r="M366" s="4" t="s">
        <v>149</v>
      </c>
      <c r="N366" s="4" t="s">
        <v>13</v>
      </c>
      <c r="O366" s="4" t="s">
        <v>11</v>
      </c>
      <c r="P366" s="4" t="s">
        <v>576</v>
      </c>
      <c r="Q366" s="4" t="s">
        <v>15</v>
      </c>
      <c r="R366" s="4" t="s">
        <v>389</v>
      </c>
      <c r="S366" s="4" t="s">
        <v>389</v>
      </c>
      <c r="T366" s="4" t="s">
        <v>403</v>
      </c>
      <c r="U366" s="4" t="s">
        <v>412</v>
      </c>
      <c r="V366" s="4" t="s">
        <v>412</v>
      </c>
      <c r="W366" s="4" t="s">
        <v>413</v>
      </c>
      <c r="X366" s="4" t="s">
        <v>412</v>
      </c>
      <c r="Y366" s="5">
        <v>1099.4000000000001</v>
      </c>
      <c r="Z366" s="5">
        <v>8135.8</v>
      </c>
      <c r="AA366" s="19">
        <f>Z366/SUMIF(A:A,A366,Z:Z)</f>
        <v>4.1666666666666678E-2</v>
      </c>
      <c r="AB366" s="6">
        <v>9.5</v>
      </c>
      <c r="AC366" s="7">
        <v>7.8739999999999997</v>
      </c>
      <c r="AD366" s="6">
        <v>10</v>
      </c>
      <c r="AE366" s="7">
        <v>95.24</v>
      </c>
      <c r="AF366" s="5">
        <v>9189</v>
      </c>
      <c r="AG366" s="4"/>
      <c r="AH366" s="4"/>
      <c r="AI366" s="4"/>
      <c r="AJ366" s="4"/>
      <c r="AK366" s="4"/>
      <c r="AL366" s="4"/>
      <c r="AM366" s="4"/>
      <c r="AN366" s="11" t="s">
        <v>1529</v>
      </c>
    </row>
    <row r="367" spans="1:40" x14ac:dyDescent="0.25">
      <c r="A367" s="3">
        <v>37256</v>
      </c>
      <c r="B367" s="4" t="s">
        <v>1016</v>
      </c>
      <c r="C367" s="4" t="s">
        <v>1013</v>
      </c>
      <c r="D367" s="8">
        <v>37284</v>
      </c>
      <c r="E367" s="8">
        <v>37064</v>
      </c>
      <c r="F367" s="6">
        <f t="shared" si="5"/>
        <v>0.60273972602739723</v>
      </c>
      <c r="G367" s="4" t="s">
        <v>197</v>
      </c>
      <c r="H367" s="4" t="s">
        <v>197</v>
      </c>
      <c r="I367" s="4" t="s">
        <v>8</v>
      </c>
      <c r="J367" s="4" t="s">
        <v>9</v>
      </c>
      <c r="K367" s="4" t="s">
        <v>251</v>
      </c>
      <c r="L367" s="4" t="s">
        <v>11</v>
      </c>
      <c r="M367" s="4" t="s">
        <v>149</v>
      </c>
      <c r="N367" s="4" t="s">
        <v>13</v>
      </c>
      <c r="O367" s="4" t="s">
        <v>11</v>
      </c>
      <c r="P367" s="4" t="s">
        <v>576</v>
      </c>
      <c r="Q367" s="4" t="s">
        <v>15</v>
      </c>
      <c r="R367" s="4" t="s">
        <v>389</v>
      </c>
      <c r="S367" s="4" t="s">
        <v>389</v>
      </c>
      <c r="T367" s="4" t="s">
        <v>403</v>
      </c>
      <c r="U367" s="4" t="s">
        <v>412</v>
      </c>
      <c r="V367" s="4" t="s">
        <v>412</v>
      </c>
      <c r="W367" s="4" t="s">
        <v>413</v>
      </c>
      <c r="X367" s="4" t="s">
        <v>412</v>
      </c>
      <c r="Y367" s="5">
        <v>998.1</v>
      </c>
      <c r="Z367" s="5">
        <v>8135.8</v>
      </c>
      <c r="AA367" s="19">
        <f>Z367/SUMIF(A:A,A367,Z:Z)</f>
        <v>4.1666666666666678E-2</v>
      </c>
      <c r="AB367" s="6">
        <v>8.6999999999999993</v>
      </c>
      <c r="AC367" s="7">
        <v>5.5839999999999996</v>
      </c>
      <c r="AD367" s="6">
        <v>8.5</v>
      </c>
      <c r="AE367" s="7">
        <v>109.6</v>
      </c>
      <c r="AF367" s="5">
        <v>10585</v>
      </c>
      <c r="AG367" s="4"/>
      <c r="AH367" s="4"/>
      <c r="AI367" s="4"/>
      <c r="AJ367" s="4"/>
      <c r="AK367" s="4"/>
      <c r="AL367" s="4"/>
      <c r="AM367" s="4"/>
      <c r="AN367" s="11" t="s">
        <v>1530</v>
      </c>
    </row>
    <row r="368" spans="1:40" x14ac:dyDescent="0.25">
      <c r="A368" s="3">
        <v>37256</v>
      </c>
      <c r="B368" s="4" t="s">
        <v>700</v>
      </c>
      <c r="C368" s="4" t="s">
        <v>998</v>
      </c>
      <c r="D368" s="8">
        <v>37271</v>
      </c>
      <c r="E368" s="8">
        <v>35454</v>
      </c>
      <c r="F368" s="6">
        <f t="shared" si="5"/>
        <v>4.978082191780822</v>
      </c>
      <c r="G368" s="4" t="s">
        <v>197</v>
      </c>
      <c r="H368" s="4" t="s">
        <v>197</v>
      </c>
      <c r="I368" s="4" t="s">
        <v>8</v>
      </c>
      <c r="J368" s="4" t="s">
        <v>9</v>
      </c>
      <c r="K368" s="4" t="s">
        <v>10</v>
      </c>
      <c r="L368" s="4" t="s">
        <v>11</v>
      </c>
      <c r="M368" s="4" t="s">
        <v>149</v>
      </c>
      <c r="N368" s="4" t="s">
        <v>13</v>
      </c>
      <c r="O368" s="4" t="s">
        <v>11</v>
      </c>
      <c r="P368" s="4" t="s">
        <v>576</v>
      </c>
      <c r="Q368" s="4" t="s">
        <v>15</v>
      </c>
      <c r="R368" s="4" t="s">
        <v>389</v>
      </c>
      <c r="S368" s="4" t="s">
        <v>389</v>
      </c>
      <c r="T368" s="4" t="s">
        <v>403</v>
      </c>
      <c r="U368" s="4" t="s">
        <v>413</v>
      </c>
      <c r="V368" s="4"/>
      <c r="W368" s="4" t="s">
        <v>413</v>
      </c>
      <c r="X368" s="4" t="s">
        <v>412</v>
      </c>
      <c r="Y368" s="5">
        <v>123.4</v>
      </c>
      <c r="Z368" s="5">
        <v>8135.8</v>
      </c>
      <c r="AA368" s="19">
        <f>Z368/SUMIF(A:A,A368,Z:Z)</f>
        <v>4.1666666666666678E-2</v>
      </c>
      <c r="AB368" s="6">
        <v>12.125</v>
      </c>
      <c r="AC368" s="7">
        <v>1.5369999999999999</v>
      </c>
      <c r="AD368" s="6">
        <v>6</v>
      </c>
      <c r="AE368" s="7">
        <v>402.26</v>
      </c>
      <c r="AF368" s="5">
        <v>39990</v>
      </c>
      <c r="AG368" s="4"/>
      <c r="AH368" s="4"/>
      <c r="AI368" s="4"/>
      <c r="AJ368" s="4"/>
      <c r="AK368" s="4"/>
      <c r="AL368" s="4"/>
      <c r="AM368" s="4"/>
      <c r="AN368" s="11" t="s">
        <v>1531</v>
      </c>
    </row>
    <row r="369" spans="1:40" x14ac:dyDescent="0.25">
      <c r="A369" s="3">
        <v>37256</v>
      </c>
      <c r="B369" s="4" t="s">
        <v>1017</v>
      </c>
      <c r="C369" s="4" t="s">
        <v>1018</v>
      </c>
      <c r="D369" s="8">
        <v>37271</v>
      </c>
      <c r="E369" s="8">
        <v>36733</v>
      </c>
      <c r="F369" s="6">
        <f t="shared" si="5"/>
        <v>1.473972602739726</v>
      </c>
      <c r="G369" s="4" t="s">
        <v>197</v>
      </c>
      <c r="H369" s="4" t="s">
        <v>197</v>
      </c>
      <c r="I369" s="4" t="s">
        <v>8</v>
      </c>
      <c r="J369" s="4" t="s">
        <v>9</v>
      </c>
      <c r="K369" s="4" t="s">
        <v>10</v>
      </c>
      <c r="L369" s="4" t="s">
        <v>11</v>
      </c>
      <c r="M369" s="4" t="s">
        <v>149</v>
      </c>
      <c r="N369" s="4" t="s">
        <v>13</v>
      </c>
      <c r="O369" s="4" t="s">
        <v>11</v>
      </c>
      <c r="P369" s="4" t="s">
        <v>576</v>
      </c>
      <c r="Q369" s="4" t="s">
        <v>15</v>
      </c>
      <c r="R369" s="4" t="s">
        <v>389</v>
      </c>
      <c r="S369" s="4" t="s">
        <v>389</v>
      </c>
      <c r="T369" s="4" t="s">
        <v>400</v>
      </c>
      <c r="U369" s="4" t="s">
        <v>412</v>
      </c>
      <c r="V369" s="4" t="s">
        <v>412</v>
      </c>
      <c r="W369" s="4" t="s">
        <v>413</v>
      </c>
      <c r="X369" s="4" t="s">
        <v>412</v>
      </c>
      <c r="Y369" s="5">
        <v>298.3</v>
      </c>
      <c r="Z369" s="5">
        <v>8135.8</v>
      </c>
      <c r="AA369" s="19">
        <f>Z369/SUMIF(A:A,A369,Z:Z)</f>
        <v>4.1666666666666678E-2</v>
      </c>
      <c r="AB369" s="6">
        <v>13.75</v>
      </c>
      <c r="AC369" s="7">
        <v>3.1259999999999999</v>
      </c>
      <c r="AD369" s="6">
        <v>2.75</v>
      </c>
      <c r="AE369" s="7">
        <v>403.79</v>
      </c>
      <c r="AF369" s="5">
        <v>39729</v>
      </c>
      <c r="AG369" s="4"/>
      <c r="AH369" s="4"/>
      <c r="AI369" s="4"/>
      <c r="AJ369" s="4"/>
      <c r="AK369" s="4"/>
      <c r="AL369" s="4"/>
      <c r="AM369" s="4"/>
      <c r="AN369" s="11" t="s">
        <v>1532</v>
      </c>
    </row>
    <row r="370" spans="1:40" x14ac:dyDescent="0.25">
      <c r="A370" s="3">
        <v>37256</v>
      </c>
      <c r="B370" s="4" t="s">
        <v>702</v>
      </c>
      <c r="C370" s="4" t="s">
        <v>1019</v>
      </c>
      <c r="D370" s="8">
        <v>37278</v>
      </c>
      <c r="E370" s="8">
        <v>33617</v>
      </c>
      <c r="F370" s="6">
        <f t="shared" si="5"/>
        <v>10.03013698630137</v>
      </c>
      <c r="G370" s="4" t="s">
        <v>1099</v>
      </c>
      <c r="H370" s="4" t="s">
        <v>1099</v>
      </c>
      <c r="I370" s="4" t="s">
        <v>8</v>
      </c>
      <c r="J370" s="4" t="s">
        <v>9</v>
      </c>
      <c r="K370" s="4" t="s">
        <v>10</v>
      </c>
      <c r="L370" s="4" t="s">
        <v>34</v>
      </c>
      <c r="M370" s="4" t="s">
        <v>170</v>
      </c>
      <c r="N370" s="4" t="s">
        <v>13</v>
      </c>
      <c r="O370" s="4" t="s">
        <v>34</v>
      </c>
      <c r="P370" s="4" t="s">
        <v>593</v>
      </c>
      <c r="Q370" s="4" t="s">
        <v>15</v>
      </c>
      <c r="R370" s="4" t="s">
        <v>389</v>
      </c>
      <c r="S370" s="4" t="s">
        <v>389</v>
      </c>
      <c r="T370" s="4" t="s">
        <v>389</v>
      </c>
      <c r="U370" s="4" t="s">
        <v>412</v>
      </c>
      <c r="V370" s="4" t="s">
        <v>412</v>
      </c>
      <c r="W370" s="4" t="s">
        <v>413</v>
      </c>
      <c r="X370" s="4" t="s">
        <v>412</v>
      </c>
      <c r="Y370" s="5">
        <v>100</v>
      </c>
      <c r="Z370" s="5">
        <v>8135.8</v>
      </c>
      <c r="AA370" s="19">
        <f>Z370/SUMIF(A:A,A370,Z:Z)</f>
        <v>4.1666666666666678E-2</v>
      </c>
      <c r="AB370" s="6">
        <v>8.25</v>
      </c>
      <c r="AC370" s="7">
        <v>20.003</v>
      </c>
      <c r="AD370" s="6">
        <v>63</v>
      </c>
      <c r="AE370" s="7">
        <v>13.71</v>
      </c>
      <c r="AF370" s="5">
        <v>824</v>
      </c>
      <c r="AG370" s="4"/>
      <c r="AH370" s="4"/>
      <c r="AI370" s="4"/>
      <c r="AJ370" s="4"/>
      <c r="AK370" s="4"/>
      <c r="AL370" s="4"/>
      <c r="AM370" s="4"/>
      <c r="AN370" s="11" t="s">
        <v>1533</v>
      </c>
    </row>
    <row r="371" spans="1:40" x14ac:dyDescent="0.25">
      <c r="A371" s="3">
        <v>37256</v>
      </c>
      <c r="B371" s="4" t="s">
        <v>703</v>
      </c>
      <c r="C371" s="4" t="s">
        <v>1019</v>
      </c>
      <c r="D371" s="8">
        <v>37278</v>
      </c>
      <c r="E371" s="8">
        <v>33795</v>
      </c>
      <c r="F371" s="6">
        <f t="shared" si="5"/>
        <v>9.5424657534246577</v>
      </c>
      <c r="G371" s="4" t="s">
        <v>1099</v>
      </c>
      <c r="H371" s="4" t="s">
        <v>1099</v>
      </c>
      <c r="I371" s="4" t="s">
        <v>8</v>
      </c>
      <c r="J371" s="4" t="s">
        <v>9</v>
      </c>
      <c r="K371" s="4" t="s">
        <v>10</v>
      </c>
      <c r="L371" s="4" t="s">
        <v>34</v>
      </c>
      <c r="M371" s="4" t="s">
        <v>170</v>
      </c>
      <c r="N371" s="4" t="s">
        <v>13</v>
      </c>
      <c r="O371" s="4" t="s">
        <v>34</v>
      </c>
      <c r="P371" s="4" t="s">
        <v>171</v>
      </c>
      <c r="Q371" s="4" t="s">
        <v>15</v>
      </c>
      <c r="R371" s="4" t="s">
        <v>389</v>
      </c>
      <c r="S371" s="4" t="s">
        <v>389</v>
      </c>
      <c r="T371" s="4" t="s">
        <v>389</v>
      </c>
      <c r="U371" s="4" t="s">
        <v>412</v>
      </c>
      <c r="V371" s="4" t="s">
        <v>412</v>
      </c>
      <c r="W371" s="4" t="s">
        <v>413</v>
      </c>
      <c r="X371" s="4" t="s">
        <v>412</v>
      </c>
      <c r="Y371" s="5">
        <v>100</v>
      </c>
      <c r="Z371" s="5">
        <v>8135.8</v>
      </c>
      <c r="AA371" s="19">
        <f>Z371/SUMIF(A:A,A371,Z:Z)</f>
        <v>4.1666666666666678E-2</v>
      </c>
      <c r="AB371" s="6">
        <v>8.375</v>
      </c>
      <c r="AC371" s="7">
        <v>20.498999999999999</v>
      </c>
      <c r="AD371" s="6">
        <v>63</v>
      </c>
      <c r="AE371" s="7">
        <v>13.85</v>
      </c>
      <c r="AF371" s="5">
        <v>839</v>
      </c>
      <c r="AG371" s="4"/>
      <c r="AH371" s="4"/>
      <c r="AI371" s="4"/>
      <c r="AJ371" s="4"/>
      <c r="AK371" s="4"/>
      <c r="AL371" s="4"/>
      <c r="AM371" s="4"/>
      <c r="AN371" s="11" t="s">
        <v>1533</v>
      </c>
    </row>
    <row r="372" spans="1:40" x14ac:dyDescent="0.25">
      <c r="A372" s="3">
        <v>37256</v>
      </c>
      <c r="B372" s="4" t="s">
        <v>704</v>
      </c>
      <c r="C372" s="4" t="s">
        <v>1019</v>
      </c>
      <c r="D372" s="8">
        <v>37278</v>
      </c>
      <c r="E372" s="8">
        <v>33890</v>
      </c>
      <c r="F372" s="6">
        <f t="shared" si="5"/>
        <v>9.2821917808219183</v>
      </c>
      <c r="G372" s="4" t="s">
        <v>1099</v>
      </c>
      <c r="H372" s="4" t="s">
        <v>1099</v>
      </c>
      <c r="I372" s="4" t="s">
        <v>8</v>
      </c>
      <c r="J372" s="4" t="s">
        <v>9</v>
      </c>
      <c r="K372" s="4" t="s">
        <v>10</v>
      </c>
      <c r="L372" s="4" t="s">
        <v>34</v>
      </c>
      <c r="M372" s="4" t="s">
        <v>170</v>
      </c>
      <c r="N372" s="4" t="s">
        <v>13</v>
      </c>
      <c r="O372" s="4" t="s">
        <v>34</v>
      </c>
      <c r="P372" s="4" t="s">
        <v>171</v>
      </c>
      <c r="Q372" s="4" t="s">
        <v>15</v>
      </c>
      <c r="R372" s="4" t="s">
        <v>389</v>
      </c>
      <c r="S372" s="4" t="s">
        <v>389</v>
      </c>
      <c r="T372" s="4" t="s">
        <v>389</v>
      </c>
      <c r="U372" s="4" t="s">
        <v>412</v>
      </c>
      <c r="V372" s="4" t="s">
        <v>412</v>
      </c>
      <c r="W372" s="4" t="s">
        <v>413</v>
      </c>
      <c r="X372" s="4" t="s">
        <v>412</v>
      </c>
      <c r="Y372" s="5">
        <v>200</v>
      </c>
      <c r="Z372" s="5">
        <v>8135.8</v>
      </c>
      <c r="AA372" s="19">
        <f>Z372/SUMIF(A:A,A372,Z:Z)</f>
        <v>4.1666666666666678E-2</v>
      </c>
      <c r="AB372" s="6">
        <v>7.75</v>
      </c>
      <c r="AC372" s="7">
        <v>10.750999999999999</v>
      </c>
      <c r="AD372" s="6">
        <v>65</v>
      </c>
      <c r="AE372" s="7">
        <v>14.18</v>
      </c>
      <c r="AF372" s="5">
        <v>898</v>
      </c>
      <c r="AG372" s="4"/>
      <c r="AH372" s="4"/>
      <c r="AI372" s="4"/>
      <c r="AJ372" s="4"/>
      <c r="AK372" s="4"/>
      <c r="AL372" s="4"/>
      <c r="AM372" s="4"/>
      <c r="AN372" s="11" t="s">
        <v>1533</v>
      </c>
    </row>
    <row r="373" spans="1:40" x14ac:dyDescent="0.25">
      <c r="A373" s="3">
        <v>37256</v>
      </c>
      <c r="B373" s="4" t="s">
        <v>705</v>
      </c>
      <c r="C373" s="4" t="s">
        <v>1019</v>
      </c>
      <c r="D373" s="8">
        <v>37278</v>
      </c>
      <c r="E373" s="8">
        <v>34001</v>
      </c>
      <c r="F373" s="6">
        <f t="shared" si="5"/>
        <v>8.9780821917808211</v>
      </c>
      <c r="G373" s="4" t="s">
        <v>1099</v>
      </c>
      <c r="H373" s="4" t="s">
        <v>1099</v>
      </c>
      <c r="I373" s="4" t="s">
        <v>8</v>
      </c>
      <c r="J373" s="4" t="s">
        <v>9</v>
      </c>
      <c r="K373" s="4" t="s">
        <v>10</v>
      </c>
      <c r="L373" s="4" t="s">
        <v>34</v>
      </c>
      <c r="M373" s="4" t="s">
        <v>170</v>
      </c>
      <c r="N373" s="4" t="s">
        <v>13</v>
      </c>
      <c r="O373" s="4" t="s">
        <v>34</v>
      </c>
      <c r="P373" s="4" t="s">
        <v>593</v>
      </c>
      <c r="Q373" s="4" t="s">
        <v>15</v>
      </c>
      <c r="R373" s="4" t="s">
        <v>389</v>
      </c>
      <c r="S373" s="4" t="s">
        <v>389</v>
      </c>
      <c r="T373" s="4" t="s">
        <v>389</v>
      </c>
      <c r="U373" s="4" t="s">
        <v>412</v>
      </c>
      <c r="V373" s="4" t="s">
        <v>412</v>
      </c>
      <c r="W373" s="4" t="s">
        <v>413</v>
      </c>
      <c r="X373" s="4" t="s">
        <v>412</v>
      </c>
      <c r="Y373" s="5">
        <v>300</v>
      </c>
      <c r="Z373" s="5">
        <v>8135.8</v>
      </c>
      <c r="AA373" s="19">
        <f>Z373/SUMIF(A:A,A373,Z:Z)</f>
        <v>4.1666666666666678E-2</v>
      </c>
      <c r="AB373" s="6">
        <v>7.95</v>
      </c>
      <c r="AC373" s="7">
        <v>21.088000000000001</v>
      </c>
      <c r="AD373" s="6">
        <v>60.5</v>
      </c>
      <c r="AE373" s="7">
        <v>13.72</v>
      </c>
      <c r="AF373" s="5">
        <v>826</v>
      </c>
      <c r="AG373" s="4"/>
      <c r="AH373" s="4"/>
      <c r="AI373" s="4"/>
      <c r="AJ373" s="4"/>
      <c r="AK373" s="4"/>
      <c r="AL373" s="4"/>
      <c r="AM373" s="4"/>
      <c r="AN373" s="11" t="s">
        <v>1533</v>
      </c>
    </row>
    <row r="374" spans="1:40" x14ac:dyDescent="0.25">
      <c r="A374" s="3">
        <v>37256</v>
      </c>
      <c r="B374" s="4" t="s">
        <v>714</v>
      </c>
      <c r="C374" s="4" t="s">
        <v>1020</v>
      </c>
      <c r="D374" s="8">
        <v>37271</v>
      </c>
      <c r="E374" s="8">
        <v>35804</v>
      </c>
      <c r="F374" s="6">
        <f t="shared" si="5"/>
        <v>4.0191780821917806</v>
      </c>
      <c r="G374" s="4" t="s">
        <v>197</v>
      </c>
      <c r="H374" s="4" t="s">
        <v>197</v>
      </c>
      <c r="I374" s="4" t="s">
        <v>8</v>
      </c>
      <c r="J374" s="4" t="s">
        <v>9</v>
      </c>
      <c r="K374" s="4" t="s">
        <v>10</v>
      </c>
      <c r="L374" s="4" t="s">
        <v>11</v>
      </c>
      <c r="M374" s="4" t="s">
        <v>149</v>
      </c>
      <c r="N374" s="4" t="s">
        <v>13</v>
      </c>
      <c r="O374" s="4" t="s">
        <v>11</v>
      </c>
      <c r="P374" s="4" t="s">
        <v>576</v>
      </c>
      <c r="Q374" s="4" t="s">
        <v>15</v>
      </c>
      <c r="R374" s="4" t="s">
        <v>389</v>
      </c>
      <c r="S374" s="4" t="s">
        <v>389</v>
      </c>
      <c r="T374" s="4" t="s">
        <v>400</v>
      </c>
      <c r="U374" s="4" t="s">
        <v>412</v>
      </c>
      <c r="V374" s="4" t="s">
        <v>412</v>
      </c>
      <c r="W374" s="4" t="s">
        <v>413</v>
      </c>
      <c r="X374" s="4" t="s">
        <v>412</v>
      </c>
      <c r="Y374" s="5">
        <v>225</v>
      </c>
      <c r="Z374" s="5">
        <v>8135.8</v>
      </c>
      <c r="AA374" s="19">
        <f>Z374/SUMIF(A:A,A374,Z:Z)</f>
        <v>4.1666666666666678E-2</v>
      </c>
      <c r="AB374" s="6">
        <v>9.25</v>
      </c>
      <c r="AC374" s="7">
        <v>5.5369999999999999</v>
      </c>
      <c r="AD374" s="6">
        <v>22</v>
      </c>
      <c r="AE374" s="7">
        <v>55.79</v>
      </c>
      <c r="AF374" s="5">
        <v>5162</v>
      </c>
      <c r="AG374" s="4"/>
      <c r="AH374" s="4"/>
      <c r="AI374" s="4"/>
      <c r="AJ374" s="4"/>
      <c r="AK374" s="4"/>
      <c r="AL374" s="4"/>
      <c r="AM374" s="4"/>
      <c r="AN374" s="11" t="s">
        <v>1534</v>
      </c>
    </row>
    <row r="375" spans="1:40" x14ac:dyDescent="0.25">
      <c r="A375" s="3">
        <v>37256</v>
      </c>
      <c r="B375" s="4" t="s">
        <v>1021</v>
      </c>
      <c r="C375" s="4" t="s">
        <v>1020</v>
      </c>
      <c r="D375" s="8">
        <v>37271</v>
      </c>
      <c r="E375" s="8">
        <v>36867</v>
      </c>
      <c r="F375" s="6">
        <f t="shared" si="5"/>
        <v>1.106849315068493</v>
      </c>
      <c r="G375" s="4" t="s">
        <v>197</v>
      </c>
      <c r="H375" s="4" t="s">
        <v>197</v>
      </c>
      <c r="I375" s="4" t="s">
        <v>8</v>
      </c>
      <c r="J375" s="4" t="s">
        <v>9</v>
      </c>
      <c r="K375" s="4" t="s">
        <v>10</v>
      </c>
      <c r="L375" s="4" t="s">
        <v>11</v>
      </c>
      <c r="M375" s="4" t="s">
        <v>149</v>
      </c>
      <c r="N375" s="4" t="s">
        <v>13</v>
      </c>
      <c r="O375" s="4" t="s">
        <v>11</v>
      </c>
      <c r="P375" s="4" t="s">
        <v>576</v>
      </c>
      <c r="Q375" s="4" t="s">
        <v>15</v>
      </c>
      <c r="R375" s="4" t="s">
        <v>393</v>
      </c>
      <c r="S375" s="4" t="s">
        <v>394</v>
      </c>
      <c r="T375" s="4" t="s">
        <v>400</v>
      </c>
      <c r="U375" s="4" t="s">
        <v>412</v>
      </c>
      <c r="V375" s="4" t="s">
        <v>412</v>
      </c>
      <c r="W375" s="4" t="s">
        <v>413</v>
      </c>
      <c r="X375" s="4" t="s">
        <v>412</v>
      </c>
      <c r="Y375" s="5">
        <v>150</v>
      </c>
      <c r="Z375" s="5">
        <v>8135.8</v>
      </c>
      <c r="AA375" s="19">
        <f>Z375/SUMIF(A:A,A375,Z:Z)</f>
        <v>4.1666666666666678E-2</v>
      </c>
      <c r="AB375" s="6">
        <v>12</v>
      </c>
      <c r="AC375" s="7">
        <v>6.5380000000000003</v>
      </c>
      <c r="AD375" s="6">
        <v>22.5</v>
      </c>
      <c r="AE375" s="7">
        <v>60.07</v>
      </c>
      <c r="AF375" s="5">
        <v>5599</v>
      </c>
      <c r="AG375" s="4"/>
      <c r="AH375" s="4"/>
      <c r="AI375" s="4"/>
      <c r="AJ375" s="4"/>
      <c r="AK375" s="4"/>
      <c r="AL375" s="4"/>
      <c r="AM375" s="4"/>
      <c r="AN375" s="11" t="s">
        <v>1535</v>
      </c>
    </row>
    <row r="376" spans="1:40" x14ac:dyDescent="0.25">
      <c r="A376" s="3">
        <v>37256</v>
      </c>
      <c r="B376" s="4" t="s">
        <v>1022</v>
      </c>
      <c r="C376" s="4" t="s">
        <v>1020</v>
      </c>
      <c r="D376" s="8">
        <v>37271</v>
      </c>
      <c r="E376" s="8">
        <v>36907</v>
      </c>
      <c r="F376" s="6">
        <f t="shared" si="5"/>
        <v>0.99726027397260275</v>
      </c>
      <c r="G376" s="4" t="s">
        <v>197</v>
      </c>
      <c r="H376" s="4" t="s">
        <v>197</v>
      </c>
      <c r="I376" s="4" t="s">
        <v>8</v>
      </c>
      <c r="J376" s="4" t="s">
        <v>9</v>
      </c>
      <c r="K376" s="4" t="s">
        <v>10</v>
      </c>
      <c r="L376" s="4" t="s">
        <v>11</v>
      </c>
      <c r="M376" s="4" t="s">
        <v>149</v>
      </c>
      <c r="N376" s="4" t="s">
        <v>13</v>
      </c>
      <c r="O376" s="4" t="s">
        <v>11</v>
      </c>
      <c r="P376" s="4" t="s">
        <v>576</v>
      </c>
      <c r="Q376" s="4" t="s">
        <v>15</v>
      </c>
      <c r="R376" s="4" t="s">
        <v>393</v>
      </c>
      <c r="S376" s="4" t="s">
        <v>394</v>
      </c>
      <c r="T376" s="4" t="s">
        <v>400</v>
      </c>
      <c r="U376" s="4" t="s">
        <v>412</v>
      </c>
      <c r="V376" s="4" t="s">
        <v>412</v>
      </c>
      <c r="W376" s="4" t="s">
        <v>413</v>
      </c>
      <c r="X376" s="4" t="s">
        <v>412</v>
      </c>
      <c r="Y376" s="5">
        <v>750</v>
      </c>
      <c r="Z376" s="5">
        <v>8135.8</v>
      </c>
      <c r="AA376" s="19">
        <f>Z376/SUMIF(A:A,A376,Z:Z)</f>
        <v>4.1666666666666678E-2</v>
      </c>
      <c r="AB376" s="6">
        <v>11.375</v>
      </c>
      <c r="AC376" s="7">
        <v>7.0030000000000001</v>
      </c>
      <c r="AD376" s="6">
        <v>23</v>
      </c>
      <c r="AE376" s="7">
        <v>55.65</v>
      </c>
      <c r="AF376" s="5">
        <v>5148</v>
      </c>
      <c r="AG376" s="4"/>
      <c r="AH376" s="4"/>
      <c r="AI376" s="4"/>
      <c r="AJ376" s="4"/>
      <c r="AK376" s="4"/>
      <c r="AL376" s="4"/>
      <c r="AM376" s="4"/>
      <c r="AN376" s="11" t="s">
        <v>1536</v>
      </c>
    </row>
    <row r="377" spans="1:40" x14ac:dyDescent="0.25">
      <c r="A377" s="3">
        <v>37256</v>
      </c>
      <c r="B377" s="4" t="s">
        <v>721</v>
      </c>
      <c r="C377" s="4" t="s">
        <v>1023</v>
      </c>
      <c r="D377" s="8">
        <v>37270</v>
      </c>
      <c r="E377" s="8">
        <v>35947</v>
      </c>
      <c r="F377" s="6">
        <f t="shared" si="5"/>
        <v>3.6246575342465754</v>
      </c>
      <c r="G377" s="4" t="s">
        <v>197</v>
      </c>
      <c r="H377" s="4" t="s">
        <v>197</v>
      </c>
      <c r="I377" s="4" t="s">
        <v>8</v>
      </c>
      <c r="J377" s="4" t="s">
        <v>67</v>
      </c>
      <c r="K377" s="4" t="s">
        <v>68</v>
      </c>
      <c r="L377" s="4" t="s">
        <v>11</v>
      </c>
      <c r="M377" s="4" t="s">
        <v>149</v>
      </c>
      <c r="N377" s="4" t="s">
        <v>13</v>
      </c>
      <c r="O377" s="4" t="s">
        <v>11</v>
      </c>
      <c r="P377" s="4" t="s">
        <v>576</v>
      </c>
      <c r="Q377" s="4" t="s">
        <v>15</v>
      </c>
      <c r="R377" s="4" t="s">
        <v>389</v>
      </c>
      <c r="S377" s="4" t="s">
        <v>389</v>
      </c>
      <c r="T377" s="4" t="s">
        <v>403</v>
      </c>
      <c r="U377" s="4" t="s">
        <v>412</v>
      </c>
      <c r="V377" s="4" t="s">
        <v>412</v>
      </c>
      <c r="W377" s="4" t="s">
        <v>413</v>
      </c>
      <c r="X377" s="4" t="s">
        <v>412</v>
      </c>
      <c r="Y377" s="5">
        <v>199.5</v>
      </c>
      <c r="Z377" s="5">
        <v>8135.8</v>
      </c>
      <c r="AA377" s="19">
        <f>Z377/SUMIF(A:A,A377,Z:Z)</f>
        <v>4.1666666666666678E-2</v>
      </c>
      <c r="AB377" s="6">
        <v>10.25</v>
      </c>
      <c r="AC377" s="7">
        <v>5.8360000000000003</v>
      </c>
      <c r="AD377" s="6">
        <v>17.25</v>
      </c>
      <c r="AE377" s="7">
        <v>69.37</v>
      </c>
      <c r="AF377" s="5">
        <v>6538</v>
      </c>
      <c r="AG377" s="4" t="s">
        <v>414</v>
      </c>
      <c r="AH377" s="4"/>
      <c r="AI377" s="4"/>
      <c r="AJ377" s="4"/>
      <c r="AK377" s="4"/>
      <c r="AL377" s="4"/>
      <c r="AM377" s="4"/>
      <c r="AN377" s="11" t="s">
        <v>1537</v>
      </c>
    </row>
    <row r="378" spans="1:40" x14ac:dyDescent="0.25">
      <c r="A378" s="3">
        <v>37256</v>
      </c>
      <c r="B378" s="4" t="s">
        <v>722</v>
      </c>
      <c r="C378" s="4" t="s">
        <v>1023</v>
      </c>
      <c r="D378" s="8">
        <v>37270</v>
      </c>
      <c r="E378" s="8">
        <v>35947</v>
      </c>
      <c r="F378" s="6">
        <f t="shared" si="5"/>
        <v>3.6246575342465754</v>
      </c>
      <c r="G378" s="4" t="s">
        <v>197</v>
      </c>
      <c r="H378" s="4" t="s">
        <v>197</v>
      </c>
      <c r="I378" s="4" t="s">
        <v>8</v>
      </c>
      <c r="J378" s="4" t="s">
        <v>67</v>
      </c>
      <c r="K378" s="4" t="s">
        <v>68</v>
      </c>
      <c r="L378" s="4" t="s">
        <v>11</v>
      </c>
      <c r="M378" s="4" t="s">
        <v>149</v>
      </c>
      <c r="N378" s="4" t="s">
        <v>13</v>
      </c>
      <c r="O378" s="4" t="s">
        <v>11</v>
      </c>
      <c r="P378" s="4" t="s">
        <v>576</v>
      </c>
      <c r="Q378" s="4" t="s">
        <v>15</v>
      </c>
      <c r="R378" s="4" t="s">
        <v>389</v>
      </c>
      <c r="S378" s="4" t="s">
        <v>389</v>
      </c>
      <c r="T378" s="4" t="s">
        <v>403</v>
      </c>
      <c r="U378" s="4" t="s">
        <v>413</v>
      </c>
      <c r="V378" s="4" t="s">
        <v>412</v>
      </c>
      <c r="W378" s="4" t="s">
        <v>413</v>
      </c>
      <c r="X378" s="4" t="s">
        <v>412</v>
      </c>
      <c r="Y378" s="5">
        <v>192.1</v>
      </c>
      <c r="Z378" s="5">
        <v>8135.8</v>
      </c>
      <c r="AA378" s="19">
        <f>Z378/SUMIF(A:A,A378,Z:Z)</f>
        <v>4.1666666666666678E-2</v>
      </c>
      <c r="AB378" s="6">
        <v>11.25</v>
      </c>
      <c r="AC378" s="7">
        <v>5.8360000000000003</v>
      </c>
      <c r="AD378" s="6">
        <v>17.25</v>
      </c>
      <c r="AE378" s="7">
        <v>73.709999999999994</v>
      </c>
      <c r="AF378" s="5">
        <v>6981</v>
      </c>
      <c r="AG378" s="4" t="s">
        <v>414</v>
      </c>
      <c r="AH378" s="4"/>
      <c r="AI378" s="4"/>
      <c r="AJ378" s="4"/>
      <c r="AK378" s="4"/>
      <c r="AL378" s="4"/>
      <c r="AM378" s="4"/>
      <c r="AN378" s="11" t="s">
        <v>1538</v>
      </c>
    </row>
    <row r="379" spans="1:40" x14ac:dyDescent="0.25">
      <c r="A379" s="3">
        <v>37256</v>
      </c>
      <c r="B379" s="4" t="s">
        <v>1024</v>
      </c>
      <c r="C379" s="4" t="s">
        <v>1025</v>
      </c>
      <c r="D379" s="8">
        <v>37288</v>
      </c>
      <c r="E379" s="8">
        <v>35706</v>
      </c>
      <c r="F379" s="6">
        <f t="shared" si="5"/>
        <v>4.3342465753424655</v>
      </c>
      <c r="G379" s="4" t="s">
        <v>40</v>
      </c>
      <c r="H379" s="4" t="s">
        <v>40</v>
      </c>
      <c r="I379" s="4" t="s">
        <v>8</v>
      </c>
      <c r="J379" s="4" t="s">
        <v>9</v>
      </c>
      <c r="K379" s="4" t="s">
        <v>10</v>
      </c>
      <c r="L379" s="4" t="s">
        <v>240</v>
      </c>
      <c r="M379" s="4" t="s">
        <v>240</v>
      </c>
      <c r="N379" s="4" t="s">
        <v>13</v>
      </c>
      <c r="O379" s="4" t="s">
        <v>571</v>
      </c>
      <c r="P379" s="4" t="s">
        <v>572</v>
      </c>
      <c r="Q379" s="4" t="s">
        <v>37</v>
      </c>
      <c r="R379" s="4" t="s">
        <v>393</v>
      </c>
      <c r="S379" s="4" t="s">
        <v>394</v>
      </c>
      <c r="T379" s="4" t="s">
        <v>403</v>
      </c>
      <c r="U379" s="4" t="s">
        <v>412</v>
      </c>
      <c r="V379" s="4" t="s">
        <v>412</v>
      </c>
      <c r="W379" s="4" t="s">
        <v>413</v>
      </c>
      <c r="X379" s="4" t="s">
        <v>412</v>
      </c>
      <c r="Y379" s="5">
        <v>400</v>
      </c>
      <c r="Z379" s="5">
        <v>8135.8</v>
      </c>
      <c r="AA379" s="19">
        <f>Z379/SUMIF(A:A,A379,Z:Z)</f>
        <v>4.1666666666666678E-2</v>
      </c>
      <c r="AB379" s="6">
        <v>9</v>
      </c>
      <c r="AC379" s="7">
        <v>5.4989999999999997</v>
      </c>
      <c r="AD379" s="6">
        <v>28</v>
      </c>
      <c r="AE379" s="7">
        <v>45.76</v>
      </c>
      <c r="AF379" s="5">
        <v>4146</v>
      </c>
      <c r="AG379" s="4"/>
      <c r="AH379" s="4"/>
      <c r="AI379" s="4"/>
      <c r="AJ379" s="4"/>
      <c r="AK379" s="4"/>
      <c r="AL379" s="4"/>
      <c r="AM379" s="4"/>
      <c r="AN379" s="11" t="s">
        <v>1539</v>
      </c>
    </row>
    <row r="380" spans="1:40" x14ac:dyDescent="0.25">
      <c r="A380" s="3">
        <v>37256</v>
      </c>
      <c r="B380" s="4" t="s">
        <v>759</v>
      </c>
      <c r="C380" s="4" t="s">
        <v>1026</v>
      </c>
      <c r="D380" s="8">
        <v>37284</v>
      </c>
      <c r="E380" s="8">
        <v>33477</v>
      </c>
      <c r="F380" s="6">
        <f t="shared" si="5"/>
        <v>10.43013698630137</v>
      </c>
      <c r="G380" s="4" t="s">
        <v>197</v>
      </c>
      <c r="H380" s="4" t="s">
        <v>197</v>
      </c>
      <c r="I380" s="4" t="s">
        <v>8</v>
      </c>
      <c r="J380" s="4" t="s">
        <v>9</v>
      </c>
      <c r="K380" s="4" t="s">
        <v>10</v>
      </c>
      <c r="L380" s="4" t="s">
        <v>11</v>
      </c>
      <c r="M380" s="4" t="s">
        <v>149</v>
      </c>
      <c r="N380" s="4" t="s">
        <v>13</v>
      </c>
      <c r="O380" s="4" t="s">
        <v>11</v>
      </c>
      <c r="P380" s="4" t="s">
        <v>576</v>
      </c>
      <c r="Q380" s="4" t="s">
        <v>15</v>
      </c>
      <c r="R380" s="4" t="s">
        <v>392</v>
      </c>
      <c r="S380" s="4" t="s">
        <v>389</v>
      </c>
      <c r="T380" s="4" t="s">
        <v>406</v>
      </c>
      <c r="U380" s="4" t="s">
        <v>413</v>
      </c>
      <c r="V380" s="4"/>
      <c r="W380" s="4" t="s">
        <v>413</v>
      </c>
      <c r="X380" s="4" t="s">
        <v>413</v>
      </c>
      <c r="Y380" s="5">
        <v>100</v>
      </c>
      <c r="Z380" s="5">
        <v>8135.8</v>
      </c>
      <c r="AA380" s="19">
        <f>Z380/SUMIF(A:A,A380,Z:Z)</f>
        <v>4.1666666666666678E-2</v>
      </c>
      <c r="AB380" s="6">
        <v>9</v>
      </c>
      <c r="AC380" s="7">
        <v>19.622</v>
      </c>
      <c r="AD380" s="6">
        <v>9.5</v>
      </c>
      <c r="AE380" s="7">
        <v>93.13</v>
      </c>
      <c r="AF380" s="5">
        <v>8967</v>
      </c>
      <c r="AG380" s="4"/>
      <c r="AH380" s="4"/>
      <c r="AI380" s="4"/>
      <c r="AJ380" s="4"/>
      <c r="AK380" s="4"/>
      <c r="AL380" s="4"/>
      <c r="AM380" s="4"/>
      <c r="AN380" s="11" t="s">
        <v>1540</v>
      </c>
    </row>
    <row r="381" spans="1:40" x14ac:dyDescent="0.25">
      <c r="A381" s="3">
        <v>37256</v>
      </c>
      <c r="B381" s="4" t="s">
        <v>1027</v>
      </c>
      <c r="C381" s="4" t="s">
        <v>1028</v>
      </c>
      <c r="D381" s="8">
        <v>37288</v>
      </c>
      <c r="E381" s="8">
        <v>36144</v>
      </c>
      <c r="F381" s="6">
        <f t="shared" si="5"/>
        <v>3.1342465753424658</v>
      </c>
      <c r="G381" s="4" t="s">
        <v>40</v>
      </c>
      <c r="H381" s="4" t="s">
        <v>40</v>
      </c>
      <c r="I381" s="4" t="s">
        <v>8</v>
      </c>
      <c r="J381" s="4" t="s">
        <v>9</v>
      </c>
      <c r="K381" s="4" t="s">
        <v>10</v>
      </c>
      <c r="L381" s="4" t="s">
        <v>1095</v>
      </c>
      <c r="M381" s="4" t="s">
        <v>1071</v>
      </c>
      <c r="N381" s="4" t="s">
        <v>13</v>
      </c>
      <c r="O381" s="4" t="s">
        <v>161</v>
      </c>
      <c r="P381" s="4" t="s">
        <v>582</v>
      </c>
      <c r="Q381" s="4" t="s">
        <v>37</v>
      </c>
      <c r="R381" s="4" t="s">
        <v>393</v>
      </c>
      <c r="S381" s="4" t="s">
        <v>394</v>
      </c>
      <c r="T381" s="4" t="s">
        <v>403</v>
      </c>
      <c r="U381" s="4" t="s">
        <v>413</v>
      </c>
      <c r="V381" s="4" t="s">
        <v>412</v>
      </c>
      <c r="W381" s="4" t="s">
        <v>413</v>
      </c>
      <c r="X381" s="4" t="s">
        <v>412</v>
      </c>
      <c r="Y381" s="5">
        <v>100</v>
      </c>
      <c r="Z381" s="5">
        <v>8135.8</v>
      </c>
      <c r="AA381" s="19">
        <f>Z381/SUMIF(A:A,A381,Z:Z)</f>
        <v>4.1666666666666678E-2</v>
      </c>
      <c r="AB381" s="6">
        <v>10.25</v>
      </c>
      <c r="AC381" s="7">
        <v>6.5</v>
      </c>
      <c r="AD381" s="6">
        <v>35.630000000000003</v>
      </c>
      <c r="AE381" s="7">
        <v>37.03</v>
      </c>
      <c r="AF381" s="5">
        <v>3257</v>
      </c>
      <c r="AG381" s="4"/>
      <c r="AH381" s="4"/>
      <c r="AI381" s="4"/>
      <c r="AJ381" s="4"/>
      <c r="AK381" s="4"/>
      <c r="AL381" s="4"/>
      <c r="AM381" s="4"/>
      <c r="AN381" s="11" t="s">
        <v>1541</v>
      </c>
    </row>
    <row r="382" spans="1:40" x14ac:dyDescent="0.25">
      <c r="A382" s="3">
        <v>37256</v>
      </c>
      <c r="B382" s="4" t="s">
        <v>784</v>
      </c>
      <c r="C382" s="4" t="s">
        <v>1029</v>
      </c>
      <c r="D382" s="8">
        <v>37760</v>
      </c>
      <c r="E382" s="8">
        <v>35025</v>
      </c>
      <c r="F382" s="6">
        <f t="shared" si="5"/>
        <v>7.493150684931507</v>
      </c>
      <c r="G382" s="4" t="s">
        <v>197</v>
      </c>
      <c r="H382" s="4" t="s">
        <v>197</v>
      </c>
      <c r="I382" s="4" t="s">
        <v>8</v>
      </c>
      <c r="J382" s="4" t="s">
        <v>9</v>
      </c>
      <c r="K382" s="4" t="s">
        <v>10</v>
      </c>
      <c r="L382" s="4" t="s">
        <v>115</v>
      </c>
      <c r="M382" s="4" t="s">
        <v>116</v>
      </c>
      <c r="N382" s="4" t="s">
        <v>13</v>
      </c>
      <c r="O382" s="4" t="s">
        <v>71</v>
      </c>
      <c r="P382" s="4" t="s">
        <v>117</v>
      </c>
      <c r="Q382" s="4" t="s">
        <v>15</v>
      </c>
      <c r="R382" s="4" t="s">
        <v>392</v>
      </c>
      <c r="S382" s="4" t="s">
        <v>389</v>
      </c>
      <c r="T382" s="4" t="s">
        <v>400</v>
      </c>
      <c r="U382" s="4" t="s">
        <v>413</v>
      </c>
      <c r="V382" s="4"/>
      <c r="W382" s="4" t="s">
        <v>413</v>
      </c>
      <c r="X382" s="4" t="s">
        <v>413</v>
      </c>
      <c r="Y382" s="5">
        <v>125</v>
      </c>
      <c r="Z382" s="5">
        <v>8135.8</v>
      </c>
      <c r="AA382" s="19">
        <f>Z382/SUMIF(A:A,A382,Z:Z)</f>
        <v>4.1666666666666678E-2</v>
      </c>
      <c r="AB382" s="6">
        <v>10.75</v>
      </c>
      <c r="AC382" s="7">
        <v>3.4159999999999999</v>
      </c>
      <c r="AD382" s="6">
        <v>10.5</v>
      </c>
      <c r="AE382" s="7">
        <v>143.44</v>
      </c>
      <c r="AF382" s="5">
        <v>13152</v>
      </c>
      <c r="AG382" s="4"/>
      <c r="AH382" s="4"/>
      <c r="AI382" s="4"/>
      <c r="AJ382" s="4"/>
      <c r="AK382" s="4"/>
      <c r="AL382" s="4"/>
      <c r="AM382" s="4"/>
      <c r="AN382" s="11" t="s">
        <v>1542</v>
      </c>
    </row>
    <row r="383" spans="1:40" x14ac:dyDescent="0.25">
      <c r="A383" s="3">
        <v>37256</v>
      </c>
      <c r="B383" s="4" t="s">
        <v>785</v>
      </c>
      <c r="C383" s="4" t="s">
        <v>1029</v>
      </c>
      <c r="D383" s="8">
        <v>37288</v>
      </c>
      <c r="E383" s="8">
        <v>35319</v>
      </c>
      <c r="F383" s="6">
        <f t="shared" si="5"/>
        <v>5.3945205479452056</v>
      </c>
      <c r="G383" s="4" t="s">
        <v>197</v>
      </c>
      <c r="H383" s="4" t="s">
        <v>197</v>
      </c>
      <c r="I383" s="4" t="s">
        <v>8</v>
      </c>
      <c r="J383" s="4" t="s">
        <v>9</v>
      </c>
      <c r="K383" s="4" t="s">
        <v>10</v>
      </c>
      <c r="L383" s="4" t="s">
        <v>115</v>
      </c>
      <c r="M383" s="4" t="s">
        <v>116</v>
      </c>
      <c r="N383" s="4" t="s">
        <v>13</v>
      </c>
      <c r="O383" s="4" t="s">
        <v>71</v>
      </c>
      <c r="P383" s="4" t="s">
        <v>117</v>
      </c>
      <c r="Q383" s="4" t="s">
        <v>15</v>
      </c>
      <c r="R383" s="4" t="s">
        <v>389</v>
      </c>
      <c r="S383" s="4" t="s">
        <v>389</v>
      </c>
      <c r="T383" s="4" t="s">
        <v>400</v>
      </c>
      <c r="U383" s="4" t="s">
        <v>412</v>
      </c>
      <c r="V383" s="4" t="s">
        <v>412</v>
      </c>
      <c r="W383" s="4" t="s">
        <v>413</v>
      </c>
      <c r="X383" s="4" t="s">
        <v>412</v>
      </c>
      <c r="Y383" s="5">
        <v>125</v>
      </c>
      <c r="Z383" s="5">
        <v>8135.8</v>
      </c>
      <c r="AA383" s="19">
        <f>Z383/SUMIF(A:A,A383,Z:Z)</f>
        <v>4.1666666666666678E-2</v>
      </c>
      <c r="AB383" s="6">
        <v>11.375</v>
      </c>
      <c r="AC383" s="7">
        <v>2.5</v>
      </c>
      <c r="AD383" s="6">
        <v>10.5</v>
      </c>
      <c r="AE383" s="7">
        <v>175.39</v>
      </c>
      <c r="AF383" s="5">
        <v>17210</v>
      </c>
      <c r="AG383" s="4"/>
      <c r="AH383" s="4"/>
      <c r="AI383" s="4"/>
      <c r="AJ383" s="4"/>
      <c r="AK383" s="4"/>
      <c r="AL383" s="4"/>
      <c r="AM383" s="4"/>
      <c r="AN383" s="11" t="s">
        <v>1543</v>
      </c>
    </row>
    <row r="384" spans="1:40" x14ac:dyDescent="0.25">
      <c r="W384" s="4"/>
    </row>
  </sheetData>
  <autoFilter ref="A1:AN3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14" bestFit="1" customWidth="1"/>
    <col min="5" max="5" width="20.28515625" bestFit="1" customWidth="1"/>
    <col min="6" max="6" width="20" bestFit="1" customWidth="1"/>
    <col min="7" max="7" width="23.28515625" bestFit="1" customWidth="1"/>
    <col min="8" max="8" width="12.7109375" bestFit="1" customWidth="1"/>
    <col min="9" max="9" width="24" bestFit="1" customWidth="1"/>
    <col min="10" max="10" width="16.85546875" bestFit="1" customWidth="1"/>
    <col min="11" max="11" width="16" bestFit="1" customWidth="1"/>
    <col min="12" max="12" width="12.5703125" bestFit="1" customWidth="1"/>
    <col min="13" max="13" width="11.5703125" bestFit="1" customWidth="1"/>
    <col min="14" max="14" width="11.42578125" bestFit="1" customWidth="1"/>
    <col min="15" max="15" width="13.7109375" bestFit="1" customWidth="1"/>
    <col min="16" max="16" width="32.42578125" bestFit="1" customWidth="1"/>
    <col min="17" max="17" width="27.42578125" bestFit="1" customWidth="1"/>
    <col min="18" max="18" width="22.140625" bestFit="1" customWidth="1"/>
    <col min="19" max="19" width="12.140625" bestFit="1" customWidth="1"/>
    <col min="20" max="22" width="7.5703125" customWidth="1"/>
    <col min="23" max="23" width="12.7109375" bestFit="1" customWidth="1"/>
    <col min="24" max="24" width="31" bestFit="1" customWidth="1"/>
    <col min="25" max="25" width="23.5703125" bestFit="1" customWidth="1"/>
    <col min="26" max="26" width="33.42578125" bestFit="1" customWidth="1"/>
  </cols>
  <sheetData>
    <row r="1" spans="1:26" x14ac:dyDescent="0.25">
      <c r="A1" s="21" t="s">
        <v>0</v>
      </c>
      <c r="B1" s="22" t="s">
        <v>1113</v>
      </c>
      <c r="C1" s="24" t="s">
        <v>29</v>
      </c>
      <c r="D1" s="24" t="s">
        <v>90</v>
      </c>
      <c r="E1" s="24" t="s">
        <v>71</v>
      </c>
      <c r="F1" s="24" t="s">
        <v>161</v>
      </c>
      <c r="G1" s="24" t="s">
        <v>571</v>
      </c>
      <c r="H1" s="24" t="s">
        <v>138</v>
      </c>
      <c r="I1" s="24" t="s">
        <v>102</v>
      </c>
      <c r="J1" s="24" t="s">
        <v>111</v>
      </c>
      <c r="K1" s="24" t="s">
        <v>577</v>
      </c>
      <c r="L1" s="24" t="s">
        <v>248</v>
      </c>
      <c r="M1" s="24" t="s">
        <v>19</v>
      </c>
      <c r="N1" s="24" t="s">
        <v>34</v>
      </c>
      <c r="O1" s="24" t="s">
        <v>42</v>
      </c>
      <c r="P1" s="24" t="s">
        <v>14</v>
      </c>
      <c r="Q1" s="24" t="s">
        <v>11</v>
      </c>
      <c r="R1" s="24" t="s">
        <v>126</v>
      </c>
      <c r="S1" s="24" t="s">
        <v>188</v>
      </c>
      <c r="T1" s="24"/>
      <c r="U1" s="24"/>
      <c r="V1" s="24"/>
      <c r="W1" s="24" t="s">
        <v>1549</v>
      </c>
      <c r="X1" s="24" t="s">
        <v>1114</v>
      </c>
      <c r="Y1" s="22" t="s">
        <v>1188</v>
      </c>
      <c r="Z1" s="22" t="s">
        <v>1115</v>
      </c>
    </row>
    <row r="2" spans="1:26" x14ac:dyDescent="0.25">
      <c r="A2" s="10">
        <v>35795</v>
      </c>
      <c r="B2" s="12">
        <v>1</v>
      </c>
      <c r="C2" s="27">
        <f>VLOOKUP($A2,industry_chart_data!$A:$DF,7,FALSE)</f>
        <v>8.1890666812298618E-2</v>
      </c>
      <c r="D2" s="27">
        <f>VLOOKUP($A2,industry_chart_data!$A:$DF,12,FALSE)</f>
        <v>0</v>
      </c>
      <c r="E2" s="27">
        <f>VLOOKUP($A2,industry_chart_data!$A:$DF,17,FALSE)</f>
        <v>5.4611981868822025E-2</v>
      </c>
      <c r="F2" s="27">
        <f>VLOOKUP($A2,industry_chart_data!$A:$DF,22,FALSE)</f>
        <v>0</v>
      </c>
      <c r="G2" s="27">
        <f>VLOOKUP($A2,industry_chart_data!$A:$DF,27,FALSE)</f>
        <v>0</v>
      </c>
      <c r="H2" s="27">
        <f>VLOOKUP($A2,industry_chart_data!$A:$DF,32,FALSE)</f>
        <v>0</v>
      </c>
      <c r="I2" s="27">
        <f>VLOOKUP($A2,industry_chart_data!$A:$DF,37,FALSE)</f>
        <v>0</v>
      </c>
      <c r="J2" s="27">
        <f>VLOOKUP($A2,industry_chart_data!$A:$DF,42,FALSE)</f>
        <v>0</v>
      </c>
      <c r="K2" s="27">
        <f>VLOOKUP($A2,industry_chart_data!$A:$DF,47,FALSE)</f>
        <v>0</v>
      </c>
      <c r="L2" s="27">
        <f>VLOOKUP($A2,industry_chart_data!$A:$DF,52,FALSE)</f>
        <v>3.4132488668013765E-2</v>
      </c>
      <c r="M2" s="27">
        <f>VLOOKUP($A2,industry_chart_data!$A:$DF,57,FALSE)</f>
        <v>0.21001037627655506</v>
      </c>
      <c r="N2" s="27">
        <f>VLOOKUP($A2,industry_chart_data!$A:$DF,62,FALSE)</f>
        <v>0.54131396428376388</v>
      </c>
      <c r="O2" s="27">
        <f>VLOOKUP($A2,industry_chart_data!$A:$DF,67,FALSE)</f>
        <v>0</v>
      </c>
      <c r="P2" s="27">
        <f>VLOOKUP($A2,industry_chart_data!$A:$DF,72,FALSE)</f>
        <v>7.8040522090546668E-2</v>
      </c>
      <c r="Q2" s="27">
        <f>VLOOKUP($A2,industry_chart_data!$A:$DF,77,FALSE)</f>
        <v>0</v>
      </c>
      <c r="R2" s="27">
        <f>VLOOKUP($A2,industry_chart_data!$A:$DF,82,FALSE)</f>
        <v>0</v>
      </c>
      <c r="S2" s="27">
        <f>VLOOKUP($A2,industry_chart_data!$A:$DF,87,FALSE)</f>
        <v>0</v>
      </c>
      <c r="T2" s="27">
        <f>Q2+M2</f>
        <v>0.21001037627655506</v>
      </c>
      <c r="U2" s="27">
        <f>Q2+P2+M2</f>
        <v>0.28805089836710174</v>
      </c>
      <c r="V2" s="27"/>
      <c r="W2" s="27">
        <v>0.71194910163289837</v>
      </c>
      <c r="X2" s="27">
        <v>1</v>
      </c>
      <c r="Y2" s="27">
        <v>1.8497566455267834E-2</v>
      </c>
      <c r="Z2" s="27">
        <v>1.5500882090770799E-2</v>
      </c>
    </row>
    <row r="3" spans="1:26" x14ac:dyDescent="0.25">
      <c r="A3" s="10">
        <v>35885</v>
      </c>
      <c r="B3" s="12">
        <v>0</v>
      </c>
      <c r="C3" s="27">
        <f>VLOOKUP($A3,industry_chart_data!$A:$DF,7,FALSE)</f>
        <v>6.772350563421628E-2</v>
      </c>
      <c r="D3" s="27">
        <f>VLOOKUP($A3,industry_chart_data!$A:$DF,12,FALSE)</f>
        <v>0</v>
      </c>
      <c r="E3" s="27">
        <f>VLOOKUP($A3,industry_chart_data!$A:$DF,17,FALSE)</f>
        <v>4.516405844229162E-2</v>
      </c>
      <c r="F3" s="27">
        <f>VLOOKUP($A3,industry_chart_data!$A:$DF,22,FALSE)</f>
        <v>0</v>
      </c>
      <c r="G3" s="27">
        <f>VLOOKUP($A3,industry_chart_data!$A:$DF,27,FALSE)</f>
        <v>0</v>
      </c>
      <c r="H3" s="27">
        <f>VLOOKUP($A3,industry_chart_data!$A:$DF,32,FALSE)</f>
        <v>0</v>
      </c>
      <c r="I3" s="27">
        <f>VLOOKUP($A3,industry_chart_data!$A:$DF,37,FALSE)</f>
        <v>0</v>
      </c>
      <c r="J3" s="27">
        <f>VLOOKUP($A3,industry_chart_data!$A:$DF,42,FALSE)</f>
        <v>0</v>
      </c>
      <c r="K3" s="27">
        <f>VLOOKUP($A3,industry_chart_data!$A:$DF,47,FALSE)</f>
        <v>0</v>
      </c>
      <c r="L3" s="27">
        <f>VLOOKUP($A3,industry_chart_data!$A:$DF,52,FALSE)</f>
        <v>2.8227536526432263E-2</v>
      </c>
      <c r="M3" s="27">
        <f>VLOOKUP($A3,industry_chart_data!$A:$DF,57,FALSE)</f>
        <v>0.1282659259761082</v>
      </c>
      <c r="N3" s="27">
        <f>VLOOKUP($A3,industry_chart_data!$A:$DF,62,FALSE)</f>
        <v>0.73061897342095161</v>
      </c>
      <c r="O3" s="27">
        <f>VLOOKUP($A3,industry_chart_data!$A:$DF,67,FALSE)</f>
        <v>0</v>
      </c>
      <c r="P3" s="27">
        <f>VLOOKUP($A3,industry_chart_data!$A:$DF,72,FALSE)</f>
        <v>0</v>
      </c>
      <c r="Q3" s="27">
        <f>VLOOKUP($A3,industry_chart_data!$A:$DF,77,FALSE)</f>
        <v>0</v>
      </c>
      <c r="R3" s="27">
        <f>VLOOKUP($A3,industry_chart_data!$A:$DF,82,FALSE)</f>
        <v>0</v>
      </c>
      <c r="S3" s="27">
        <f>VLOOKUP($A3,industry_chart_data!$A:$DF,87,FALSE)</f>
        <v>0</v>
      </c>
      <c r="T3" s="27"/>
      <c r="U3" s="27"/>
      <c r="V3" s="27"/>
      <c r="W3" s="27">
        <v>0.8717340740238918</v>
      </c>
      <c r="X3" s="27">
        <v>1</v>
      </c>
      <c r="Y3" s="27">
        <v>2.235327492665513E-2</v>
      </c>
      <c r="Z3" s="27">
        <v>1.4441158317323843E-2</v>
      </c>
    </row>
    <row r="4" spans="1:26" x14ac:dyDescent="0.25">
      <c r="A4" s="10">
        <v>35976</v>
      </c>
      <c r="B4" s="12">
        <v>0</v>
      </c>
      <c r="C4" s="27">
        <f>VLOOKUP($A4,industry_chart_data!$A:$DF,7,FALSE)</f>
        <v>0</v>
      </c>
      <c r="D4" s="27">
        <f>VLOOKUP($A4,industry_chart_data!$A:$DF,12,FALSE)</f>
        <v>7.8104660244727939E-2</v>
      </c>
      <c r="E4" s="27">
        <f>VLOOKUP($A4,industry_chart_data!$A:$DF,17,FALSE)</f>
        <v>5.206977349648529E-2</v>
      </c>
      <c r="F4" s="27">
        <f>VLOOKUP($A4,industry_chart_data!$A:$DF,22,FALSE)</f>
        <v>0</v>
      </c>
      <c r="G4" s="27">
        <f>VLOOKUP($A4,industry_chart_data!$A:$DF,27,FALSE)</f>
        <v>0</v>
      </c>
      <c r="H4" s="27">
        <f>VLOOKUP($A4,industry_chart_data!$A:$DF,32,FALSE)</f>
        <v>0</v>
      </c>
      <c r="I4" s="27">
        <f>VLOOKUP($A4,industry_chart_data!$A:$DF,37,FALSE)</f>
        <v>0.10023431398073418</v>
      </c>
      <c r="J4" s="27">
        <f>VLOOKUP($A4,industry_chart_data!$A:$DF,42,FALSE)</f>
        <v>0</v>
      </c>
      <c r="K4" s="27">
        <f>VLOOKUP($A4,industry_chart_data!$A:$DF,47,FALSE)</f>
        <v>0</v>
      </c>
      <c r="L4" s="27">
        <f>VLOOKUP($A4,industry_chart_data!$A:$DF,52,FALSE)</f>
        <v>0</v>
      </c>
      <c r="M4" s="27">
        <f>VLOOKUP($A4,industry_chart_data!$A:$DF,57,FALSE)</f>
        <v>0.14787815673001822</v>
      </c>
      <c r="N4" s="27">
        <f>VLOOKUP($A4,industry_chart_data!$A:$DF,62,FALSE)</f>
        <v>0.55011715699036712</v>
      </c>
      <c r="O4" s="27">
        <f>VLOOKUP($A4,industry_chart_data!$A:$DF,67,FALSE)</f>
        <v>0</v>
      </c>
      <c r="P4" s="27">
        <f>VLOOKUP($A4,industry_chart_data!$A:$DF,72,FALSE)</f>
        <v>7.1595938557667271E-2</v>
      </c>
      <c r="Q4" s="27">
        <f>VLOOKUP($A4,industry_chart_data!$A:$DF,77,FALSE)</f>
        <v>0</v>
      </c>
      <c r="R4" s="27">
        <f>VLOOKUP($A4,industry_chart_data!$A:$DF,82,FALSE)</f>
        <v>0</v>
      </c>
      <c r="S4" s="27">
        <f>VLOOKUP($A4,industry_chart_data!$A:$DF,87,FALSE)</f>
        <v>0</v>
      </c>
      <c r="T4" s="27"/>
      <c r="U4" s="27"/>
      <c r="V4" s="27"/>
      <c r="W4" s="27">
        <v>0.78052590471231453</v>
      </c>
      <c r="X4" s="27">
        <v>1</v>
      </c>
      <c r="Y4" s="27">
        <v>1.9194807557187131E-2</v>
      </c>
      <c r="Z4" s="27">
        <v>1.6224352805432433E-2</v>
      </c>
    </row>
    <row r="5" spans="1:26" x14ac:dyDescent="0.25">
      <c r="A5" s="10">
        <v>36068</v>
      </c>
      <c r="B5" s="12">
        <v>0</v>
      </c>
      <c r="C5" s="27">
        <f>VLOOKUP($A5,industry_chart_data!$A:$DF,7,FALSE)</f>
        <v>0</v>
      </c>
      <c r="D5" s="27">
        <f>VLOOKUP($A5,industry_chart_data!$A:$DF,12,FALSE)</f>
        <v>6.5789473684210523E-2</v>
      </c>
      <c r="E5" s="27">
        <f>VLOOKUP($A5,industry_chart_data!$A:$DF,17,FALSE)</f>
        <v>0.18640350877192982</v>
      </c>
      <c r="F5" s="27">
        <f>VLOOKUP($A5,industry_chart_data!$A:$DF,22,FALSE)</f>
        <v>0</v>
      </c>
      <c r="G5" s="27">
        <f>VLOOKUP($A5,industry_chart_data!$A:$DF,27,FALSE)</f>
        <v>0</v>
      </c>
      <c r="H5" s="27">
        <f>VLOOKUP($A5,industry_chart_data!$A:$DF,32,FALSE)</f>
        <v>0</v>
      </c>
      <c r="I5" s="27">
        <f>VLOOKUP($A5,industry_chart_data!$A:$DF,37,FALSE)</f>
        <v>8.4429824561403508E-2</v>
      </c>
      <c r="J5" s="27">
        <f>VLOOKUP($A5,industry_chart_data!$A:$DF,42,FALSE)</f>
        <v>6.4473684210526322E-2</v>
      </c>
      <c r="K5" s="27">
        <f>VLOOKUP($A5,industry_chart_data!$A:$DF,47,FALSE)</f>
        <v>0</v>
      </c>
      <c r="L5" s="27">
        <f>VLOOKUP($A5,industry_chart_data!$A:$DF,52,FALSE)</f>
        <v>0</v>
      </c>
      <c r="M5" s="27">
        <f>VLOOKUP($A5,industry_chart_data!$A:$DF,57,FALSE)</f>
        <v>0.12456140350877193</v>
      </c>
      <c r="N5" s="27">
        <f>VLOOKUP($A5,industry_chart_data!$A:$DF,62,FALSE)</f>
        <v>0.41403508771929826</v>
      </c>
      <c r="O5" s="27">
        <f>VLOOKUP($A5,industry_chart_data!$A:$DF,67,FALSE)</f>
        <v>0</v>
      </c>
      <c r="P5" s="27">
        <f>VLOOKUP($A5,industry_chart_data!$A:$DF,72,FALSE)</f>
        <v>6.0307017543859649E-2</v>
      </c>
      <c r="Q5" s="27">
        <f>VLOOKUP($A5,industry_chart_data!$A:$DF,77,FALSE)</f>
        <v>0</v>
      </c>
      <c r="R5" s="27">
        <f>VLOOKUP($A5,industry_chart_data!$A:$DF,82,FALSE)</f>
        <v>0</v>
      </c>
      <c r="S5" s="27">
        <f>VLOOKUP($A5,industry_chart_data!$A:$DF,87,FALSE)</f>
        <v>0</v>
      </c>
      <c r="T5" s="27"/>
      <c r="U5" s="27"/>
      <c r="V5" s="27"/>
      <c r="W5" s="27">
        <v>0.81513157894736843</v>
      </c>
      <c r="X5" s="27">
        <v>1</v>
      </c>
      <c r="Y5" s="27">
        <v>2.3635944258564787E-2</v>
      </c>
      <c r="Z5" s="27">
        <v>1.7056897669751943E-2</v>
      </c>
    </row>
    <row r="6" spans="1:26" x14ac:dyDescent="0.25">
      <c r="A6" s="10">
        <v>36160</v>
      </c>
      <c r="B6" s="12">
        <v>1</v>
      </c>
      <c r="C6" s="27">
        <f>VLOOKUP($A6,industry_chart_data!$A:$DF,7,FALSE)</f>
        <v>0</v>
      </c>
      <c r="D6" s="27">
        <f>VLOOKUP($A6,industry_chart_data!$A:$DF,12,FALSE)</f>
        <v>3.1125498007968128E-2</v>
      </c>
      <c r="E6" s="27">
        <f>VLOOKUP($A6,industry_chart_data!$A:$DF,17,FALSE)</f>
        <v>8.7151394422310763E-2</v>
      </c>
      <c r="F6" s="27">
        <f>VLOOKUP($A6,industry_chart_data!$A:$DF,22,FALSE)</f>
        <v>3.3408034528552455E-2</v>
      </c>
      <c r="G6" s="27">
        <f>VLOOKUP($A6,industry_chart_data!$A:$DF,27,FALSE)</f>
        <v>2.5315405046480745E-2</v>
      </c>
      <c r="H6" s="27">
        <f>VLOOKUP($A6,industry_chart_data!$A:$DF,32,FALSE)</f>
        <v>1.7087898406374501E-2</v>
      </c>
      <c r="I6" s="27">
        <f>VLOOKUP($A6,industry_chart_data!$A:$DF,37,FALSE)</f>
        <v>8.6632636122177961E-2</v>
      </c>
      <c r="J6" s="27">
        <f>VLOOKUP($A6,industry_chart_data!$A:$DF,42,FALSE)</f>
        <v>3.0502988047808766E-2</v>
      </c>
      <c r="K6" s="27">
        <f>VLOOKUP($A6,industry_chart_data!$A:$DF,47,FALSE)</f>
        <v>0</v>
      </c>
      <c r="L6" s="27">
        <f>VLOOKUP($A6,industry_chart_data!$A:$DF,52,FALSE)</f>
        <v>0</v>
      </c>
      <c r="M6" s="27">
        <f>VLOOKUP($A6,industry_chart_data!$A:$DF,57,FALSE)</f>
        <v>9.3376494023904383E-2</v>
      </c>
      <c r="N6" s="27">
        <f>VLOOKUP($A6,industry_chart_data!$A:$DF,62,FALSE)</f>
        <v>0.25398406374501992</v>
      </c>
      <c r="O6" s="27">
        <f>VLOOKUP($A6,industry_chart_data!$A:$DF,67,FALSE)</f>
        <v>0</v>
      </c>
      <c r="P6" s="27">
        <f>VLOOKUP($A6,industry_chart_data!$A:$DF,72,FALSE)</f>
        <v>2.8531706507304119E-2</v>
      </c>
      <c r="Q6" s="27">
        <f>VLOOKUP($A6,industry_chart_data!$A:$DF,77,FALSE)</f>
        <v>0.27864583333333331</v>
      </c>
      <c r="R6" s="27">
        <f>VLOOKUP($A6,industry_chart_data!$A:$DF,82,FALSE)</f>
        <v>1.0375166002656044E-2</v>
      </c>
      <c r="S6" s="27">
        <f>VLOOKUP($A6,industry_chart_data!$A:$DF,87,FALSE)</f>
        <v>2.3862881806108897E-2</v>
      </c>
      <c r="T6" s="27">
        <f>Q6+M6</f>
        <v>0.37202232735723773</v>
      </c>
      <c r="U6" s="27">
        <f>Q6+P6+M6</f>
        <v>0.4005540338645418</v>
      </c>
      <c r="V6" s="27"/>
      <c r="W6" s="27">
        <v>0.5994459661354582</v>
      </c>
      <c r="X6" s="27">
        <v>0.72135416666666663</v>
      </c>
      <c r="Y6" s="27">
        <v>4.692198606419351E-2</v>
      </c>
      <c r="Z6" s="27">
        <v>2.4445722951553964E-2</v>
      </c>
    </row>
    <row r="7" spans="1:26" x14ac:dyDescent="0.25">
      <c r="A7" s="10">
        <v>36250</v>
      </c>
      <c r="B7" s="12">
        <v>0</v>
      </c>
      <c r="C7" s="27">
        <f>VLOOKUP($A7,industry_chart_data!$A:$DF,7,FALSE)</f>
        <v>0</v>
      </c>
      <c r="D7" s="27">
        <f>VLOOKUP($A7,industry_chart_data!$A:$DF,12,FALSE)</f>
        <v>4.4295896589215962E-2</v>
      </c>
      <c r="E7" s="27">
        <f>VLOOKUP($A7,industry_chart_data!$A:$DF,17,FALSE)</f>
        <v>0.11678009100793299</v>
      </c>
      <c r="F7" s="27">
        <f>VLOOKUP($A7,industry_chart_data!$A:$DF,22,FALSE)</f>
        <v>2.5933234003140983E-2</v>
      </c>
      <c r="G7" s="27">
        <f>VLOOKUP($A7,industry_chart_data!$A:$DF,27,FALSE)</f>
        <v>1.9651270486852172E-2</v>
      </c>
      <c r="H7" s="27">
        <f>VLOOKUP($A7,industry_chart_data!$A:$DF,32,FALSE)</f>
        <v>5.5547054322876821E-2</v>
      </c>
      <c r="I7" s="27">
        <f>VLOOKUP($A7,industry_chart_data!$A:$DF,37,FALSE)</f>
        <v>0.11545121411025651</v>
      </c>
      <c r="J7" s="27">
        <f>VLOOKUP($A7,industry_chart_data!$A:$DF,42,FALSE)</f>
        <v>2.3678170176780897E-2</v>
      </c>
      <c r="K7" s="27">
        <f>VLOOKUP($A7,industry_chart_data!$A:$DF,47,FALSE)</f>
        <v>0</v>
      </c>
      <c r="L7" s="27">
        <f>VLOOKUP($A7,industry_chart_data!$A:$DF,52,FALSE)</f>
        <v>0</v>
      </c>
      <c r="M7" s="27">
        <f>VLOOKUP($A7,industry_chart_data!$A:$DF,57,FALSE)</f>
        <v>2.6738613941126727E-2</v>
      </c>
      <c r="N7" s="27">
        <f>VLOOKUP($A7,industry_chart_data!$A:$DF,62,FALSE)</f>
        <v>0.13910522288889784</v>
      </c>
      <c r="O7" s="27">
        <f>VLOOKUP($A7,industry_chart_data!$A:$DF,67,FALSE)</f>
        <v>0</v>
      </c>
      <c r="P7" s="27">
        <f>VLOOKUP($A7,industry_chart_data!$A:$DF,72,FALSE)</f>
        <v>3.4228647364394155E-2</v>
      </c>
      <c r="Q7" s="27">
        <f>VLOOKUP($A7,industry_chart_data!$A:$DF,77,FALSE)</f>
        <v>0.24333749446301289</v>
      </c>
      <c r="R7" s="27">
        <f>VLOOKUP($A7,industry_chart_data!$A:$DF,82,FALSE)</f>
        <v>8.053799379857448E-3</v>
      </c>
      <c r="S7" s="27">
        <f>VLOOKUP($A7,industry_chart_data!$A:$DF,87,FALSE)</f>
        <v>0.14719929126565456</v>
      </c>
      <c r="T7" s="27"/>
      <c r="U7" s="27"/>
      <c r="V7" s="27"/>
      <c r="W7" s="27">
        <v>0.69569524423146611</v>
      </c>
      <c r="X7" s="27">
        <v>0.756662505536987</v>
      </c>
      <c r="Y7" s="27">
        <v>5.4808119714899795E-2</v>
      </c>
      <c r="Z7" s="27">
        <v>1.9070297939620381E-2</v>
      </c>
    </row>
    <row r="8" spans="1:26" x14ac:dyDescent="0.25">
      <c r="A8" s="10">
        <v>36341</v>
      </c>
      <c r="B8" s="12">
        <v>0</v>
      </c>
      <c r="C8" s="27">
        <f>VLOOKUP($A8,industry_chart_data!$A:$DF,7,FALSE)</f>
        <v>0</v>
      </c>
      <c r="D8" s="27">
        <f>VLOOKUP($A8,industry_chart_data!$A:$DF,12,FALSE)</f>
        <v>1.388765443071727E-2</v>
      </c>
      <c r="E8" s="27">
        <f>VLOOKUP($A8,industry_chart_data!$A:$DF,17,FALSE)</f>
        <v>0.10838481023908986</v>
      </c>
      <c r="F8" s="27">
        <f>VLOOKUP($A8,industry_chart_data!$A:$DF,22,FALSE)</f>
        <v>1.7887298906763844E-2</v>
      </c>
      <c r="G8" s="27">
        <f>VLOOKUP($A8,industry_chart_data!$A:$DF,27,FALSE)</f>
        <v>4.3790551950937694E-2</v>
      </c>
      <c r="H8" s="27">
        <f>VLOOKUP($A8,industry_chart_data!$A:$DF,32,FALSE)</f>
        <v>5.358968091725181E-2</v>
      </c>
      <c r="I8" s="27">
        <f>VLOOKUP($A8,industry_chart_data!$A:$DF,37,FALSE)</f>
        <v>8.2409341391876278E-2</v>
      </c>
      <c r="J8" s="27">
        <f>VLOOKUP($A8,industry_chart_data!$A:$DF,42,FALSE)</f>
        <v>0.10325193316149676</v>
      </c>
      <c r="K8" s="27">
        <f>VLOOKUP($A8,industry_chart_data!$A:$DF,47,FALSE)</f>
        <v>0</v>
      </c>
      <c r="L8" s="27">
        <f>VLOOKUP($A8,industry_chart_data!$A:$DF,52,FALSE)</f>
        <v>1.6942938405475071E-2</v>
      </c>
      <c r="M8" s="27">
        <f>VLOOKUP($A8,industry_chart_data!$A:$DF,57,FALSE)</f>
        <v>5.3417474002310908E-2</v>
      </c>
      <c r="N8" s="27">
        <f>VLOOKUP($A8,industry_chart_data!$A:$DF,62,FALSE)</f>
        <v>0.1242778419696027</v>
      </c>
      <c r="O8" s="27">
        <f>VLOOKUP($A8,industry_chart_data!$A:$DF,67,FALSE)</f>
        <v>0</v>
      </c>
      <c r="P8" s="27">
        <f>VLOOKUP($A8,industry_chart_data!$A:$DF,72,FALSE)</f>
        <v>8.3325926584303621E-3</v>
      </c>
      <c r="Q8" s="27">
        <f>VLOOKUP($A8,industry_chart_data!$A:$DF,77,FALSE)</f>
        <v>0.2480779486267887</v>
      </c>
      <c r="R8" s="27">
        <f>VLOOKUP($A8,industry_chart_data!$A:$DF,82,FALSE)</f>
        <v>2.4220069327170919E-2</v>
      </c>
      <c r="S8" s="27">
        <f>VLOOKUP($A8,industry_chart_data!$A:$DF,87,FALSE)</f>
        <v>0.10152986401208783</v>
      </c>
      <c r="T8" s="27"/>
      <c r="U8" s="27"/>
      <c r="V8" s="27"/>
      <c r="W8" s="27">
        <v>0.69017198471246999</v>
      </c>
      <c r="X8" s="27">
        <v>0.75192205137321133</v>
      </c>
      <c r="Y8" s="27">
        <v>8.1271588668677494E-2</v>
      </c>
      <c r="Z8" s="27">
        <v>3.7552624886502677E-2</v>
      </c>
    </row>
    <row r="9" spans="1:26" x14ac:dyDescent="0.25">
      <c r="A9" s="10">
        <v>36433</v>
      </c>
      <c r="B9" s="12">
        <v>0</v>
      </c>
      <c r="C9" s="27">
        <f>VLOOKUP($A9,industry_chart_data!$A:$DF,7,FALSE)</f>
        <v>1.6392139720638198E-2</v>
      </c>
      <c r="D9" s="27">
        <f>VLOOKUP($A9,industry_chart_data!$A:$DF,12,FALSE)</f>
        <v>1.2418287667150151E-2</v>
      </c>
      <c r="E9" s="27">
        <f>VLOOKUP($A9,industry_chart_data!$A:$DF,17,FALSE)</f>
        <v>7.0838880168491311E-2</v>
      </c>
      <c r="F9" s="27">
        <f>VLOOKUP($A9,industry_chart_data!$A:$DF,22,FALSE)</f>
        <v>1.5994754515289394E-2</v>
      </c>
      <c r="G9" s="27">
        <f>VLOOKUP($A9,industry_chart_data!$A:$DF,27,FALSE)</f>
        <v>4.6608317272347946E-2</v>
      </c>
      <c r="H9" s="27">
        <f>VLOOKUP($A9,industry_chart_data!$A:$DF,32,FALSE)</f>
        <v>5.9592878857120148E-2</v>
      </c>
      <c r="I9" s="27">
        <f>VLOOKUP($A9,industry_chart_data!$A:$DF,37,FALSE)</f>
        <v>7.3690119016868991E-2</v>
      </c>
      <c r="J9" s="27">
        <f>VLOOKUP($A9,industry_chart_data!$A:$DF,42,FALSE)</f>
        <v>8.5174551451449462E-2</v>
      </c>
      <c r="K9" s="27">
        <f>VLOOKUP($A9,industry_chart_data!$A:$DF,47,FALSE)</f>
        <v>0</v>
      </c>
      <c r="L9" s="27">
        <f>VLOOKUP($A9,industry_chart_data!$A:$DF,52,FALSE)</f>
        <v>1.5150310953923184E-2</v>
      </c>
      <c r="M9" s="27">
        <f>VLOOKUP($A9,industry_chart_data!$A:$DF,57,FALSE)</f>
        <v>4.7765701682926341E-2</v>
      </c>
      <c r="N9" s="27">
        <f>VLOOKUP($A9,industry_chart_data!$A:$DF,62,FALSE)</f>
        <v>0.16348427348049829</v>
      </c>
      <c r="O9" s="27">
        <f>VLOOKUP($A9,industry_chart_data!$A:$DF,67,FALSE)</f>
        <v>0</v>
      </c>
      <c r="P9" s="27">
        <f>VLOOKUP($A9,industry_chart_data!$A:$DF,72,FALSE)</f>
        <v>7.4509726002900904E-3</v>
      </c>
      <c r="Q9" s="27">
        <f>VLOOKUP($A9,industry_chart_data!$A:$DF,77,FALSE)</f>
        <v>0.27299370144449514</v>
      </c>
      <c r="R9" s="27">
        <f>VLOOKUP($A9,industry_chart_data!$A:$DF,82,FALSE)</f>
        <v>2.1657493691509863E-2</v>
      </c>
      <c r="S9" s="27">
        <f>VLOOKUP($A9,industry_chart_data!$A:$DF,87,FALSE)</f>
        <v>9.0787617477001328E-2</v>
      </c>
      <c r="T9" s="27"/>
      <c r="U9" s="27"/>
      <c r="V9" s="27"/>
      <c r="W9" s="27">
        <v>0.67178962427228817</v>
      </c>
      <c r="X9" s="27">
        <v>0.72700629855550469</v>
      </c>
      <c r="Y9" s="27">
        <v>8.4851912936127566E-2</v>
      </c>
      <c r="Z9" s="27">
        <v>4.2954886093803955E-2</v>
      </c>
    </row>
    <row r="10" spans="1:26" x14ac:dyDescent="0.25">
      <c r="A10" s="10">
        <v>36525</v>
      </c>
      <c r="B10" s="12">
        <v>1</v>
      </c>
      <c r="C10" s="27">
        <f>VLOOKUP($A10,industry_chart_data!$A:$DF,7,FALSE)</f>
        <v>1.8608218065760313E-2</v>
      </c>
      <c r="D10" s="27">
        <f>VLOOKUP($A10,industry_chart_data!$A:$DF,12,FALSE)</f>
        <v>1.4097134898303268E-2</v>
      </c>
      <c r="E10" s="27">
        <f>VLOOKUP($A10,industry_chart_data!$A:$DF,17,FALSE)</f>
        <v>7.7032383938288373E-2</v>
      </c>
      <c r="F10" s="27">
        <f>VLOOKUP($A10,industry_chart_data!$A:$DF,22,FALSE)</f>
        <v>0</v>
      </c>
      <c r="G10" s="27">
        <f>VLOOKUP($A10,industry_chart_data!$A:$DF,27,FALSE)</f>
        <v>4.4789416998889137E-2</v>
      </c>
      <c r="H10" s="27">
        <f>VLOOKUP($A10,industry_chart_data!$A:$DF,32,FALSE)</f>
        <v>7.375057093396338E-2</v>
      </c>
      <c r="I10" s="27">
        <f>VLOOKUP($A10,industry_chart_data!$A:$DF,37,FALSE)</f>
        <v>5.8277555669585708E-2</v>
      </c>
      <c r="J10" s="27">
        <f>VLOOKUP($A10,industry_chart_data!$A:$DF,42,FALSE)</f>
        <v>0.19644075538087635</v>
      </c>
      <c r="K10" s="27">
        <f>VLOOKUP($A10,industry_chart_data!$A:$DF,47,FALSE)</f>
        <v>0</v>
      </c>
      <c r="L10" s="27">
        <f>VLOOKUP($A10,industry_chart_data!$A:$DF,52,FALSE)</f>
        <v>1.7198504575929988E-2</v>
      </c>
      <c r="M10" s="27">
        <f>VLOOKUP($A10,industry_chart_data!$A:$DF,57,FALSE)</f>
        <v>3.5502224527886948E-2</v>
      </c>
      <c r="N10" s="27">
        <f>VLOOKUP($A10,industry_chart_data!$A:$DF,62,FALSE)</f>
        <v>0.15626392092071203</v>
      </c>
      <c r="O10" s="27">
        <f>VLOOKUP($A10,industry_chart_data!$A:$DF,67,FALSE)</f>
        <v>0</v>
      </c>
      <c r="P10" s="27">
        <f>VLOOKUP($A10,industry_chart_data!$A:$DF,72,FALSE)</f>
        <v>8.4582809389819602E-3</v>
      </c>
      <c r="Q10" s="27">
        <f>VLOOKUP($A10,industry_chart_data!$A:$DF,77,FALSE)</f>
        <v>0.18242256443800361</v>
      </c>
      <c r="R10" s="27">
        <f>VLOOKUP($A10,industry_chart_data!$A:$DF,82,FALSE)</f>
        <v>2.7066499004742273E-2</v>
      </c>
      <c r="S10" s="27">
        <f>VLOOKUP($A10,industry_chart_data!$A:$DF,87,FALSE)</f>
        <v>9.0091969708076522E-2</v>
      </c>
      <c r="T10" s="27">
        <f>Q10+M10</f>
        <v>0.21792478896589057</v>
      </c>
      <c r="U10" s="27">
        <f>Q10+P10+M10</f>
        <v>0.22638306990487253</v>
      </c>
      <c r="V10" s="27"/>
      <c r="W10" s="27">
        <v>0.77361693009512733</v>
      </c>
      <c r="X10" s="27">
        <v>0.81757743556199625</v>
      </c>
      <c r="Y10" s="27">
        <v>7.1307419348381904E-2</v>
      </c>
      <c r="Z10" s="27">
        <v>5.0476790258171776E-2</v>
      </c>
    </row>
    <row r="11" spans="1:26" x14ac:dyDescent="0.25">
      <c r="A11" s="10">
        <v>36616</v>
      </c>
      <c r="B11" s="12">
        <v>0</v>
      </c>
      <c r="C11" s="27">
        <f>VLOOKUP($A11,industry_chart_data!$A:$DF,7,FALSE)</f>
        <v>2.0420792079207922E-2</v>
      </c>
      <c r="D11" s="27">
        <f>VLOOKUP($A11,industry_chart_data!$A:$DF,12,FALSE)</f>
        <v>0</v>
      </c>
      <c r="E11" s="27">
        <f>VLOOKUP($A11,industry_chart_data!$A:$DF,17,FALSE)</f>
        <v>8.8558168316831679E-2</v>
      </c>
      <c r="F11" s="27">
        <f>VLOOKUP($A11,industry_chart_data!$A:$DF,22,FALSE)</f>
        <v>9.2821782178217817E-3</v>
      </c>
      <c r="G11" s="27">
        <f>VLOOKUP($A11,industry_chart_data!$A:$DF,27,FALSE)</f>
        <v>0.10175123762376237</v>
      </c>
      <c r="H11" s="27">
        <f>VLOOKUP($A11,industry_chart_data!$A:$DF,32,FALSE)</f>
        <v>4.8446782178217823E-2</v>
      </c>
      <c r="I11" s="27">
        <f>VLOOKUP($A11,industry_chart_data!$A:$DF,37,FALSE)</f>
        <v>2.6918316831683168E-2</v>
      </c>
      <c r="J11" s="27">
        <f>VLOOKUP($A11,industry_chart_data!$A:$DF,42,FALSE)</f>
        <v>0.24342202970297028</v>
      </c>
      <c r="K11" s="27">
        <f>VLOOKUP($A11,industry_chart_data!$A:$DF,47,FALSE)</f>
        <v>6.1881188118811884E-3</v>
      </c>
      <c r="L11" s="27">
        <f>VLOOKUP($A11,industry_chart_data!$A:$DF,52,FALSE)</f>
        <v>3.2797029702970298E-2</v>
      </c>
      <c r="M11" s="27">
        <f>VLOOKUP($A11,industry_chart_data!$A:$DF,57,FALSE)</f>
        <v>3.896039603960396E-2</v>
      </c>
      <c r="N11" s="27">
        <f>VLOOKUP($A11,industry_chart_data!$A:$DF,62,FALSE)</f>
        <v>0.13855198019801981</v>
      </c>
      <c r="O11" s="27">
        <f>VLOOKUP($A11,industry_chart_data!$A:$DF,67,FALSE)</f>
        <v>0</v>
      </c>
      <c r="P11" s="27">
        <f>VLOOKUP($A11,industry_chart_data!$A:$DF,72,FALSE)</f>
        <v>1.8564356435643563E-2</v>
      </c>
      <c r="Q11" s="27">
        <f>VLOOKUP($A11,industry_chart_data!$A:$DF,77,FALSE)</f>
        <v>0.19643564356435644</v>
      </c>
      <c r="R11" s="27">
        <f>VLOOKUP($A11,industry_chart_data!$A:$DF,82,FALSE)</f>
        <v>2.9702970297029702E-2</v>
      </c>
      <c r="S11" s="27">
        <f>VLOOKUP($A11,industry_chart_data!$A:$DF,87,FALSE)</f>
        <v>0</v>
      </c>
      <c r="T11" s="27"/>
      <c r="U11" s="27"/>
      <c r="V11" s="27"/>
      <c r="W11" s="27">
        <v>0.74603960396039604</v>
      </c>
      <c r="X11" s="27">
        <v>0.80356435643564361</v>
      </c>
      <c r="Y11" s="27">
        <v>6.5252564978996841E-2</v>
      </c>
      <c r="Z11" s="27">
        <v>5.6339887288641748E-2</v>
      </c>
    </row>
    <row r="12" spans="1:26" x14ac:dyDescent="0.25">
      <c r="A12" s="10">
        <v>36707</v>
      </c>
      <c r="B12" s="12">
        <v>0</v>
      </c>
      <c r="C12" s="27">
        <f>VLOOKUP($A12,industry_chart_data!$A:$DF,7,FALSE)</f>
        <v>2.2539905878817271E-2</v>
      </c>
      <c r="D12" s="27">
        <f>VLOOKUP($A12,industry_chart_data!$A:$DF,12,FALSE)</f>
        <v>3.4151372543662531E-2</v>
      </c>
      <c r="E12" s="27">
        <f>VLOOKUP($A12,industry_chart_data!$A:$DF,17,FALSE)</f>
        <v>7.6157560772367447E-2</v>
      </c>
      <c r="F12" s="27">
        <f>VLOOKUP($A12,industry_chart_data!$A:$DF,22,FALSE)</f>
        <v>1.0245411763098759E-2</v>
      </c>
      <c r="G12" s="27">
        <f>VLOOKUP($A12,industry_chart_data!$A:$DF,27,FALSE)</f>
        <v>8.1963294104790071E-2</v>
      </c>
      <c r="H12" s="27">
        <f>VLOOKUP($A12,industry_chart_data!$A:$DF,32,FALSE)</f>
        <v>3.4690964229852399E-2</v>
      </c>
      <c r="I12" s="27">
        <f>VLOOKUP($A12,industry_chart_data!$A:$DF,37,FALSE)</f>
        <v>0</v>
      </c>
      <c r="J12" s="27">
        <f>VLOOKUP($A12,industry_chart_data!$A:$DF,42,FALSE)</f>
        <v>0.19561906193009898</v>
      </c>
      <c r="K12" s="27">
        <f>VLOOKUP($A12,industry_chart_data!$A:$DF,47,FALSE)</f>
        <v>2.0490823526197518E-2</v>
      </c>
      <c r="L12" s="27">
        <f>VLOOKUP($A12,industry_chart_data!$A:$DF,52,FALSE)</f>
        <v>2.9028666662113154E-2</v>
      </c>
      <c r="M12" s="27">
        <f>VLOOKUP($A12,industry_chart_data!$A:$DF,57,FALSE)</f>
        <v>0</v>
      </c>
      <c r="N12" s="27">
        <f>VLOOKUP($A12,industry_chart_data!$A:$DF,62,FALSE)</f>
        <v>0.19066711291126792</v>
      </c>
      <c r="O12" s="27">
        <f>VLOOKUP($A12,industry_chart_data!$A:$DF,67,FALSE)</f>
        <v>3.7566509798028787E-2</v>
      </c>
      <c r="P12" s="27">
        <f>VLOOKUP($A12,industry_chart_data!$A:$DF,72,FALSE)</f>
        <v>8.0747505242235701E-2</v>
      </c>
      <c r="Q12" s="27">
        <f>VLOOKUP($A12,industry_chart_data!$A:$DF,77,FALSE)</f>
        <v>0.14296447574228008</v>
      </c>
      <c r="R12" s="27">
        <f>VLOOKUP($A12,industry_chart_data!$A:$DF,82,FALSE)</f>
        <v>4.3167334895189438E-2</v>
      </c>
      <c r="S12" s="27">
        <f>VLOOKUP($A12,industry_chart_data!$A:$DF,87,FALSE)</f>
        <v>0</v>
      </c>
      <c r="T12" s="27"/>
      <c r="U12" s="27"/>
      <c r="V12" s="27"/>
      <c r="W12" s="27">
        <v>0.77628801901548417</v>
      </c>
      <c r="X12" s="27">
        <v>0.85703552425771989</v>
      </c>
      <c r="Y12" s="27">
        <v>5.76229920488796E-2</v>
      </c>
      <c r="Z12" s="27">
        <v>3.8487272218643329E-2</v>
      </c>
    </row>
    <row r="13" spans="1:26" x14ac:dyDescent="0.25">
      <c r="A13" s="10">
        <v>36799</v>
      </c>
      <c r="B13" s="12">
        <v>0</v>
      </c>
      <c r="C13" s="27">
        <f>VLOOKUP($A13,industry_chart_data!$A:$DF,7,FALSE)</f>
        <v>0</v>
      </c>
      <c r="D13" s="27">
        <f>VLOOKUP($A13,industry_chart_data!$A:$DF,12,FALSE)</f>
        <v>3.0651340996168584E-2</v>
      </c>
      <c r="E13" s="27">
        <f>VLOOKUP($A13,industry_chart_data!$A:$DF,17,FALSE)</f>
        <v>0.13425287356321841</v>
      </c>
      <c r="F13" s="27">
        <f>VLOOKUP($A13,industry_chart_data!$A:$DF,22,FALSE)</f>
        <v>9.1954022988505763E-3</v>
      </c>
      <c r="G13" s="27">
        <f>VLOOKUP($A13,industry_chart_data!$A:$DF,27,FALSE)</f>
        <v>7.9386973180076634E-2</v>
      </c>
      <c r="H13" s="27">
        <f>VLOOKUP($A13,industry_chart_data!$A:$DF,32,FALSE)</f>
        <v>1.6729501915708812E-2</v>
      </c>
      <c r="I13" s="27">
        <f>VLOOKUP($A13,industry_chart_data!$A:$DF,37,FALSE)</f>
        <v>2.9118773946360157E-2</v>
      </c>
      <c r="J13" s="27">
        <f>VLOOKUP($A13,industry_chart_data!$A:$DF,42,FALSE)</f>
        <v>0.16637547892720309</v>
      </c>
      <c r="K13" s="27">
        <f>VLOOKUP($A13,industry_chart_data!$A:$DF,47,FALSE)</f>
        <v>1.8390804597701153E-2</v>
      </c>
      <c r="L13" s="27">
        <f>VLOOKUP($A13,industry_chart_data!$A:$DF,52,FALSE)</f>
        <v>8.1195402298850583E-2</v>
      </c>
      <c r="M13" s="27">
        <f>VLOOKUP($A13,industry_chart_data!$A:$DF,57,FALSE)</f>
        <v>2.3098850574712646E-2</v>
      </c>
      <c r="N13" s="27">
        <f>VLOOKUP($A13,industry_chart_data!$A:$DF,62,FALSE)</f>
        <v>0.12337164750957856</v>
      </c>
      <c r="O13" s="27">
        <f>VLOOKUP($A13,industry_chart_data!$A:$DF,67,FALSE)</f>
        <v>3.3716475095785445E-2</v>
      </c>
      <c r="P13" s="27">
        <f>VLOOKUP($A13,industry_chart_data!$A:$DF,72,FALSE)</f>
        <v>8.4732567049808444E-2</v>
      </c>
      <c r="Q13" s="27">
        <f>VLOOKUP($A13,industry_chart_data!$A:$DF,77,FALSE)</f>
        <v>6.5170881226053648E-2</v>
      </c>
      <c r="R13" s="27">
        <f>VLOOKUP($A13,industry_chart_data!$A:$DF,82,FALSE)</f>
        <v>0.10461302681992338</v>
      </c>
      <c r="S13" s="27">
        <f>VLOOKUP($A13,industry_chart_data!$A:$DF,87,FALSE)</f>
        <v>0</v>
      </c>
      <c r="T13" s="27"/>
      <c r="U13" s="27"/>
      <c r="V13" s="27"/>
      <c r="W13" s="27">
        <v>0.82699770114942528</v>
      </c>
      <c r="X13" s="27">
        <v>0.93482911877394637</v>
      </c>
      <c r="Y13" s="27">
        <v>6.446448732899869E-2</v>
      </c>
      <c r="Z13" s="27">
        <v>3.8799080595884494E-2</v>
      </c>
    </row>
    <row r="14" spans="1:26" x14ac:dyDescent="0.25">
      <c r="A14" s="10">
        <v>36891</v>
      </c>
      <c r="B14" s="12">
        <v>1</v>
      </c>
      <c r="C14" s="27">
        <f>VLOOKUP($A14,industry_chart_data!$A:$DF,7,FALSE)</f>
        <v>0</v>
      </c>
      <c r="D14" s="27">
        <f>VLOOKUP($A14,industry_chart_data!$A:$DF,12,FALSE)</f>
        <v>2.2513902334691673E-2</v>
      </c>
      <c r="E14" s="27">
        <f>VLOOKUP($A14,industry_chart_data!$A:$DF,17,FALSE)</f>
        <v>0.146768129319855</v>
      </c>
      <c r="F14" s="27">
        <f>VLOOKUP($A14,industry_chart_data!$A:$DF,22,FALSE)</f>
        <v>6.7541707004075014E-3</v>
      </c>
      <c r="G14" s="27">
        <f>VLOOKUP($A14,industry_chart_data!$A:$DF,27,FALSE)</f>
        <v>9.0505887385460518E-2</v>
      </c>
      <c r="H14" s="27">
        <f>VLOOKUP($A14,industry_chart_data!$A:$DF,32,FALSE)</f>
        <v>5.7275367539455614E-3</v>
      </c>
      <c r="I14" s="27">
        <f>VLOOKUP($A14,industry_chart_data!$A:$DF,37,FALSE)</f>
        <v>2.1388207217957089E-2</v>
      </c>
      <c r="J14" s="27">
        <f>VLOOKUP($A14,industry_chart_data!$A:$DF,42,FALSE)</f>
        <v>4.2551275412567258E-2</v>
      </c>
      <c r="K14" s="27">
        <f>VLOOKUP($A14,industry_chart_data!$A:$DF,47,FALSE)</f>
        <v>2.1343179413287706E-2</v>
      </c>
      <c r="L14" s="27">
        <f>VLOOKUP($A14,industry_chart_data!$A:$DF,52,FALSE)</f>
        <v>0.10286601976720625</v>
      </c>
      <c r="M14" s="27">
        <f>VLOOKUP($A14,industry_chart_data!$A:$DF,57,FALSE)</f>
        <v>1.6966476799423643E-2</v>
      </c>
      <c r="N14" s="27">
        <f>VLOOKUP($A14,industry_chart_data!$A:$DF,62,FALSE)</f>
        <v>7.8686088659747397E-2</v>
      </c>
      <c r="O14" s="27">
        <f>VLOOKUP($A14,industry_chart_data!$A:$DF,67,FALSE)</f>
        <v>3.7373077875588176E-2</v>
      </c>
      <c r="P14" s="27">
        <f>VLOOKUP($A14,industry_chart_data!$A:$DF,72,FALSE)</f>
        <v>8.0248553481774995E-2</v>
      </c>
      <c r="Q14" s="27">
        <f>VLOOKUP($A14,industry_chart_data!$A:$DF,77,FALSE)</f>
        <v>0.21033838395209042</v>
      </c>
      <c r="R14" s="27">
        <f>VLOOKUP($A14,industry_chart_data!$A:$DF,82,FALSE)</f>
        <v>0.11596911092599681</v>
      </c>
      <c r="S14" s="27">
        <f>VLOOKUP($A14,industry_chart_data!$A:$DF,87,FALSE)</f>
        <v>0</v>
      </c>
      <c r="T14" s="27">
        <f>Q14+M14</f>
        <v>0.22730486075151407</v>
      </c>
      <c r="U14" s="27">
        <f>Q14+P14+M14</f>
        <v>0.30755341423328908</v>
      </c>
      <c r="V14" s="27"/>
      <c r="W14" s="27">
        <v>0.69244658576671103</v>
      </c>
      <c r="X14" s="27">
        <v>0.78966161604790963</v>
      </c>
      <c r="Y14" s="27">
        <v>8.1021634711852156E-2</v>
      </c>
      <c r="Z14" s="27">
        <v>4.3463153652005433E-2</v>
      </c>
    </row>
    <row r="15" spans="1:26" x14ac:dyDescent="0.25">
      <c r="A15" s="10">
        <v>36981</v>
      </c>
      <c r="B15" s="12">
        <v>0</v>
      </c>
      <c r="C15" s="27">
        <f>VLOOKUP($A15,industry_chart_data!$A:$DF,7,FALSE)</f>
        <v>0</v>
      </c>
      <c r="D15" s="27">
        <f>VLOOKUP($A15,industry_chart_data!$A:$DF,12,FALSE)</f>
        <v>1.7707953350167692E-2</v>
      </c>
      <c r="E15" s="27">
        <f>VLOOKUP($A15,industry_chart_data!$A:$DF,17,FALSE)</f>
        <v>0.14556645971971849</v>
      </c>
      <c r="F15" s="27">
        <f>VLOOKUP($A15,industry_chart_data!$A:$DF,22,FALSE)</f>
        <v>7.6144199405721079E-3</v>
      </c>
      <c r="G15" s="27">
        <f>VLOOKUP($A15,industry_chart_data!$A:$DF,27,FALSE)</f>
        <v>6.3748632060603702E-2</v>
      </c>
      <c r="H15" s="27">
        <f>VLOOKUP($A15,industry_chart_data!$A:$DF,32,FALSE)</f>
        <v>4.5049033322826617E-3</v>
      </c>
      <c r="I15" s="27">
        <f>VLOOKUP($A15,industry_chart_data!$A:$DF,37,FALSE)</f>
        <v>3.2724297791109899E-2</v>
      </c>
      <c r="J15" s="27">
        <f>VLOOKUP($A15,industry_chart_data!$A:$DF,42,FALSE)</f>
        <v>1.7530873816666015E-2</v>
      </c>
      <c r="K15" s="27">
        <f>VLOOKUP($A15,industry_chart_data!$A:$DF,47,FALSE)</f>
        <v>1.3245549105925434E-2</v>
      </c>
      <c r="L15" s="27">
        <f>VLOOKUP($A15,industry_chart_data!$A:$DF,52,FALSE)</f>
        <v>8.3563831859441343E-2</v>
      </c>
      <c r="M15" s="27">
        <f>VLOOKUP($A15,industry_chart_data!$A:$DF,57,FALSE)</f>
        <v>1.6886304314719911E-2</v>
      </c>
      <c r="N15" s="27">
        <f>VLOOKUP($A15,industry_chart_data!$A:$DF,62,FALSE)</f>
        <v>8.3553207087431233E-2</v>
      </c>
      <c r="O15" s="27">
        <f>VLOOKUP($A15,industry_chart_data!$A:$DF,67,FALSE)</f>
        <v>2.939520256127837E-2</v>
      </c>
      <c r="P15" s="27">
        <f>VLOOKUP($A15,industry_chart_data!$A:$DF,72,FALSE)</f>
        <v>6.3118228921337727E-2</v>
      </c>
      <c r="Q15" s="27">
        <f>VLOOKUP($A15,industry_chart_data!$A:$DF,77,FALSE)</f>
        <v>0.32962646843203153</v>
      </c>
      <c r="R15" s="27">
        <f>VLOOKUP($A15,industry_chart_data!$A:$DF,82,FALSE)</f>
        <v>9.1213667706713783E-2</v>
      </c>
      <c r="S15" s="27">
        <f>VLOOKUP($A15,industry_chart_data!$A:$DF,87,FALSE)</f>
        <v>0</v>
      </c>
      <c r="T15" s="27"/>
      <c r="U15" s="27"/>
      <c r="V15" s="27"/>
      <c r="W15" s="27">
        <v>0.59036899833191081</v>
      </c>
      <c r="X15" s="27">
        <v>0.67037353156796853</v>
      </c>
      <c r="Y15" s="27">
        <v>0.10006914421015586</v>
      </c>
      <c r="Z15" s="27">
        <v>6.1916695228000425E-2</v>
      </c>
    </row>
    <row r="16" spans="1:26" x14ac:dyDescent="0.25">
      <c r="A16" s="10">
        <v>37072</v>
      </c>
      <c r="B16" s="12">
        <v>0</v>
      </c>
      <c r="C16" s="27">
        <f>VLOOKUP($A16,industry_chart_data!$A:$DF,7,FALSE)</f>
        <v>0</v>
      </c>
      <c r="D16" s="27">
        <f>VLOOKUP($A16,industry_chart_data!$A:$DF,12,FALSE)</f>
        <v>0</v>
      </c>
      <c r="E16" s="27">
        <f>VLOOKUP($A16,industry_chart_data!$A:$DF,17,FALSE)</f>
        <v>0.15745994196898855</v>
      </c>
      <c r="F16" s="27">
        <f>VLOOKUP($A16,industry_chart_data!$A:$DF,22,FALSE)</f>
        <v>2.9292723946108785E-2</v>
      </c>
      <c r="G16" s="27">
        <f>VLOOKUP($A16,industry_chart_data!$A:$DF,27,FALSE)</f>
        <v>6.3144147307595169E-2</v>
      </c>
      <c r="H16" s="27">
        <f>VLOOKUP($A16,industry_chart_data!$A:$DF,32,FALSE)</f>
        <v>3.9180173353785888E-3</v>
      </c>
      <c r="I16" s="27">
        <f>VLOOKUP($A16,industry_chart_data!$A:$DF,37,FALSE)</f>
        <v>4.4262507161470371E-2</v>
      </c>
      <c r="J16" s="27">
        <f>VLOOKUP($A16,industry_chart_data!$A:$DF,42,FALSE)</f>
        <v>1.0780708076906493E-2</v>
      </c>
      <c r="K16" s="27">
        <f>VLOOKUP($A16,industry_chart_data!$A:$DF,47,FALSE)</f>
        <v>5.3595520153763712E-3</v>
      </c>
      <c r="L16" s="27">
        <f>VLOOKUP($A16,industry_chart_data!$A:$DF,52,FALSE)</f>
        <v>6.6516968834513066E-2</v>
      </c>
      <c r="M16" s="27">
        <f>VLOOKUP($A16,industry_chart_data!$A:$DF,57,FALSE)</f>
        <v>2.0634275259199027E-2</v>
      </c>
      <c r="N16" s="27">
        <f>VLOOKUP($A16,industry_chart_data!$A:$DF,62,FALSE)</f>
        <v>3.9940983323784714E-2</v>
      </c>
      <c r="O16" s="27">
        <f>VLOOKUP($A16,industry_chart_data!$A:$DF,67,FALSE)</f>
        <v>1.5401011538437847E-2</v>
      </c>
      <c r="P16" s="27">
        <f>VLOOKUP($A16,industry_chart_data!$A:$DF,72,FALSE)</f>
        <v>0.11751279824058845</v>
      </c>
      <c r="Q16" s="27">
        <f>VLOOKUP($A16,industry_chart_data!$A:$DF,77,FALSE)</f>
        <v>0.35608678778022146</v>
      </c>
      <c r="R16" s="27">
        <f>VLOOKUP($A16,industry_chart_data!$A:$DF,82,FALSE)</f>
        <v>6.9689577211431264E-2</v>
      </c>
      <c r="S16" s="27">
        <f>VLOOKUP($A16,industry_chart_data!$A:$DF,87,FALSE)</f>
        <v>0</v>
      </c>
      <c r="T16" s="27"/>
      <c r="U16" s="27"/>
      <c r="V16" s="27"/>
      <c r="W16" s="27">
        <v>0.50576613871999121</v>
      </c>
      <c r="X16" s="27">
        <v>0.64391321221977871</v>
      </c>
      <c r="Y16" s="27">
        <v>0.10770746660827675</v>
      </c>
      <c r="Z16" s="27">
        <v>7.4527056887152374E-2</v>
      </c>
    </row>
    <row r="17" spans="1:26" x14ac:dyDescent="0.25">
      <c r="A17" s="10">
        <v>37164</v>
      </c>
      <c r="B17" s="12">
        <v>0</v>
      </c>
      <c r="C17" s="27">
        <f>VLOOKUP($A17,industry_chart_data!$A:$DF,7,FALSE)</f>
        <v>5.4315664567078155E-2</v>
      </c>
      <c r="D17" s="27">
        <f>VLOOKUP($A17,industry_chart_data!$A:$DF,12,FALSE)</f>
        <v>0</v>
      </c>
      <c r="E17" s="27">
        <f>VLOOKUP($A17,industry_chart_data!$A:$DF,17,FALSE)</f>
        <v>0.1243999805641014</v>
      </c>
      <c r="F17" s="27">
        <f>VLOOKUP($A17,industry_chart_data!$A:$DF,22,FALSE)</f>
        <v>3.1736776556214506E-2</v>
      </c>
      <c r="G17" s="27">
        <f>VLOOKUP($A17,industry_chart_data!$A:$DF,27,FALSE)</f>
        <v>4.6160259213511023E-2</v>
      </c>
      <c r="H17" s="27">
        <f>VLOOKUP($A17,industry_chart_data!$A:$DF,32,FALSE)</f>
        <v>3.2529556631349598E-3</v>
      </c>
      <c r="I17" s="27">
        <f>VLOOKUP($A17,industry_chart_data!$A:$DF,37,FALSE)</f>
        <v>2.4601755879998674E-2</v>
      </c>
      <c r="J17" s="27">
        <f>VLOOKUP($A17,industry_chart_data!$A:$DF,42,FALSE)</f>
        <v>8.9507427837833015E-3</v>
      </c>
      <c r="K17" s="27">
        <f>VLOOKUP($A17,industry_chart_data!$A:$DF,47,FALSE)</f>
        <v>4.4497978410808414E-3</v>
      </c>
      <c r="L17" s="27">
        <f>VLOOKUP($A17,industry_chart_data!$A:$DF,52,FALSE)</f>
        <v>3.2222674021619886E-2</v>
      </c>
      <c r="M17" s="27">
        <f>VLOOKUP($A17,industry_chart_data!$A:$DF,57,FALSE)</f>
        <v>1.7085689296701782E-2</v>
      </c>
      <c r="N17" s="27">
        <f>VLOOKUP($A17,industry_chart_data!$A:$DF,62,FALSE)</f>
        <v>3.3928429860700875E-2</v>
      </c>
      <c r="O17" s="27">
        <f>VLOOKUP($A17,industry_chart_data!$A:$DF,67,FALSE)</f>
        <v>1.2786775405404717E-2</v>
      </c>
      <c r="P17" s="27">
        <f>VLOOKUP($A17,industry_chart_data!$A:$DF,72,FALSE)</f>
        <v>0.19369663119615171</v>
      </c>
      <c r="Q17" s="27">
        <f>VLOOKUP($A17,industry_chart_data!$A:$DF,77,FALSE)</f>
        <v>0.37755511739538505</v>
      </c>
      <c r="R17" s="27">
        <f>VLOOKUP($A17,industry_chart_data!$A:$DF,82,FALSE)</f>
        <v>3.4856749755133254E-2</v>
      </c>
      <c r="S17" s="27">
        <f>VLOOKUP($A17,industry_chart_data!$A:$DF,87,FALSE)</f>
        <v>0</v>
      </c>
      <c r="T17" s="27"/>
      <c r="U17" s="27"/>
      <c r="V17" s="27"/>
      <c r="W17" s="27">
        <v>0.41166256211176155</v>
      </c>
      <c r="X17" s="27">
        <v>0.62244488260461517</v>
      </c>
      <c r="Y17" s="27">
        <v>0.12420365474707053</v>
      </c>
      <c r="Z17" s="27">
        <v>9.1586152178994754E-2</v>
      </c>
    </row>
    <row r="18" spans="1:26" x14ac:dyDescent="0.25">
      <c r="A18" s="10">
        <v>37256</v>
      </c>
      <c r="B18" s="12">
        <v>1</v>
      </c>
      <c r="C18" s="27">
        <f>VLOOKUP($A18,industry_chart_data!$A:$DF,7,FALSE)</f>
        <v>7.507231255793155E-2</v>
      </c>
      <c r="D18" s="27">
        <f>VLOOKUP($A18,industry_chart_data!$A:$DF,12,FALSE)</f>
        <v>0</v>
      </c>
      <c r="E18" s="27">
        <f>VLOOKUP($A18,industry_chart_data!$A:$DF,17,FALSE)</f>
        <v>9.5832188287461609E-2</v>
      </c>
      <c r="F18" s="27">
        <f>VLOOKUP($A18,industry_chart_data!$A:$DF,22,FALSE)</f>
        <v>3.1230640961745371E-2</v>
      </c>
      <c r="G18" s="27">
        <f>VLOOKUP($A18,industry_chart_data!$A:$DF,27,FALSE)</f>
        <v>4.6694582496867615E-2</v>
      </c>
      <c r="H18" s="27">
        <f>VLOOKUP($A18,industry_chart_data!$A:$DF,32,FALSE)</f>
        <v>8.1511740019469658E-3</v>
      </c>
      <c r="I18" s="27">
        <f>VLOOKUP($A18,industry_chart_data!$A:$DF,37,FALSE)</f>
        <v>2.2404083971065657E-2</v>
      </c>
      <c r="J18" s="27">
        <f>VLOOKUP($A18,industry_chart_data!$A:$DF,42,FALSE)</f>
        <v>8.1511740019469658E-3</v>
      </c>
      <c r="K18" s="27">
        <f>VLOOKUP($A18,industry_chart_data!$A:$DF,47,FALSE)</f>
        <v>0</v>
      </c>
      <c r="L18" s="27">
        <f>VLOOKUP($A18,industry_chart_data!$A:$DF,52,FALSE)</f>
        <v>1.1644534288495665E-2</v>
      </c>
      <c r="M18" s="27">
        <f>VLOOKUP($A18,industry_chart_data!$A:$DF,57,FALSE)</f>
        <v>2.1963920574960522E-2</v>
      </c>
      <c r="N18" s="27">
        <f>VLOOKUP($A18,industry_chart_data!$A:$DF,62,FALSE)</f>
        <v>4.4638157741519281E-2</v>
      </c>
      <c r="O18" s="27">
        <f>VLOOKUP($A18,industry_chart_data!$A:$DF,67,FALSE)</f>
        <v>9.199182087911574E-3</v>
      </c>
      <c r="P18" s="27">
        <f>VLOOKUP($A18,industry_chart_data!$A:$DF,72,FALSE)</f>
        <v>0.16707810687819347</v>
      </c>
      <c r="Q18" s="27">
        <f>VLOOKUP($A18,industry_chart_data!$A:$DF,77,FALSE)</f>
        <v>0.44978876814800661</v>
      </c>
      <c r="R18" s="27">
        <f>VLOOKUP($A18,industry_chart_data!$A:$DF,82,FALSE)</f>
        <v>8.1511740019469658E-3</v>
      </c>
      <c r="S18" s="27">
        <f>VLOOKUP($A18,industry_chart_data!$A:$DF,87,FALSE)</f>
        <v>0</v>
      </c>
      <c r="T18" s="27">
        <f>Q18+M18</f>
        <v>0.47175268872296716</v>
      </c>
      <c r="U18" s="27">
        <f>Q18+P18+M18</f>
        <v>0.63883079560116063</v>
      </c>
      <c r="V18" s="27"/>
      <c r="W18" s="27">
        <v>0.36116920439883921</v>
      </c>
      <c r="X18" s="27">
        <v>0.55021123185199317</v>
      </c>
      <c r="Y18" s="27">
        <v>0.12734229681509321</v>
      </c>
      <c r="Z18" s="27">
        <v>0.11137827716649448</v>
      </c>
    </row>
  </sheetData>
  <autoFilter ref="A1:S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24" bestFit="1" customWidth="1"/>
    <col min="3" max="3" width="14" bestFit="1" customWidth="1"/>
    <col min="4" max="4" width="20.28515625" bestFit="1" customWidth="1"/>
    <col min="5" max="5" width="20" bestFit="1" customWidth="1"/>
    <col min="6" max="6" width="23.28515625" bestFit="1" customWidth="1"/>
    <col min="7" max="7" width="12.7109375" bestFit="1" customWidth="1"/>
    <col min="8" max="8" width="24" bestFit="1" customWidth="1"/>
    <col min="9" max="9" width="16.85546875" bestFit="1" customWidth="1"/>
    <col min="10" max="10" width="16" bestFit="1" customWidth="1"/>
    <col min="11" max="11" width="12.5703125" bestFit="1" customWidth="1"/>
    <col min="12" max="12" width="11.5703125" bestFit="1" customWidth="1"/>
    <col min="13" max="13" width="11.42578125" bestFit="1" customWidth="1"/>
    <col min="14" max="14" width="13.7109375" bestFit="1" customWidth="1"/>
    <col min="15" max="15" width="32.42578125" bestFit="1" customWidth="1"/>
    <col min="16" max="16" width="27.42578125" bestFit="1" customWidth="1"/>
    <col min="17" max="17" width="22.140625" bestFit="1" customWidth="1"/>
    <col min="18" max="18" width="12.140625" bestFit="1" customWidth="1"/>
    <col min="19" max="19" width="28.140625" bestFit="1" customWidth="1"/>
    <col min="20" max="20" width="24.42578125" bestFit="1" customWidth="1"/>
    <col min="21" max="21" width="20.42578125" bestFit="1" customWidth="1"/>
    <col min="22" max="22" width="35.5703125" bestFit="1" customWidth="1"/>
    <col min="23" max="23" width="41.5703125" bestFit="1" customWidth="1"/>
    <col min="24" max="24" width="53.42578125" bestFit="1" customWidth="1"/>
    <col min="25" max="25" width="69.42578125" bestFit="1" customWidth="1"/>
    <col min="26" max="26" width="80.7109375" bestFit="1" customWidth="1"/>
    <col min="27" max="27" width="17.28515625" bestFit="1" customWidth="1"/>
    <col min="28" max="28" width="23.42578125" bestFit="1" customWidth="1"/>
    <col min="29" max="29" width="35.28515625" bestFit="1" customWidth="1"/>
    <col min="30" max="30" width="51.28515625" bestFit="1" customWidth="1"/>
    <col min="31" max="31" width="62.42578125" bestFit="1" customWidth="1"/>
    <col min="32" max="32" width="32.140625" bestFit="1" customWidth="1"/>
    <col min="33" max="33" width="38.140625" bestFit="1" customWidth="1"/>
    <col min="34" max="34" width="50" bestFit="1" customWidth="1"/>
    <col min="35" max="35" width="66" bestFit="1" customWidth="1"/>
    <col min="36" max="36" width="77.28515625" bestFit="1" customWidth="1"/>
    <col min="37" max="37" width="10.42578125" bestFit="1" customWidth="1"/>
    <col min="38" max="38" width="16.28515625" bestFit="1" customWidth="1"/>
    <col min="39" max="39" width="28.140625" bestFit="1" customWidth="1"/>
    <col min="40" max="40" width="17.28515625" bestFit="1" customWidth="1"/>
    <col min="41" max="41" width="68.28515625" bestFit="1" customWidth="1"/>
    <col min="42" max="42" width="19.42578125" bestFit="1" customWidth="1"/>
    <col min="43" max="43" width="32.140625" bestFit="1" customWidth="1"/>
  </cols>
  <sheetData>
    <row r="1" spans="1:43" x14ac:dyDescent="0.25">
      <c r="A1" s="21" t="s">
        <v>0</v>
      </c>
      <c r="B1" s="24" t="s">
        <v>1116</v>
      </c>
      <c r="C1" s="24" t="s">
        <v>90</v>
      </c>
      <c r="D1" s="24" t="s">
        <v>71</v>
      </c>
      <c r="E1" s="24" t="s">
        <v>161</v>
      </c>
      <c r="F1" s="24" t="s">
        <v>571</v>
      </c>
      <c r="G1" s="24" t="s">
        <v>138</v>
      </c>
      <c r="H1" s="24" t="s">
        <v>102</v>
      </c>
      <c r="I1" s="24" t="s">
        <v>111</v>
      </c>
      <c r="J1" s="24" t="s">
        <v>577</v>
      </c>
      <c r="K1" s="24" t="s">
        <v>248</v>
      </c>
      <c r="L1" s="24" t="s">
        <v>19</v>
      </c>
      <c r="M1" s="24" t="s">
        <v>34</v>
      </c>
      <c r="N1" s="24" t="s">
        <v>42</v>
      </c>
      <c r="O1" s="24" t="s">
        <v>14</v>
      </c>
      <c r="P1" s="24" t="s">
        <v>11</v>
      </c>
      <c r="Q1" s="24" t="s">
        <v>126</v>
      </c>
      <c r="R1" s="24" t="s">
        <v>188</v>
      </c>
      <c r="S1" s="24" t="s">
        <v>1188</v>
      </c>
      <c r="T1" s="22" t="s">
        <v>1112</v>
      </c>
      <c r="U1" s="22" t="s">
        <v>1113</v>
      </c>
      <c r="V1" s="24" t="s">
        <v>1549</v>
      </c>
      <c r="W1" s="22" t="s">
        <v>1553</v>
      </c>
      <c r="X1" s="22" t="s">
        <v>1554</v>
      </c>
      <c r="Y1" s="24" t="s">
        <v>1555</v>
      </c>
      <c r="Z1" s="24" t="s">
        <v>1556</v>
      </c>
      <c r="AA1" s="24" t="s">
        <v>1551</v>
      </c>
      <c r="AB1" s="22" t="s">
        <v>1557</v>
      </c>
      <c r="AC1" s="22" t="s">
        <v>1558</v>
      </c>
      <c r="AD1" s="24" t="s">
        <v>1559</v>
      </c>
      <c r="AE1" s="24" t="s">
        <v>1560</v>
      </c>
      <c r="AF1" s="24" t="s">
        <v>1552</v>
      </c>
      <c r="AG1" s="22" t="s">
        <v>1561</v>
      </c>
      <c r="AH1" s="22" t="s">
        <v>1562</v>
      </c>
      <c r="AI1" s="24" t="s">
        <v>1563</v>
      </c>
      <c r="AJ1" s="24" t="s">
        <v>1564</v>
      </c>
      <c r="AK1" s="22" t="s">
        <v>447</v>
      </c>
      <c r="AL1" s="22" t="s">
        <v>498</v>
      </c>
      <c r="AM1" s="22" t="s">
        <v>1188</v>
      </c>
      <c r="AN1" s="22" t="s">
        <v>1549</v>
      </c>
      <c r="AO1" s="22" t="s">
        <v>1550</v>
      </c>
      <c r="AP1" s="24" t="s">
        <v>1551</v>
      </c>
      <c r="AQ1" s="24" t="s">
        <v>1552</v>
      </c>
    </row>
    <row r="2" spans="1:43" hidden="1" x14ac:dyDescent="0.25">
      <c r="A2" s="10">
        <v>35430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7"/>
      <c r="T2" s="13">
        <v>1</v>
      </c>
      <c r="U2" s="13">
        <v>1</v>
      </c>
      <c r="V2" s="13">
        <v>0</v>
      </c>
      <c r="W2" s="13">
        <v>132184.89999999997</v>
      </c>
      <c r="X2" s="27"/>
      <c r="Y2" s="27"/>
      <c r="Z2" s="30"/>
      <c r="AA2" s="13">
        <v>0</v>
      </c>
      <c r="AB2" s="13">
        <v>176205.89999999997</v>
      </c>
      <c r="AC2" s="27"/>
      <c r="AD2" s="27"/>
      <c r="AE2" s="30"/>
      <c r="AF2" s="13">
        <v>0</v>
      </c>
      <c r="AG2" s="13">
        <v>194354.39999999997</v>
      </c>
      <c r="AH2" s="27"/>
      <c r="AI2" s="27"/>
      <c r="AJ2" s="30"/>
      <c r="AK2" s="13">
        <v>0</v>
      </c>
      <c r="AL2" s="13">
        <v>197982.79999999996</v>
      </c>
      <c r="AM2" s="27"/>
      <c r="AO2" s="27"/>
    </row>
    <row r="3" spans="1:43" hidden="1" x14ac:dyDescent="0.25">
      <c r="A3" s="10">
        <v>35461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7"/>
      <c r="T3" s="13">
        <v>0</v>
      </c>
      <c r="U3" s="13">
        <v>0</v>
      </c>
      <c r="V3" s="13">
        <v>0</v>
      </c>
      <c r="W3" s="13">
        <v>132184.89999999997</v>
      </c>
      <c r="X3" s="27"/>
      <c r="Y3" s="27"/>
      <c r="Z3" s="30"/>
      <c r="AA3" s="13">
        <v>1054.8999999999999</v>
      </c>
      <c r="AB3" s="13">
        <v>176205.89999999997</v>
      </c>
      <c r="AC3" s="27"/>
      <c r="AD3" s="27"/>
      <c r="AE3" s="30"/>
      <c r="AF3" s="13">
        <v>1054.8999999999999</v>
      </c>
      <c r="AG3" s="13">
        <v>194354.39999999997</v>
      </c>
      <c r="AH3" s="27"/>
      <c r="AI3" s="27"/>
      <c r="AJ3" s="30"/>
      <c r="AK3" s="13">
        <v>1054.8999999999999</v>
      </c>
      <c r="AL3" s="13">
        <v>197982.79999999996</v>
      </c>
      <c r="AM3" s="27"/>
      <c r="AO3" s="27"/>
    </row>
    <row r="4" spans="1:43" hidden="1" x14ac:dyDescent="0.25">
      <c r="A4" s="10">
        <v>35489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7"/>
      <c r="T4" s="13">
        <v>0</v>
      </c>
      <c r="U4" s="13">
        <v>0</v>
      </c>
      <c r="V4" s="13">
        <v>0</v>
      </c>
      <c r="W4" s="13">
        <v>128047.19999999998</v>
      </c>
      <c r="X4" s="27"/>
      <c r="Y4" s="27"/>
      <c r="Z4" s="30"/>
      <c r="AA4" s="13">
        <v>0</v>
      </c>
      <c r="AB4" s="13">
        <v>171950.19999999998</v>
      </c>
      <c r="AC4" s="27"/>
      <c r="AD4" s="27"/>
      <c r="AE4" s="30"/>
      <c r="AF4" s="13">
        <v>0</v>
      </c>
      <c r="AG4" s="13">
        <v>188593.8</v>
      </c>
      <c r="AH4" s="27"/>
      <c r="AI4" s="27"/>
      <c r="AJ4" s="30"/>
      <c r="AK4" s="13">
        <v>0</v>
      </c>
      <c r="AL4" s="13">
        <v>192290.19999999998</v>
      </c>
      <c r="AM4" s="27"/>
      <c r="AO4" s="27"/>
    </row>
    <row r="5" spans="1:43" hidden="1" x14ac:dyDescent="0.25">
      <c r="A5" s="10">
        <v>35520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7"/>
      <c r="T5" s="13">
        <v>1</v>
      </c>
      <c r="U5" s="13">
        <v>0</v>
      </c>
      <c r="V5" s="13">
        <v>0</v>
      </c>
      <c r="W5" s="13">
        <v>132625</v>
      </c>
      <c r="X5" s="27"/>
      <c r="Y5" s="27"/>
      <c r="Z5" s="30"/>
      <c r="AA5" s="13">
        <v>0</v>
      </c>
      <c r="AB5" s="13">
        <v>178115.20000000001</v>
      </c>
      <c r="AC5" s="27"/>
      <c r="AD5" s="27"/>
      <c r="AE5" s="30"/>
      <c r="AF5" s="13">
        <v>0</v>
      </c>
      <c r="AG5" s="13">
        <v>193916.80000000002</v>
      </c>
      <c r="AH5" s="27"/>
      <c r="AI5" s="27"/>
      <c r="AJ5" s="30"/>
      <c r="AK5" s="13">
        <v>0</v>
      </c>
      <c r="AL5" s="13">
        <v>198105.2</v>
      </c>
      <c r="AM5" s="27"/>
      <c r="AO5" s="27"/>
    </row>
    <row r="6" spans="1:43" hidden="1" x14ac:dyDescent="0.25">
      <c r="A6" s="10">
        <v>35550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7"/>
      <c r="T6" s="13">
        <v>0</v>
      </c>
      <c r="U6" s="13">
        <v>0</v>
      </c>
      <c r="V6" s="13">
        <v>299.89999999999998</v>
      </c>
      <c r="W6" s="13">
        <v>133178</v>
      </c>
      <c r="X6" s="27"/>
      <c r="Y6" s="27"/>
      <c r="Z6" s="30"/>
      <c r="AA6" s="13">
        <v>299.89999999999998</v>
      </c>
      <c r="AB6" s="13">
        <v>181067.30000000002</v>
      </c>
      <c r="AC6" s="27"/>
      <c r="AD6" s="27"/>
      <c r="AE6" s="30"/>
      <c r="AF6" s="13">
        <v>299.89999999999998</v>
      </c>
      <c r="AG6" s="13">
        <v>196703.90000000002</v>
      </c>
      <c r="AH6" s="27"/>
      <c r="AI6" s="27"/>
      <c r="AJ6" s="30"/>
      <c r="AK6" s="13">
        <v>299.89999999999998</v>
      </c>
      <c r="AL6" s="13">
        <v>201232.30000000002</v>
      </c>
      <c r="AM6" s="27"/>
      <c r="AO6" s="27"/>
    </row>
    <row r="7" spans="1:43" hidden="1" x14ac:dyDescent="0.25">
      <c r="A7" s="10">
        <v>35581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7"/>
      <c r="T7" s="13">
        <v>0</v>
      </c>
      <c r="U7" s="13">
        <v>0</v>
      </c>
      <c r="V7" s="13">
        <v>200</v>
      </c>
      <c r="W7" s="13">
        <v>135063</v>
      </c>
      <c r="X7" s="27"/>
      <c r="Y7" s="27"/>
      <c r="Z7" s="30"/>
      <c r="AA7" s="13">
        <v>0</v>
      </c>
      <c r="AB7" s="13">
        <v>183533.60000000003</v>
      </c>
      <c r="AC7" s="27"/>
      <c r="AD7" s="27"/>
      <c r="AE7" s="30"/>
      <c r="AF7" s="13">
        <v>200</v>
      </c>
      <c r="AG7" s="13">
        <v>198049.90000000002</v>
      </c>
      <c r="AH7" s="27"/>
      <c r="AI7" s="27"/>
      <c r="AJ7" s="30"/>
      <c r="AK7" s="13">
        <v>200</v>
      </c>
      <c r="AL7" s="13">
        <v>202578.30000000002</v>
      </c>
      <c r="AM7" s="27"/>
      <c r="AO7" s="27"/>
    </row>
    <row r="8" spans="1:43" hidden="1" x14ac:dyDescent="0.25">
      <c r="A8" s="10">
        <v>35611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7"/>
      <c r="T8" s="13">
        <v>1</v>
      </c>
      <c r="U8" s="13">
        <v>0</v>
      </c>
      <c r="V8" s="13">
        <v>1047.4000000000001</v>
      </c>
      <c r="W8" s="13">
        <v>132163</v>
      </c>
      <c r="X8" s="27"/>
      <c r="Y8" s="27"/>
      <c r="Z8" s="30"/>
      <c r="AA8" s="13">
        <v>125.00000000000011</v>
      </c>
      <c r="AB8" s="13">
        <v>182646.40000000002</v>
      </c>
      <c r="AC8" s="27"/>
      <c r="AD8" s="27"/>
      <c r="AE8" s="30"/>
      <c r="AF8" s="13">
        <v>1047.4000000000001</v>
      </c>
      <c r="AG8" s="13">
        <v>195827.80000000002</v>
      </c>
      <c r="AH8" s="27"/>
      <c r="AI8" s="27"/>
      <c r="AJ8" s="30"/>
      <c r="AK8" s="13">
        <v>1047.4000000000001</v>
      </c>
      <c r="AL8" s="13">
        <v>200106.2</v>
      </c>
      <c r="AM8" s="27"/>
      <c r="AO8" s="27"/>
    </row>
    <row r="9" spans="1:43" hidden="1" x14ac:dyDescent="0.25">
      <c r="A9" s="10">
        <v>35642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27"/>
      <c r="T9" s="13">
        <v>0</v>
      </c>
      <c r="U9" s="13">
        <v>0</v>
      </c>
      <c r="V9" s="13">
        <v>125</v>
      </c>
      <c r="W9" s="13">
        <v>129727.60000000002</v>
      </c>
      <c r="X9" s="27"/>
      <c r="Y9" s="27"/>
      <c r="Z9" s="30"/>
      <c r="AA9" s="13">
        <v>0</v>
      </c>
      <c r="AB9" s="13">
        <v>180939.00000000003</v>
      </c>
      <c r="AC9" s="27"/>
      <c r="AD9" s="27"/>
      <c r="AE9" s="30"/>
      <c r="AF9" s="13">
        <v>125</v>
      </c>
      <c r="AG9" s="13">
        <v>194011.7</v>
      </c>
      <c r="AH9" s="27"/>
      <c r="AI9" s="27"/>
      <c r="AJ9" s="30"/>
      <c r="AK9" s="13">
        <v>125</v>
      </c>
      <c r="AL9" s="13">
        <v>198278.80000000002</v>
      </c>
      <c r="AM9" s="27"/>
      <c r="AO9" s="27"/>
    </row>
    <row r="10" spans="1:43" hidden="1" x14ac:dyDescent="0.25">
      <c r="A10" s="10">
        <v>35673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27"/>
      <c r="T10" s="13">
        <v>0</v>
      </c>
      <c r="U10" s="13">
        <v>0</v>
      </c>
      <c r="V10" s="13">
        <v>100</v>
      </c>
      <c r="W10" s="13">
        <v>127825.59999999999</v>
      </c>
      <c r="X10" s="27"/>
      <c r="Y10" s="27"/>
      <c r="Z10" s="30"/>
      <c r="AA10" s="13">
        <v>0</v>
      </c>
      <c r="AB10" s="13">
        <v>181787</v>
      </c>
      <c r="AC10" s="27"/>
      <c r="AD10" s="27"/>
      <c r="AE10" s="30"/>
      <c r="AF10" s="13">
        <v>100</v>
      </c>
      <c r="AG10" s="13">
        <v>192849.8</v>
      </c>
      <c r="AH10" s="27"/>
      <c r="AI10" s="27"/>
      <c r="AJ10" s="30"/>
      <c r="AK10" s="13">
        <v>100</v>
      </c>
      <c r="AL10" s="13">
        <v>197506.9</v>
      </c>
      <c r="AM10" s="27"/>
      <c r="AO10" s="27"/>
    </row>
    <row r="11" spans="1:43" hidden="1" x14ac:dyDescent="0.25">
      <c r="A11" s="10">
        <v>35703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27"/>
      <c r="T11" s="13">
        <v>1</v>
      </c>
      <c r="U11" s="13">
        <v>0</v>
      </c>
      <c r="V11" s="13">
        <v>0</v>
      </c>
      <c r="W11" s="13">
        <v>125768.20000000003</v>
      </c>
      <c r="X11" s="27"/>
      <c r="Y11" s="27"/>
      <c r="Z11" s="30"/>
      <c r="AA11" s="13">
        <v>0</v>
      </c>
      <c r="AB11" s="13">
        <v>177339.20000000004</v>
      </c>
      <c r="AC11" s="27"/>
      <c r="AD11" s="27"/>
      <c r="AE11" s="30"/>
      <c r="AF11" s="13">
        <v>0</v>
      </c>
      <c r="AG11" s="13">
        <v>188394.40000000002</v>
      </c>
      <c r="AH11" s="27"/>
      <c r="AI11" s="27"/>
      <c r="AJ11" s="30"/>
      <c r="AK11" s="13">
        <v>0</v>
      </c>
      <c r="AL11" s="13">
        <v>192926.50000000003</v>
      </c>
      <c r="AM11" s="27"/>
      <c r="AO11" s="27"/>
    </row>
    <row r="12" spans="1:43" hidden="1" x14ac:dyDescent="0.25">
      <c r="A12" s="10">
        <v>35734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27"/>
      <c r="T12" s="13">
        <v>0</v>
      </c>
      <c r="U12" s="13">
        <v>0</v>
      </c>
      <c r="V12" s="13">
        <v>0</v>
      </c>
      <c r="W12" s="13">
        <v>124764.49999999999</v>
      </c>
      <c r="X12" s="27"/>
      <c r="Y12" s="27"/>
      <c r="Z12" s="30"/>
      <c r="AA12" s="13">
        <v>0</v>
      </c>
      <c r="AB12" s="13">
        <v>180071.3</v>
      </c>
      <c r="AC12" s="27"/>
      <c r="AD12" s="27"/>
      <c r="AE12" s="30"/>
      <c r="AF12" s="13">
        <v>0</v>
      </c>
      <c r="AG12" s="13">
        <v>190813.8</v>
      </c>
      <c r="AH12" s="27"/>
      <c r="AI12" s="27"/>
      <c r="AJ12" s="30"/>
      <c r="AK12" s="13">
        <v>0</v>
      </c>
      <c r="AL12" s="13">
        <v>195143.69999999998</v>
      </c>
      <c r="AM12" s="27"/>
      <c r="AO12" s="27"/>
    </row>
    <row r="13" spans="1:43" hidden="1" x14ac:dyDescent="0.25">
      <c r="A13" s="10">
        <v>35764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27"/>
      <c r="T13" s="13">
        <v>0</v>
      </c>
      <c r="U13" s="13">
        <v>0</v>
      </c>
      <c r="V13" s="13">
        <v>535</v>
      </c>
      <c r="W13" s="13">
        <v>124525.4</v>
      </c>
      <c r="X13" s="27"/>
      <c r="Y13" s="27"/>
      <c r="Z13" s="30"/>
      <c r="AA13" s="13">
        <v>0</v>
      </c>
      <c r="AB13" s="13">
        <v>184981.6</v>
      </c>
      <c r="AC13" s="27"/>
      <c r="AD13" s="27"/>
      <c r="AE13" s="30"/>
      <c r="AF13" s="13">
        <v>535</v>
      </c>
      <c r="AG13" s="13">
        <v>196453.1</v>
      </c>
      <c r="AH13" s="27"/>
      <c r="AI13" s="27"/>
      <c r="AJ13" s="30"/>
      <c r="AK13" s="13">
        <v>535</v>
      </c>
      <c r="AL13" s="13">
        <v>200358</v>
      </c>
      <c r="AM13" s="27"/>
      <c r="AO13" s="27"/>
    </row>
    <row r="14" spans="1:43" x14ac:dyDescent="0.25">
      <c r="A14" s="10">
        <v>35795</v>
      </c>
      <c r="B14" s="27">
        <f>VLOOKUP($A14,industry_chart_data!$A:$DF,8,FALSE)</f>
        <v>1.5176526432661059E-3</v>
      </c>
      <c r="C14" s="27">
        <f>VLOOKUP($A14,industry_chart_data!$A:$DF,13,FALSE)</f>
        <v>0</v>
      </c>
      <c r="D14" s="27">
        <f>VLOOKUP($A14,industry_chart_data!$A:$DF,18,FALSE)</f>
        <v>1.0121057974432186E-3</v>
      </c>
      <c r="E14" s="27">
        <f>VLOOKUP($A14,industry_chart_data!$A:$DF,23,FALSE)</f>
        <v>0</v>
      </c>
      <c r="F14" s="27">
        <f>VLOOKUP($A14,industry_chart_data!$A:$DF,28,FALSE)</f>
        <v>0</v>
      </c>
      <c r="G14" s="27">
        <f>VLOOKUP($A14,industry_chart_data!$A:$DF,33,FALSE)</f>
        <v>0</v>
      </c>
      <c r="H14" s="27">
        <f>VLOOKUP($A14,industry_chart_data!$A:$DF,38,FALSE)</f>
        <v>0</v>
      </c>
      <c r="I14" s="27">
        <f>VLOOKUP($A14,industry_chart_data!$A:$DF,43,FALSE)</f>
        <v>0</v>
      </c>
      <c r="J14" s="27">
        <f>VLOOKUP($A14,industry_chart_data!$A:$DF,48,FALSE)</f>
        <v>0</v>
      </c>
      <c r="K14" s="27">
        <f>VLOOKUP($A14,industry_chart_data!$A:$DF,53,FALSE)</f>
        <v>6.3256612340201158E-4</v>
      </c>
      <c r="L14" s="27">
        <f>VLOOKUP($A14,industry_chart_data!$A:$DF,58,FALSE)</f>
        <v>3.8920528440678968E-3</v>
      </c>
      <c r="M14" s="27">
        <f>VLOOKUP($A14,industry_chart_data!$A:$DF,63,FALSE)</f>
        <v>1.0031992664257182E-2</v>
      </c>
      <c r="N14" s="27">
        <f>VLOOKUP($A14,industry_chart_data!$A:$DF,68,FALSE)</f>
        <v>0</v>
      </c>
      <c r="O14" s="27">
        <f>VLOOKUP($A14,industry_chart_data!$A:$DF,73,FALSE)</f>
        <v>1.4462991845463596E-3</v>
      </c>
      <c r="P14" s="27">
        <f>VLOOKUP($A14,industry_chart_data!$A:$DF,78,FALSE)</f>
        <v>0</v>
      </c>
      <c r="Q14" s="27">
        <f>VLOOKUP($A14,industry_chart_data!$A:$DF,83,FALSE)</f>
        <v>0</v>
      </c>
      <c r="R14" s="27">
        <f>VLOOKUP($A14,industry_chart_data!$A:$DF,88,FALSE)</f>
        <v>0</v>
      </c>
      <c r="S14" s="27">
        <f>VLOOKUP($A14,industry_chart_data!$A:$DF,106,FALSE)</f>
        <v>1.8532669256982773E-2</v>
      </c>
      <c r="T14" s="13">
        <v>1</v>
      </c>
      <c r="U14" s="13">
        <v>1</v>
      </c>
      <c r="V14" s="13">
        <v>300</v>
      </c>
      <c r="W14" s="13">
        <v>127316.69999999998</v>
      </c>
      <c r="X14" s="27">
        <v>1.9724643283763887E-2</v>
      </c>
      <c r="Y14" s="27">
        <v>0.71194910163289837</v>
      </c>
      <c r="Z14" s="27">
        <v>1.4042942065905083E-2</v>
      </c>
      <c r="AA14" s="13">
        <v>200</v>
      </c>
      <c r="AB14" s="13">
        <v>190036.9</v>
      </c>
      <c r="AC14" s="27">
        <v>9.5331654615424342E-3</v>
      </c>
      <c r="AD14" s="27">
        <v>0.45868603571623612</v>
      </c>
      <c r="AE14" s="27">
        <v>4.3727298733818414E-3</v>
      </c>
      <c r="AF14" s="13">
        <v>300</v>
      </c>
      <c r="AG14" s="13">
        <v>201308.4</v>
      </c>
      <c r="AH14" s="27">
        <v>1.884289730512919E-2</v>
      </c>
      <c r="AI14" s="27">
        <v>1</v>
      </c>
      <c r="AJ14" s="27">
        <v>1.884289730512919E-2</v>
      </c>
      <c r="AK14" s="13">
        <v>300</v>
      </c>
      <c r="AL14" s="13">
        <v>205413.3</v>
      </c>
      <c r="AM14" s="27">
        <v>1.8497566455267834E-2</v>
      </c>
      <c r="AN14" s="27">
        <v>1.9724643283763887E-2</v>
      </c>
      <c r="AO14" s="27">
        <v>3.4243582848185884E-2</v>
      </c>
      <c r="AP14" s="27">
        <v>9.5331654615424342E-3</v>
      </c>
      <c r="AQ14" s="27">
        <v>1.884289730512919E-2</v>
      </c>
    </row>
    <row r="15" spans="1:43" hidden="1" x14ac:dyDescent="0.25">
      <c r="A15" s="10">
        <v>35826</v>
      </c>
      <c r="B15" s="27">
        <f>VLOOKUP($A15,industry_chart_data!$A:$DF,8,FALSE)</f>
        <v>1.5176526432661059E-3</v>
      </c>
      <c r="C15" s="27">
        <f>VLOOKUP($A15,industry_chart_data!$A:$DF,13,FALSE)</f>
        <v>0</v>
      </c>
      <c r="D15" s="27">
        <f>VLOOKUP($A15,industry_chart_data!$A:$DF,18,FALSE)</f>
        <v>1.0121057974432186E-3</v>
      </c>
      <c r="E15" s="27">
        <f>VLOOKUP($A15,industry_chart_data!$A:$DF,23,FALSE)</f>
        <v>0</v>
      </c>
      <c r="F15" s="27">
        <f>VLOOKUP($A15,industry_chart_data!$A:$DF,28,FALSE)</f>
        <v>0</v>
      </c>
      <c r="G15" s="27">
        <f>VLOOKUP($A15,industry_chart_data!$A:$DF,33,FALSE)</f>
        <v>0</v>
      </c>
      <c r="H15" s="27">
        <f>VLOOKUP($A15,industry_chart_data!$A:$DF,38,FALSE)</f>
        <v>0</v>
      </c>
      <c r="I15" s="27">
        <f>VLOOKUP($A15,industry_chart_data!$A:$DF,43,FALSE)</f>
        <v>0</v>
      </c>
      <c r="J15" s="27">
        <f>VLOOKUP($A15,industry_chart_data!$A:$DF,48,FALSE)</f>
        <v>0</v>
      </c>
      <c r="K15" s="27">
        <f>VLOOKUP($A15,industry_chart_data!$A:$DF,53,FALSE)</f>
        <v>6.3256612340201158E-4</v>
      </c>
      <c r="L15" s="27">
        <f>VLOOKUP($A15,industry_chart_data!$A:$DF,58,FALSE)</f>
        <v>2.2418143413367288E-3</v>
      </c>
      <c r="M15" s="27">
        <f>VLOOKUP($A15,industry_chart_data!$A:$DF,63,FALSE)</f>
        <v>1.5069749271030802E-2</v>
      </c>
      <c r="N15" s="27">
        <f>VLOOKUP($A15,industry_chart_data!$A:$DF,68,FALSE)</f>
        <v>0</v>
      </c>
      <c r="O15" s="27">
        <f>VLOOKUP($A15,industry_chart_data!$A:$DF,73,FALSE)</f>
        <v>0</v>
      </c>
      <c r="P15" s="27">
        <f>VLOOKUP($A15,industry_chart_data!$A:$DF,78,FALSE)</f>
        <v>0</v>
      </c>
      <c r="Q15" s="27">
        <f>VLOOKUP($A15,industry_chart_data!$A:$DF,83,FALSE)</f>
        <v>0</v>
      </c>
      <c r="R15" s="27">
        <f>VLOOKUP($A15,industry_chart_data!$A:$DF,88,FALSE)</f>
        <v>0</v>
      </c>
      <c r="S15" s="27">
        <f>VLOOKUP($A15,industry_chart_data!$A:$DF,106,FALSE)</f>
        <v>2.0473888176478869E-2</v>
      </c>
      <c r="T15" s="13">
        <v>0</v>
      </c>
      <c r="U15" s="13">
        <v>0</v>
      </c>
      <c r="V15" s="13">
        <v>995.5</v>
      </c>
      <c r="W15" s="13">
        <v>128263.5</v>
      </c>
      <c r="X15" s="27">
        <v>2.7255760680682899E-2</v>
      </c>
      <c r="Y15" s="27">
        <v>0.89050373226555934</v>
      </c>
      <c r="Z15" s="27">
        <v>2.4271356611885005E-2</v>
      </c>
      <c r="AA15" s="13">
        <v>443</v>
      </c>
      <c r="AB15" s="13">
        <v>193320.5</v>
      </c>
      <c r="AC15" s="27">
        <v>6.0605235125498081E-3</v>
      </c>
      <c r="AD15" s="27">
        <v>0.26395274111424194</v>
      </c>
      <c r="AE15" s="27">
        <v>1.5996917937248357E-3</v>
      </c>
      <c r="AF15" s="13">
        <v>1438.5</v>
      </c>
      <c r="AG15" s="13">
        <v>205221.8</v>
      </c>
      <c r="AH15" s="27">
        <v>2.0816611303886103E-2</v>
      </c>
      <c r="AI15" s="27">
        <v>1</v>
      </c>
      <c r="AJ15" s="27">
        <v>2.0816611303886103E-2</v>
      </c>
      <c r="AK15" s="13">
        <v>1438.5</v>
      </c>
      <c r="AL15" s="13">
        <v>209021.9</v>
      </c>
      <c r="AM15" s="27">
        <v>2.0435108504375132E-2</v>
      </c>
      <c r="AN15" s="27">
        <v>2.7255760680682899E-2</v>
      </c>
      <c r="AO15" s="27">
        <v>3.4207771409412856E-2</v>
      </c>
      <c r="AP15" s="27">
        <v>6.0605235125498081E-3</v>
      </c>
      <c r="AQ15" s="27">
        <v>2.0816611303886103E-2</v>
      </c>
    </row>
    <row r="16" spans="1:43" hidden="1" x14ac:dyDescent="0.25">
      <c r="A16" s="10">
        <v>35854</v>
      </c>
      <c r="B16" s="27">
        <f>VLOOKUP($A16,industry_chart_data!$A:$DF,8,FALSE)</f>
        <v>1.5626693456276522E-3</v>
      </c>
      <c r="C16" s="27">
        <f>VLOOKUP($A16,industry_chart_data!$A:$DF,13,FALSE)</f>
        <v>0</v>
      </c>
      <c r="D16" s="27">
        <f>VLOOKUP($A16,industry_chart_data!$A:$DF,18,FALSE)</f>
        <v>1.0421269393982343E-3</v>
      </c>
      <c r="E16" s="27">
        <f>VLOOKUP($A16,industry_chart_data!$A:$DF,23,FALSE)</f>
        <v>0</v>
      </c>
      <c r="F16" s="27">
        <f>VLOOKUP($A16,industry_chart_data!$A:$DF,28,FALSE)</f>
        <v>0</v>
      </c>
      <c r="G16" s="27">
        <f>VLOOKUP($A16,industry_chart_data!$A:$DF,33,FALSE)</f>
        <v>0</v>
      </c>
      <c r="H16" s="27">
        <f>VLOOKUP($A16,industry_chart_data!$A:$DF,38,FALSE)</f>
        <v>0</v>
      </c>
      <c r="I16" s="27">
        <f>VLOOKUP($A16,industry_chart_data!$A:$DF,43,FALSE)</f>
        <v>0</v>
      </c>
      <c r="J16" s="27">
        <f>VLOOKUP($A16,industry_chart_data!$A:$DF,48,FALSE)</f>
        <v>0</v>
      </c>
      <c r="K16" s="27">
        <f>VLOOKUP($A16,industry_chart_data!$A:$DF,53,FALSE)</f>
        <v>6.5132933712389648E-4</v>
      </c>
      <c r="L16" s="27">
        <f>VLOOKUP($A16,industry_chart_data!$A:$DF,58,FALSE)</f>
        <v>2.3083111707670892E-3</v>
      </c>
      <c r="M16" s="27">
        <f>VLOOKUP($A16,industry_chart_data!$A:$DF,63,FALSE)</f>
        <v>1.615505181455143E-2</v>
      </c>
      <c r="N16" s="27">
        <f>VLOOKUP($A16,industry_chart_data!$A:$DF,68,FALSE)</f>
        <v>0</v>
      </c>
      <c r="O16" s="27">
        <f>VLOOKUP($A16,industry_chart_data!$A:$DF,73,FALSE)</f>
        <v>0</v>
      </c>
      <c r="P16" s="27">
        <f>VLOOKUP($A16,industry_chart_data!$A:$DF,78,FALSE)</f>
        <v>0</v>
      </c>
      <c r="Q16" s="27">
        <f>VLOOKUP($A16,industry_chart_data!$A:$DF,83,FALSE)</f>
        <v>0</v>
      </c>
      <c r="R16" s="27">
        <f>VLOOKUP($A16,industry_chart_data!$A:$DF,88,FALSE)</f>
        <v>0</v>
      </c>
      <c r="S16" s="27">
        <f>VLOOKUP($A16,industry_chart_data!$A:$DF,106,FALSE)</f>
        <v>2.17194886074683E-2</v>
      </c>
      <c r="T16" s="13">
        <v>0</v>
      </c>
      <c r="U16" s="13">
        <v>0</v>
      </c>
      <c r="V16" s="13">
        <v>122.5</v>
      </c>
      <c r="W16" s="13">
        <v>131511.19999999998</v>
      </c>
      <c r="X16" s="27">
        <v>2.9093178140560675E-2</v>
      </c>
      <c r="Y16" s="27">
        <v>0.89372166110884532</v>
      </c>
      <c r="Z16" s="27">
        <v>2.6001203494717434E-2</v>
      </c>
      <c r="AA16" s="13">
        <v>0</v>
      </c>
      <c r="AB16" s="13">
        <v>200494.99999999997</v>
      </c>
      <c r="AC16" s="27">
        <v>6.2105190921557529E-3</v>
      </c>
      <c r="AD16" s="27">
        <v>0.25619557133603627</v>
      </c>
      <c r="AE16" s="27">
        <v>1.5911074871082045E-3</v>
      </c>
      <c r="AF16" s="13">
        <v>122.5</v>
      </c>
      <c r="AG16" s="13">
        <v>212272.49999999997</v>
      </c>
      <c r="AH16" s="27">
        <v>2.2101999111317553E-2</v>
      </c>
      <c r="AI16" s="27">
        <v>1</v>
      </c>
      <c r="AJ16" s="27">
        <v>2.2101999111317553E-2</v>
      </c>
      <c r="AK16" s="13">
        <v>122.5</v>
      </c>
      <c r="AL16" s="13">
        <v>216925.69999999998</v>
      </c>
      <c r="AM16" s="27">
        <v>2.1677131751904156E-2</v>
      </c>
      <c r="AN16" s="27">
        <v>2.9093178140560675E-2</v>
      </c>
      <c r="AO16" s="27">
        <v>3.4183535044807756E-2</v>
      </c>
      <c r="AP16" s="27">
        <v>6.2105190921557529E-3</v>
      </c>
      <c r="AQ16" s="27">
        <v>2.2101999111317553E-2</v>
      </c>
    </row>
    <row r="17" spans="1:43" x14ac:dyDescent="0.25">
      <c r="A17" s="10">
        <v>35885</v>
      </c>
      <c r="B17" s="27">
        <f>VLOOKUP($A17,industry_chart_data!$A:$DF,8,FALSE)</f>
        <v>1.5174806279607061E-3</v>
      </c>
      <c r="C17" s="27">
        <f>VLOOKUP($A17,industry_chart_data!$A:$DF,13,FALSE)</f>
        <v>0</v>
      </c>
      <c r="D17" s="27">
        <f>VLOOKUP($A17,industry_chart_data!$A:$DF,18,FALSE)</f>
        <v>1.0119910823345824E-3</v>
      </c>
      <c r="E17" s="27">
        <f>VLOOKUP($A17,industry_chart_data!$A:$DF,23,FALSE)</f>
        <v>0</v>
      </c>
      <c r="F17" s="27">
        <f>VLOOKUP($A17,industry_chart_data!$A:$DF,28,FALSE)</f>
        <v>0</v>
      </c>
      <c r="G17" s="27">
        <f>VLOOKUP($A17,industry_chart_data!$A:$DF,33,FALSE)</f>
        <v>0</v>
      </c>
      <c r="H17" s="27">
        <f>VLOOKUP($A17,industry_chart_data!$A:$DF,38,FALSE)</f>
        <v>0</v>
      </c>
      <c r="I17" s="27">
        <f>VLOOKUP($A17,industry_chart_data!$A:$DF,43,FALSE)</f>
        <v>0</v>
      </c>
      <c r="J17" s="27">
        <f>VLOOKUP($A17,industry_chart_data!$A:$DF,48,FALSE)</f>
        <v>0</v>
      </c>
      <c r="K17" s="27">
        <f>VLOOKUP($A17,industry_chart_data!$A:$DF,53,FALSE)</f>
        <v>6.3249442645911405E-4</v>
      </c>
      <c r="L17" s="27">
        <f>VLOOKUP($A17,industry_chart_data!$A:$DF,58,FALSE)</f>
        <v>2.8740546738302143E-3</v>
      </c>
      <c r="M17" s="27">
        <f>VLOOKUP($A17,industry_chart_data!$A:$DF,63,FALSE)</f>
        <v>1.6370979738926539E-2</v>
      </c>
      <c r="N17" s="27">
        <f>VLOOKUP($A17,industry_chart_data!$A:$DF,68,FALSE)</f>
        <v>0</v>
      </c>
      <c r="O17" s="27">
        <f>VLOOKUP($A17,industry_chart_data!$A:$DF,73,FALSE)</f>
        <v>0</v>
      </c>
      <c r="P17" s="27">
        <f>VLOOKUP($A17,industry_chart_data!$A:$DF,78,FALSE)</f>
        <v>0</v>
      </c>
      <c r="Q17" s="27">
        <f>VLOOKUP($A17,industry_chart_data!$A:$DF,83,FALSE)</f>
        <v>0</v>
      </c>
      <c r="R17" s="27">
        <f>VLOOKUP($A17,industry_chart_data!$A:$DF,88,FALSE)</f>
        <v>0</v>
      </c>
      <c r="S17" s="27">
        <f>VLOOKUP($A17,industry_chart_data!$A:$DF,106,FALSE)</f>
        <v>2.2407000549511159E-2</v>
      </c>
      <c r="T17" s="13">
        <v>1</v>
      </c>
      <c r="U17" s="13">
        <v>0</v>
      </c>
      <c r="V17" s="13">
        <v>135</v>
      </c>
      <c r="W17" s="13">
        <v>138587.19999999998</v>
      </c>
      <c r="X17" s="27">
        <v>2.9106880301602262E-2</v>
      </c>
      <c r="Y17" s="27">
        <v>0.8717340740238918</v>
      </c>
      <c r="Z17" s="27">
        <v>2.5373459347441504E-2</v>
      </c>
      <c r="AA17" s="13">
        <v>125</v>
      </c>
      <c r="AB17" s="13">
        <v>210414.39999999997</v>
      </c>
      <c r="AC17" s="27">
        <v>6.6973509279387722E-3</v>
      </c>
      <c r="AD17" s="27">
        <v>0.26938102657904839</v>
      </c>
      <c r="AE17" s="27">
        <v>1.8041392683282888E-3</v>
      </c>
      <c r="AF17" s="13">
        <v>260</v>
      </c>
      <c r="AG17" s="13">
        <v>221446.69999999995</v>
      </c>
      <c r="AH17" s="27">
        <v>2.2836082278585454E-2</v>
      </c>
      <c r="AI17" s="27">
        <v>1</v>
      </c>
      <c r="AJ17" s="27">
        <v>2.2836082278585454E-2</v>
      </c>
      <c r="AK17" s="13">
        <v>260</v>
      </c>
      <c r="AL17" s="13">
        <v>226544.89999999997</v>
      </c>
      <c r="AM17" s="27">
        <v>2.235327492665513E-2</v>
      </c>
      <c r="AN17" s="27">
        <v>2.9106880301602262E-2</v>
      </c>
      <c r="AO17" s="27">
        <v>3.4161828834009589E-2</v>
      </c>
      <c r="AP17" s="27">
        <v>6.6973509279387722E-3</v>
      </c>
      <c r="AQ17" s="27">
        <v>2.2836082278585454E-2</v>
      </c>
    </row>
    <row r="18" spans="1:43" hidden="1" x14ac:dyDescent="0.25">
      <c r="A18" s="10">
        <v>35915</v>
      </c>
      <c r="B18" s="27">
        <f>VLOOKUP($A18,industry_chart_data!$A:$DF,8,FALSE)</f>
        <v>0</v>
      </c>
      <c r="C18" s="27">
        <f>VLOOKUP($A18,industry_chart_data!$A:$DF,13,FALSE)</f>
        <v>0</v>
      </c>
      <c r="D18" s="27">
        <f>VLOOKUP($A18,industry_chart_data!$A:$DF,18,FALSE)</f>
        <v>9.9622778349778545E-4</v>
      </c>
      <c r="E18" s="27">
        <f>VLOOKUP($A18,industry_chart_data!$A:$DF,23,FALSE)</f>
        <v>0</v>
      </c>
      <c r="F18" s="27">
        <f>VLOOKUP($A18,industry_chart_data!$A:$DF,28,FALSE)</f>
        <v>0</v>
      </c>
      <c r="G18" s="27">
        <f>VLOOKUP($A18,industry_chart_data!$A:$DF,33,FALSE)</f>
        <v>0</v>
      </c>
      <c r="H18" s="27">
        <f>VLOOKUP($A18,industry_chart_data!$A:$DF,38,FALSE)</f>
        <v>0</v>
      </c>
      <c r="I18" s="27">
        <f>VLOOKUP($A18,industry_chart_data!$A:$DF,43,FALSE)</f>
        <v>0</v>
      </c>
      <c r="J18" s="27">
        <f>VLOOKUP($A18,industry_chart_data!$A:$DF,48,FALSE)</f>
        <v>0</v>
      </c>
      <c r="K18" s="27">
        <f>VLOOKUP($A18,industry_chart_data!$A:$DF,53,FALSE)</f>
        <v>6.2264236468611601E-4</v>
      </c>
      <c r="L18" s="27">
        <f>VLOOKUP($A18,industry_chart_data!$A:$DF,58,FALSE)</f>
        <v>2.8292869051337109E-3</v>
      </c>
      <c r="M18" s="27">
        <f>VLOOKUP($A18,industry_chart_data!$A:$DF,63,FALSE)</f>
        <v>1.6115976853643677E-2</v>
      </c>
      <c r="N18" s="27">
        <f>VLOOKUP($A18,industry_chart_data!$A:$DF,68,FALSE)</f>
        <v>0</v>
      </c>
      <c r="O18" s="27">
        <f>VLOOKUP($A18,industry_chart_data!$A:$DF,73,FALSE)</f>
        <v>0</v>
      </c>
      <c r="P18" s="27">
        <f>VLOOKUP($A18,industry_chart_data!$A:$DF,78,FALSE)</f>
        <v>0</v>
      </c>
      <c r="Q18" s="27">
        <f>VLOOKUP($A18,industry_chart_data!$A:$DF,83,FALSE)</f>
        <v>0</v>
      </c>
      <c r="R18" s="27">
        <f>VLOOKUP($A18,industry_chart_data!$A:$DF,88,FALSE)</f>
        <v>0</v>
      </c>
      <c r="S18" s="27">
        <f>VLOOKUP($A18,industry_chart_data!$A:$DF,106,FALSE)</f>
        <v>2.0564133906961289E-2</v>
      </c>
      <c r="T18" s="13">
        <v>0</v>
      </c>
      <c r="U18" s="13">
        <v>0</v>
      </c>
      <c r="V18" s="13">
        <v>0</v>
      </c>
      <c r="W18" s="13">
        <v>142610.79999999999</v>
      </c>
      <c r="X18" s="27">
        <v>2.6734145279250329E-2</v>
      </c>
      <c r="Y18" s="27">
        <v>0.86241643251622913</v>
      </c>
      <c r="Z18" s="27">
        <v>2.3055966198101657E-2</v>
      </c>
      <c r="AA18" s="13">
        <v>0</v>
      </c>
      <c r="AB18" s="13">
        <v>216752.1</v>
      </c>
      <c r="AC18" s="27">
        <v>4.9318678745416764E-3</v>
      </c>
      <c r="AD18" s="27">
        <v>0.2163065594419146</v>
      </c>
      <c r="AE18" s="27">
        <v>1.0667953715642181E-3</v>
      </c>
      <c r="AF18" s="13">
        <v>0</v>
      </c>
      <c r="AG18" s="13">
        <v>227420.79999999999</v>
      </c>
      <c r="AH18" s="27">
        <v>2.0987890936580308E-2</v>
      </c>
      <c r="AI18" s="27">
        <v>1</v>
      </c>
      <c r="AJ18" s="27">
        <v>2.0987890936580308E-2</v>
      </c>
      <c r="AK18" s="13">
        <v>0</v>
      </c>
      <c r="AL18" s="13">
        <v>233488.9</v>
      </c>
      <c r="AM18" s="27">
        <v>2.0515593172666612E-2</v>
      </c>
      <c r="AN18" s="27">
        <v>2.6734145279250329E-2</v>
      </c>
      <c r="AO18" s="27">
        <v>3.4147605065217738E-2</v>
      </c>
      <c r="AP18" s="27">
        <v>4.9318678745416764E-3</v>
      </c>
      <c r="AQ18" s="27">
        <v>2.0987890936580308E-2</v>
      </c>
    </row>
    <row r="19" spans="1:43" hidden="1" x14ac:dyDescent="0.25">
      <c r="A19" s="10">
        <v>35946</v>
      </c>
      <c r="B19" s="27">
        <f>VLOOKUP($A19,industry_chart_data!$A:$DF,8,FALSE)</f>
        <v>0</v>
      </c>
      <c r="C19" s="27">
        <f>VLOOKUP($A19,industry_chart_data!$A:$DF,13,FALSE)</f>
        <v>1.484389418678468E-3</v>
      </c>
      <c r="D19" s="27">
        <f>VLOOKUP($A19,industry_chart_data!$A:$DF,18,FALSE)</f>
        <v>9.8959294578564519E-4</v>
      </c>
      <c r="E19" s="27">
        <f>VLOOKUP($A19,industry_chart_data!$A:$DF,23,FALSE)</f>
        <v>0</v>
      </c>
      <c r="F19" s="27">
        <f>VLOOKUP($A19,industry_chart_data!$A:$DF,28,FALSE)</f>
        <v>0</v>
      </c>
      <c r="G19" s="27">
        <f>VLOOKUP($A19,industry_chart_data!$A:$DF,33,FALSE)</f>
        <v>0</v>
      </c>
      <c r="H19" s="27">
        <f>VLOOKUP($A19,industry_chart_data!$A:$DF,38,FALSE)</f>
        <v>0</v>
      </c>
      <c r="I19" s="27">
        <f>VLOOKUP($A19,industry_chart_data!$A:$DF,43,FALSE)</f>
        <v>0</v>
      </c>
      <c r="J19" s="27">
        <f>VLOOKUP($A19,industry_chart_data!$A:$DF,48,FALSE)</f>
        <v>0</v>
      </c>
      <c r="K19" s="27">
        <f>VLOOKUP($A19,industry_chart_data!$A:$DF,53,FALSE)</f>
        <v>6.1849559111602813E-4</v>
      </c>
      <c r="L19" s="27">
        <f>VLOOKUP($A19,industry_chart_data!$A:$DF,58,FALSE)</f>
        <v>2.8104439660312321E-3</v>
      </c>
      <c r="M19" s="27">
        <f>VLOOKUP($A19,industry_chart_data!$A:$DF,63,FALSE)</f>
        <v>1.5019052138188738E-2</v>
      </c>
      <c r="N19" s="27">
        <f>VLOOKUP($A19,industry_chart_data!$A:$DF,68,FALSE)</f>
        <v>0</v>
      </c>
      <c r="O19" s="27">
        <f>VLOOKUP($A19,industry_chart_data!$A:$DF,73,FALSE)</f>
        <v>0</v>
      </c>
      <c r="P19" s="27">
        <f>VLOOKUP($A19,industry_chart_data!$A:$DF,78,FALSE)</f>
        <v>0</v>
      </c>
      <c r="Q19" s="27">
        <f>VLOOKUP($A19,industry_chart_data!$A:$DF,83,FALSE)</f>
        <v>0</v>
      </c>
      <c r="R19" s="27">
        <f>VLOOKUP($A19,industry_chart_data!$A:$DF,88,FALSE)</f>
        <v>0</v>
      </c>
      <c r="S19" s="27">
        <f>VLOOKUP($A19,industry_chart_data!$A:$DF,106,FALSE)</f>
        <v>2.0921974059800109E-2</v>
      </c>
      <c r="T19" s="13">
        <v>0</v>
      </c>
      <c r="U19" s="13">
        <v>0</v>
      </c>
      <c r="V19" s="13">
        <v>300</v>
      </c>
      <c r="W19" s="13">
        <v>147343.70000000001</v>
      </c>
      <c r="X19" s="27">
        <v>2.7101426741594666E-2</v>
      </c>
      <c r="Y19" s="27">
        <v>0.86567022987418418</v>
      </c>
      <c r="Z19" s="27">
        <v>2.3460898317314616E-2</v>
      </c>
      <c r="AA19" s="13">
        <v>300</v>
      </c>
      <c r="AB19" s="13">
        <v>210198.80000000002</v>
      </c>
      <c r="AC19" s="27">
        <v>6.500172175558044E-3</v>
      </c>
      <c r="AD19" s="27">
        <v>0.28213981647904646</v>
      </c>
      <c r="AE19" s="27">
        <v>1.8339573846941507E-3</v>
      </c>
      <c r="AF19" s="13">
        <v>300</v>
      </c>
      <c r="AG19" s="13">
        <v>220989.2</v>
      </c>
      <c r="AH19" s="27">
        <v>2.1350174880169083E-2</v>
      </c>
      <c r="AI19" s="27">
        <v>1</v>
      </c>
      <c r="AJ19" s="27">
        <v>2.1350174880169083E-2</v>
      </c>
      <c r="AK19" s="13">
        <v>300</v>
      </c>
      <c r="AL19" s="13">
        <v>227214.1</v>
      </c>
      <c r="AM19" s="27">
        <v>2.0872916793160962E-2</v>
      </c>
      <c r="AN19" s="27">
        <v>2.7101426741594666E-2</v>
      </c>
      <c r="AO19" s="27">
        <v>3.4130459471019128E-2</v>
      </c>
      <c r="AP19" s="27">
        <v>6.500172175558044E-3</v>
      </c>
      <c r="AQ19" s="27">
        <v>2.1350174880169083E-2</v>
      </c>
    </row>
    <row r="20" spans="1:43" x14ac:dyDescent="0.25">
      <c r="A20" s="10">
        <v>35976</v>
      </c>
      <c r="B20" s="27">
        <f>VLOOKUP($A20,industry_chart_data!$A:$DF,8,FALSE)</f>
        <v>0</v>
      </c>
      <c r="C20" s="27">
        <f>VLOOKUP($A20,industry_chart_data!$A:$DF,13,FALSE)</f>
        <v>1.5027711099267049E-3</v>
      </c>
      <c r="D20" s="27">
        <f>VLOOKUP($A20,industry_chart_data!$A:$DF,18,FALSE)</f>
        <v>1.0018474066178032E-3</v>
      </c>
      <c r="E20" s="27">
        <f>VLOOKUP($A20,industry_chart_data!$A:$DF,23,FALSE)</f>
        <v>0</v>
      </c>
      <c r="F20" s="27">
        <f>VLOOKUP($A20,industry_chart_data!$A:$DF,28,FALSE)</f>
        <v>0</v>
      </c>
      <c r="G20" s="27">
        <f>VLOOKUP($A20,industry_chart_data!$A:$DF,33,FALSE)</f>
        <v>0</v>
      </c>
      <c r="H20" s="27">
        <f>VLOOKUP($A20,industry_chart_data!$A:$DF,38,FALSE)</f>
        <v>1.928556257739271E-3</v>
      </c>
      <c r="I20" s="27">
        <f>VLOOKUP($A20,industry_chart_data!$A:$DF,43,FALSE)</f>
        <v>0</v>
      </c>
      <c r="J20" s="27">
        <f>VLOOKUP($A20,industry_chart_data!$A:$DF,48,FALSE)</f>
        <v>0</v>
      </c>
      <c r="K20" s="27">
        <f>VLOOKUP($A20,industry_chart_data!$A:$DF,53,FALSE)</f>
        <v>0</v>
      </c>
      <c r="L20" s="27">
        <f>VLOOKUP($A20,industry_chart_data!$A:$DF,58,FALSE)</f>
        <v>2.8452466347945607E-3</v>
      </c>
      <c r="M20" s="27">
        <f>VLOOKUP($A20,industry_chart_data!$A:$DF,63,FALSE)</f>
        <v>1.058451785091709E-2</v>
      </c>
      <c r="N20" s="27">
        <f>VLOOKUP($A20,industry_chart_data!$A:$DF,68,FALSE)</f>
        <v>0</v>
      </c>
      <c r="O20" s="27">
        <f>VLOOKUP($A20,industry_chart_data!$A:$DF,73,FALSE)</f>
        <v>1.3775401840994794E-3</v>
      </c>
      <c r="P20" s="27">
        <f>VLOOKUP($A20,industry_chart_data!$A:$DF,78,FALSE)</f>
        <v>0</v>
      </c>
      <c r="Q20" s="27">
        <f>VLOOKUP($A20,industry_chart_data!$A:$DF,83,FALSE)</f>
        <v>0</v>
      </c>
      <c r="R20" s="27">
        <f>VLOOKUP($A20,industry_chart_data!$A:$DF,88,FALSE)</f>
        <v>0</v>
      </c>
      <c r="S20" s="27">
        <f>VLOOKUP($A20,industry_chart_data!$A:$DF,106,FALSE)</f>
        <v>1.9240479444094911E-2</v>
      </c>
      <c r="T20" s="13">
        <v>1</v>
      </c>
      <c r="U20" s="13">
        <v>0</v>
      </c>
      <c r="V20" s="13">
        <v>385</v>
      </c>
      <c r="W20" s="13">
        <v>146760.50000000003</v>
      </c>
      <c r="X20" s="27">
        <v>2.2684109773537221E-2</v>
      </c>
      <c r="Y20" s="27">
        <v>0.78052590471231453</v>
      </c>
      <c r="Z20" s="27">
        <v>1.7705535303583597E-2</v>
      </c>
      <c r="AA20" s="13">
        <v>660</v>
      </c>
      <c r="AB20" s="13">
        <v>203897.50000000003</v>
      </c>
      <c r="AC20" s="27">
        <v>9.4609036915044575E-3</v>
      </c>
      <c r="AD20" s="27">
        <v>0.44988284300963288</v>
      </c>
      <c r="AE20" s="27">
        <v>4.2562982501743564E-3</v>
      </c>
      <c r="AF20" s="13">
        <v>275</v>
      </c>
      <c r="AG20" s="13">
        <v>215516.50000000003</v>
      </c>
      <c r="AH20" s="27">
        <v>1.7648158228811231E-2</v>
      </c>
      <c r="AI20" s="27">
        <v>0.89976568601926576</v>
      </c>
      <c r="AJ20" s="27">
        <v>1.5879207195722889E-2</v>
      </c>
      <c r="AK20" s="13">
        <v>660</v>
      </c>
      <c r="AL20" s="13">
        <v>221499.30000000002</v>
      </c>
      <c r="AM20" s="27">
        <v>1.9194807557187131E-2</v>
      </c>
      <c r="AN20" s="27">
        <v>2.2684109773537221E-2</v>
      </c>
      <c r="AO20" s="27">
        <v>3.4112619222322824E-2</v>
      </c>
      <c r="AP20" s="27">
        <v>9.4609036915044575E-3</v>
      </c>
      <c r="AQ20" s="27">
        <v>1.7648158228811231E-2</v>
      </c>
    </row>
    <row r="21" spans="1:43" hidden="1" x14ac:dyDescent="0.25">
      <c r="A21" s="10">
        <v>36007</v>
      </c>
      <c r="B21" s="27">
        <f>VLOOKUP($A21,industry_chart_data!$A:$DF,8,FALSE)</f>
        <v>0</v>
      </c>
      <c r="C21" s="27">
        <f>VLOOKUP($A21,industry_chart_data!$A:$DF,13,FALSE)</f>
        <v>1.5166543817661743E-3</v>
      </c>
      <c r="D21" s="27">
        <f>VLOOKUP($A21,industry_chart_data!$A:$DF,18,FALSE)</f>
        <v>1.0111029211774493E-3</v>
      </c>
      <c r="E21" s="27">
        <f>VLOOKUP($A21,industry_chart_data!$A:$DF,23,FALSE)</f>
        <v>0</v>
      </c>
      <c r="F21" s="27">
        <f>VLOOKUP($A21,industry_chart_data!$A:$DF,28,FALSE)</f>
        <v>0</v>
      </c>
      <c r="G21" s="27">
        <f>VLOOKUP($A21,industry_chart_data!$A:$DF,33,FALSE)</f>
        <v>0</v>
      </c>
      <c r="H21" s="27">
        <f>VLOOKUP($A21,industry_chart_data!$A:$DF,38,FALSE)</f>
        <v>1.9463731232665902E-3</v>
      </c>
      <c r="I21" s="27">
        <f>VLOOKUP($A21,industry_chart_data!$A:$DF,43,FALSE)</f>
        <v>1.4863212941308506E-3</v>
      </c>
      <c r="J21" s="27">
        <f>VLOOKUP($A21,industry_chart_data!$A:$DF,48,FALSE)</f>
        <v>0</v>
      </c>
      <c r="K21" s="27">
        <f>VLOOKUP($A21,industry_chart_data!$A:$DF,53,FALSE)</f>
        <v>0</v>
      </c>
      <c r="L21" s="27">
        <f>VLOOKUP($A21,industry_chart_data!$A:$DF,58,FALSE)</f>
        <v>2.8715322961439566E-3</v>
      </c>
      <c r="M21" s="27">
        <f>VLOOKUP($A21,industry_chart_data!$A:$DF,63,FALSE)</f>
        <v>1.0050363036503848E-2</v>
      </c>
      <c r="N21" s="27">
        <f>VLOOKUP($A21,industry_chart_data!$A:$DF,68,FALSE)</f>
        <v>0</v>
      </c>
      <c r="O21" s="27">
        <f>VLOOKUP($A21,industry_chart_data!$A:$DF,73,FALSE)</f>
        <v>1.3902665166189931E-3</v>
      </c>
      <c r="P21" s="27">
        <f>VLOOKUP($A21,industry_chart_data!$A:$DF,78,FALSE)</f>
        <v>0</v>
      </c>
      <c r="Q21" s="27">
        <f>VLOOKUP($A21,industry_chart_data!$A:$DF,83,FALSE)</f>
        <v>0</v>
      </c>
      <c r="R21" s="27">
        <f>VLOOKUP($A21,industry_chart_data!$A:$DF,88,FALSE)</f>
        <v>0</v>
      </c>
      <c r="S21" s="27">
        <f>VLOOKUP($A21,industry_chart_data!$A:$DF,106,FALSE)</f>
        <v>2.0272613569607863E-2</v>
      </c>
      <c r="T21" s="13">
        <v>0</v>
      </c>
      <c r="U21" s="13">
        <v>0</v>
      </c>
      <c r="V21" s="13">
        <v>294</v>
      </c>
      <c r="W21" s="13">
        <v>148126</v>
      </c>
      <c r="X21" s="27">
        <v>2.4412692441700915E-2</v>
      </c>
      <c r="Y21" s="27">
        <v>0.78977556109725688</v>
      </c>
      <c r="Z21" s="27">
        <v>1.9280547871039104E-2</v>
      </c>
      <c r="AA21" s="13">
        <v>294</v>
      </c>
      <c r="AB21" s="13">
        <v>208798</v>
      </c>
      <c r="AC21" s="27">
        <v>1.1175036890885877E-2</v>
      </c>
      <c r="AD21" s="27">
        <v>0.50423940149625934</v>
      </c>
      <c r="AE21" s="27">
        <v>5.6348939135589136E-3</v>
      </c>
      <c r="AF21" s="13">
        <v>294</v>
      </c>
      <c r="AG21" s="13">
        <v>219666</v>
      </c>
      <c r="AH21" s="27">
        <v>1.8684440165206529E-2</v>
      </c>
      <c r="AI21" s="27">
        <v>0.9039900249376559</v>
      </c>
      <c r="AJ21" s="27">
        <v>1.6890547530891191E-2</v>
      </c>
      <c r="AK21" s="13">
        <v>294</v>
      </c>
      <c r="AL21" s="13">
        <v>225494</v>
      </c>
      <c r="AM21" s="27">
        <v>2.0224048158451632E-2</v>
      </c>
      <c r="AN21" s="27">
        <v>2.4412692441700915E-2</v>
      </c>
      <c r="AO21" s="27">
        <v>3.4090011469395241E-2</v>
      </c>
      <c r="AP21" s="27">
        <v>1.1175036890885877E-2</v>
      </c>
      <c r="AQ21" s="27">
        <v>1.8684440165206529E-2</v>
      </c>
    </row>
    <row r="22" spans="1:43" hidden="1" x14ac:dyDescent="0.25">
      <c r="A22" s="10">
        <v>36038</v>
      </c>
      <c r="B22" s="27">
        <f>VLOOKUP($A22,industry_chart_data!$A:$DF,8,FALSE)</f>
        <v>0</v>
      </c>
      <c r="C22" s="27">
        <f>VLOOKUP($A22,industry_chart_data!$A:$DF,13,FALSE)</f>
        <v>1.5225960872325753E-3</v>
      </c>
      <c r="D22" s="27">
        <f>VLOOKUP($A22,industry_chart_data!$A:$DF,18,FALSE)</f>
        <v>4.3140222471589624E-3</v>
      </c>
      <c r="E22" s="27">
        <f>VLOOKUP($A22,industry_chart_data!$A:$DF,23,FALSE)</f>
        <v>0</v>
      </c>
      <c r="F22" s="27">
        <f>VLOOKUP($A22,industry_chart_data!$A:$DF,28,FALSE)</f>
        <v>0</v>
      </c>
      <c r="G22" s="27">
        <f>VLOOKUP($A22,industry_chart_data!$A:$DF,33,FALSE)</f>
        <v>0</v>
      </c>
      <c r="H22" s="27">
        <f>VLOOKUP($A22,industry_chart_data!$A:$DF,38,FALSE)</f>
        <v>1.9539983119484716E-3</v>
      </c>
      <c r="I22" s="27">
        <f>VLOOKUP($A22,industry_chart_data!$A:$DF,43,FALSE)</f>
        <v>1.4921441654879234E-3</v>
      </c>
      <c r="J22" s="27">
        <f>VLOOKUP($A22,industry_chart_data!$A:$DF,48,FALSE)</f>
        <v>0</v>
      </c>
      <c r="K22" s="27">
        <f>VLOOKUP($A22,industry_chart_data!$A:$DF,53,FALSE)</f>
        <v>0</v>
      </c>
      <c r="L22" s="27">
        <f>VLOOKUP($A22,industry_chart_data!$A:$DF,58,FALSE)</f>
        <v>2.8827819251603421E-3</v>
      </c>
      <c r="M22" s="27">
        <f>VLOOKUP($A22,industry_chart_data!$A:$DF,63,FALSE)</f>
        <v>9.5822047089836725E-3</v>
      </c>
      <c r="N22" s="27">
        <f>VLOOKUP($A22,industry_chart_data!$A:$DF,68,FALSE)</f>
        <v>0</v>
      </c>
      <c r="O22" s="27">
        <f>VLOOKUP($A22,industry_chart_data!$A:$DF,73,FALSE)</f>
        <v>1.3957130799631937E-3</v>
      </c>
      <c r="P22" s="27">
        <f>VLOOKUP($A22,industry_chart_data!$A:$DF,78,FALSE)</f>
        <v>0</v>
      </c>
      <c r="Q22" s="27">
        <f>VLOOKUP($A22,industry_chart_data!$A:$DF,83,FALSE)</f>
        <v>0</v>
      </c>
      <c r="R22" s="27">
        <f>VLOOKUP($A22,industry_chart_data!$A:$DF,88,FALSE)</f>
        <v>0</v>
      </c>
      <c r="S22" s="27">
        <f>VLOOKUP($A22,industry_chart_data!$A:$DF,106,FALSE)</f>
        <v>2.314346052593514E-2</v>
      </c>
      <c r="T22" s="13">
        <v>0</v>
      </c>
      <c r="U22" s="13">
        <v>0</v>
      </c>
      <c r="V22" s="13">
        <v>650</v>
      </c>
      <c r="W22" s="13">
        <v>149504.50000000003</v>
      </c>
      <c r="X22" s="27">
        <v>2.9078682204503638E-2</v>
      </c>
      <c r="Y22" s="27">
        <v>0.81513157894736843</v>
      </c>
      <c r="Z22" s="27">
        <v>2.3702952139065793E-2</v>
      </c>
      <c r="AA22" s="13">
        <v>650</v>
      </c>
      <c r="AB22" s="13">
        <v>213286.00000000003</v>
      </c>
      <c r="AC22" s="27">
        <v>1.4698520796316568E-2</v>
      </c>
      <c r="AD22" s="27">
        <v>0.5859649122807018</v>
      </c>
      <c r="AE22" s="27">
        <v>8.6128174490697085E-3</v>
      </c>
      <c r="AF22" s="13">
        <v>650</v>
      </c>
      <c r="AG22" s="13">
        <v>224497.00000000003</v>
      </c>
      <c r="AH22" s="27">
        <v>2.1648972412727421E-2</v>
      </c>
      <c r="AI22" s="27">
        <v>0.91557017543859653</v>
      </c>
      <c r="AJ22" s="27">
        <v>1.982115346998618E-2</v>
      </c>
      <c r="AK22" s="13">
        <v>650</v>
      </c>
      <c r="AL22" s="13">
        <v>230488.60000000003</v>
      </c>
      <c r="AM22" s="27">
        <v>2.3087800983155524E-2</v>
      </c>
      <c r="AN22" s="27">
        <v>2.9078682204503638E-2</v>
      </c>
      <c r="AO22" s="27">
        <v>3.4065861915379428E-2</v>
      </c>
      <c r="AP22" s="27">
        <v>1.4698520796316568E-2</v>
      </c>
      <c r="AQ22" s="27">
        <v>2.1648972412727421E-2</v>
      </c>
    </row>
    <row r="23" spans="1:43" x14ac:dyDescent="0.25">
      <c r="A23" s="10">
        <v>36068</v>
      </c>
      <c r="B23" s="27">
        <f>VLOOKUP($A23,industry_chart_data!$A:$DF,8,FALSE)</f>
        <v>0</v>
      </c>
      <c r="C23" s="27">
        <f>VLOOKUP($A23,industry_chart_data!$A:$DF,13,FALSE)</f>
        <v>1.5588343037076873E-3</v>
      </c>
      <c r="D23" s="27">
        <f>VLOOKUP($A23,industry_chart_data!$A:$DF,18,FALSE)</f>
        <v>4.4166971938384468E-3</v>
      </c>
      <c r="E23" s="27">
        <f>VLOOKUP($A23,industry_chart_data!$A:$DF,23,FALSE)</f>
        <v>0</v>
      </c>
      <c r="F23" s="27">
        <f>VLOOKUP($A23,industry_chart_data!$A:$DF,28,FALSE)</f>
        <v>0</v>
      </c>
      <c r="G23" s="27">
        <f>VLOOKUP($A23,industry_chart_data!$A:$DF,33,FALSE)</f>
        <v>0</v>
      </c>
      <c r="H23" s="27">
        <f>VLOOKUP($A23,industry_chart_data!$A:$DF,38,FALSE)</f>
        <v>2.0005040230915319E-3</v>
      </c>
      <c r="I23" s="27">
        <f>VLOOKUP($A23,industry_chart_data!$A:$DF,43,FALSE)</f>
        <v>1.5276576176335335E-3</v>
      </c>
      <c r="J23" s="27">
        <f>VLOOKUP($A23,industry_chart_data!$A:$DF,48,FALSE)</f>
        <v>0</v>
      </c>
      <c r="K23" s="27">
        <f>VLOOKUP($A23,industry_chart_data!$A:$DF,53,FALSE)</f>
        <v>0</v>
      </c>
      <c r="L23" s="27">
        <f>VLOOKUP($A23,industry_chart_data!$A:$DF,58,FALSE)</f>
        <v>2.9513929483532212E-3</v>
      </c>
      <c r="M23" s="27">
        <f>VLOOKUP($A23,industry_chart_data!$A:$DF,63,FALSE)</f>
        <v>9.8102638846670441E-3</v>
      </c>
      <c r="N23" s="27">
        <f>VLOOKUP($A23,industry_chart_data!$A:$DF,68,FALSE)</f>
        <v>0</v>
      </c>
      <c r="O23" s="27">
        <f>VLOOKUP($A23,industry_chart_data!$A:$DF,73,FALSE)</f>
        <v>1.4289314450653798E-3</v>
      </c>
      <c r="P23" s="27">
        <f>VLOOKUP($A23,industry_chart_data!$A:$DF,78,FALSE)</f>
        <v>0</v>
      </c>
      <c r="Q23" s="27">
        <f>VLOOKUP($A23,industry_chart_data!$A:$DF,83,FALSE)</f>
        <v>0</v>
      </c>
      <c r="R23" s="27">
        <f>VLOOKUP($A23,industry_chart_data!$A:$DF,88,FALSE)</f>
        <v>0</v>
      </c>
      <c r="S23" s="27">
        <f>VLOOKUP($A23,industry_chart_data!$A:$DF,106,FALSE)</f>
        <v>2.3694281416356846E-2</v>
      </c>
      <c r="T23" s="13">
        <v>1</v>
      </c>
      <c r="U23" s="13">
        <v>0</v>
      </c>
      <c r="V23" s="13">
        <v>0</v>
      </c>
      <c r="W23" s="13">
        <v>151635.6</v>
      </c>
      <c r="X23" s="27">
        <v>2.9554370659673902E-2</v>
      </c>
      <c r="Y23" s="27">
        <v>0.81513157894736843</v>
      </c>
      <c r="Z23" s="27">
        <v>2.4090700820615766E-2</v>
      </c>
      <c r="AA23" s="13">
        <v>0</v>
      </c>
      <c r="AB23" s="13">
        <v>219978.30000000002</v>
      </c>
      <c r="AC23" s="27">
        <v>1.5067170710141917E-2</v>
      </c>
      <c r="AD23" s="27">
        <v>0.5859649122807018</v>
      </c>
      <c r="AE23" s="27">
        <v>8.8288333634866673E-3</v>
      </c>
      <c r="AF23" s="13">
        <v>0</v>
      </c>
      <c r="AG23" s="13">
        <v>231464.1</v>
      </c>
      <c r="AH23" s="27">
        <v>2.2160955951981583E-2</v>
      </c>
      <c r="AI23" s="27">
        <v>0.91557017543859653</v>
      </c>
      <c r="AJ23" s="27">
        <v>2.0289910328842788E-2</v>
      </c>
      <c r="AK23" s="13">
        <v>0</v>
      </c>
      <c r="AL23" s="13">
        <v>237255.7</v>
      </c>
      <c r="AM23" s="27">
        <v>2.3635944258564787E-2</v>
      </c>
      <c r="AN23" s="27">
        <v>2.9554370659673902E-2</v>
      </c>
      <c r="AO23" s="27">
        <v>3.4042296097021023E-2</v>
      </c>
      <c r="AP23" s="27">
        <v>1.5067170710141917E-2</v>
      </c>
      <c r="AQ23" s="27">
        <v>2.2160955951981583E-2</v>
      </c>
    </row>
    <row r="24" spans="1:43" hidden="1" x14ac:dyDescent="0.25">
      <c r="A24" s="10">
        <v>36099</v>
      </c>
      <c r="B24" s="27">
        <f>VLOOKUP($A24,industry_chart_data!$A:$DF,8,FALSE)</f>
        <v>0</v>
      </c>
      <c r="C24" s="27">
        <f>VLOOKUP($A24,industry_chart_data!$A:$DF,13,FALSE)</f>
        <v>1.5402885576583918E-3</v>
      </c>
      <c r="D24" s="27">
        <f>VLOOKUP($A24,industry_chart_data!$A:$DF,18,FALSE)</f>
        <v>4.3641509133654438E-3</v>
      </c>
      <c r="E24" s="27">
        <f>VLOOKUP($A24,industry_chart_data!$A:$DF,23,FALSE)</f>
        <v>0</v>
      </c>
      <c r="F24" s="27">
        <f>VLOOKUP($A24,industry_chart_data!$A:$DF,28,FALSE)</f>
        <v>7.3933850767602814E-4</v>
      </c>
      <c r="G24" s="27">
        <f>VLOOKUP($A24,industry_chart_data!$A:$DF,33,FALSE)</f>
        <v>8.4561841815445715E-4</v>
      </c>
      <c r="H24" s="27">
        <f>VLOOKUP($A24,industry_chart_data!$A:$DF,38,FALSE)</f>
        <v>4.2871364854825235E-3</v>
      </c>
      <c r="I24" s="27">
        <f>VLOOKUP($A24,industry_chart_data!$A:$DF,43,FALSE)</f>
        <v>1.5094827865052242E-3</v>
      </c>
      <c r="J24" s="27">
        <f>VLOOKUP($A24,industry_chart_data!$A:$DF,48,FALSE)</f>
        <v>0</v>
      </c>
      <c r="K24" s="27">
        <f>VLOOKUP($A24,industry_chart_data!$A:$DF,53,FALSE)</f>
        <v>0</v>
      </c>
      <c r="L24" s="27">
        <f>VLOOKUP($A24,industry_chart_data!$A:$DF,58,FALSE)</f>
        <v>4.6208656729751756E-3</v>
      </c>
      <c r="M24" s="27">
        <f>VLOOKUP($A24,industry_chart_data!$A:$DF,63,FALSE)</f>
        <v>9.6935493228634782E-3</v>
      </c>
      <c r="N24" s="27">
        <f>VLOOKUP($A24,industry_chart_data!$A:$DF,68,FALSE)</f>
        <v>0</v>
      </c>
      <c r="O24" s="27">
        <f>VLOOKUP($A24,industry_chart_data!$A:$DF,73,FALSE)</f>
        <v>1.4119311778535259E-3</v>
      </c>
      <c r="P24" s="27">
        <f>VLOOKUP($A24,industry_chart_data!$A:$DF,78,FALSE)</f>
        <v>1.3789176597677142E-2</v>
      </c>
      <c r="Q24" s="27">
        <f>VLOOKUP($A24,industry_chart_data!$A:$DF,83,FALSE)</f>
        <v>5.134295192194639E-4</v>
      </c>
      <c r="R24" s="27">
        <f>VLOOKUP($A24,industry_chart_data!$A:$DF,88,FALSE)</f>
        <v>0</v>
      </c>
      <c r="S24" s="27">
        <f>VLOOKUP($A24,industry_chart_data!$A:$DF,106,FALSE)</f>
        <v>4.3314967959430857E-2</v>
      </c>
      <c r="T24" s="13">
        <v>0</v>
      </c>
      <c r="U24" s="13">
        <v>0</v>
      </c>
      <c r="V24" s="13">
        <v>858.69999999999982</v>
      </c>
      <c r="W24" s="13">
        <v>156219.5</v>
      </c>
      <c r="X24" s="27">
        <v>3.6674695125616663E-2</v>
      </c>
      <c r="Y24" s="27">
        <v>0.54237589493148741</v>
      </c>
      <c r="Z24" s="27">
        <v>1.9891470590095797E-2</v>
      </c>
      <c r="AA24" s="13">
        <v>3876.3999999999996</v>
      </c>
      <c r="AB24" s="13">
        <v>228039.7</v>
      </c>
      <c r="AC24" s="27">
        <v>3.6365595183685574E-2</v>
      </c>
      <c r="AD24" s="27">
        <v>0.77620786117301221</v>
      </c>
      <c r="AE24" s="27">
        <v>2.8227260857812173E-2</v>
      </c>
      <c r="AF24" s="13">
        <v>3426.3999999999996</v>
      </c>
      <c r="AG24" s="13">
        <v>241014.80000000002</v>
      </c>
      <c r="AH24" s="27">
        <v>3.9836741367762711E-2</v>
      </c>
      <c r="AI24" s="27">
        <v>0.90102413351666588</v>
      </c>
      <c r="AJ24" s="27">
        <v>3.5893865373015914E-2</v>
      </c>
      <c r="AK24" s="13">
        <v>3876.3999999999996</v>
      </c>
      <c r="AL24" s="13">
        <v>246819.6</v>
      </c>
      <c r="AM24" s="27">
        <v>4.3231731283151852E-2</v>
      </c>
      <c r="AN24" s="27">
        <v>3.6674695125616663E-2</v>
      </c>
      <c r="AO24" s="27">
        <v>3.4017402661188238E-2</v>
      </c>
      <c r="AP24" s="27">
        <v>3.6365595183685574E-2</v>
      </c>
      <c r="AQ24" s="27">
        <v>3.9836741367762711E-2</v>
      </c>
    </row>
    <row r="25" spans="1:43" hidden="1" x14ac:dyDescent="0.25">
      <c r="A25" s="10">
        <v>36129</v>
      </c>
      <c r="B25" s="27">
        <f>VLOOKUP($A25,industry_chart_data!$A:$DF,8,FALSE)</f>
        <v>0</v>
      </c>
      <c r="C25" s="27">
        <f>VLOOKUP($A25,industry_chart_data!$A:$DF,13,FALSE)</f>
        <v>1.5010657566872478E-3</v>
      </c>
      <c r="D25" s="27">
        <f>VLOOKUP($A25,industry_chart_data!$A:$DF,18,FALSE)</f>
        <v>4.2530196439472031E-3</v>
      </c>
      <c r="E25" s="27">
        <f>VLOOKUP($A25,industry_chart_data!$A:$DF,23,FALSE)</f>
        <v>1.6111439121776461E-3</v>
      </c>
      <c r="F25" s="27">
        <f>VLOOKUP($A25,industry_chart_data!$A:$DF,28,FALSE)</f>
        <v>1.2208668154389617E-3</v>
      </c>
      <c r="G25" s="27">
        <f>VLOOKUP($A25,industry_chart_data!$A:$DF,33,FALSE)</f>
        <v>8.2408510042129911E-4</v>
      </c>
      <c r="H25" s="27">
        <f>VLOOKUP($A25,industry_chart_data!$A:$DF,38,FALSE)</f>
        <v>4.1779663561128397E-3</v>
      </c>
      <c r="I25" s="27">
        <f>VLOOKUP($A25,industry_chart_data!$A:$DF,43,FALSE)</f>
        <v>1.4710444415535031E-3</v>
      </c>
      <c r="J25" s="27">
        <f>VLOOKUP($A25,industry_chart_data!$A:$DF,48,FALSE)</f>
        <v>0</v>
      </c>
      <c r="K25" s="27">
        <f>VLOOKUP($A25,industry_chart_data!$A:$DF,53,FALSE)</f>
        <v>0</v>
      </c>
      <c r="L25" s="27">
        <f>VLOOKUP($A25,industry_chart_data!$A:$DF,58,FALSE)</f>
        <v>4.5031972700617443E-3</v>
      </c>
      <c r="M25" s="27">
        <f>VLOOKUP($A25,industry_chart_data!$A:$DF,63,FALSE)</f>
        <v>1.1247986070109777E-2</v>
      </c>
      <c r="N25" s="27">
        <f>VLOOKUP($A25,industry_chart_data!$A:$DF,68,FALSE)</f>
        <v>0</v>
      </c>
      <c r="O25" s="27">
        <f>VLOOKUP($A25,industry_chart_data!$A:$DF,73,FALSE)</f>
        <v>1.3759769436299774E-3</v>
      </c>
      <c r="P25" s="27">
        <f>VLOOKUP($A25,industry_chart_data!$A:$DF,78,FALSE)</f>
        <v>1.3438041009116473E-2</v>
      </c>
      <c r="Q25" s="27">
        <f>VLOOKUP($A25,industry_chart_data!$A:$DF,83,FALSE)</f>
        <v>5.0035525222908263E-4</v>
      </c>
      <c r="R25" s="27">
        <f>VLOOKUP($A25,industry_chart_data!$A:$DF,88,FALSE)</f>
        <v>0</v>
      </c>
      <c r="S25" s="27">
        <f>VLOOKUP($A25,industry_chart_data!$A:$DF,106,FALSE)</f>
        <v>4.6124748571485755E-2</v>
      </c>
      <c r="T25" s="13">
        <v>0</v>
      </c>
      <c r="U25" s="13">
        <v>0</v>
      </c>
      <c r="V25" s="13">
        <v>1317</v>
      </c>
      <c r="W25" s="13">
        <v>158305.62499999997</v>
      </c>
      <c r="X25" s="27">
        <v>4.3024957157334967E-2</v>
      </c>
      <c r="Y25" s="27">
        <v>0.58119630304608172</v>
      </c>
      <c r="Z25" s="27">
        <v>2.5005946038559136E-2</v>
      </c>
      <c r="AA25" s="13">
        <v>422</v>
      </c>
      <c r="AB25" s="13">
        <v>228828.42499999999</v>
      </c>
      <c r="AC25" s="27">
        <v>3.7681585627975966E-2</v>
      </c>
      <c r="AD25" s="27">
        <v>0.75613989412479388</v>
      </c>
      <c r="AE25" s="27">
        <v>2.8492550167192102E-2</v>
      </c>
      <c r="AF25" s="13">
        <v>1317</v>
      </c>
      <c r="AG25" s="13">
        <v>241642.52499999999</v>
      </c>
      <c r="AH25" s="27">
        <v>4.2673798479128097E-2</v>
      </c>
      <c r="AI25" s="27">
        <v>0.90942028985507251</v>
      </c>
      <c r="AJ25" s="27">
        <v>3.8808418182105626E-2</v>
      </c>
      <c r="AK25" s="13">
        <v>1317</v>
      </c>
      <c r="AL25" s="13">
        <v>247597.32499999998</v>
      </c>
      <c r="AM25" s="27">
        <v>4.6009642739496301E-2</v>
      </c>
      <c r="AN25" s="27">
        <v>4.3024957157334967E-2</v>
      </c>
      <c r="AO25" s="27">
        <v>3.3996414891919707E-2</v>
      </c>
      <c r="AP25" s="27">
        <v>3.7681585627975966E-2</v>
      </c>
      <c r="AQ25" s="27">
        <v>4.2673798479128097E-2</v>
      </c>
    </row>
    <row r="26" spans="1:43" x14ac:dyDescent="0.25">
      <c r="A26" s="10">
        <v>36160</v>
      </c>
      <c r="B26" s="27">
        <f>VLOOKUP($A26,industry_chart_data!$A:$DF,8,FALSE)</f>
        <v>0</v>
      </c>
      <c r="C26" s="27">
        <f>VLOOKUP($A26,industry_chart_data!$A:$DF,13,FALSE)</f>
        <v>1.4647486271643494E-3</v>
      </c>
      <c r="D26" s="27">
        <f>VLOOKUP($A26,industry_chart_data!$A:$DF,18,FALSE)</f>
        <v>4.1012961560601777E-3</v>
      </c>
      <c r="E26" s="27">
        <f>VLOOKUP($A26,industry_chart_data!$A:$DF,23,FALSE)</f>
        <v>1.572163526489735E-3</v>
      </c>
      <c r="F26" s="27">
        <f>VLOOKUP($A26,industry_chart_data!$A:$DF,28,FALSE)</f>
        <v>1.1913288834270043E-3</v>
      </c>
      <c r="G26" s="27">
        <f>VLOOKUP($A26,industry_chart_data!$A:$DF,33,FALSE)</f>
        <v>8.0414699631322771E-4</v>
      </c>
      <c r="H26" s="27">
        <f>VLOOKUP($A26,industry_chart_data!$A:$DF,38,FALSE)</f>
        <v>4.0768836789407724E-3</v>
      </c>
      <c r="I26" s="27">
        <f>VLOOKUP($A26,industry_chart_data!$A:$DF,43,FALSE)</f>
        <v>1.4354536546210622E-3</v>
      </c>
      <c r="J26" s="27">
        <f>VLOOKUP($A26,industry_chart_data!$A:$DF,48,FALSE)</f>
        <v>0</v>
      </c>
      <c r="K26" s="27">
        <f>VLOOKUP($A26,industry_chart_data!$A:$DF,53,FALSE)</f>
        <v>0</v>
      </c>
      <c r="L26" s="27">
        <f>VLOOKUP($A26,industry_chart_data!$A:$DF,58,FALSE)</f>
        <v>4.3942458814930484E-3</v>
      </c>
      <c r="M26" s="27">
        <f>VLOOKUP($A26,industry_chart_data!$A:$DF,63,FALSE)</f>
        <v>1.1952348797661091E-2</v>
      </c>
      <c r="N26" s="27">
        <f>VLOOKUP($A26,industry_chart_data!$A:$DF,68,FALSE)</f>
        <v>0</v>
      </c>
      <c r="O26" s="27">
        <f>VLOOKUP($A26,industry_chart_data!$A:$DF,73,FALSE)</f>
        <v>1.3426862415673202E-3</v>
      </c>
      <c r="P26" s="27">
        <f>VLOOKUP($A26,industry_chart_data!$A:$DF,78,FALSE)</f>
        <v>1.3112917959917642E-2</v>
      </c>
      <c r="Q26" s="27">
        <f>VLOOKUP($A26,industry_chart_data!$A:$DF,83,FALSE)</f>
        <v>4.8824954238811636E-4</v>
      </c>
      <c r="R26" s="27">
        <f>VLOOKUP($A26,industry_chart_data!$A:$DF,88,FALSE)</f>
        <v>1.1229739474926679E-3</v>
      </c>
      <c r="S26" s="27">
        <f>VLOOKUP($A26,industry_chart_data!$A:$DF,106,FALSE)</f>
        <v>4.705944389353621E-2</v>
      </c>
      <c r="T26" s="13">
        <v>1</v>
      </c>
      <c r="U26" s="13">
        <v>1</v>
      </c>
      <c r="V26" s="13">
        <v>720</v>
      </c>
      <c r="W26" s="13">
        <v>160635.734</v>
      </c>
      <c r="X26" s="27">
        <v>4.5380535310764421E-2</v>
      </c>
      <c r="Y26" s="27">
        <v>0.5994459661354582</v>
      </c>
      <c r="Z26" s="27">
        <v>2.7203178833105454E-2</v>
      </c>
      <c r="AA26" s="13">
        <v>420</v>
      </c>
      <c r="AB26" s="13">
        <v>229862.86</v>
      </c>
      <c r="AC26" s="27">
        <v>3.7836862209391968E-2</v>
      </c>
      <c r="AD26" s="27">
        <v>0.74601593625498008</v>
      </c>
      <c r="AE26" s="27">
        <v>2.8226902186090225E-2</v>
      </c>
      <c r="AF26" s="13">
        <v>720</v>
      </c>
      <c r="AG26" s="13">
        <v>243194.72999999998</v>
      </c>
      <c r="AH26" s="27">
        <v>4.3730912371267167E-2</v>
      </c>
      <c r="AI26" s="27">
        <v>0.91336736387782202</v>
      </c>
      <c r="AJ26" s="27">
        <v>3.9942388152516328E-2</v>
      </c>
      <c r="AK26" s="13">
        <v>720</v>
      </c>
      <c r="AL26" s="13">
        <v>248699.226</v>
      </c>
      <c r="AM26" s="27">
        <v>4.692198606419351E-2</v>
      </c>
      <c r="AN26" s="27">
        <v>4.5380535310764421E-2</v>
      </c>
      <c r="AO26" s="27">
        <v>3.3996793437564038E-2</v>
      </c>
      <c r="AP26" s="27">
        <v>3.7836862209391968E-2</v>
      </c>
      <c r="AQ26" s="27">
        <v>4.3730912371267167E-2</v>
      </c>
    </row>
    <row r="27" spans="1:43" hidden="1" x14ac:dyDescent="0.25">
      <c r="A27" s="10">
        <v>36191</v>
      </c>
      <c r="B27" s="27">
        <f>VLOOKUP($A27,industry_chart_data!$A:$DF,8,FALSE)</f>
        <v>0</v>
      </c>
      <c r="C27" s="27">
        <f>VLOOKUP($A27,industry_chart_data!$A:$DF,13,FALSE)</f>
        <v>1.4445863884329079E-3</v>
      </c>
      <c r="D27" s="27">
        <f>VLOOKUP($A27,industry_chart_data!$A:$DF,18,FALSE)</f>
        <v>5.5375811556594807E-3</v>
      </c>
      <c r="E27" s="27">
        <f>VLOOKUP($A27,industry_chart_data!$A:$DF,23,FALSE)</f>
        <v>1.5505227235846546E-3</v>
      </c>
      <c r="F27" s="27">
        <f>VLOOKUP($A27,industry_chart_data!$A:$DF,28,FALSE)</f>
        <v>1.1749302625920985E-3</v>
      </c>
      <c r="G27" s="27">
        <f>VLOOKUP($A27,industry_chart_data!$A:$DF,33,FALSE)</f>
        <v>7.9307792724966637E-4</v>
      </c>
      <c r="H27" s="27">
        <f>VLOOKUP($A27,industry_chart_data!$A:$DF,38,FALSE)</f>
        <v>4.0207654478049276E-3</v>
      </c>
      <c r="I27" s="27">
        <f>VLOOKUP($A27,industry_chart_data!$A:$DF,43,FALSE)</f>
        <v>1.4156946606642498E-3</v>
      </c>
      <c r="J27" s="27">
        <f>VLOOKUP($A27,industry_chart_data!$A:$DF,48,FALSE)</f>
        <v>0</v>
      </c>
      <c r="K27" s="27">
        <f>VLOOKUP($A27,industry_chart_data!$A:$DF,53,FALSE)</f>
        <v>0</v>
      </c>
      <c r="L27" s="27">
        <f>VLOOKUP($A27,industry_chart_data!$A:$DF,58,FALSE)</f>
        <v>2.2005865983794632E-3</v>
      </c>
      <c r="M27" s="27">
        <f>VLOOKUP($A27,industry_chart_data!$A:$DF,63,FALSE)</f>
        <v>6.9942057639959957E-3</v>
      </c>
      <c r="N27" s="27">
        <f>VLOOKUP($A27,industry_chart_data!$A:$DF,68,FALSE)</f>
        <v>0</v>
      </c>
      <c r="O27" s="27">
        <f>VLOOKUP($A27,industry_chart_data!$A:$DF,73,FALSE)</f>
        <v>1.3242041893968325E-3</v>
      </c>
      <c r="P27" s="27">
        <f>VLOOKUP($A27,industry_chart_data!$A:$DF,78,FALSE)</f>
        <v>1.454891104670396E-2</v>
      </c>
      <c r="Q27" s="27">
        <f>VLOOKUP($A27,industry_chart_data!$A:$DF,83,FALSE)</f>
        <v>4.8152879614430267E-4</v>
      </c>
      <c r="R27" s="27">
        <f>VLOOKUP($A27,industry_chart_data!$A:$DF,88,FALSE)</f>
        <v>1.107516231131896E-3</v>
      </c>
      <c r="S27" s="27">
        <f>VLOOKUP($A27,industry_chart_data!$A:$DF,106,FALSE)</f>
        <v>4.2594111191740433E-2</v>
      </c>
      <c r="T27" s="13">
        <v>0</v>
      </c>
      <c r="U27" s="13">
        <v>0</v>
      </c>
      <c r="V27" s="13">
        <v>310.00000000000006</v>
      </c>
      <c r="W27" s="13">
        <v>158601.1</v>
      </c>
      <c r="X27" s="27">
        <v>3.9701084096410905E-2</v>
      </c>
      <c r="Y27" s="27">
        <v>0.57567604232612823</v>
      </c>
      <c r="Z27" s="27">
        <v>2.2854962968678619E-2</v>
      </c>
      <c r="AA27" s="13">
        <v>645.70000000000005</v>
      </c>
      <c r="AB27" s="13">
        <v>227903.8</v>
      </c>
      <c r="AC27" s="27">
        <v>3.8242710938570922E-2</v>
      </c>
      <c r="AD27" s="27">
        <v>0.83579406710681003</v>
      </c>
      <c r="AE27" s="27">
        <v>3.1963030912538284E-2</v>
      </c>
      <c r="AF27" s="13">
        <v>645.70000000000005</v>
      </c>
      <c r="AG27" s="13">
        <v>240912.80000000002</v>
      </c>
      <c r="AH27" s="27">
        <v>3.9033864823327734E-2</v>
      </c>
      <c r="AI27" s="27">
        <v>0.90560278556570484</v>
      </c>
      <c r="AJ27" s="27">
        <v>3.5349176715400776E-2</v>
      </c>
      <c r="AK27" s="13">
        <v>645.70000000000005</v>
      </c>
      <c r="AL27" s="13">
        <v>246517.6</v>
      </c>
      <c r="AM27" s="27">
        <v>4.231901059171312E-2</v>
      </c>
      <c r="AN27" s="27">
        <v>3.9701084096410905E-2</v>
      </c>
      <c r="AO27" s="27">
        <v>3.3998605698419317E-2</v>
      </c>
      <c r="AP27" s="27">
        <v>3.8242710938570922E-2</v>
      </c>
      <c r="AQ27" s="27">
        <v>3.9033864823327734E-2</v>
      </c>
    </row>
    <row r="28" spans="1:43" hidden="1" x14ac:dyDescent="0.25">
      <c r="A28" s="10">
        <v>36219</v>
      </c>
      <c r="B28" s="27">
        <f>VLOOKUP($A28,industry_chart_data!$A:$DF,8,FALSE)</f>
        <v>0</v>
      </c>
      <c r="C28" s="27">
        <f>VLOOKUP($A28,industry_chart_data!$A:$DF,13,FALSE)</f>
        <v>2.5513079628177019E-3</v>
      </c>
      <c r="D28" s="27">
        <f>VLOOKUP($A28,industry_chart_data!$A:$DF,18,FALSE)</f>
        <v>5.3345530131642853E-3</v>
      </c>
      <c r="E28" s="27">
        <f>VLOOKUP($A28,industry_chart_data!$A:$DF,23,FALSE)</f>
        <v>1.4936748436860001E-3</v>
      </c>
      <c r="F28" s="27">
        <f>VLOOKUP($A28,industry_chart_data!$A:$DF,28,FALSE)</f>
        <v>1.1318529871409441E-3</v>
      </c>
      <c r="G28" s="27">
        <f>VLOOKUP($A28,industry_chart_data!$A:$DF,33,FALSE)</f>
        <v>2.5035289227867525E-3</v>
      </c>
      <c r="H28" s="27">
        <f>VLOOKUP($A28,industry_chart_data!$A:$DF,38,FALSE)</f>
        <v>3.8733493617323289E-3</v>
      </c>
      <c r="I28" s="27">
        <f>VLOOKUP($A28,industry_chart_data!$A:$DF,43,FALSE)</f>
        <v>1.363790074669826E-3</v>
      </c>
      <c r="J28" s="27">
        <f>VLOOKUP($A28,industry_chart_data!$A:$DF,48,FALSE)</f>
        <v>0</v>
      </c>
      <c r="K28" s="27">
        <f>VLOOKUP($A28,industry_chart_data!$A:$DF,53,FALSE)</f>
        <v>0</v>
      </c>
      <c r="L28" s="27">
        <f>VLOOKUP($A28,industry_chart_data!$A:$DF,58,FALSE)</f>
        <v>2.1199049800139816E-3</v>
      </c>
      <c r="M28" s="27">
        <f>VLOOKUP($A28,industry_chart_data!$A:$DF,63,FALSE)</f>
        <v>8.1409917722637566E-3</v>
      </c>
      <c r="N28" s="27">
        <f>VLOOKUP($A28,industry_chart_data!$A:$DF,68,FALSE)</f>
        <v>0</v>
      </c>
      <c r="O28" s="27">
        <f>VLOOKUP($A28,industry_chart_data!$A:$DF,73,FALSE)</f>
        <v>1.9714652439954969E-3</v>
      </c>
      <c r="P28" s="27">
        <f>VLOOKUP($A28,industry_chart_data!$A:$DF,78,FALSE)</f>
        <v>1.4015494325195279E-2</v>
      </c>
      <c r="Q28" s="27">
        <f>VLOOKUP($A28,industry_chart_data!$A:$DF,83,FALSE)</f>
        <v>4.6387417505776394E-4</v>
      </c>
      <c r="R28" s="27">
        <f>VLOOKUP($A28,industry_chart_data!$A:$DF,88,FALSE)</f>
        <v>1.0669106026328572E-3</v>
      </c>
      <c r="S28" s="27">
        <f>VLOOKUP($A28,industry_chart_data!$A:$DF,106,FALSE)</f>
        <v>4.6030698265156982E-2</v>
      </c>
      <c r="T28" s="13">
        <v>0</v>
      </c>
      <c r="U28" s="13">
        <v>0</v>
      </c>
      <c r="V28" s="13">
        <v>1050</v>
      </c>
      <c r="W28" s="13">
        <v>158106.29999999996</v>
      </c>
      <c r="X28" s="27">
        <v>4.5773287750396928E-2</v>
      </c>
      <c r="Y28" s="27">
        <v>0.60663502332940311</v>
      </c>
      <c r="Z28" s="27">
        <v>2.7767679482325523E-2</v>
      </c>
      <c r="AA28" s="13">
        <v>775</v>
      </c>
      <c r="AB28" s="13">
        <v>225609.89999999997</v>
      </c>
      <c r="AC28" s="27">
        <v>4.0739669318436873E-2</v>
      </c>
      <c r="AD28" s="27">
        <v>0.82313994618617159</v>
      </c>
      <c r="AE28" s="27">
        <v>3.3534449210420557E-2</v>
      </c>
      <c r="AF28" s="13">
        <v>1200</v>
      </c>
      <c r="AG28" s="13">
        <v>238193.09999999998</v>
      </c>
      <c r="AH28" s="27">
        <v>4.2813364896536289E-2</v>
      </c>
      <c r="AI28" s="27">
        <v>0.91585290886920401</v>
      </c>
      <c r="AJ28" s="27">
        <v>3.9210744778971428E-2</v>
      </c>
      <c r="AK28" s="13">
        <v>1200</v>
      </c>
      <c r="AL28" s="13">
        <v>243797.89999999997</v>
      </c>
      <c r="AM28" s="27">
        <v>4.5744234085680034E-2</v>
      </c>
      <c r="AN28" s="27">
        <v>4.5773287750396928E-2</v>
      </c>
      <c r="AO28" s="27">
        <v>3.4000126237510794E-2</v>
      </c>
      <c r="AP28" s="27">
        <v>4.0739669318436873E-2</v>
      </c>
      <c r="AQ28" s="27">
        <v>4.2813364896536289E-2</v>
      </c>
    </row>
    <row r="29" spans="1:43" x14ac:dyDescent="0.25">
      <c r="A29" s="10">
        <v>36250</v>
      </c>
      <c r="B29" s="27">
        <f>VLOOKUP($A29,industry_chart_data!$A:$DF,8,FALSE)</f>
        <v>0</v>
      </c>
      <c r="C29" s="27">
        <f>VLOOKUP($A29,industry_chart_data!$A:$DF,13,FALSE)</f>
        <v>2.4423288449249964E-3</v>
      </c>
      <c r="D29" s="27">
        <f>VLOOKUP($A29,industry_chart_data!$A:$DF,18,FALSE)</f>
        <v>6.438866954802263E-3</v>
      </c>
      <c r="E29" s="27">
        <f>VLOOKUP($A29,industry_chart_data!$A:$DF,23,FALSE)</f>
        <v>1.4298725237560888E-3</v>
      </c>
      <c r="F29" s="27">
        <f>VLOOKUP($A29,industry_chart_data!$A:$DF,28,FALSE)</f>
        <v>1.0835058875667256E-3</v>
      </c>
      <c r="G29" s="27">
        <f>VLOOKUP($A29,industry_chart_data!$A:$DF,33,FALSE)</f>
        <v>3.062680371535946E-3</v>
      </c>
      <c r="H29" s="27">
        <f>VLOOKUP($A29,industry_chart_data!$A:$DF,38,FALSE)</f>
        <v>6.365597089454513E-3</v>
      </c>
      <c r="I29" s="27">
        <f>VLOOKUP($A29,industry_chart_data!$A:$DF,43,FALSE)</f>
        <v>1.3055357825599071E-3</v>
      </c>
      <c r="J29" s="27">
        <f>VLOOKUP($A29,industry_chart_data!$A:$DF,48,FALSE)</f>
        <v>0</v>
      </c>
      <c r="K29" s="27">
        <f>VLOOKUP($A29,industry_chart_data!$A:$DF,53,FALSE)</f>
        <v>0</v>
      </c>
      <c r="L29" s="27">
        <f>VLOOKUP($A29,industry_chart_data!$A:$DF,58,FALSE)</f>
        <v>1.4742785027547251E-3</v>
      </c>
      <c r="M29" s="27">
        <f>VLOOKUP($A29,industry_chart_data!$A:$DF,63,FALSE)</f>
        <v>7.6698006926444609E-3</v>
      </c>
      <c r="N29" s="27">
        <f>VLOOKUP($A29,industry_chart_data!$A:$DF,68,FALSE)</f>
        <v>0</v>
      </c>
      <c r="O29" s="27">
        <f>VLOOKUP($A29,industry_chart_data!$A:$DF,73,FALSE)</f>
        <v>1.8872541074420426E-3</v>
      </c>
      <c r="P29" s="27">
        <f>VLOOKUP($A29,industry_chart_data!$A:$DF,78,FALSE)</f>
        <v>1.341682249464797E-2</v>
      </c>
      <c r="Q29" s="27">
        <f>VLOOKUP($A29,industry_chart_data!$A:$DF,83,FALSE)</f>
        <v>4.4405978998636301E-4</v>
      </c>
      <c r="R29" s="27">
        <f>VLOOKUP($A29,industry_chart_data!$A:$DF,88,FALSE)</f>
        <v>8.1160807815807562E-3</v>
      </c>
      <c r="S29" s="27">
        <f>VLOOKUP($A29,industry_chart_data!$A:$DF,106,FALSE)</f>
        <v>5.513668382365676E-2</v>
      </c>
      <c r="T29" s="13">
        <v>1</v>
      </c>
      <c r="U29" s="13">
        <v>0</v>
      </c>
      <c r="V29" s="13">
        <v>2753.3999999999996</v>
      </c>
      <c r="W29" s="13">
        <v>160584.59999999995</v>
      </c>
      <c r="X29" s="27">
        <v>6.2329710103097541E-2</v>
      </c>
      <c r="Y29" s="27">
        <v>0.69569524423146611</v>
      </c>
      <c r="Z29" s="27">
        <v>4.3362482893050926E-2</v>
      </c>
      <c r="AA29" s="13">
        <v>2646.2</v>
      </c>
      <c r="AB29" s="13">
        <v>228014.59999999995</v>
      </c>
      <c r="AC29" s="27">
        <v>5.0801180907770575E-2</v>
      </c>
      <c r="AD29" s="27">
        <v>0.86089477711110207</v>
      </c>
      <c r="AE29" s="27">
        <v>4.3734471314575925E-2</v>
      </c>
      <c r="AF29" s="13">
        <v>2154.8999999999996</v>
      </c>
      <c r="AG29" s="13">
        <v>242048.59999999995</v>
      </c>
      <c r="AH29" s="27">
        <v>4.9596584640909082E-2</v>
      </c>
      <c r="AI29" s="27">
        <v>0.88454878588974339</v>
      </c>
      <c r="AJ29" s="27">
        <v>4.3870598728394022E-2</v>
      </c>
      <c r="AK29" s="13">
        <v>2753.3999999999996</v>
      </c>
      <c r="AL29" s="13">
        <v>247653.09999999995</v>
      </c>
      <c r="AM29" s="27">
        <v>5.4808119714899795E-2</v>
      </c>
      <c r="AN29" s="27">
        <v>6.2329710103097541E-2</v>
      </c>
      <c r="AO29" s="27">
        <v>3.4004770245046174E-2</v>
      </c>
      <c r="AP29" s="27">
        <v>5.0801180907770575E-2</v>
      </c>
      <c r="AQ29" s="27">
        <v>4.9596584640909082E-2</v>
      </c>
    </row>
    <row r="30" spans="1:43" hidden="1" x14ac:dyDescent="0.25">
      <c r="A30" s="10">
        <v>36280</v>
      </c>
      <c r="B30" s="27">
        <f>VLOOKUP($A30,industry_chart_data!$A:$DF,8,FALSE)</f>
        <v>0</v>
      </c>
      <c r="C30" s="27">
        <f>VLOOKUP($A30,industry_chart_data!$A:$DF,13,FALSE)</f>
        <v>2.3636709787187961E-3</v>
      </c>
      <c r="D30" s="27">
        <f>VLOOKUP($A30,industry_chart_data!$A:$DF,18,FALSE)</f>
        <v>7.9552569976479321E-3</v>
      </c>
      <c r="E30" s="27">
        <f>VLOOKUP($A30,industry_chart_data!$A:$DF,23,FALSE)</f>
        <v>1.3838219184499133E-3</v>
      </c>
      <c r="F30" s="27">
        <f>VLOOKUP($A30,industry_chart_data!$A:$DF,28,FALSE)</f>
        <v>1.0486103978316114E-3</v>
      </c>
      <c r="G30" s="27">
        <f>VLOOKUP($A30,industry_chart_data!$A:$DF,33,FALSE)</f>
        <v>2.9640434073133701E-3</v>
      </c>
      <c r="H30" s="27">
        <f>VLOOKUP($A30,industry_chart_data!$A:$DF,38,FALSE)</f>
        <v>7.2349819866783498E-3</v>
      </c>
      <c r="I30" s="27">
        <f>VLOOKUP($A30,industry_chart_data!$A:$DF,43,FALSE)</f>
        <v>2.5527646570162998E-3</v>
      </c>
      <c r="J30" s="27">
        <f>VLOOKUP($A30,industry_chart_data!$A:$DF,48,FALSE)</f>
        <v>0</v>
      </c>
      <c r="K30" s="27">
        <f>VLOOKUP($A30,industry_chart_data!$A:$DF,53,FALSE)</f>
        <v>4.2975835976705374E-4</v>
      </c>
      <c r="L30" s="27">
        <f>VLOOKUP($A30,industry_chart_data!$A:$DF,58,FALSE)</f>
        <v>1.4267977544266184E-3</v>
      </c>
      <c r="M30" s="27">
        <f>VLOOKUP($A30,industry_chart_data!$A:$DF,63,FALSE)</f>
        <v>7.8525447496636067E-3</v>
      </c>
      <c r="N30" s="27">
        <f>VLOOKUP($A30,industry_chart_data!$A:$DF,68,FALSE)</f>
        <v>0</v>
      </c>
      <c r="O30" s="27">
        <f>VLOOKUP($A30,industry_chart_data!$A:$DF,73,FALSE)</f>
        <v>1.8264730290099786E-3</v>
      </c>
      <c r="P30" s="27">
        <f>VLOOKUP($A30,industry_chart_data!$A:$DF,78,FALSE)</f>
        <v>1.2984719082001763E-2</v>
      </c>
      <c r="Q30" s="27">
        <f>VLOOKUP($A30,industry_chart_data!$A:$DF,83,FALSE)</f>
        <v>9.0249255551081288E-4</v>
      </c>
      <c r="R30" s="27">
        <f>VLOOKUP($A30,industry_chart_data!$A:$DF,88,FALSE)</f>
        <v>7.8546935414624437E-3</v>
      </c>
      <c r="S30" s="27">
        <f>VLOOKUP($A30,industry_chart_data!$A:$DF,106,FALSE)</f>
        <v>5.8780629415498553E-2</v>
      </c>
      <c r="T30" s="13">
        <v>0</v>
      </c>
      <c r="U30" s="13">
        <v>0</v>
      </c>
      <c r="V30" s="13">
        <v>1261.0999999999999</v>
      </c>
      <c r="W30" s="13">
        <v>162575.20000000001</v>
      </c>
      <c r="X30" s="27">
        <v>6.9414097670022185E-2</v>
      </c>
      <c r="Y30" s="27">
        <v>0.72375270515295076</v>
      </c>
      <c r="Z30" s="27">
        <v>5.023864096442969E-2</v>
      </c>
      <c r="AA30" s="13">
        <v>1161.0999999999999</v>
      </c>
      <c r="AB30" s="13">
        <v>230340.6</v>
      </c>
      <c r="AC30" s="27">
        <v>5.4672596020984336E-2</v>
      </c>
      <c r="AD30" s="27">
        <v>0.86640931157513013</v>
      </c>
      <c r="AE30" s="27">
        <v>4.7368846280566236E-2</v>
      </c>
      <c r="AF30" s="13">
        <v>1011.0999999999999</v>
      </c>
      <c r="AG30" s="13">
        <v>243600.6</v>
      </c>
      <c r="AH30" s="27">
        <v>5.2739679044309047E-2</v>
      </c>
      <c r="AI30" s="27">
        <v>0.87691554073814104</v>
      </c>
      <c r="AJ30" s="27">
        <v>4.6248244167496275E-2</v>
      </c>
      <c r="AK30" s="13">
        <v>1261.0999999999999</v>
      </c>
      <c r="AL30" s="13">
        <v>249654.1</v>
      </c>
      <c r="AM30" s="27">
        <v>5.8579230104728749E-2</v>
      </c>
      <c r="AN30" s="27">
        <v>6.9414097670022185E-2</v>
      </c>
      <c r="AO30" s="27">
        <v>3.4017975484309897E-2</v>
      </c>
      <c r="AP30" s="27">
        <v>5.4672596020984336E-2</v>
      </c>
      <c r="AQ30" s="27">
        <v>5.2739679044309047E-2</v>
      </c>
    </row>
    <row r="31" spans="1:43" hidden="1" x14ac:dyDescent="0.25">
      <c r="A31" s="10">
        <v>36311</v>
      </c>
      <c r="B31" s="27">
        <f>VLOOKUP($A31,industry_chart_data!$A:$DF,8,FALSE)</f>
        <v>0</v>
      </c>
      <c r="C31" s="27">
        <f>VLOOKUP($A31,industry_chart_data!$A:$DF,13,FALSE)</f>
        <v>1.1093159913224866E-3</v>
      </c>
      <c r="D31" s="27">
        <f>VLOOKUP($A31,industry_chart_data!$A:$DF,18,FALSE)</f>
        <v>8.2138193261482185E-3</v>
      </c>
      <c r="E31" s="27">
        <f>VLOOKUP($A31,industry_chart_data!$A:$DF,23,FALSE)</f>
        <v>1.4287989968233626E-3</v>
      </c>
      <c r="F31" s="27">
        <f>VLOOKUP($A31,industry_chart_data!$A:$DF,28,FALSE)</f>
        <v>1.0826924075307469E-3</v>
      </c>
      <c r="G31" s="27">
        <f>VLOOKUP($A31,industry_chart_data!$A:$DF,33,FALSE)</f>
        <v>4.2806285473152104E-3</v>
      </c>
      <c r="H31" s="27">
        <f>VLOOKUP($A31,industry_chart_data!$A:$DF,38,FALSE)</f>
        <v>7.4701338855656238E-3</v>
      </c>
      <c r="I31" s="27">
        <f>VLOOKUP($A31,industry_chart_data!$A:$DF,43,FALSE)</f>
        <v>8.2475425322844232E-3</v>
      </c>
      <c r="J31" s="27">
        <f>VLOOKUP($A31,industry_chart_data!$A:$DF,48,FALSE)</f>
        <v>0</v>
      </c>
      <c r="K31" s="27">
        <f>VLOOKUP($A31,industry_chart_data!$A:$DF,53,FALSE)</f>
        <v>1.3533655094134338E-3</v>
      </c>
      <c r="L31" s="27">
        <f>VLOOKUP($A31,industry_chart_data!$A:$DF,58,FALSE)</f>
        <v>3.0466254385680771E-3</v>
      </c>
      <c r="M31" s="27">
        <f>VLOOKUP($A31,industry_chart_data!$A:$DF,63,FALSE)</f>
        <v>9.9270469431466668E-3</v>
      </c>
      <c r="N31" s="27">
        <f>VLOOKUP($A31,industry_chart_data!$A:$DF,68,FALSE)</f>
        <v>0</v>
      </c>
      <c r="O31" s="27">
        <f>VLOOKUP($A31,industry_chart_data!$A:$DF,73,FALSE)</f>
        <v>1.8858371852482271E-3</v>
      </c>
      <c r="P31" s="27">
        <f>VLOOKUP($A31,industry_chart_data!$A:$DF,78,FALSE)</f>
        <v>1.3406749344727043E-2</v>
      </c>
      <c r="Q31" s="27">
        <f>VLOOKUP($A31,industry_chart_data!$A:$DF,83,FALSE)</f>
        <v>9.3182543271088877E-4</v>
      </c>
      <c r="R31" s="27">
        <f>VLOOKUP($A31,industry_chart_data!$A:$DF,88,FALSE)</f>
        <v>8.1099873493604337E-3</v>
      </c>
      <c r="S31" s="27">
        <f>VLOOKUP($A31,industry_chart_data!$A:$DF,106,FALSE)</f>
        <v>7.0494368890164832E-2</v>
      </c>
      <c r="T31" s="13">
        <v>0</v>
      </c>
      <c r="U31" s="13">
        <v>0</v>
      </c>
      <c r="V31" s="13">
        <v>2154.7000000000003</v>
      </c>
      <c r="W31" s="13">
        <v>163559.69999999995</v>
      </c>
      <c r="X31" s="27">
        <v>7.9771988893994103E-2</v>
      </c>
      <c r="Y31" s="27">
        <v>0.73984855446940567</v>
      </c>
      <c r="Z31" s="27">
        <v>5.9019190670371022E-2</v>
      </c>
      <c r="AA31" s="13">
        <v>2099.3000000000002</v>
      </c>
      <c r="AB31" s="13">
        <v>234094.09999999998</v>
      </c>
      <c r="AC31" s="27">
        <v>6.4937097642802907E-2</v>
      </c>
      <c r="AD31" s="27">
        <v>0.85917957562520075</v>
      </c>
      <c r="AE31" s="27">
        <v>5.5792627995075623E-2</v>
      </c>
      <c r="AF31" s="13">
        <v>2509.3000000000002</v>
      </c>
      <c r="AG31" s="13">
        <v>247645.39999999997</v>
      </c>
      <c r="AH31" s="27">
        <v>6.4271919170710595E-2</v>
      </c>
      <c r="AI31" s="27">
        <v>0.89403219004336909</v>
      </c>
      <c r="AJ31" s="27">
        <v>5.7461164654480791E-2</v>
      </c>
      <c r="AK31" s="13">
        <v>2509.3000000000002</v>
      </c>
      <c r="AL31" s="13">
        <v>253350.39999999997</v>
      </c>
      <c r="AM31" s="27">
        <v>6.9920396665523826E-2</v>
      </c>
      <c r="AN31" s="27">
        <v>7.9771988893994103E-2</v>
      </c>
      <c r="AO31" s="27">
        <v>3.4053198492791786E-2</v>
      </c>
      <c r="AP31" s="27">
        <v>6.4937097642802907E-2</v>
      </c>
      <c r="AQ31" s="27">
        <v>6.4271919170710595E-2</v>
      </c>
    </row>
    <row r="32" spans="1:43" x14ac:dyDescent="0.25">
      <c r="A32" s="10">
        <v>36341</v>
      </c>
      <c r="B32" s="27">
        <f>VLOOKUP($A32,industry_chart_data!$A:$DF,8,FALSE)</f>
        <v>0</v>
      </c>
      <c r="C32" s="27">
        <f>VLOOKUP($A32,industry_chart_data!$A:$DF,13,FALSE)</f>
        <v>1.1390855330214061E-3</v>
      </c>
      <c r="D32" s="27">
        <f>VLOOKUP($A32,industry_chart_data!$A:$DF,18,FALSE)</f>
        <v>8.8898791339122613E-3</v>
      </c>
      <c r="E32" s="27">
        <f>VLOOKUP($A32,industry_chart_data!$A:$DF,23,FALSE)</f>
        <v>1.4671421665315709E-3</v>
      </c>
      <c r="F32" s="27">
        <f>VLOOKUP($A32,industry_chart_data!$A:$DF,28,FALSE)</f>
        <v>3.5917645027230974E-3</v>
      </c>
      <c r="G32" s="27">
        <f>VLOOKUP($A32,industry_chart_data!$A:$DF,33,FALSE)</f>
        <v>4.3955032548230024E-3</v>
      </c>
      <c r="H32" s="27">
        <f>VLOOKUP($A32,industry_chart_data!$A:$DF,38,FALSE)</f>
        <v>6.7593335529490244E-3</v>
      </c>
      <c r="I32" s="27">
        <f>VLOOKUP($A32,industry_chart_data!$A:$DF,43,FALSE)</f>
        <v>8.4688731209075496E-3</v>
      </c>
      <c r="J32" s="27">
        <f>VLOOKUP($A32,industry_chart_data!$A:$DF,48,FALSE)</f>
        <v>0</v>
      </c>
      <c r="K32" s="27">
        <f>VLOOKUP($A32,industry_chart_data!$A:$DF,53,FALSE)</f>
        <v>1.3896843502861154E-3</v>
      </c>
      <c r="L32" s="27">
        <f>VLOOKUP($A32,industry_chart_data!$A:$DF,58,FALSE)</f>
        <v>4.381378594213536E-3</v>
      </c>
      <c r="M32" s="27">
        <f>VLOOKUP($A32,industry_chart_data!$A:$DF,63,FALSE)</f>
        <v>1.0193448617901958E-2</v>
      </c>
      <c r="N32" s="27">
        <f>VLOOKUP($A32,industry_chart_data!$A:$DF,68,FALSE)</f>
        <v>0</v>
      </c>
      <c r="O32" s="27">
        <f>VLOOKUP($A32,industry_chart_data!$A:$DF,73,FALSE)</f>
        <v>6.8345131981284359E-4</v>
      </c>
      <c r="P32" s="27">
        <f>VLOOKUP($A32,industry_chart_data!$A:$DF,78,FALSE)</f>
        <v>2.0347712693467978E-2</v>
      </c>
      <c r="Q32" s="27">
        <f>VLOOKUP($A32,industry_chart_data!$A:$DF,83,FALSE)</f>
        <v>1.9865651695893322E-3</v>
      </c>
      <c r="R32" s="27">
        <f>VLOOKUP($A32,industry_chart_data!$A:$DF,88,FALSE)</f>
        <v>8.3276265148128966E-3</v>
      </c>
      <c r="S32" s="27">
        <f>VLOOKUP($A32,industry_chart_data!$A:$DF,106,FALSE)</f>
        <v>8.2021448524952564E-2</v>
      </c>
      <c r="T32" s="13">
        <v>1</v>
      </c>
      <c r="U32" s="13">
        <v>0</v>
      </c>
      <c r="V32" s="13">
        <v>1055.2999999999997</v>
      </c>
      <c r="W32" s="13">
        <v>160834.29999999999</v>
      </c>
      <c r="X32" s="27">
        <v>8.4656293757516474E-2</v>
      </c>
      <c r="Y32" s="27">
        <v>0.69017198471246999</v>
      </c>
      <c r="Z32" s="27">
        <v>5.8427402281027031E-2</v>
      </c>
      <c r="AA32" s="13">
        <v>2774.7</v>
      </c>
      <c r="AB32" s="13">
        <v>235021.1</v>
      </c>
      <c r="AC32" s="27">
        <v>7.7315317745435819E-2</v>
      </c>
      <c r="AD32" s="27">
        <v>0.87572215803039744</v>
      </c>
      <c r="AE32" s="27">
        <v>6.7706736904838943E-2</v>
      </c>
      <c r="AF32" s="13">
        <v>2589.6999999999998</v>
      </c>
      <c r="AG32" s="13">
        <v>248622.4</v>
      </c>
      <c r="AH32" s="27">
        <v>7.6644247656211917E-2</v>
      </c>
      <c r="AI32" s="27">
        <v>0.91759065860812372</v>
      </c>
      <c r="AJ32" s="27">
        <v>7.0328045685387641E-2</v>
      </c>
      <c r="AK32" s="13">
        <v>2774.7</v>
      </c>
      <c r="AL32" s="13">
        <v>254077.4</v>
      </c>
      <c r="AM32" s="27">
        <v>8.1271588668677494E-2</v>
      </c>
      <c r="AN32" s="27">
        <v>8.4656293757516474E-2</v>
      </c>
      <c r="AO32" s="27">
        <v>3.4091718391217725E-2</v>
      </c>
      <c r="AP32" s="27">
        <v>7.7315317745435819E-2</v>
      </c>
      <c r="AQ32" s="27">
        <v>7.6644247656211917E-2</v>
      </c>
    </row>
    <row r="33" spans="1:43" hidden="1" x14ac:dyDescent="0.25">
      <c r="A33" s="10">
        <v>36372</v>
      </c>
      <c r="B33" s="27">
        <f>VLOOKUP($A33,industry_chart_data!$A:$DF,8,FALSE)</f>
        <v>0</v>
      </c>
      <c r="C33" s="27">
        <f>VLOOKUP($A33,industry_chart_data!$A:$DF,13,FALSE)</f>
        <v>1.1197255328773811E-3</v>
      </c>
      <c r="D33" s="27">
        <f>VLOOKUP($A33,industry_chart_data!$A:$DF,18,FALSE)</f>
        <v>8.7387859487882327E-3</v>
      </c>
      <c r="E33" s="27">
        <f>VLOOKUP($A33,industry_chart_data!$A:$DF,23,FALSE)</f>
        <v>1.4422064863460671E-3</v>
      </c>
      <c r="F33" s="27">
        <f>VLOOKUP($A33,industry_chart_data!$A:$DF,28,FALSE)</f>
        <v>3.530718550268958E-3</v>
      </c>
      <c r="G33" s="27">
        <f>VLOOKUP($A33,industry_chart_data!$A:$DF,33,FALSE)</f>
        <v>4.3207968862672384E-3</v>
      </c>
      <c r="H33" s="27">
        <f>VLOOKUP($A33,industry_chart_data!$A:$DF,38,FALSE)</f>
        <v>6.6444513120943799E-3</v>
      </c>
      <c r="I33" s="27">
        <f>VLOOKUP($A33,industry_chart_data!$A:$DF,43,FALSE)</f>
        <v>7.0081381651729531E-3</v>
      </c>
      <c r="J33" s="27">
        <f>VLOOKUP($A33,industry_chart_data!$A:$DF,48,FALSE)</f>
        <v>0</v>
      </c>
      <c r="K33" s="27">
        <f>VLOOKUP($A33,industry_chart_data!$A:$DF,53,FALSE)</f>
        <v>1.3660651501104049E-3</v>
      </c>
      <c r="L33" s="27">
        <f>VLOOKUP($A33,industry_chart_data!$A:$DF,58,FALSE)</f>
        <v>4.3069122896595589E-3</v>
      </c>
      <c r="M33" s="27">
        <f>VLOOKUP($A33,industry_chart_data!$A:$DF,63,FALSE)</f>
        <v>1.0020199848613107E-2</v>
      </c>
      <c r="N33" s="27">
        <f>VLOOKUP($A33,industry_chart_data!$A:$DF,68,FALSE)</f>
        <v>0</v>
      </c>
      <c r="O33" s="27">
        <f>VLOOKUP($A33,industry_chart_data!$A:$DF,73,FALSE)</f>
        <v>6.7183531972642857E-4</v>
      </c>
      <c r="P33" s="27">
        <f>VLOOKUP($A33,industry_chart_data!$A:$DF,78,FALSE)</f>
        <v>2.2062176119389612E-2</v>
      </c>
      <c r="Q33" s="27">
        <f>VLOOKUP($A33,industry_chart_data!$A:$DF,83,FALSE)</f>
        <v>1.9528013293381526E-3</v>
      </c>
      <c r="R33" s="27">
        <f>VLOOKUP($A33,industry_chart_data!$A:$DF,88,FALSE)</f>
        <v>8.1860894257599574E-3</v>
      </c>
      <c r="S33" s="27">
        <f>VLOOKUP($A33,industry_chart_data!$A:$DF,106,FALSE)</f>
        <v>8.1370902364412426E-2</v>
      </c>
      <c r="T33" s="13">
        <v>0</v>
      </c>
      <c r="U33" s="13">
        <v>0</v>
      </c>
      <c r="V33" s="13">
        <v>0</v>
      </c>
      <c r="W33" s="13">
        <v>155779.1</v>
      </c>
      <c r="X33" s="27">
        <v>8.1891092718361383E-2</v>
      </c>
      <c r="Y33" s="27">
        <v>0.6676831282062573</v>
      </c>
      <c r="Z33" s="27">
        <v>5.4677300958424185E-2</v>
      </c>
      <c r="AA33" s="13">
        <v>460</v>
      </c>
      <c r="AB33" s="13">
        <v>236870.2</v>
      </c>
      <c r="AC33" s="27">
        <v>7.6295749959290809E-2</v>
      </c>
      <c r="AD33" s="27">
        <v>0.87685770272352992</v>
      </c>
      <c r="AE33" s="27">
        <v>6.6900516036872595E-2</v>
      </c>
      <c r="AF33" s="13">
        <v>460</v>
      </c>
      <c r="AG33" s="13">
        <v>248326.5</v>
      </c>
      <c r="AH33" s="27">
        <v>7.595212732056851E-2</v>
      </c>
      <c r="AI33" s="27">
        <v>0.91834364473017915</v>
      </c>
      <c r="AJ33" s="27">
        <v>6.9750153428581499E-2</v>
      </c>
      <c r="AK33" s="13">
        <v>460</v>
      </c>
      <c r="AL33" s="13">
        <v>253781.5</v>
      </c>
      <c r="AM33" s="27">
        <v>8.0567997374652978E-2</v>
      </c>
      <c r="AN33" s="27">
        <v>8.1891092718361383E-2</v>
      </c>
      <c r="AO33" s="27">
        <v>3.4139704351153946E-2</v>
      </c>
      <c r="AP33" s="27">
        <v>7.6295749959290809E-2</v>
      </c>
      <c r="AQ33" s="27">
        <v>7.595212732056851E-2</v>
      </c>
    </row>
    <row r="34" spans="1:43" hidden="1" x14ac:dyDescent="0.25">
      <c r="A34" s="10">
        <v>36403</v>
      </c>
      <c r="B34" s="27">
        <f>VLOOKUP($A34,industry_chart_data!$A:$DF,8,FALSE)</f>
        <v>1.442221965827206E-3</v>
      </c>
      <c r="C34" s="27">
        <f>VLOOKUP($A34,industry_chart_data!$A:$DF,13,FALSE)</f>
        <v>1.0925923983539437E-3</v>
      </c>
      <c r="D34" s="27">
        <f>VLOOKUP($A34,industry_chart_data!$A:$DF,18,FALSE)</f>
        <v>5.6862878779932648E-3</v>
      </c>
      <c r="E34" s="27">
        <f>VLOOKUP($A34,industry_chart_data!$A:$DF,23,FALSE)</f>
        <v>1.4072590090798798E-3</v>
      </c>
      <c r="F34" s="27">
        <f>VLOOKUP($A34,industry_chart_data!$A:$DF,28,FALSE)</f>
        <v>4.1007177895020222E-3</v>
      </c>
      <c r="G34" s="27">
        <f>VLOOKUP($A34,industry_chart_data!$A:$DF,33,FALSE)</f>
        <v>4.6531325061097764E-3</v>
      </c>
      <c r="H34" s="27">
        <f>VLOOKUP($A34,industry_chart_data!$A:$DF,38,FALSE)</f>
        <v>6.4834432918323033E-3</v>
      </c>
      <c r="I34" s="27">
        <f>VLOOKUP($A34,industry_chart_data!$A:$DF,43,FALSE)</f>
        <v>6.8383173028176642E-3</v>
      </c>
      <c r="J34" s="27">
        <f>VLOOKUP($A34,industry_chart_data!$A:$DF,48,FALSE)</f>
        <v>0</v>
      </c>
      <c r="K34" s="27">
        <f>VLOOKUP($A34,industry_chart_data!$A:$DF,53,FALSE)</f>
        <v>1.3329627259918114E-3</v>
      </c>
      <c r="L34" s="27">
        <f>VLOOKUP($A34,industry_chart_data!$A:$DF,58,FALSE)</f>
        <v>4.2025474010286097E-3</v>
      </c>
      <c r="M34" s="27">
        <f>VLOOKUP($A34,industry_chart_data!$A:$DF,63,FALSE)</f>
        <v>1.2635612568483688E-2</v>
      </c>
      <c r="N34" s="27">
        <f>VLOOKUP($A34,industry_chart_data!$A:$DF,68,FALSE)</f>
        <v>0</v>
      </c>
      <c r="O34" s="27">
        <f>VLOOKUP($A34,industry_chart_data!$A:$DF,73,FALSE)</f>
        <v>6.5555543901236633E-4</v>
      </c>
      <c r="P34" s="27">
        <f>VLOOKUP($A34,industry_chart_data!$A:$DF,78,FALSE)</f>
        <v>2.1527566543247424E-2</v>
      </c>
      <c r="Q34" s="27">
        <f>VLOOKUP($A34,industry_chart_data!$A:$DF,83,FALSE)</f>
        <v>1.9054811427292782E-3</v>
      </c>
      <c r="R34" s="27">
        <f>VLOOKUP($A34,industry_chart_data!$A:$DF,88,FALSE)</f>
        <v>7.9877245058860135E-3</v>
      </c>
      <c r="S34" s="27">
        <f>VLOOKUP($A34,industry_chart_data!$A:$DF,106,FALSE)</f>
        <v>8.195142246789526E-2</v>
      </c>
      <c r="T34" s="13">
        <v>0</v>
      </c>
      <c r="U34" s="13">
        <v>0</v>
      </c>
      <c r="V34" s="13">
        <v>1234</v>
      </c>
      <c r="W34" s="13">
        <v>152990.69999999998</v>
      </c>
      <c r="X34" s="27">
        <v>8.5042256253156229E-2</v>
      </c>
      <c r="Y34" s="27">
        <v>0.67803280786706188</v>
      </c>
      <c r="Z34" s="27">
        <v>5.7661439794677721E-2</v>
      </c>
      <c r="AA34" s="13">
        <v>580</v>
      </c>
      <c r="AB34" s="13">
        <v>232582.39999999999</v>
      </c>
      <c r="AC34" s="27">
        <v>7.4362124096283858E-2</v>
      </c>
      <c r="AD34" s="27">
        <v>0.8458158237163762</v>
      </c>
      <c r="AE34" s="27">
        <v>6.2896661245797722E-2</v>
      </c>
      <c r="AF34" s="13">
        <v>1234</v>
      </c>
      <c r="AG34" s="13">
        <v>245229.4</v>
      </c>
      <c r="AH34" s="27">
        <v>7.6919067960819071E-2</v>
      </c>
      <c r="AI34" s="27">
        <v>0.92088675099724826</v>
      </c>
      <c r="AJ34" s="27">
        <v>7.0833750584175209E-2</v>
      </c>
      <c r="AK34" s="13">
        <v>1234</v>
      </c>
      <c r="AL34" s="13">
        <v>250143.69999999998</v>
      </c>
      <c r="AM34" s="27">
        <v>8.1355867491928011E-2</v>
      </c>
      <c r="AN34" s="27">
        <v>8.5042256253156229E-2</v>
      </c>
      <c r="AO34" s="27">
        <v>3.4192161872279546E-2</v>
      </c>
      <c r="AP34" s="27">
        <v>7.4362124096283858E-2</v>
      </c>
      <c r="AQ34" s="27">
        <v>7.6919067960819071E-2</v>
      </c>
    </row>
    <row r="35" spans="1:43" x14ac:dyDescent="0.25">
      <c r="A35" s="10">
        <v>36433</v>
      </c>
      <c r="B35" s="27">
        <f>VLOOKUP($A35,industry_chart_data!$A:$DF,8,FALSE)</f>
        <v>1.4025799821234806E-3</v>
      </c>
      <c r="C35" s="27">
        <f>VLOOKUP($A35,industry_chart_data!$A:$DF,13,FALSE)</f>
        <v>1.0625605925177882E-3</v>
      </c>
      <c r="D35" s="27">
        <f>VLOOKUP($A35,industry_chart_data!$A:$DF,18,FALSE)</f>
        <v>6.0612706439584704E-3</v>
      </c>
      <c r="E35" s="27">
        <f>VLOOKUP($A35,industry_chart_data!$A:$DF,23,FALSE)</f>
        <v>1.3685780431629112E-3</v>
      </c>
      <c r="F35" s="27">
        <f>VLOOKUP($A35,industry_chart_data!$A:$DF,28,FALSE)</f>
        <v>3.9880024158377627E-3</v>
      </c>
      <c r="G35" s="27">
        <f>VLOOKUP($A35,industry_chart_data!$A:$DF,33,FALSE)</f>
        <v>5.099015771374363E-3</v>
      </c>
      <c r="H35" s="27">
        <f>VLOOKUP($A35,industry_chart_data!$A:$DF,38,FALSE)</f>
        <v>6.3052345560005562E-3</v>
      </c>
      <c r="I35" s="27">
        <f>VLOOKUP($A35,industry_chart_data!$A:$DF,43,FALSE)</f>
        <v>7.2878905919610054E-3</v>
      </c>
      <c r="J35" s="27">
        <f>VLOOKUP($A35,industry_chart_data!$A:$DF,48,FALSE)</f>
        <v>0</v>
      </c>
      <c r="K35" s="27">
        <f>VLOOKUP($A35,industry_chart_data!$A:$DF,53,FALSE)</f>
        <v>1.2963239228717016E-3</v>
      </c>
      <c r="L35" s="27">
        <f>VLOOKUP($A35,industry_chart_data!$A:$DF,58,FALSE)</f>
        <v>4.0870330630604209E-3</v>
      </c>
      <c r="M35" s="27">
        <f>VLOOKUP($A35,industry_chart_data!$A:$DF,63,FALSE)</f>
        <v>1.3988397688378179E-2</v>
      </c>
      <c r="N35" s="27">
        <f>VLOOKUP($A35,industry_chart_data!$A:$DF,68,FALSE)</f>
        <v>0</v>
      </c>
      <c r="O35" s="27">
        <f>VLOOKUP($A35,industry_chart_data!$A:$DF,73,FALSE)</f>
        <v>6.3753635551067295E-4</v>
      </c>
      <c r="P35" s="27">
        <f>VLOOKUP($A35,industry_chart_data!$A:$DF,78,FALSE)</f>
        <v>2.3358482017437041E-2</v>
      </c>
      <c r="Q35" s="27">
        <f>VLOOKUP($A35,industry_chart_data!$A:$DF,83,FALSE)</f>
        <v>1.853105673351023E-3</v>
      </c>
      <c r="R35" s="27">
        <f>VLOOKUP($A35,industry_chart_data!$A:$DF,88,FALSE)</f>
        <v>7.7681679797790473E-3</v>
      </c>
      <c r="S35" s="27">
        <f>VLOOKUP($A35,industry_chart_data!$A:$DF,106,FALSE)</f>
        <v>8.5564179297324433E-2</v>
      </c>
      <c r="T35" s="13">
        <v>1</v>
      </c>
      <c r="U35" s="13">
        <v>0</v>
      </c>
      <c r="V35" s="13">
        <v>810</v>
      </c>
      <c r="W35" s="13">
        <v>154455.89999999997</v>
      </c>
      <c r="X35" s="27">
        <v>8.9188818456879509E-2</v>
      </c>
      <c r="Y35" s="27">
        <v>0.67178962427228817</v>
      </c>
      <c r="Z35" s="27">
        <v>5.9916122840436403E-2</v>
      </c>
      <c r="AA35" s="13">
        <v>980</v>
      </c>
      <c r="AB35" s="13">
        <v>235550.49999999997</v>
      </c>
      <c r="AC35" s="27">
        <v>7.655482381671283E-2</v>
      </c>
      <c r="AD35" s="27">
        <v>0.83651572651950168</v>
      </c>
      <c r="AE35" s="27">
        <v>6.4039314063609978E-2</v>
      </c>
      <c r="AF35" s="13">
        <v>1380</v>
      </c>
      <c r="AG35" s="13">
        <v>248219.59999999995</v>
      </c>
      <c r="AH35" s="27">
        <v>8.056584152790866E-2</v>
      </c>
      <c r="AI35" s="27">
        <v>0.92630988098313105</v>
      </c>
      <c r="AJ35" s="27">
        <v>7.4628935077022868E-2</v>
      </c>
      <c r="AK35" s="13">
        <v>1380</v>
      </c>
      <c r="AL35" s="13">
        <v>253046.29999999996</v>
      </c>
      <c r="AM35" s="27">
        <v>8.4851912936127566E-2</v>
      </c>
      <c r="AN35" s="27">
        <v>8.9188818456879509E-2</v>
      </c>
      <c r="AO35" s="27">
        <v>3.4249978260569643E-2</v>
      </c>
      <c r="AP35" s="27">
        <v>7.655482381671283E-2</v>
      </c>
      <c r="AQ35" s="27">
        <v>8.056584152790866E-2</v>
      </c>
    </row>
    <row r="36" spans="1:43" hidden="1" x14ac:dyDescent="0.25">
      <c r="A36" s="10">
        <v>36464</v>
      </c>
      <c r="B36" s="27">
        <f>VLOOKUP($A36,industry_chart_data!$A:$DF,8,FALSE)</f>
        <v>1.347793661775673E-3</v>
      </c>
      <c r="C36" s="27">
        <f>VLOOKUP($A36,industry_chart_data!$A:$DF,13,FALSE)</f>
        <v>1.0210558043755101E-3</v>
      </c>
      <c r="D36" s="27">
        <f>VLOOKUP($A36,industry_chart_data!$A:$DF,18,FALSE)</f>
        <v>5.8245107304796583E-3</v>
      </c>
      <c r="E36" s="27">
        <f>VLOOKUP($A36,industry_chart_data!$A:$DF,23,FALSE)</f>
        <v>1.3151198760356568E-3</v>
      </c>
      <c r="F36" s="27">
        <f>VLOOKUP($A36,industry_chart_data!$A:$DF,28,FALSE)</f>
        <v>3.24409850166187E-3</v>
      </c>
      <c r="G36" s="27">
        <f>VLOOKUP($A36,industry_chart_data!$A:$DF,33,FALSE)</f>
        <v>5.3417555461709185E-3</v>
      </c>
      <c r="H36" s="27">
        <f>VLOOKUP($A36,industry_chart_data!$A:$DF,38,FALSE)</f>
        <v>4.2210446952883583E-3</v>
      </c>
      <c r="I36" s="27">
        <f>VLOOKUP($A36,industry_chart_data!$A:$DF,43,FALSE)</f>
        <v>1.3819786101061651E-2</v>
      </c>
      <c r="J36" s="27">
        <f>VLOOKUP($A36,industry_chart_data!$A:$DF,48,FALSE)</f>
        <v>0</v>
      </c>
      <c r="K36" s="27">
        <f>VLOOKUP($A36,industry_chart_data!$A:$DF,53,FALSE)</f>
        <v>1.2456880813381222E-3</v>
      </c>
      <c r="L36" s="27">
        <f>VLOOKUP($A36,industry_chart_data!$A:$DF,58,FALSE)</f>
        <v>2.5714269377392846E-3</v>
      </c>
      <c r="M36" s="27">
        <f>VLOOKUP($A36,industry_chart_data!$A:$DF,63,FALSE)</f>
        <v>1.3441995453442714E-2</v>
      </c>
      <c r="N36" s="27">
        <f>VLOOKUP($A36,industry_chart_data!$A:$DF,68,FALSE)</f>
        <v>0</v>
      </c>
      <c r="O36" s="27">
        <f>VLOOKUP($A36,industry_chart_data!$A:$DF,73,FALSE)</f>
        <v>6.1263348262530605E-4</v>
      </c>
      <c r="P36" s="27">
        <f>VLOOKUP($A36,industry_chart_data!$A:$DF,78,FALSE)</f>
        <v>1.3212870530940848E-2</v>
      </c>
      <c r="Q36" s="27">
        <f>VLOOKUP($A36,industry_chart_data!$A:$DF,83,FALSE)</f>
        <v>1.9604271444009793E-3</v>
      </c>
      <c r="R36" s="27">
        <f>VLOOKUP($A36,industry_chart_data!$A:$DF,88,FALSE)</f>
        <v>7.4647347746284783E-3</v>
      </c>
      <c r="S36" s="27">
        <f>VLOOKUP($A36,industry_chart_data!$A:$DF,106,FALSE)</f>
        <v>7.6644941321965046E-2</v>
      </c>
      <c r="T36" s="13">
        <v>0</v>
      </c>
      <c r="U36" s="13">
        <v>0</v>
      </c>
      <c r="V36" s="13">
        <v>2085.9</v>
      </c>
      <c r="W36" s="13">
        <v>160182.09999999998</v>
      </c>
      <c r="X36" s="27">
        <v>9.4427392226962698E-2</v>
      </c>
      <c r="Y36" s="27">
        <v>0.78606636434847932</v>
      </c>
      <c r="Z36" s="27">
        <v>7.4226196902756419E-2</v>
      </c>
      <c r="AA36" s="13">
        <v>2510.9</v>
      </c>
      <c r="AB36" s="13">
        <v>246260.49999999997</v>
      </c>
      <c r="AC36" s="27">
        <v>6.7860552351191469E-2</v>
      </c>
      <c r="AD36" s="27">
        <v>0.82461992635656833</v>
      </c>
      <c r="AE36" s="27">
        <v>5.595916368235556E-2</v>
      </c>
      <c r="AF36" s="13">
        <v>2510.9</v>
      </c>
      <c r="AG36" s="13">
        <v>255051.99999999997</v>
      </c>
      <c r="AH36" s="27">
        <v>7.3574734829562338E-2</v>
      </c>
      <c r="AI36" s="27">
        <v>0.94492728910109192</v>
      </c>
      <c r="AJ36" s="27">
        <v>6.9522774728830034E-2</v>
      </c>
      <c r="AK36" s="13">
        <v>2510.9</v>
      </c>
      <c r="AL36" s="13">
        <v>263462.59999999998</v>
      </c>
      <c r="AM36" s="27">
        <v>7.6031644164401863E-2</v>
      </c>
      <c r="AN36" s="27">
        <v>9.4427392226962698E-2</v>
      </c>
      <c r="AO36" s="27">
        <v>3.431627053894315E-2</v>
      </c>
      <c r="AP36" s="27">
        <v>6.7860552351191469E-2</v>
      </c>
      <c r="AQ36" s="27">
        <v>7.3574734829562338E-2</v>
      </c>
    </row>
    <row r="37" spans="1:43" hidden="1" x14ac:dyDescent="0.25">
      <c r="A37" s="10">
        <v>36494</v>
      </c>
      <c r="B37" s="27">
        <f>VLOOKUP($A37,industry_chart_data!$A:$DF,8,FALSE)</f>
        <v>1.3449497595036241E-3</v>
      </c>
      <c r="C37" s="27">
        <f>VLOOKUP($A37,industry_chart_data!$A:$DF,13,FALSE)</f>
        <v>1.0189013329572909E-3</v>
      </c>
      <c r="D37" s="27">
        <f>VLOOKUP($A37,industry_chart_data!$A:$DF,18,FALSE)</f>
        <v>6.3420494568593609E-3</v>
      </c>
      <c r="E37" s="27">
        <f>VLOOKUP($A37,industry_chart_data!$A:$DF,23,FALSE)</f>
        <v>0</v>
      </c>
      <c r="F37" s="27">
        <f>VLOOKUP($A37,industry_chart_data!$A:$DF,28,FALSE)</f>
        <v>2.829692781888988E-3</v>
      </c>
      <c r="G37" s="27">
        <f>VLOOKUP($A37,industry_chart_data!$A:$DF,33,FALSE)</f>
        <v>5.3304842134993639E-3</v>
      </c>
      <c r="H37" s="27">
        <f>VLOOKUP($A37,industry_chart_data!$A:$DF,38,FALSE)</f>
        <v>4.2121381104454408E-3</v>
      </c>
      <c r="I37" s="27">
        <f>VLOOKUP($A37,industry_chart_data!$A:$DF,43,FALSE)</f>
        <v>1.4198186294493256E-2</v>
      </c>
      <c r="J37" s="27">
        <f>VLOOKUP($A37,industry_chart_data!$A:$DF,48,FALSE)</f>
        <v>0</v>
      </c>
      <c r="K37" s="27">
        <f>VLOOKUP($A37,industry_chart_data!$A:$DF,53,FALSE)</f>
        <v>1.2430596262078949E-3</v>
      </c>
      <c r="L37" s="27">
        <f>VLOOKUP($A37,industry_chart_data!$A:$DF,58,FALSE)</f>
        <v>2.5660011169196415E-3</v>
      </c>
      <c r="M37" s="27">
        <f>VLOOKUP($A37,industry_chart_data!$A:$DF,63,FALSE)</f>
        <v>9.7659654961290403E-3</v>
      </c>
      <c r="N37" s="27">
        <f>VLOOKUP($A37,industry_chart_data!$A:$DF,68,FALSE)</f>
        <v>0</v>
      </c>
      <c r="O37" s="27">
        <f>VLOOKUP($A37,industry_chart_data!$A:$DF,73,FALSE)</f>
        <v>6.1134079977437448E-4</v>
      </c>
      <c r="P37" s="27">
        <f>VLOOKUP($A37,industry_chart_data!$A:$DF,78,FALSE)</f>
        <v>1.3184990809000529E-2</v>
      </c>
      <c r="Q37" s="27">
        <f>VLOOKUP($A37,industry_chart_data!$A:$DF,83,FALSE)</f>
        <v>1.9562905592779988E-3</v>
      </c>
      <c r="R37" s="27">
        <f>VLOOKUP($A37,industry_chart_data!$A:$DF,88,FALSE)</f>
        <v>7.4489838649841626E-3</v>
      </c>
      <c r="S37" s="27">
        <f>VLOOKUP($A37,industry_chart_data!$A:$DF,106,FALSE)</f>
        <v>7.2053034221940968E-2</v>
      </c>
      <c r="T37" s="13">
        <v>0</v>
      </c>
      <c r="U37" s="13">
        <v>0</v>
      </c>
      <c r="V37" s="13">
        <v>230</v>
      </c>
      <c r="W37" s="13">
        <v>163486.20000000001</v>
      </c>
      <c r="X37" s="27">
        <v>8.6316579085550516E-2</v>
      </c>
      <c r="Y37" s="27">
        <v>0.77291264826829409</v>
      </c>
      <c r="Z37" s="27">
        <v>6.671517573047249E-2</v>
      </c>
      <c r="AA37" s="13">
        <v>230</v>
      </c>
      <c r="AB37" s="13">
        <v>254510.19999999998</v>
      </c>
      <c r="AC37" s="27">
        <v>6.6787594242279993E-2</v>
      </c>
      <c r="AD37" s="27">
        <v>0.86446142620382249</v>
      </c>
      <c r="AE37" s="27">
        <v>5.7735298971403566E-2</v>
      </c>
      <c r="AF37" s="13">
        <v>230</v>
      </c>
      <c r="AG37" s="13">
        <v>264606.09999999998</v>
      </c>
      <c r="AH37" s="27">
        <v>6.8885226224150747E-2</v>
      </c>
      <c r="AI37" s="27">
        <v>0.94154114180020476</v>
      </c>
      <c r="AJ37" s="27">
        <v>6.4858274552252307E-2</v>
      </c>
      <c r="AK37" s="13">
        <v>230</v>
      </c>
      <c r="AL37" s="13">
        <v>272812.3</v>
      </c>
      <c r="AM37" s="27">
        <v>7.1402629248922628E-2</v>
      </c>
      <c r="AN37" s="27">
        <v>8.6316579085550516E-2</v>
      </c>
      <c r="AO37" s="27">
        <v>3.4380904037347351E-2</v>
      </c>
      <c r="AP37" s="27">
        <v>6.6787594242279993E-2</v>
      </c>
      <c r="AQ37" s="27">
        <v>6.8885226224150747E-2</v>
      </c>
    </row>
    <row r="38" spans="1:43" x14ac:dyDescent="0.25">
      <c r="A38" s="10">
        <v>36525</v>
      </c>
      <c r="B38" s="27">
        <f>VLOOKUP($A38,industry_chart_data!$A:$DF,8,FALSE)</f>
        <v>1.3414403702154288E-3</v>
      </c>
      <c r="C38" s="27">
        <f>VLOOKUP($A38,industry_chart_data!$A:$DF,13,FALSE)</f>
        <v>1.0162427047086581E-3</v>
      </c>
      <c r="D38" s="27">
        <f>VLOOKUP($A38,industry_chart_data!$A:$DF,18,FALSE)</f>
        <v>5.5531566356099909E-3</v>
      </c>
      <c r="E38" s="27">
        <f>VLOOKUP($A38,industry_chart_data!$A:$DF,23,FALSE)</f>
        <v>0</v>
      </c>
      <c r="F38" s="27">
        <f>VLOOKUP($A38,industry_chart_data!$A:$DF,28,FALSE)</f>
        <v>3.2288063214003485E-3</v>
      </c>
      <c r="G38" s="27">
        <f>VLOOKUP($A38,industry_chart_data!$A:$DF,33,FALSE)</f>
        <v>5.3165753339538156E-3</v>
      </c>
      <c r="H38" s="27">
        <f>VLOOKUP($A38,industry_chart_data!$A:$DF,38,FALSE)</f>
        <v>4.2011473412655927E-3</v>
      </c>
      <c r="I38" s="27">
        <f>VLOOKUP($A38,industry_chart_data!$A:$DF,43,FALSE)</f>
        <v>1.4161138841574208E-2</v>
      </c>
      <c r="J38" s="27">
        <f>VLOOKUP($A38,industry_chart_data!$A:$DF,48,FALSE)</f>
        <v>0</v>
      </c>
      <c r="K38" s="27">
        <f>VLOOKUP($A38,industry_chart_data!$A:$DF,53,FALSE)</f>
        <v>1.2398160997445628E-3</v>
      </c>
      <c r="L38" s="27">
        <f>VLOOKUP($A38,industry_chart_data!$A:$DF,58,FALSE)</f>
        <v>2.5593056275382848E-3</v>
      </c>
      <c r="M38" s="27">
        <f>VLOOKUP($A38,industry_chart_data!$A:$DF,63,FALSE)</f>
        <v>1.1264847133154532E-2</v>
      </c>
      <c r="N38" s="27">
        <f>VLOOKUP($A38,industry_chart_data!$A:$DF,68,FALSE)</f>
        <v>0</v>
      </c>
      <c r="O38" s="27">
        <f>VLOOKUP($A38,industry_chart_data!$A:$DF,73,FALSE)</f>
        <v>6.0974562282519493E-4</v>
      </c>
      <c r="P38" s="27">
        <f>VLOOKUP($A38,industry_chart_data!$A:$DF,78,FALSE)</f>
        <v>1.3150587096011921E-2</v>
      </c>
      <c r="Q38" s="27">
        <f>VLOOKUP($A38,industry_chart_data!$A:$DF,83,FALSE)</f>
        <v>1.9511859930406237E-3</v>
      </c>
      <c r="R38" s="27">
        <f>VLOOKUP($A38,industry_chart_data!$A:$DF,88,FALSE)</f>
        <v>6.494603877252092E-3</v>
      </c>
      <c r="S38" s="27">
        <f>VLOOKUP($A38,industry_chart_data!$A:$DF,106,FALSE)</f>
        <v>7.208859899829527E-2</v>
      </c>
      <c r="T38" s="13">
        <v>1</v>
      </c>
      <c r="U38" s="13">
        <v>1</v>
      </c>
      <c r="V38" s="13">
        <v>775</v>
      </c>
      <c r="W38" s="13">
        <v>159726.19999999992</v>
      </c>
      <c r="X38" s="27">
        <v>8.5406899563206781E-2</v>
      </c>
      <c r="Y38" s="27">
        <v>0.77361693009512733</v>
      </c>
      <c r="Z38" s="27">
        <v>6.6072223449030895E-2</v>
      </c>
      <c r="AA38" s="13">
        <v>100</v>
      </c>
      <c r="AB38" s="13">
        <v>256013.69999999992</v>
      </c>
      <c r="AC38" s="27">
        <v>6.5094900498497241E-2</v>
      </c>
      <c r="AD38" s="27">
        <v>0.84373607907928783</v>
      </c>
      <c r="AE38" s="27">
        <v>5.4922916114658438E-2</v>
      </c>
      <c r="AF38" s="13">
        <v>775</v>
      </c>
      <c r="AG38" s="13">
        <v>265899.59999999992</v>
      </c>
      <c r="AH38" s="27">
        <v>6.8671718338633406E-2</v>
      </c>
      <c r="AI38" s="27">
        <v>0.94172244433041408</v>
      </c>
      <c r="AJ38" s="27">
        <v>6.4669698450227575E-2</v>
      </c>
      <c r="AK38" s="13">
        <v>775</v>
      </c>
      <c r="AL38" s="13">
        <v>274105.79999999993</v>
      </c>
      <c r="AM38" s="27">
        <v>7.1307419348381904E-2</v>
      </c>
      <c r="AN38" s="27">
        <v>8.5406899563206781E-2</v>
      </c>
      <c r="AO38" s="27">
        <v>3.4441313388091158E-2</v>
      </c>
      <c r="AP38" s="27">
        <v>6.5094900498497241E-2</v>
      </c>
      <c r="AQ38" s="27">
        <v>6.8671718338633406E-2</v>
      </c>
    </row>
    <row r="39" spans="1:43" hidden="1" x14ac:dyDescent="0.25">
      <c r="A39" s="10">
        <v>36556</v>
      </c>
      <c r="B39" s="27">
        <f>VLOOKUP($A39,industry_chart_data!$A:$DF,8,FALSE)</f>
        <v>1.3534430360434184E-3</v>
      </c>
      <c r="C39" s="27">
        <f>VLOOKUP($A39,industry_chart_data!$A:$DF,13,FALSE)</f>
        <v>1.0253356333662261E-3</v>
      </c>
      <c r="D39" s="27">
        <f>VLOOKUP($A39,industry_chart_data!$A:$DF,18,FALSE)</f>
        <v>4.3314278495922851E-3</v>
      </c>
      <c r="E39" s="27">
        <f>VLOOKUP($A39,industry_chart_data!$A:$DF,23,FALSE)</f>
        <v>0</v>
      </c>
      <c r="F39" s="27">
        <f>VLOOKUP($A39,industry_chart_data!$A:$DF,28,FALSE)</f>
        <v>6.7438375277763408E-3</v>
      </c>
      <c r="G39" s="27">
        <f>VLOOKUP($A39,industry_chart_data!$A:$DF,33,FALSE)</f>
        <v>5.3641458995187484E-3</v>
      </c>
      <c r="H39" s="27">
        <f>VLOOKUP($A39,industry_chart_data!$A:$DF,38,FALSE)</f>
        <v>4.2387375083359786E-3</v>
      </c>
      <c r="I39" s="27">
        <f>VLOOKUP($A39,industry_chart_data!$A:$DF,43,FALSE)</f>
        <v>1.5620783307207779E-2</v>
      </c>
      <c r="J39" s="27">
        <f>VLOOKUP($A39,industry_chart_data!$A:$DF,48,FALSE)</f>
        <v>0</v>
      </c>
      <c r="K39" s="27">
        <f>VLOOKUP($A39,industry_chart_data!$A:$DF,53,FALSE)</f>
        <v>1.2509094727067957E-3</v>
      </c>
      <c r="L39" s="27">
        <f>VLOOKUP($A39,industry_chart_data!$A:$DF,58,FALSE)</f>
        <v>2.5822052590695039E-3</v>
      </c>
      <c r="M39" s="27">
        <f>VLOOKUP($A39,industry_chart_data!$A:$DF,63,FALSE)</f>
        <v>1.1365640428737942E-2</v>
      </c>
      <c r="N39" s="27">
        <f>VLOOKUP($A39,industry_chart_data!$A:$DF,68,FALSE)</f>
        <v>0</v>
      </c>
      <c r="O39" s="27">
        <f>VLOOKUP($A39,industry_chart_data!$A:$DF,73,FALSE)</f>
        <v>1.8456041400592069E-3</v>
      </c>
      <c r="P39" s="27">
        <f>VLOOKUP($A39,industry_chart_data!$A:$DF,78,FALSE)</f>
        <v>1.1891432541528144E-2</v>
      </c>
      <c r="Q39" s="27">
        <f>VLOOKUP($A39,industry_chart_data!$A:$DF,83,FALSE)</f>
        <v>1.9686444160631538E-3</v>
      </c>
      <c r="R39" s="27">
        <f>VLOOKUP($A39,industry_chart_data!$A:$DF,88,FALSE)</f>
        <v>6.5527149657168783E-3</v>
      </c>
      <c r="S39" s="27">
        <f>VLOOKUP($A39,industry_chart_data!$A:$DF,106,FALSE)</f>
        <v>7.6134861985722405E-2</v>
      </c>
      <c r="T39" s="13">
        <v>0</v>
      </c>
      <c r="U39" s="13">
        <v>0</v>
      </c>
      <c r="V39" s="13">
        <v>1175</v>
      </c>
      <c r="W39" s="13">
        <v>158404.29999999999</v>
      </c>
      <c r="X39" s="27">
        <v>9.1956487060934622E-2</v>
      </c>
      <c r="Y39" s="27">
        <v>0.78565349020114839</v>
      </c>
      <c r="Z39" s="27">
        <v>7.2245935006060025E-2</v>
      </c>
      <c r="AA39" s="13">
        <v>1475</v>
      </c>
      <c r="AB39" s="13">
        <v>256565.4</v>
      </c>
      <c r="AC39" s="27">
        <v>6.9293271985811561E-2</v>
      </c>
      <c r="AD39" s="27">
        <v>0.85071700227329028</v>
      </c>
      <c r="AE39" s="27">
        <v>5.8948964621477376E-2</v>
      </c>
      <c r="AF39" s="13">
        <v>1475</v>
      </c>
      <c r="AG39" s="13">
        <v>265985.3</v>
      </c>
      <c r="AH39" s="27">
        <v>7.2764502342756388E-2</v>
      </c>
      <c r="AI39" s="27">
        <v>0.94432593167199974</v>
      </c>
      <c r="AJ39" s="27">
        <v>6.8713406467472829E-2</v>
      </c>
      <c r="AK39" s="13">
        <v>1475</v>
      </c>
      <c r="AL39" s="13">
        <v>274191.5</v>
      </c>
      <c r="AM39" s="27">
        <v>7.5302534180115344E-2</v>
      </c>
      <c r="AN39" s="27">
        <v>9.1956487060934622E-2</v>
      </c>
      <c r="AO39" s="27">
        <v>3.4507953163780955E-2</v>
      </c>
      <c r="AP39" s="27">
        <v>6.9293271985811561E-2</v>
      </c>
      <c r="AQ39" s="27">
        <v>7.2764502342756388E-2</v>
      </c>
    </row>
    <row r="40" spans="1:43" hidden="1" x14ac:dyDescent="0.25">
      <c r="A40" s="10">
        <v>36585</v>
      </c>
      <c r="B40" s="27">
        <f>VLOOKUP($A40,industry_chart_data!$A:$DF,8,FALSE)</f>
        <v>1.3681427545025372E-3</v>
      </c>
      <c r="C40" s="27">
        <f>VLOOKUP($A40,industry_chart_data!$A:$DF,13,FALSE)</f>
        <v>0</v>
      </c>
      <c r="D40" s="27">
        <f>VLOOKUP($A40,industry_chart_data!$A:$DF,18,FALSE)</f>
        <v>6.6587093272925E-3</v>
      </c>
      <c r="E40" s="27">
        <f>VLOOKUP($A40,industry_chart_data!$A:$DF,23,FALSE)</f>
        <v>0</v>
      </c>
      <c r="F40" s="27">
        <f>VLOOKUP($A40,industry_chart_data!$A:$DF,28,FALSE)</f>
        <v>6.8170822158440062E-3</v>
      </c>
      <c r="G40" s="27">
        <f>VLOOKUP($A40,industry_chart_data!$A:$DF,33,FALSE)</f>
        <v>3.8676981081073245E-3</v>
      </c>
      <c r="H40" s="27">
        <f>VLOOKUP($A40,industry_chart_data!$A:$DF,38,FALSE)</f>
        <v>4.2847743538738554E-3</v>
      </c>
      <c r="I40" s="27">
        <f>VLOOKUP($A40,industry_chart_data!$A:$DF,43,FALSE)</f>
        <v>1.579044033052671E-2</v>
      </c>
      <c r="J40" s="27">
        <f>VLOOKUP($A40,industry_chart_data!$A:$DF,48,FALSE)</f>
        <v>0</v>
      </c>
      <c r="K40" s="27">
        <f>VLOOKUP($A40,industry_chart_data!$A:$DF,53,FALSE)</f>
        <v>1.2644955761311331E-3</v>
      </c>
      <c r="L40" s="27">
        <f>VLOOKUP($A40,industry_chart_data!$A:$DF,58,FALSE)</f>
        <v>2.6102505401054471E-3</v>
      </c>
      <c r="M40" s="27">
        <f>VLOOKUP($A40,industry_chart_data!$A:$DF,63,FALSE)</f>
        <v>9.7270803957995554E-3</v>
      </c>
      <c r="N40" s="27">
        <f>VLOOKUP($A40,industry_chart_data!$A:$DF,68,FALSE)</f>
        <v>0</v>
      </c>
      <c r="O40" s="27">
        <f>VLOOKUP($A40,industry_chart_data!$A:$DF,73,FALSE)</f>
        <v>1.2437661404568522E-3</v>
      </c>
      <c r="P40" s="27">
        <f>VLOOKUP($A40,industry_chart_data!$A:$DF,78,FALSE)</f>
        <v>1.3160704120887436E-2</v>
      </c>
      <c r="Q40" s="27">
        <f>VLOOKUP($A40,industry_chart_data!$A:$DF,83,FALSE)</f>
        <v>1.9900258247309631E-3</v>
      </c>
      <c r="R40" s="27">
        <f>VLOOKUP($A40,industry_chart_data!$A:$DF,88,FALSE)</f>
        <v>6.623883875359708E-3</v>
      </c>
      <c r="S40" s="27">
        <f>VLOOKUP($A40,industry_chart_data!$A:$DF,106,FALSE)</f>
        <v>7.5407053563618029E-2</v>
      </c>
      <c r="T40" s="13">
        <v>0</v>
      </c>
      <c r="U40" s="13">
        <v>0</v>
      </c>
      <c r="V40" s="13">
        <v>550</v>
      </c>
      <c r="W40" s="13">
        <v>159045.09999999998</v>
      </c>
      <c r="X40" s="27">
        <v>8.9081839243597527E-2</v>
      </c>
      <c r="Y40" s="27">
        <v>0.77436168107145209</v>
      </c>
      <c r="Z40" s="27">
        <v>6.8981562789609027E-2</v>
      </c>
      <c r="AA40" s="13">
        <v>825</v>
      </c>
      <c r="AB40" s="13">
        <v>256901.09999999998</v>
      </c>
      <c r="AC40" s="27">
        <v>7.0219436292467671E-2</v>
      </c>
      <c r="AD40" s="27">
        <v>0.87100569593807031</v>
      </c>
      <c r="AE40" s="27">
        <v>6.1161528976299798E-2</v>
      </c>
      <c r="AF40" s="13">
        <v>825</v>
      </c>
      <c r="AG40" s="13">
        <v>265194.89999999997</v>
      </c>
      <c r="AH40" s="27">
        <v>7.2020977937648084E-2</v>
      </c>
      <c r="AI40" s="27">
        <v>0.94317806953882699</v>
      </c>
      <c r="AJ40" s="27">
        <v>6.7928606937529376E-2</v>
      </c>
      <c r="AK40" s="13">
        <v>825</v>
      </c>
      <c r="AL40" s="13">
        <v>273852.09999999998</v>
      </c>
      <c r="AM40" s="27">
        <v>7.4604416198826989E-2</v>
      </c>
      <c r="AN40" s="27">
        <v>8.9081839243597527E-2</v>
      </c>
      <c r="AO40" s="27">
        <v>3.4572295545698038E-2</v>
      </c>
      <c r="AP40" s="27">
        <v>7.0219436292467671E-2</v>
      </c>
      <c r="AQ40" s="27">
        <v>7.2020977937648084E-2</v>
      </c>
    </row>
    <row r="41" spans="1:43" x14ac:dyDescent="0.25">
      <c r="A41" s="10">
        <v>36616</v>
      </c>
      <c r="B41" s="27">
        <f>VLOOKUP($A41,industry_chart_data!$A:$DF,8,FALSE)</f>
        <v>1.3471691689313399E-3</v>
      </c>
      <c r="C41" s="27">
        <f>VLOOKUP($A41,industry_chart_data!$A:$DF,13,FALSE)</f>
        <v>0</v>
      </c>
      <c r="D41" s="27">
        <f>VLOOKUP($A41,industry_chart_data!$A:$DF,18,FALSE)</f>
        <v>5.8422236292655768E-3</v>
      </c>
      <c r="E41" s="27">
        <f>VLOOKUP($A41,industry_chart_data!$A:$DF,23,FALSE)</f>
        <v>6.1234962224151817E-4</v>
      </c>
      <c r="F41" s="27">
        <f>VLOOKUP($A41,industry_chart_data!$A:$DF,28,FALSE)</f>
        <v>6.7125765590115216E-3</v>
      </c>
      <c r="G41" s="27">
        <f>VLOOKUP($A41,industry_chart_data!$A:$DF,33,FALSE)</f>
        <v>3.1960567950192302E-3</v>
      </c>
      <c r="H41" s="27">
        <f>VLOOKUP($A41,industry_chart_data!$A:$DF,38,FALSE)</f>
        <v>1.7758139045004027E-3</v>
      </c>
      <c r="I41" s="27">
        <f>VLOOKUP($A41,industry_chart_data!$A:$DF,43,FALSE)</f>
        <v>1.6058664726743065E-2</v>
      </c>
      <c r="J41" s="27">
        <f>VLOOKUP($A41,industry_chart_data!$A:$DF,48,FALSE)</f>
        <v>4.0823308149434548E-4</v>
      </c>
      <c r="K41" s="27">
        <f>VLOOKUP($A41,industry_chart_data!$A:$DF,53,FALSE)</f>
        <v>2.1636353319200306E-3</v>
      </c>
      <c r="L41" s="27">
        <f>VLOOKUP($A41,industry_chart_data!$A:$DF,58,FALSE)</f>
        <v>2.5702354810883989E-3</v>
      </c>
      <c r="M41" s="27">
        <f>VLOOKUP($A41,industry_chart_data!$A:$DF,63,FALSE)</f>
        <v>9.1403386946583946E-3</v>
      </c>
      <c r="N41" s="27">
        <f>VLOOKUP($A41,industry_chart_data!$A:$DF,68,FALSE)</f>
        <v>0</v>
      </c>
      <c r="O41" s="27">
        <f>VLOOKUP($A41,industry_chart_data!$A:$DF,73,FALSE)</f>
        <v>1.2246992444830363E-3</v>
      </c>
      <c r="P41" s="27">
        <f>VLOOKUP($A41,industry_chart_data!$A:$DF,78,FALSE)</f>
        <v>1.2958950938956501E-2</v>
      </c>
      <c r="Q41" s="27">
        <f>VLOOKUP($A41,industry_chart_data!$A:$DF,83,FALSE)</f>
        <v>1.9595187911728585E-3</v>
      </c>
      <c r="R41" s="27">
        <f>VLOOKUP($A41,industry_chart_data!$A:$DF,88,FALSE)</f>
        <v>0</v>
      </c>
      <c r="S41" s="27">
        <f>VLOOKUP($A41,industry_chart_data!$A:$DF,106,FALSE)</f>
        <v>6.5970465969486219E-2</v>
      </c>
      <c r="T41" s="13">
        <v>1</v>
      </c>
      <c r="U41" s="13">
        <v>0</v>
      </c>
      <c r="V41" s="13">
        <v>725</v>
      </c>
      <c r="W41" s="13">
        <v>165025.90000000002</v>
      </c>
      <c r="X41" s="27">
        <v>7.5075692189662049E-2</v>
      </c>
      <c r="Y41" s="27">
        <v>0.74603960396039604</v>
      </c>
      <c r="Z41" s="27">
        <v>5.6009439668228071E-2</v>
      </c>
      <c r="AA41" s="13">
        <v>725</v>
      </c>
      <c r="AB41" s="13">
        <v>265212.90000000002</v>
      </c>
      <c r="AC41" s="27">
        <v>6.105310800273317E-2</v>
      </c>
      <c r="AD41" s="27">
        <v>0.86144801980198016</v>
      </c>
      <c r="AE41" s="27">
        <v>5.2594078991710917E-2</v>
      </c>
      <c r="AF41" s="13">
        <v>725</v>
      </c>
      <c r="AG41" s="13">
        <v>274094.60000000003</v>
      </c>
      <c r="AH41" s="27">
        <v>6.4966291893446201E-2</v>
      </c>
      <c r="AI41" s="27">
        <v>0.97308168316831678</v>
      </c>
      <c r="AJ41" s="27">
        <v>6.3217508664878796E-2</v>
      </c>
      <c r="AK41" s="13">
        <v>725</v>
      </c>
      <c r="AL41" s="13">
        <v>282163.90000000002</v>
      </c>
      <c r="AM41" s="27">
        <v>6.5252564978996841E-2</v>
      </c>
      <c r="AN41" s="27">
        <v>7.5075692189662049E-2</v>
      </c>
      <c r="AO41" s="27">
        <v>3.4650002698014638E-2</v>
      </c>
      <c r="AP41" s="27">
        <v>6.105310800273317E-2</v>
      </c>
      <c r="AQ41" s="27">
        <v>6.4966291893446201E-2</v>
      </c>
    </row>
    <row r="42" spans="1:43" hidden="1" x14ac:dyDescent="0.25">
      <c r="A42" s="10">
        <v>36646</v>
      </c>
      <c r="B42" s="27">
        <f>VLOOKUP($A42,industry_chart_data!$A:$DF,8,FALSE)</f>
        <v>1.3362536549574404E-3</v>
      </c>
      <c r="C42" s="27">
        <f>VLOOKUP($A42,industry_chart_data!$A:$DF,13,FALSE)</f>
        <v>2.0246267499355155E-3</v>
      </c>
      <c r="D42" s="27">
        <f>VLOOKUP($A42,industry_chart_data!$A:$DF,18,FALSE)</f>
        <v>4.1707311048671623E-3</v>
      </c>
      <c r="E42" s="27">
        <f>VLOOKUP($A42,industry_chart_data!$A:$DF,23,FALSE)</f>
        <v>6.0738802498065464E-4</v>
      </c>
      <c r="F42" s="27">
        <f>VLOOKUP($A42,industry_chart_data!$A:$DF,28,FALSE)</f>
        <v>6.6581875298379369E-3</v>
      </c>
      <c r="G42" s="27">
        <f>VLOOKUP($A42,industry_chart_data!$A:$DF,33,FALSE)</f>
        <v>3.1701605650490301E-3</v>
      </c>
      <c r="H42" s="27">
        <f>VLOOKUP($A42,industry_chart_data!$A:$DF,38,FALSE)</f>
        <v>7.4911189747614083E-4</v>
      </c>
      <c r="I42" s="27">
        <f>VLOOKUP($A42,industry_chart_data!$A:$DF,43,FALSE)</f>
        <v>1.4713772442481366E-2</v>
      </c>
      <c r="J42" s="27">
        <f>VLOOKUP($A42,industry_chart_data!$A:$DF,48,FALSE)</f>
        <v>1.2147760499613093E-3</v>
      </c>
      <c r="K42" s="27">
        <f>VLOOKUP($A42,industry_chart_data!$A:$DF,53,FALSE)</f>
        <v>2.5510297049187499E-3</v>
      </c>
      <c r="L42" s="27">
        <f>VLOOKUP($A42,industry_chart_data!$A:$DF,58,FALSE)</f>
        <v>2.5494100035188014E-3</v>
      </c>
      <c r="M42" s="27">
        <f>VLOOKUP($A42,industry_chart_data!$A:$DF,63,FALSE)</f>
        <v>1.1348032933388565E-2</v>
      </c>
      <c r="N42" s="27">
        <f>VLOOKUP($A42,industry_chart_data!$A:$DF,68,FALSE)</f>
        <v>9.1108203747098206E-4</v>
      </c>
      <c r="O42" s="27">
        <f>VLOOKUP($A42,industry_chart_data!$A:$DF,73,FALSE)</f>
        <v>4.7870274875475337E-3</v>
      </c>
      <c r="P42" s="27">
        <f>VLOOKUP($A42,industry_chart_data!$A:$DF,78,FALSE)</f>
        <v>1.4324234255793772E-2</v>
      </c>
      <c r="Q42" s="27">
        <f>VLOOKUP($A42,industry_chart_data!$A:$DF,83,FALSE)</f>
        <v>1.9031491449393847E-3</v>
      </c>
      <c r="R42" s="27">
        <f>VLOOKUP($A42,industry_chart_data!$A:$DF,88,FALSE)</f>
        <v>0</v>
      </c>
      <c r="S42" s="27">
        <f>VLOOKUP($A42,industry_chart_data!$A:$DF,106,FALSE)</f>
        <v>7.301897358712435E-2</v>
      </c>
      <c r="T42" s="13">
        <v>0</v>
      </c>
      <c r="U42" s="13">
        <v>0</v>
      </c>
      <c r="V42" s="13">
        <v>1888.5</v>
      </c>
      <c r="W42" s="13">
        <v>172801.90000000002</v>
      </c>
      <c r="X42" s="27">
        <v>7.8015589093539478E-2</v>
      </c>
      <c r="Y42" s="27">
        <v>0.70335557071320431</v>
      </c>
      <c r="Z42" s="27">
        <v>5.4872699191413299E-2</v>
      </c>
      <c r="AA42" s="13">
        <v>2470.3000000000002</v>
      </c>
      <c r="AB42" s="13">
        <v>277096.5</v>
      </c>
      <c r="AC42" s="27">
        <v>6.6120345262624128E-2</v>
      </c>
      <c r="AD42" s="27">
        <v>0.84458788755982184</v>
      </c>
      <c r="AE42" s="27">
        <v>5.5844442730085785E-2</v>
      </c>
      <c r="AF42" s="13">
        <v>3133.8</v>
      </c>
      <c r="AG42" s="13">
        <v>287343</v>
      </c>
      <c r="AH42" s="27">
        <v>7.3266239902528979E-2</v>
      </c>
      <c r="AI42" s="27">
        <v>0.98974085966050562</v>
      </c>
      <c r="AJ42" s="27">
        <v>7.2514591265221875E-2</v>
      </c>
      <c r="AK42" s="13">
        <v>3133.8</v>
      </c>
      <c r="AL42" s="13">
        <v>295167.40000000002</v>
      </c>
      <c r="AM42" s="27">
        <v>7.2230738449719029E-2</v>
      </c>
      <c r="AN42" s="27">
        <v>7.8015589093539478E-2</v>
      </c>
      <c r="AO42" s="27">
        <v>3.4733223537286244E-2</v>
      </c>
      <c r="AP42" s="27">
        <v>6.6120345262624128E-2</v>
      </c>
      <c r="AQ42" s="27">
        <v>7.3266239902528979E-2</v>
      </c>
    </row>
    <row r="43" spans="1:43" hidden="1" x14ac:dyDescent="0.25">
      <c r="A43" s="10">
        <v>36677</v>
      </c>
      <c r="B43" s="27">
        <f>VLOOKUP($A43,industry_chart_data!$A:$DF,8,FALSE)</f>
        <v>1.3136137354636699E-3</v>
      </c>
      <c r="C43" s="27">
        <f>VLOOKUP($A43,industry_chart_data!$A:$DF,13,FALSE)</f>
        <v>1.9903238416116215E-3</v>
      </c>
      <c r="D43" s="27">
        <f>VLOOKUP($A43,industry_chart_data!$A:$DF,18,FALSE)</f>
        <v>4.8364869351162397E-3</v>
      </c>
      <c r="E43" s="27">
        <f>VLOOKUP($A43,industry_chart_data!$A:$DF,23,FALSE)</f>
        <v>5.9709715248348633E-4</v>
      </c>
      <c r="F43" s="27">
        <f>VLOOKUP($A43,industry_chart_data!$A:$DF,28,FALSE)</f>
        <v>6.9434437538463019E-3</v>
      </c>
      <c r="G43" s="27">
        <f>VLOOKUP($A43,industry_chart_data!$A:$DF,33,FALSE)</f>
        <v>2.0217709583090849E-3</v>
      </c>
      <c r="H43" s="27">
        <f>VLOOKUP($A43,industry_chart_data!$A:$DF,38,FALSE)</f>
        <v>7.3641982139629981E-4</v>
      </c>
      <c r="I43" s="27">
        <f>VLOOKUP($A43,industry_chart_data!$A:$DF,43,FALSE)</f>
        <v>1.1400574964751366E-2</v>
      </c>
      <c r="J43" s="27">
        <f>VLOOKUP($A43,industry_chart_data!$A:$DF,48,FALSE)</f>
        <v>1.1941943049669727E-3</v>
      </c>
      <c r="K43" s="27">
        <f>VLOOKUP($A43,industry_chart_data!$A:$DF,53,FALSE)</f>
        <v>1.6917752653698782E-3</v>
      </c>
      <c r="L43" s="27">
        <f>VLOOKUP($A43,industry_chart_data!$A:$DF,58,FALSE)</f>
        <v>1.0946781128863916E-3</v>
      </c>
      <c r="M43" s="27">
        <f>VLOOKUP($A43,industry_chart_data!$A:$DF,63,FALSE)</f>
        <v>1.111197800771768E-2</v>
      </c>
      <c r="N43" s="27">
        <f>VLOOKUP($A43,industry_chart_data!$A:$DF,68,FALSE)</f>
        <v>2.1893562257727832E-3</v>
      </c>
      <c r="O43" s="27">
        <f>VLOOKUP($A43,industry_chart_data!$A:$DF,73,FALSE)</f>
        <v>4.7059216911065176E-3</v>
      </c>
      <c r="P43" s="27">
        <f>VLOOKUP($A43,industry_chart_data!$A:$DF,78,FALSE)</f>
        <v>1.4081541179402222E-2</v>
      </c>
      <c r="Q43" s="27">
        <f>VLOOKUP($A43,industry_chart_data!$A:$DF,83,FALSE)</f>
        <v>3.0173309438832176E-3</v>
      </c>
      <c r="R43" s="27">
        <f>VLOOKUP($A43,industry_chart_data!$A:$DF,88,FALSE)</f>
        <v>0</v>
      </c>
      <c r="S43" s="27">
        <f>VLOOKUP($A43,industry_chart_data!$A:$DF,106,FALSE)</f>
        <v>6.8926506894083736E-2</v>
      </c>
      <c r="T43" s="13">
        <v>0</v>
      </c>
      <c r="U43" s="13">
        <v>0</v>
      </c>
      <c r="V43" s="13">
        <v>1792</v>
      </c>
      <c r="W43" s="13">
        <v>176700.70000000004</v>
      </c>
      <c r="X43" s="27">
        <v>7.5328458049262775E-2</v>
      </c>
      <c r="Y43" s="27">
        <v>0.71154579160747078</v>
      </c>
      <c r="Z43" s="27">
        <v>5.3599647313232836E-2</v>
      </c>
      <c r="AA43" s="13">
        <v>1393</v>
      </c>
      <c r="AB43" s="13">
        <v>279453</v>
      </c>
      <c r="AC43" s="27">
        <v>6.2042998947859015E-2</v>
      </c>
      <c r="AD43" s="27">
        <v>0.83878512768980218</v>
      </c>
      <c r="AE43" s="27">
        <v>5.2040744794738185E-2</v>
      </c>
      <c r="AF43" s="13">
        <v>1792</v>
      </c>
      <c r="AG43" s="13">
        <v>289629.5</v>
      </c>
      <c r="AH43" s="27">
        <v>6.9173099924327297E-2</v>
      </c>
      <c r="AI43" s="27">
        <v>0.98931586911073377</v>
      </c>
      <c r="AJ43" s="27">
        <v>6.843404547071949E-2</v>
      </c>
      <c r="AK43" s="13">
        <v>1792</v>
      </c>
      <c r="AL43" s="13">
        <v>297453.90000000002</v>
      </c>
      <c r="AM43" s="27">
        <v>6.834565881877433E-2</v>
      </c>
      <c r="AN43" s="27">
        <v>7.5328458049262775E-2</v>
      </c>
      <c r="AO43" s="27">
        <v>3.4809568257445411E-2</v>
      </c>
      <c r="AP43" s="27">
        <v>6.2042998947859015E-2</v>
      </c>
      <c r="AQ43" s="27">
        <v>6.9173099924327297E-2</v>
      </c>
    </row>
    <row r="44" spans="1:43" x14ac:dyDescent="0.25">
      <c r="A44" s="10">
        <v>36707</v>
      </c>
      <c r="B44" s="27">
        <f>VLOOKUP($A44,industry_chart_data!$A:$DF,8,FALSE)</f>
        <v>1.3115671478660805E-3</v>
      </c>
      <c r="C44" s="27">
        <f>VLOOKUP($A44,industry_chart_data!$A:$DF,13,FALSE)</f>
        <v>1.9872229513122428E-3</v>
      </c>
      <c r="D44" s="27">
        <f>VLOOKUP($A44,industry_chart_data!$A:$DF,18,FALSE)</f>
        <v>4.4315071814263014E-3</v>
      </c>
      <c r="E44" s="27">
        <f>VLOOKUP($A44,industry_chart_data!$A:$DF,23,FALSE)</f>
        <v>5.9616688539367284E-4</v>
      </c>
      <c r="F44" s="27">
        <f>VLOOKUP($A44,industry_chart_data!$A:$DF,28,FALSE)</f>
        <v>4.7693350831493828E-3</v>
      </c>
      <c r="G44" s="27">
        <f>VLOOKUP($A44,industry_chart_data!$A:$DF,33,FALSE)</f>
        <v>2.0186210739429763E-3</v>
      </c>
      <c r="H44" s="27">
        <f>VLOOKUP($A44,industry_chart_data!$A:$DF,38,FALSE)</f>
        <v>0</v>
      </c>
      <c r="I44" s="27">
        <f>VLOOKUP($A44,industry_chart_data!$A:$DF,43,FALSE)</f>
        <v>1.1382813065116529E-2</v>
      </c>
      <c r="J44" s="27">
        <f>VLOOKUP($A44,industry_chart_data!$A:$DF,48,FALSE)</f>
        <v>1.1923337707873457E-3</v>
      </c>
      <c r="K44" s="27">
        <f>VLOOKUP($A44,industry_chart_data!$A:$DF,53,FALSE)</f>
        <v>1.6891395086154062E-3</v>
      </c>
      <c r="L44" s="27">
        <f>VLOOKUP($A44,industry_chart_data!$A:$DF,58,FALSE)</f>
        <v>0</v>
      </c>
      <c r="M44" s="27">
        <f>VLOOKUP($A44,industry_chart_data!$A:$DF,63,FALSE)</f>
        <v>1.1094665737176252E-2</v>
      </c>
      <c r="N44" s="27">
        <f>VLOOKUP($A44,industry_chart_data!$A:$DF,68,FALSE)</f>
        <v>2.1859452464434671E-3</v>
      </c>
      <c r="O44" s="27">
        <f>VLOOKUP($A44,industry_chart_data!$A:$DF,73,FALSE)</f>
        <v>4.6985899460826675E-3</v>
      </c>
      <c r="P44" s="27">
        <f>VLOOKUP($A44,industry_chart_data!$A:$DF,78,FALSE)</f>
        <v>8.3189127187833101E-3</v>
      </c>
      <c r="Q44" s="27">
        <f>VLOOKUP($A44,industry_chart_data!$A:$DF,83,FALSE)</f>
        <v>2.511849810458675E-3</v>
      </c>
      <c r="R44" s="27">
        <f>VLOOKUP($A44,industry_chart_data!$A:$DF,88,FALSE)</f>
        <v>0</v>
      </c>
      <c r="S44" s="27">
        <f>VLOOKUP($A44,industry_chart_data!$A:$DF,106,FALSE)</f>
        <v>5.8188670126554307E-2</v>
      </c>
      <c r="T44" s="13">
        <v>1</v>
      </c>
      <c r="U44" s="13">
        <v>0</v>
      </c>
      <c r="V44" s="13">
        <v>100</v>
      </c>
      <c r="W44" s="13">
        <v>175992.9</v>
      </c>
      <c r="X44" s="27">
        <v>7.0665274757934105E-2</v>
      </c>
      <c r="Y44" s="27">
        <v>0.77628801901548417</v>
      </c>
      <c r="Z44" s="27">
        <v>5.485660615502156E-2</v>
      </c>
      <c r="AA44" s="13">
        <v>100</v>
      </c>
      <c r="AB44" s="13">
        <v>283893</v>
      </c>
      <c r="AC44" s="27">
        <v>5.0417600802651341E-2</v>
      </c>
      <c r="AD44" s="27">
        <v>0.80933288708873208</v>
      </c>
      <c r="AE44" s="27">
        <v>4.0804622417696987E-2</v>
      </c>
      <c r="AF44" s="13">
        <v>100</v>
      </c>
      <c r="AG44" s="13">
        <v>293902.5</v>
      </c>
      <c r="AH44" s="27">
        <v>5.8887292536794755E-2</v>
      </c>
      <c r="AI44" s="27">
        <v>1</v>
      </c>
      <c r="AJ44" s="27">
        <v>5.8887292536794755E-2</v>
      </c>
      <c r="AK44" s="13">
        <v>100</v>
      </c>
      <c r="AL44" s="13">
        <v>301422</v>
      </c>
      <c r="AM44" s="27">
        <v>5.76229920488796E-2</v>
      </c>
      <c r="AN44" s="27">
        <v>7.0665274757934105E-2</v>
      </c>
      <c r="AO44" s="27">
        <v>3.4896133493041014E-2</v>
      </c>
      <c r="AP44" s="27">
        <v>5.0417600802651341E-2</v>
      </c>
      <c r="AQ44" s="27">
        <v>5.8887292536794755E-2</v>
      </c>
    </row>
    <row r="45" spans="1:43" hidden="1" x14ac:dyDescent="0.25">
      <c r="A45" s="10">
        <v>36738</v>
      </c>
      <c r="B45" s="27">
        <f>VLOOKUP($A45,industry_chart_data!$A:$DF,8,FALSE)</f>
        <v>1.3131114175037753E-3</v>
      </c>
      <c r="C45" s="27">
        <f>VLOOKUP($A45,industry_chart_data!$A:$DF,13,FALSE)</f>
        <v>1.989562753793599E-3</v>
      </c>
      <c r="D45" s="27">
        <f>VLOOKUP($A45,industry_chart_data!$A:$DF,18,FALSE)</f>
        <v>4.4367249409597255E-3</v>
      </c>
      <c r="E45" s="27">
        <f>VLOOKUP($A45,industry_chart_data!$A:$DF,23,FALSE)</f>
        <v>5.9686882613807957E-4</v>
      </c>
      <c r="F45" s="27">
        <f>VLOOKUP($A45,industry_chart_data!$A:$DF,28,FALSE)</f>
        <v>4.7749506091046374E-3</v>
      </c>
      <c r="G45" s="27">
        <f>VLOOKUP($A45,industry_chart_data!$A:$DF,33,FALSE)</f>
        <v>2.0209978453035373E-3</v>
      </c>
      <c r="H45" s="27">
        <f>VLOOKUP($A45,industry_chart_data!$A:$DF,38,FALSE)</f>
        <v>1.890084616103919E-3</v>
      </c>
      <c r="I45" s="27">
        <f>VLOOKUP($A45,industry_chart_data!$A:$DF,43,FALSE)</f>
        <v>1.1396215453729732E-2</v>
      </c>
      <c r="J45" s="27">
        <f>VLOOKUP($A45,industry_chart_data!$A:$DF,48,FALSE)</f>
        <v>1.1937376522761591E-3</v>
      </c>
      <c r="K45" s="27">
        <f>VLOOKUP($A45,industry_chart_data!$A:$DF,53,FALSE)</f>
        <v>2.4789951912268242E-3</v>
      </c>
      <c r="L45" s="27">
        <f>VLOOKUP($A45,industry_chart_data!$A:$DF,58,FALSE)</f>
        <v>0</v>
      </c>
      <c r="M45" s="27">
        <f>VLOOKUP($A45,industry_chart_data!$A:$DF,63,FALSE)</f>
        <v>1.1704597680567742E-2</v>
      </c>
      <c r="N45" s="27">
        <f>VLOOKUP($A45,industry_chart_data!$A:$DF,68,FALSE)</f>
        <v>2.1885190291729586E-3</v>
      </c>
      <c r="O45" s="27">
        <f>VLOOKUP($A45,industry_chart_data!$A:$DF,73,FALSE)</f>
        <v>4.7041221750695854E-3</v>
      </c>
      <c r="P45" s="27">
        <f>VLOOKUP($A45,industry_chart_data!$A:$DF,78,FALSE)</f>
        <v>6.4983098664406517E-3</v>
      </c>
      <c r="Q45" s="27">
        <f>VLOOKUP($A45,industry_chart_data!$A:$DF,83,FALSE)</f>
        <v>6.7903776786975532E-3</v>
      </c>
      <c r="R45" s="27">
        <f>VLOOKUP($A45,industry_chart_data!$A:$DF,88,FALSE)</f>
        <v>0</v>
      </c>
      <c r="S45" s="27">
        <f>VLOOKUP($A45,industry_chart_data!$A:$DF,106,FALSE)</f>
        <v>6.3977175736088479E-2</v>
      </c>
      <c r="T45" s="13">
        <v>0</v>
      </c>
      <c r="U45" s="13">
        <v>0</v>
      </c>
      <c r="V45" s="13">
        <v>1897.5</v>
      </c>
      <c r="W45" s="13">
        <v>174167.60000000003</v>
      </c>
      <c r="X45" s="27">
        <v>8.5139148961574429E-2</v>
      </c>
      <c r="Y45" s="27">
        <v>0.82489955343259813</v>
      </c>
      <c r="Z45" s="27">
        <v>7.0231245958034191E-2</v>
      </c>
      <c r="AA45" s="13">
        <v>1747.5</v>
      </c>
      <c r="AB45" s="13">
        <v>287575.30000000005</v>
      </c>
      <c r="AC45" s="27">
        <v>5.545948793896404E-2</v>
      </c>
      <c r="AD45" s="27">
        <v>0.81705041609135354</v>
      </c>
      <c r="AE45" s="27">
        <v>4.5313197696743975E-2</v>
      </c>
      <c r="AF45" s="13">
        <v>1422.5</v>
      </c>
      <c r="AG45" s="13">
        <v>297928.00000000006</v>
      </c>
      <c r="AH45" s="27">
        <v>6.2833406825288485E-2</v>
      </c>
      <c r="AI45" s="27">
        <v>0.97045689194064011</v>
      </c>
      <c r="AJ45" s="27">
        <v>6.0977112697711264E-2</v>
      </c>
      <c r="AK45" s="13">
        <v>1897.5</v>
      </c>
      <c r="AL45" s="13">
        <v>305410.30000000005</v>
      </c>
      <c r="AM45" s="27">
        <v>6.3354499835488409E-2</v>
      </c>
      <c r="AN45" s="27">
        <v>8.5139148961574429E-2</v>
      </c>
      <c r="AO45" s="27">
        <v>3.4975418046945504E-2</v>
      </c>
      <c r="AP45" s="27">
        <v>5.545948793896404E-2</v>
      </c>
      <c r="AQ45" s="27">
        <v>6.2833406825288485E-2</v>
      </c>
    </row>
    <row r="46" spans="1:43" hidden="1" x14ac:dyDescent="0.25">
      <c r="A46" s="10">
        <v>36769</v>
      </c>
      <c r="B46" s="27">
        <f>VLOOKUP($A46,industry_chart_data!$A:$DF,8,FALSE)</f>
        <v>0</v>
      </c>
      <c r="C46" s="27">
        <f>VLOOKUP($A46,industry_chart_data!$A:$DF,13,FALSE)</f>
        <v>2.0168715337541606E-3</v>
      </c>
      <c r="D46" s="27">
        <f>VLOOKUP($A46,industry_chart_data!$A:$DF,18,FALSE)</f>
        <v>4.497623520271778E-3</v>
      </c>
      <c r="E46" s="27">
        <f>VLOOKUP($A46,industry_chart_data!$A:$DF,23,FALSE)</f>
        <v>6.0506146012624814E-4</v>
      </c>
      <c r="F46" s="27">
        <f>VLOOKUP($A46,industry_chart_data!$A:$DF,28,FALSE)</f>
        <v>4.6388045276345687E-3</v>
      </c>
      <c r="G46" s="27">
        <f>VLOOKUP($A46,industry_chart_data!$A:$DF,33,FALSE)</f>
        <v>1.6453637972366441E-3</v>
      </c>
      <c r="H46" s="27">
        <f>VLOOKUP($A46,industry_chart_data!$A:$DF,38,FALSE)</f>
        <v>1.9160279570664526E-3</v>
      </c>
      <c r="I46" s="27">
        <f>VLOOKUP($A46,industry_chart_data!$A:$DF,43,FALSE)</f>
        <v>1.1552640145343832E-2</v>
      </c>
      <c r="J46" s="27">
        <f>VLOOKUP($A46,industry_chart_data!$A:$DF,48,FALSE)</f>
        <v>1.2101229202524963E-3</v>
      </c>
      <c r="K46" s="27">
        <f>VLOOKUP($A46,industry_chart_data!$A:$DF,53,FALSE)</f>
        <v>5.3426926929147711E-3</v>
      </c>
      <c r="L46" s="27">
        <f>VLOOKUP($A46,industry_chart_data!$A:$DF,58,FALSE)</f>
        <v>0</v>
      </c>
      <c r="M46" s="27">
        <f>VLOOKUP($A46,industry_chart_data!$A:$DF,63,FALSE)</f>
        <v>9.7314051503638241E-3</v>
      </c>
      <c r="N46" s="27">
        <f>VLOOKUP($A46,industry_chart_data!$A:$DF,68,FALSE)</f>
        <v>2.2185586871295766E-3</v>
      </c>
      <c r="O46" s="27">
        <f>VLOOKUP($A46,industry_chart_data!$A:$DF,73,FALSE)</f>
        <v>4.7686910544083366E-3</v>
      </c>
      <c r="P46" s="27">
        <f>VLOOKUP($A46,industry_chart_data!$A:$DF,78,FALSE)</f>
        <v>6.5875058035478381E-3</v>
      </c>
      <c r="Q46" s="27">
        <f>VLOOKUP($A46,industry_chart_data!$A:$DF,83,FALSE)</f>
        <v>6.8835825447029495E-3</v>
      </c>
      <c r="R46" s="27">
        <f>VLOOKUP($A46,industry_chart_data!$A:$DF,88,FALSE)</f>
        <v>0</v>
      </c>
      <c r="S46" s="27">
        <f>VLOOKUP($A46,industry_chart_data!$A:$DF,106,FALSE)</f>
        <v>6.3614951794753474E-2</v>
      </c>
      <c r="T46" s="13">
        <v>0</v>
      </c>
      <c r="U46" s="13">
        <v>0</v>
      </c>
      <c r="V46" s="13">
        <v>926.5</v>
      </c>
      <c r="W46" s="13">
        <v>175492.60000000003</v>
      </c>
      <c r="X46" s="27">
        <v>8.4680964267762684E-2</v>
      </c>
      <c r="Y46" s="27">
        <v>0.82148541282251253</v>
      </c>
      <c r="Z46" s="27">
        <v>6.9564176889711463E-2</v>
      </c>
      <c r="AA46" s="13">
        <v>801.5</v>
      </c>
      <c r="AB46" s="13">
        <v>291778.80000000005</v>
      </c>
      <c r="AC46" s="27">
        <v>5.7434268457114558E-2</v>
      </c>
      <c r="AD46" s="27">
        <v>0.84702644777974345</v>
      </c>
      <c r="AE46" s="27">
        <v>4.864834439205791E-2</v>
      </c>
      <c r="AF46" s="13">
        <v>926.5</v>
      </c>
      <c r="AG46" s="13">
        <v>301957.10000000003</v>
      </c>
      <c r="AH46" s="27">
        <v>6.2373027051405752E-2</v>
      </c>
      <c r="AI46" s="27">
        <v>0.9698808550032656</v>
      </c>
      <c r="AJ46" s="27">
        <v>6.0494404805759225E-2</v>
      </c>
      <c r="AK46" s="13">
        <v>926.5</v>
      </c>
      <c r="AL46" s="13">
        <v>309603.80000000005</v>
      </c>
      <c r="AM46" s="27">
        <v>6.3046560836830995E-2</v>
      </c>
      <c r="AN46" s="27">
        <v>8.4680964267762684E-2</v>
      </c>
      <c r="AO46" s="27">
        <v>3.5059117624444462E-2</v>
      </c>
      <c r="AP46" s="27">
        <v>5.7434268457114558E-2</v>
      </c>
      <c r="AQ46" s="27">
        <v>6.2373027051405752E-2</v>
      </c>
    </row>
    <row r="47" spans="1:43" x14ac:dyDescent="0.25">
      <c r="A47" s="10">
        <v>36799</v>
      </c>
      <c r="B47" s="27">
        <f>VLOOKUP($A47,industry_chart_data!$A:$DF,8,FALSE)</f>
        <v>0</v>
      </c>
      <c r="C47" s="27">
        <f>VLOOKUP($A47,industry_chart_data!$A:$DF,13,FALSE)</f>
        <v>1.9985107098190432E-3</v>
      </c>
      <c r="D47" s="27">
        <f>VLOOKUP($A47,industry_chart_data!$A:$DF,18,FALSE)</f>
        <v>8.7534769090074089E-3</v>
      </c>
      <c r="E47" s="27">
        <f>VLOOKUP($A47,industry_chart_data!$A:$DF,23,FALSE)</f>
        <v>5.9955321294571299E-4</v>
      </c>
      <c r="F47" s="27">
        <f>VLOOKUP($A47,industry_chart_data!$A:$DF,28,FALSE)</f>
        <v>5.1761427384313221E-3</v>
      </c>
      <c r="G47" s="27">
        <f>VLOOKUP($A47,industry_chart_data!$A:$DF,33,FALSE)</f>
        <v>1.0907871454192337E-3</v>
      </c>
      <c r="H47" s="27">
        <f>VLOOKUP($A47,industry_chart_data!$A:$DF,38,FALSE)</f>
        <v>1.8985851743280912E-3</v>
      </c>
      <c r="I47" s="27">
        <f>VLOOKUP($A47,industry_chart_data!$A:$DF,43,FALSE)</f>
        <v>1.0847916132897767E-2</v>
      </c>
      <c r="J47" s="27">
        <f>VLOOKUP($A47,industry_chart_data!$A:$DF,48,FALSE)</f>
        <v>1.1991064258914258E-3</v>
      </c>
      <c r="K47" s="27">
        <f>VLOOKUP($A47,industry_chart_data!$A:$DF,53,FALSE)</f>
        <v>5.294054870310645E-3</v>
      </c>
      <c r="L47" s="27">
        <f>VLOOKUP($A47,industry_chart_data!$A:$DF,58,FALSE)</f>
        <v>1.506077670919631E-3</v>
      </c>
      <c r="M47" s="27">
        <f>VLOOKUP($A47,industry_chart_data!$A:$DF,63,FALSE)</f>
        <v>8.0440056070216481E-3</v>
      </c>
      <c r="N47" s="27">
        <f>VLOOKUP($A47,industry_chart_data!$A:$DF,68,FALSE)</f>
        <v>2.1983617808009476E-3</v>
      </c>
      <c r="O47" s="27">
        <f>VLOOKUP($A47,industry_chart_data!$A:$DF,73,FALSE)</f>
        <v>5.5246830062237635E-3</v>
      </c>
      <c r="P47" s="27">
        <f>VLOOKUP($A47,industry_chart_data!$A:$DF,78,FALSE)</f>
        <v>4.2492334712172491E-3</v>
      </c>
      <c r="Q47" s="27">
        <f>VLOOKUP($A47,industry_chart_data!$A:$DF,83,FALSE)</f>
        <v>6.8209170526123946E-3</v>
      </c>
      <c r="R47" s="27">
        <f>VLOOKUP($A47,industry_chart_data!$A:$DF,88,FALSE)</f>
        <v>0</v>
      </c>
      <c r="S47" s="27">
        <f>VLOOKUP($A47,industry_chart_data!$A:$DF,106,FALSE)</f>
        <v>6.5201411907846271E-2</v>
      </c>
      <c r="T47" s="13">
        <v>1</v>
      </c>
      <c r="U47" s="13">
        <v>0</v>
      </c>
      <c r="V47" s="13">
        <v>1345</v>
      </c>
      <c r="W47" s="13">
        <v>180708.60000000003</v>
      </c>
      <c r="X47" s="27">
        <v>8.7341435322315322E-2</v>
      </c>
      <c r="Y47" s="27">
        <v>0.82699770114942528</v>
      </c>
      <c r="Z47" s="27">
        <v>7.2231166226645979E-2</v>
      </c>
      <c r="AA47" s="13">
        <v>1921.8</v>
      </c>
      <c r="AB47" s="13">
        <v>297003.90000000002</v>
      </c>
      <c r="AC47" s="27">
        <v>6.070885011918889E-2</v>
      </c>
      <c r="AD47" s="27">
        <v>0.87662835249042148</v>
      </c>
      <c r="AE47" s="27">
        <v>5.3219099261572485E-2</v>
      </c>
      <c r="AF47" s="13">
        <v>1921.8</v>
      </c>
      <c r="AG47" s="13">
        <v>303632.2</v>
      </c>
      <c r="AH47" s="27">
        <v>6.3804389339117473E-2</v>
      </c>
      <c r="AI47" s="27">
        <v>0.9708812260536398</v>
      </c>
      <c r="AJ47" s="27">
        <v>6.1946483749166156E-2</v>
      </c>
      <c r="AK47" s="13">
        <v>1921.8</v>
      </c>
      <c r="AL47" s="13">
        <v>314828.90000000002</v>
      </c>
      <c r="AM47" s="27">
        <v>6.446448732899869E-2</v>
      </c>
      <c r="AN47" s="27">
        <v>8.7341435322315322E-2</v>
      </c>
      <c r="AO47" s="27">
        <v>3.5147845102475567E-2</v>
      </c>
      <c r="AP47" s="27">
        <v>6.070885011918889E-2</v>
      </c>
      <c r="AQ47" s="27">
        <v>6.3804389339117473E-2</v>
      </c>
    </row>
    <row r="48" spans="1:43" hidden="1" x14ac:dyDescent="0.25">
      <c r="A48" s="10">
        <v>36830</v>
      </c>
      <c r="B48" s="27">
        <f>VLOOKUP($A48,industry_chart_data!$A:$DF,8,FALSE)</f>
        <v>0</v>
      </c>
      <c r="C48" s="27">
        <f>VLOOKUP($A48,industry_chart_data!$A:$DF,13,FALSE)</f>
        <v>1.917894182873512E-3</v>
      </c>
      <c r="D48" s="27">
        <f>VLOOKUP($A48,industry_chart_data!$A:$DF,18,FALSE)</f>
        <v>1.0220458100532945E-2</v>
      </c>
      <c r="E48" s="27">
        <f>VLOOKUP($A48,industry_chart_data!$A:$DF,23,FALSE)</f>
        <v>5.7536825486205359E-4</v>
      </c>
      <c r="F48" s="27">
        <f>VLOOKUP($A48,industry_chart_data!$A:$DF,28,FALSE)</f>
        <v>4.9673459336423958E-3</v>
      </c>
      <c r="G48" s="27">
        <f>VLOOKUP($A48,industry_chart_data!$A:$DF,33,FALSE)</f>
        <v>0</v>
      </c>
      <c r="H48" s="27">
        <f>VLOOKUP($A48,industry_chart_data!$A:$DF,38,FALSE)</f>
        <v>1.8219994737298363E-3</v>
      </c>
      <c r="I48" s="27">
        <f>VLOOKUP($A48,industry_chart_data!$A:$DF,43,FALSE)</f>
        <v>4.0083988422056401E-3</v>
      </c>
      <c r="J48" s="27">
        <f>VLOOKUP($A48,industry_chart_data!$A:$DF,48,FALSE)</f>
        <v>1.8181636853640893E-3</v>
      </c>
      <c r="K48" s="27">
        <f>VLOOKUP($A48,industry_chart_data!$A:$DF,53,FALSE)</f>
        <v>5.0805016904319341E-3</v>
      </c>
      <c r="L48" s="27">
        <f>VLOOKUP($A48,industry_chart_data!$A:$DF,58,FALSE)</f>
        <v>1.4453250562134787E-3</v>
      </c>
      <c r="M48" s="27">
        <f>VLOOKUP($A48,industry_chart_data!$A:$DF,63,FALSE)</f>
        <v>8.9086184794474645E-3</v>
      </c>
      <c r="N48" s="27">
        <f>VLOOKUP($A48,industry_chart_data!$A:$DF,68,FALSE)</f>
        <v>2.8001255069953273E-3</v>
      </c>
      <c r="O48" s="27">
        <f>VLOOKUP($A48,industry_chart_data!$A:$DF,73,FALSE)</f>
        <v>5.3018266791355368E-3</v>
      </c>
      <c r="P48" s="27">
        <f>VLOOKUP($A48,industry_chart_data!$A:$DF,78,FALSE)</f>
        <v>1.0908982112184535E-2</v>
      </c>
      <c r="Q48" s="27">
        <f>VLOOKUP($A48,industry_chart_data!$A:$DF,83,FALSE)</f>
        <v>5.9934193214797246E-3</v>
      </c>
      <c r="R48" s="27">
        <f>VLOOKUP($A48,industry_chart_data!$A:$DF,88,FALSE)</f>
        <v>0</v>
      </c>
      <c r="S48" s="27">
        <f>VLOOKUP($A48,industry_chart_data!$A:$DF,106,FALSE)</f>
        <v>6.5768427319098474E-2</v>
      </c>
      <c r="T48" s="13">
        <v>0</v>
      </c>
      <c r="U48" s="13">
        <v>0</v>
      </c>
      <c r="V48" s="13">
        <v>1138.5</v>
      </c>
      <c r="W48" s="13">
        <v>184019.10000000006</v>
      </c>
      <c r="X48" s="27">
        <v>7.8304629543500814E-2</v>
      </c>
      <c r="Y48" s="27">
        <v>0.73154088417123531</v>
      </c>
      <c r="Z48" s="27">
        <v>5.7283037930953622E-2</v>
      </c>
      <c r="AA48" s="13">
        <v>3034.4</v>
      </c>
      <c r="AB48" s="13">
        <v>300453.10000000009</v>
      </c>
      <c r="AC48" s="27">
        <v>6.0194387650475814E-2</v>
      </c>
      <c r="AD48" s="27">
        <v>0.86454566662778476</v>
      </c>
      <c r="AE48" s="27">
        <v>5.204079699853191E-2</v>
      </c>
      <c r="AF48" s="13">
        <v>3344.4</v>
      </c>
      <c r="AG48" s="13">
        <v>307073.50000000006</v>
      </c>
      <c r="AH48" s="27">
        <v>6.5363141633862906E-2</v>
      </c>
      <c r="AI48" s="27">
        <v>0.97229674559664059</v>
      </c>
      <c r="AJ48" s="27">
        <v>6.355236989257719E-2</v>
      </c>
      <c r="AK48" s="13">
        <v>3344.4</v>
      </c>
      <c r="AL48" s="13">
        <v>318270.20000000007</v>
      </c>
      <c r="AM48" s="27">
        <v>6.507944581128404E-2</v>
      </c>
      <c r="AN48" s="27">
        <v>7.8304629543500814E-2</v>
      </c>
      <c r="AO48" s="27">
        <v>3.5224790116631599E-2</v>
      </c>
      <c r="AP48" s="27">
        <v>6.0194387650475814E-2</v>
      </c>
      <c r="AQ48" s="27">
        <v>6.5363141633862906E-2</v>
      </c>
    </row>
    <row r="49" spans="1:43" hidden="1" x14ac:dyDescent="0.25">
      <c r="A49" s="10">
        <v>36860</v>
      </c>
      <c r="B49" s="27">
        <f>VLOOKUP($A49,industry_chart_data!$A:$DF,8,FALSE)</f>
        <v>0</v>
      </c>
      <c r="C49" s="27">
        <f>VLOOKUP($A49,industry_chart_data!$A:$DF,13,FALSE)</f>
        <v>1.8514932107595453E-3</v>
      </c>
      <c r="D49" s="27">
        <f>VLOOKUP($A49,industry_chart_data!$A:$DF,18,FALSE)</f>
        <v>9.3852190853401379E-3</v>
      </c>
      <c r="E49" s="27">
        <f>VLOOKUP($A49,industry_chart_data!$A:$DF,23,FALSE)</f>
        <v>5.5544796322786372E-4</v>
      </c>
      <c r="F49" s="27">
        <f>VLOOKUP($A49,industry_chart_data!$A:$DF,28,FALSE)</f>
        <v>5.7211140212469948E-3</v>
      </c>
      <c r="G49" s="27">
        <f>VLOOKUP($A49,industry_chart_data!$A:$DF,33,FALSE)</f>
        <v>0</v>
      </c>
      <c r="H49" s="27">
        <f>VLOOKUP($A49,industry_chart_data!$A:$DF,38,FALSE)</f>
        <v>1.7589185502215681E-3</v>
      </c>
      <c r="I49" s="27">
        <f>VLOOKUP($A49,industry_chart_data!$A:$DF,43,FALSE)</f>
        <v>3.4993221683355408E-3</v>
      </c>
      <c r="J49" s="27">
        <f>VLOOKUP($A49,industry_chart_data!$A:$DF,48,FALSE)</f>
        <v>1.755215563800049E-3</v>
      </c>
      <c r="K49" s="27">
        <f>VLOOKUP($A49,industry_chart_data!$A:$DF,53,FALSE)</f>
        <v>8.459472479960364E-3</v>
      </c>
      <c r="L49" s="27">
        <f>VLOOKUP($A49,industry_chart_data!$A:$DF,58,FALSE)</f>
        <v>1.3952852836283934E-3</v>
      </c>
      <c r="M49" s="27">
        <f>VLOOKUP($A49,industry_chart_data!$A:$DF,63,FALSE)</f>
        <v>8.9704846061299994E-3</v>
      </c>
      <c r="N49" s="27">
        <f>VLOOKUP($A49,industry_chart_data!$A:$DF,68,FALSE)</f>
        <v>2.7031800877089364E-3</v>
      </c>
      <c r="O49" s="27">
        <f>VLOOKUP($A49,industry_chart_data!$A:$DF,73,FALSE)</f>
        <v>5.1182678318236882E-3</v>
      </c>
      <c r="P49" s="27">
        <f>VLOOKUP($A49,industry_chart_data!$A:$DF,78,FALSE)</f>
        <v>1.1938057924335398E-2</v>
      </c>
      <c r="Q49" s="27">
        <f>VLOOKUP($A49,industry_chart_data!$A:$DF,83,FALSE)</f>
        <v>8.4705814392249199E-3</v>
      </c>
      <c r="R49" s="27">
        <f>VLOOKUP($A49,industry_chart_data!$A:$DF,88,FALSE)</f>
        <v>0</v>
      </c>
      <c r="S49" s="27">
        <f>VLOOKUP($A49,industry_chart_data!$A:$DF,106,FALSE)</f>
        <v>7.1582060215743398E-2</v>
      </c>
      <c r="T49" s="13">
        <v>0</v>
      </c>
      <c r="U49" s="13">
        <v>0</v>
      </c>
      <c r="V49" s="13">
        <v>2035</v>
      </c>
      <c r="W49" s="13">
        <v>196729</v>
      </c>
      <c r="X49" s="27">
        <v>8.7762759180897223E-2</v>
      </c>
      <c r="Y49" s="27">
        <v>0.74223134980782057</v>
      </c>
      <c r="Z49" s="27">
        <v>6.5140271209696038E-2</v>
      </c>
      <c r="AA49" s="13">
        <v>2314.9</v>
      </c>
      <c r="AB49" s="13">
        <v>316273.09999999998</v>
      </c>
      <c r="AC49" s="27">
        <v>6.6435058398445324E-2</v>
      </c>
      <c r="AD49" s="27">
        <v>0.87468250314263674</v>
      </c>
      <c r="AE49" s="27">
        <v>5.8109583176379404E-2</v>
      </c>
      <c r="AF49" s="13">
        <v>2414.9</v>
      </c>
      <c r="AG49" s="13">
        <v>324223.5</v>
      </c>
      <c r="AH49" s="27">
        <v>7.1260261951633028E-2</v>
      </c>
      <c r="AI49" s="27">
        <v>0.97542794179267389</v>
      </c>
      <c r="AJ49" s="27">
        <v>6.9509250647088197E-2</v>
      </c>
      <c r="AK49" s="13">
        <v>2414.9</v>
      </c>
      <c r="AL49" s="13">
        <v>335205</v>
      </c>
      <c r="AM49" s="27">
        <v>7.0857875543001547E-2</v>
      </c>
      <c r="AN49" s="27">
        <v>8.7762759180897223E-2</v>
      </c>
      <c r="AO49" s="27">
        <v>3.5322586459760025E-2</v>
      </c>
      <c r="AP49" s="27">
        <v>6.6435058398445324E-2</v>
      </c>
      <c r="AQ49" s="27">
        <v>7.1260261951633028E-2</v>
      </c>
    </row>
    <row r="50" spans="1:43" x14ac:dyDescent="0.25">
      <c r="A50" s="10">
        <v>36891</v>
      </c>
      <c r="B50" s="27">
        <f>VLOOKUP($A50,industry_chart_data!$A:$DF,8,FALSE)</f>
        <v>0</v>
      </c>
      <c r="C50" s="27">
        <f>VLOOKUP($A50,industry_chart_data!$A:$DF,13,FALSE)</f>
        <v>1.8435164264687671E-3</v>
      </c>
      <c r="D50" s="27">
        <f>VLOOKUP($A50,industry_chart_data!$A:$DF,18,FALSE)</f>
        <v>1.2017883584149892E-2</v>
      </c>
      <c r="E50" s="27">
        <f>VLOOKUP($A50,industry_chart_data!$A:$DF,23,FALSE)</f>
        <v>5.5305492794063013E-4</v>
      </c>
      <c r="F50" s="27">
        <f>VLOOKUP($A50,industry_chart_data!$A:$DF,28,FALSE)</f>
        <v>7.4109360344044427E-3</v>
      </c>
      <c r="G50" s="27">
        <f>VLOOKUP($A50,industry_chart_data!$A:$DF,33,FALSE)</f>
        <v>4.6899057889365428E-4</v>
      </c>
      <c r="H50" s="27">
        <f>VLOOKUP($A50,industry_chart_data!$A:$DF,38,FALSE)</f>
        <v>1.7513406051453285E-3</v>
      </c>
      <c r="I50" s="27">
        <f>VLOOKUP($A50,industry_chart_data!$A:$DF,43,FALSE)</f>
        <v>3.4842460460259689E-3</v>
      </c>
      <c r="J50" s="27">
        <f>VLOOKUP($A50,industry_chart_data!$A:$DF,48,FALSE)</f>
        <v>1.7476535722923908E-3</v>
      </c>
      <c r="K50" s="27">
        <f>VLOOKUP($A50,industry_chart_data!$A:$DF,53,FALSE)</f>
        <v>8.423026552535795E-3</v>
      </c>
      <c r="L50" s="27">
        <f>VLOOKUP($A50,industry_chart_data!$A:$DF,58,FALSE)</f>
        <v>1.3892739789868628E-3</v>
      </c>
      <c r="M50" s="27">
        <f>VLOOKUP($A50,industry_chart_data!$A:$DF,63,FALSE)</f>
        <v>6.4430899105083414E-3</v>
      </c>
      <c r="N50" s="27">
        <f>VLOOKUP($A50,industry_chart_data!$A:$DF,68,FALSE)</f>
        <v>3.0602372679381534E-3</v>
      </c>
      <c r="O50" s="27">
        <f>VLOOKUP($A50,industry_chart_data!$A:$DF,73,FALSE)</f>
        <v>6.5710299505052725E-3</v>
      </c>
      <c r="P50" s="27">
        <f>VLOOKUP($A50,industry_chart_data!$A:$DF,78,FALSE)</f>
        <v>1.7223236565927103E-2</v>
      </c>
      <c r="Q50" s="27">
        <f>VLOOKUP($A50,industry_chart_data!$A:$DF,83,FALSE)</f>
        <v>9.4959531127406186E-3</v>
      </c>
      <c r="R50" s="27">
        <f>VLOOKUP($A50,industry_chart_data!$A:$DF,88,FALSE)</f>
        <v>0</v>
      </c>
      <c r="S50" s="27">
        <f>VLOOKUP($A50,industry_chart_data!$A:$DF,106,FALSE)</f>
        <v>8.1883469114463217E-2</v>
      </c>
      <c r="T50" s="13">
        <v>1</v>
      </c>
      <c r="U50" s="13">
        <v>1</v>
      </c>
      <c r="V50" s="13">
        <v>1805.2000000000003</v>
      </c>
      <c r="W50" s="13">
        <v>198200.90000000002</v>
      </c>
      <c r="X50" s="27">
        <v>9.627850659440973E-2</v>
      </c>
      <c r="Y50" s="27">
        <v>0.69244658576671103</v>
      </c>
      <c r="Z50" s="27">
        <v>6.6667723174016785E-2</v>
      </c>
      <c r="AA50" s="13">
        <v>3652.6000000000004</v>
      </c>
      <c r="AB50" s="13">
        <v>318693.5</v>
      </c>
      <c r="AC50" s="27">
        <v>7.9921504200751781E-2</v>
      </c>
      <c r="AD50" s="27">
        <v>0.92131391134025264</v>
      </c>
      <c r="AE50" s="27">
        <v>7.3632793635391061E-2</v>
      </c>
      <c r="AF50" s="13">
        <v>3652.6000000000004</v>
      </c>
      <c r="AG50" s="13">
        <v>326208.90000000002</v>
      </c>
      <c r="AH50" s="27">
        <v>8.1735737849925341E-2</v>
      </c>
      <c r="AI50" s="27">
        <v>0.97861179278204291</v>
      </c>
      <c r="AJ50" s="27">
        <v>7.9987556951678515E-2</v>
      </c>
      <c r="AK50" s="13">
        <v>3652.6000000000004</v>
      </c>
      <c r="AL50" s="13">
        <v>337190.40000000002</v>
      </c>
      <c r="AM50" s="27">
        <v>8.1021634711852156E-2</v>
      </c>
      <c r="AN50" s="27">
        <v>9.627850659440973E-2</v>
      </c>
      <c r="AO50" s="27">
        <v>3.5428735184850201E-2</v>
      </c>
      <c r="AP50" s="27">
        <v>7.9921504200751781E-2</v>
      </c>
      <c r="AQ50" s="27">
        <v>8.1735737849925341E-2</v>
      </c>
    </row>
    <row r="51" spans="1:43" hidden="1" x14ac:dyDescent="0.25">
      <c r="A51" s="10">
        <v>36922</v>
      </c>
      <c r="B51" s="27">
        <f>VLOOKUP($A51,industry_chart_data!$A:$DF,8,FALSE)</f>
        <v>0</v>
      </c>
      <c r="C51" s="27">
        <f>VLOOKUP($A51,industry_chart_data!$A:$DF,13,FALSE)</f>
        <v>1.842934098519571E-3</v>
      </c>
      <c r="D51" s="27">
        <f>VLOOKUP($A51,industry_chart_data!$A:$DF,18,FALSE)</f>
        <v>1.293555443750887E-2</v>
      </c>
      <c r="E51" s="27">
        <f>VLOOKUP($A51,industry_chart_data!$A:$DF,23,FALSE)</f>
        <v>9.3989639024498126E-4</v>
      </c>
      <c r="F51" s="27">
        <f>VLOOKUP($A51,industry_chart_data!$A:$DF,28,FALSE)</f>
        <v>4.6994819512249063E-3</v>
      </c>
      <c r="G51" s="27">
        <f>VLOOKUP($A51,industry_chart_data!$A:$DF,33,FALSE)</f>
        <v>4.6884243466337893E-4</v>
      </c>
      <c r="H51" s="27">
        <f>VLOOKUP($A51,industry_chart_data!$A:$DF,38,FALSE)</f>
        <v>1.7507873935935924E-3</v>
      </c>
      <c r="I51" s="27">
        <f>VLOOKUP($A51,industry_chart_data!$A:$DF,43,FALSE)</f>
        <v>2.2852382821642683E-3</v>
      </c>
      <c r="J51" s="27">
        <f>VLOOKUP($A51,industry_chart_data!$A:$DF,48,FALSE)</f>
        <v>1.7471015253965533E-3</v>
      </c>
      <c r="K51" s="27">
        <f>VLOOKUP($A51,industry_chart_data!$A:$DF,53,FALSE)</f>
        <v>9.5261263552476622E-3</v>
      </c>
      <c r="L51" s="27">
        <f>VLOOKUP($A51,industry_chart_data!$A:$DF,58,FALSE)</f>
        <v>1.7574219563482631E-3</v>
      </c>
      <c r="M51" s="27">
        <f>VLOOKUP($A51,industry_chart_data!$A:$DF,63,FALSE)</f>
        <v>6.9017881989557927E-3</v>
      </c>
      <c r="N51" s="27">
        <f>VLOOKUP($A51,industry_chart_data!$A:$DF,68,FALSE)</f>
        <v>3.0592706035424879E-3</v>
      </c>
      <c r="O51" s="27">
        <f>VLOOKUP($A51,industry_chart_data!$A:$DF,73,FALSE)</f>
        <v>5.4631938416514168E-3</v>
      </c>
      <c r="P51" s="27">
        <f>VLOOKUP($A51,industry_chart_data!$A:$DF,78,FALSE)</f>
        <v>1.822956692891619E-2</v>
      </c>
      <c r="Q51" s="27">
        <f>VLOOKUP($A51,industry_chart_data!$A:$DF,83,FALSE)</f>
        <v>9.49295354147431E-3</v>
      </c>
      <c r="R51" s="27">
        <f>VLOOKUP($A51,industry_chart_data!$A:$DF,88,FALSE)</f>
        <v>0</v>
      </c>
      <c r="S51" s="27">
        <f>VLOOKUP($A51,industry_chart_data!$A:$DF,106,FALSE)</f>
        <v>8.1100157939452244E-2</v>
      </c>
      <c r="T51" s="13">
        <v>0</v>
      </c>
      <c r="U51" s="13">
        <v>0</v>
      </c>
      <c r="V51" s="13">
        <v>895</v>
      </c>
      <c r="W51" s="13">
        <v>196280.00000000009</v>
      </c>
      <c r="X51" s="27">
        <v>9.5314331744782196E-2</v>
      </c>
      <c r="Y51" s="27">
        <v>0.68618824705721948</v>
      </c>
      <c r="Z51" s="27">
        <v>6.5403574219382379E-2</v>
      </c>
      <c r="AA51" s="13">
        <v>1144.5</v>
      </c>
      <c r="AB51" s="13">
        <v>319281.50000000012</v>
      </c>
      <c r="AC51" s="27">
        <v>7.8461476099271371E-2</v>
      </c>
      <c r="AD51" s="27">
        <v>0.91489796845884652</v>
      </c>
      <c r="AE51" s="27">
        <v>7.1784245085505724E-2</v>
      </c>
      <c r="AF51" s="13">
        <v>1269.5</v>
      </c>
      <c r="AG51" s="13">
        <v>327476.3000000001</v>
      </c>
      <c r="AH51" s="27">
        <v>8.0936803650427297E-2</v>
      </c>
      <c r="AI51" s="27">
        <v>0.97841203472253779</v>
      </c>
      <c r="AJ51" s="27">
        <v>7.9189542743553096E-2</v>
      </c>
      <c r="AK51" s="13">
        <v>1269.5</v>
      </c>
      <c r="AL51" s="13">
        <v>337640.60000000009</v>
      </c>
      <c r="AM51" s="27">
        <v>8.0246834785177509E-2</v>
      </c>
      <c r="AN51" s="27">
        <v>9.5314331744782196E-2</v>
      </c>
      <c r="AO51" s="27">
        <v>3.554331474876099E-2</v>
      </c>
      <c r="AP51" s="27">
        <v>7.8461476099271371E-2</v>
      </c>
      <c r="AQ51" s="27">
        <v>8.0936803650427297E-2</v>
      </c>
    </row>
    <row r="52" spans="1:43" hidden="1" x14ac:dyDescent="0.25">
      <c r="A52" s="10">
        <v>36950</v>
      </c>
      <c r="B52" s="27">
        <f>VLOOKUP($A52,industry_chart_data!$A:$DF,8,FALSE)</f>
        <v>0</v>
      </c>
      <c r="C52" s="27">
        <f>VLOOKUP($A52,industry_chart_data!$A:$DF,13,FALSE)</f>
        <v>1.8452424667053675E-3</v>
      </c>
      <c r="D52" s="27">
        <f>VLOOKUP($A52,industry_chart_data!$A:$DF,18,FALSE)</f>
        <v>1.0921990160429072E-2</v>
      </c>
      <c r="E52" s="27">
        <f>VLOOKUP($A52,industry_chart_data!$A:$DF,23,FALSE)</f>
        <v>9.4107365801973761E-4</v>
      </c>
      <c r="F52" s="27">
        <f>VLOOKUP($A52,industry_chart_data!$A:$DF,28,FALSE)</f>
        <v>4.705368290098687E-3</v>
      </c>
      <c r="G52" s="27">
        <f>VLOOKUP($A52,industry_chart_data!$A:$DF,33,FALSE)</f>
        <v>4.6942968352984551E-4</v>
      </c>
      <c r="H52" s="27">
        <f>VLOOKUP($A52,industry_chart_data!$A:$DF,38,FALSE)</f>
        <v>1.7529803433700992E-3</v>
      </c>
      <c r="I52" s="27">
        <f>VLOOKUP($A52,industry_chart_data!$A:$DF,43,FALSE)</f>
        <v>2.2881006587146561E-3</v>
      </c>
      <c r="J52" s="27">
        <f>VLOOKUP($A52,industry_chart_data!$A:$DF,48,FALSE)</f>
        <v>1.7492898584366885E-3</v>
      </c>
      <c r="K52" s="27">
        <f>VLOOKUP($A52,industry_chart_data!$A:$DF,53,FALSE)</f>
        <v>9.538058310400048E-3</v>
      </c>
      <c r="L52" s="27">
        <f>VLOOKUP($A52,industry_chart_data!$A:$DF,58,FALSE)</f>
        <v>1.7596232162502387E-3</v>
      </c>
      <c r="M52" s="27">
        <f>VLOOKUP($A52,industry_chart_data!$A:$DF,63,FALSE)</f>
        <v>8.2452814382262662E-3</v>
      </c>
      <c r="N52" s="27">
        <f>VLOOKUP($A52,industry_chart_data!$A:$DF,68,FALSE)</f>
        <v>3.0631024947309102E-3</v>
      </c>
      <c r="O52" s="27">
        <f>VLOOKUP($A52,industry_chart_data!$A:$DF,73,FALSE)</f>
        <v>5.4700367683013923E-3</v>
      </c>
      <c r="P52" s="27">
        <f>VLOOKUP($A52,industry_chart_data!$A:$DF,78,FALSE)</f>
        <v>2.1308490957020244E-2</v>
      </c>
      <c r="Q52" s="27">
        <f>VLOOKUP($A52,industry_chart_data!$A:$DF,83,FALSE)</f>
        <v>9.504843945999349E-3</v>
      </c>
      <c r="R52" s="27">
        <f>VLOOKUP($A52,industry_chart_data!$A:$DF,88,FALSE)</f>
        <v>0</v>
      </c>
      <c r="S52" s="27">
        <f>VLOOKUP($A52,industry_chart_data!$A:$DF,106,FALSE)</f>
        <v>8.3562912250232602E-2</v>
      </c>
      <c r="T52" s="13">
        <v>0</v>
      </c>
      <c r="U52" s="13">
        <v>0</v>
      </c>
      <c r="V52" s="13">
        <v>361.70000000000005</v>
      </c>
      <c r="W52" s="13">
        <v>203032.5</v>
      </c>
      <c r="X52" s="27">
        <v>9.3746365024763439E-2</v>
      </c>
      <c r="Y52" s="27">
        <v>0.6584830497994949</v>
      </c>
      <c r="Z52" s="27">
        <v>6.1730392349122934E-2</v>
      </c>
      <c r="AA52" s="13">
        <v>1103.0999999999999</v>
      </c>
      <c r="AB52" s="13">
        <v>325626.10000000003</v>
      </c>
      <c r="AC52" s="27">
        <v>7.9441465996058405E-2</v>
      </c>
      <c r="AD52" s="27">
        <v>0.90132845761124947</v>
      </c>
      <c r="AE52" s="27">
        <v>7.1602854016603851E-2</v>
      </c>
      <c r="AF52" s="13">
        <v>1464.8</v>
      </c>
      <c r="AG52" s="13">
        <v>334305.7</v>
      </c>
      <c r="AH52" s="27">
        <v>8.3590596953410506E-2</v>
      </c>
      <c r="AI52" s="27">
        <v>0.97902202907767588</v>
      </c>
      <c r="AJ52" s="27">
        <v>8.1837035841142144E-2</v>
      </c>
      <c r="AK52" s="13">
        <v>1464.8</v>
      </c>
      <c r="AL52" s="13">
        <v>344434.2</v>
      </c>
      <c r="AM52" s="27">
        <v>8.2682586695519228E-2</v>
      </c>
      <c r="AN52" s="27">
        <v>9.3746365024763439E-2</v>
      </c>
      <c r="AO52" s="27">
        <v>3.5663559578734128E-2</v>
      </c>
      <c r="AP52" s="27">
        <v>7.9441465996058405E-2</v>
      </c>
      <c r="AQ52" s="27">
        <v>8.3590596953410506E-2</v>
      </c>
    </row>
    <row r="53" spans="1:43" x14ac:dyDescent="0.25">
      <c r="A53" s="10">
        <v>36981</v>
      </c>
      <c r="B53" s="27">
        <f>VLOOKUP($A53,industry_chart_data!$A:$DF,8,FALSE)</f>
        <v>0</v>
      </c>
      <c r="C53" s="27">
        <f>VLOOKUP($A53,industry_chart_data!$A:$DF,13,FALSE)</f>
        <v>1.7903250120220324E-3</v>
      </c>
      <c r="D53" s="27">
        <f>VLOOKUP($A53,industry_chart_data!$A:$DF,18,FALSE)</f>
        <v>1.4717187728825914E-2</v>
      </c>
      <c r="E53" s="27">
        <f>VLOOKUP($A53,industry_chart_data!$A:$DF,23,FALSE)</f>
        <v>7.6983975516947386E-4</v>
      </c>
      <c r="F53" s="27">
        <f>VLOOKUP($A53,industry_chart_data!$A:$DF,28,FALSE)</f>
        <v>6.445170043279316E-3</v>
      </c>
      <c r="G53" s="27">
        <f>VLOOKUP($A53,industry_chart_data!$A:$DF,33,FALSE)</f>
        <v>4.5545868305840498E-4</v>
      </c>
      <c r="H53" s="27">
        <f>VLOOKUP($A53,industry_chart_data!$A:$DF,38,FALSE)</f>
        <v>3.3085206222167153E-3</v>
      </c>
      <c r="I53" s="27">
        <f>VLOOKUP($A53,industry_chart_data!$A:$DF,43,FALSE)</f>
        <v>1.772421761901812E-3</v>
      </c>
      <c r="J53" s="27">
        <f>VLOOKUP($A53,industry_chart_data!$A:$DF,48,FALSE)</f>
        <v>1.33916310899248E-3</v>
      </c>
      <c r="K53" s="27">
        <f>VLOOKUP($A53,industry_chart_data!$A:$DF,53,FALSE)</f>
        <v>8.4485437317319712E-3</v>
      </c>
      <c r="L53" s="27">
        <f>VLOOKUP($A53,industry_chart_data!$A:$DF,58,FALSE)</f>
        <v>1.70725393146421E-3</v>
      </c>
      <c r="M53" s="27">
        <f>VLOOKUP($A53,industry_chart_data!$A:$DF,63,FALSE)</f>
        <v>8.4474695367247558E-3</v>
      </c>
      <c r="N53" s="27">
        <f>VLOOKUP($A53,industry_chart_data!$A:$DF,68,FALSE)</f>
        <v>2.9719395199565737E-3</v>
      </c>
      <c r="O53" s="27">
        <f>VLOOKUP($A53,industry_chart_data!$A:$DF,73,FALSE)</f>
        <v>6.3814344728513319E-3</v>
      </c>
      <c r="P53" s="27">
        <f>VLOOKUP($A53,industry_chart_data!$A:$DF,78,FALSE)</f>
        <v>3.3326183968785325E-2</v>
      </c>
      <c r="Q53" s="27">
        <f>VLOOKUP($A53,industry_chart_data!$A:$DF,83,FALSE)</f>
        <v>9.2219641369254892E-3</v>
      </c>
      <c r="R53" s="27">
        <f>VLOOKUP($A53,industry_chart_data!$A:$DF,88,FALSE)</f>
        <v>0</v>
      </c>
      <c r="S53" s="27">
        <f>VLOOKUP($A53,industry_chart_data!$A:$DF,106,FALSE)</f>
        <v>0.10110287601390582</v>
      </c>
      <c r="T53" s="13">
        <v>1</v>
      </c>
      <c r="U53" s="13">
        <v>0</v>
      </c>
      <c r="V53" s="13">
        <v>2484.7000000000003</v>
      </c>
      <c r="W53" s="13">
        <v>204179.40000000002</v>
      </c>
      <c r="X53" s="27">
        <v>0.10101202296124426</v>
      </c>
      <c r="Y53" s="27">
        <v>0.59036899833191081</v>
      </c>
      <c r="Z53" s="27">
        <v>5.9634366815109745E-2</v>
      </c>
      <c r="AA53" s="13">
        <v>6193.1</v>
      </c>
      <c r="AB53" s="13">
        <v>325161.00000000006</v>
      </c>
      <c r="AC53" s="27">
        <v>9.7569537530037165E-2</v>
      </c>
      <c r="AD53" s="27">
        <v>0.91644679291256859</v>
      </c>
      <c r="AE53" s="27">
        <v>8.9417289755365059E-2</v>
      </c>
      <c r="AF53" s="13">
        <v>5869.1</v>
      </c>
      <c r="AG53" s="13">
        <v>333861.30000000005</v>
      </c>
      <c r="AH53" s="27">
        <v>9.9644064494521234E-2</v>
      </c>
      <c r="AI53" s="27">
        <v>0.96727570220889014</v>
      </c>
      <c r="AJ53" s="27">
        <v>9.6383282454885963E-2</v>
      </c>
      <c r="AK53" s="13">
        <v>6318.1</v>
      </c>
      <c r="AL53" s="13">
        <v>344015.60000000003</v>
      </c>
      <c r="AM53" s="27">
        <v>0.10006914421015586</v>
      </c>
      <c r="AN53" s="27">
        <v>0.10101202296124426</v>
      </c>
      <c r="AO53" s="27">
        <v>3.577827076416891E-2</v>
      </c>
      <c r="AP53" s="27">
        <v>9.7569537530037165E-2</v>
      </c>
      <c r="AQ53" s="27">
        <v>9.9644064494521234E-2</v>
      </c>
    </row>
    <row r="54" spans="1:43" hidden="1" x14ac:dyDescent="0.25">
      <c r="A54" s="10">
        <v>37011</v>
      </c>
      <c r="B54" s="27">
        <f>VLOOKUP($A54,industry_chart_data!$A:$DF,8,FALSE)</f>
        <v>0</v>
      </c>
      <c r="C54" s="27">
        <f>VLOOKUP($A54,industry_chart_data!$A:$DF,13,FALSE)</f>
        <v>0</v>
      </c>
      <c r="D54" s="27">
        <f>VLOOKUP($A54,industry_chart_data!$A:$DF,18,FALSE)</f>
        <v>1.4045608073473747E-2</v>
      </c>
      <c r="E54" s="27">
        <f>VLOOKUP($A54,industry_chart_data!$A:$DF,23,FALSE)</f>
        <v>1.5035929035882561E-3</v>
      </c>
      <c r="F54" s="27">
        <f>VLOOKUP($A54,industry_chart_data!$A:$DF,28,FALSE)</f>
        <v>6.4927875382220146E-3</v>
      </c>
      <c r="G54" s="27">
        <f>VLOOKUP($A54,industry_chart_data!$A:$DF,33,FALSE)</f>
        <v>4.3467503940096858E-4</v>
      </c>
      <c r="H54" s="27">
        <f>VLOOKUP($A54,industry_chart_data!$A:$DF,38,FALSE)</f>
        <v>3.1575450975353373E-3</v>
      </c>
      <c r="I54" s="27">
        <f>VLOOKUP($A54,industry_chart_data!$A:$DF,43,FALSE)</f>
        <v>2.8875818262092644E-3</v>
      </c>
      <c r="J54" s="27">
        <f>VLOOKUP($A54,industry_chart_data!$A:$DF,48,FALSE)</f>
        <v>5.9460264823717386E-4</v>
      </c>
      <c r="K54" s="27">
        <f>VLOOKUP($A54,industry_chart_data!$A:$DF,53,FALSE)</f>
        <v>7.379565625679178E-3</v>
      </c>
      <c r="L54" s="27">
        <f>VLOOKUP($A54,industry_chart_data!$A:$DF,58,FALSE)</f>
        <v>1.6293479464338193E-3</v>
      </c>
      <c r="M54" s="27">
        <f>VLOOKUP($A54,industry_chart_data!$A:$DF,63,FALSE)</f>
        <v>5.7946420150331952E-3</v>
      </c>
      <c r="N54" s="27">
        <f>VLOOKUP($A54,industry_chart_data!$A:$DF,68,FALSE)</f>
        <v>2.0674402424338519E-3</v>
      </c>
      <c r="O54" s="27">
        <f>VLOOKUP($A54,industry_chart_data!$A:$DF,73,FALSE)</f>
        <v>5.3517655597944717E-3</v>
      </c>
      <c r="P54" s="27">
        <f>VLOOKUP($A54,industry_chart_data!$A:$DF,78,FALSE)</f>
        <v>3.3093396356657707E-2</v>
      </c>
      <c r="Q54" s="27">
        <f>VLOOKUP($A54,industry_chart_data!$A:$DF,83,FALSE)</f>
        <v>9.0574386158197105E-3</v>
      </c>
      <c r="R54" s="27">
        <f>VLOOKUP($A54,industry_chart_data!$A:$DF,88,FALSE)</f>
        <v>0</v>
      </c>
      <c r="S54" s="27">
        <f>VLOOKUP($A54,industry_chart_data!$A:$DF,106,FALSE)</f>
        <v>9.3489989488518679E-2</v>
      </c>
      <c r="T54" s="13">
        <v>0</v>
      </c>
      <c r="U54" s="13">
        <v>0</v>
      </c>
      <c r="V54" s="13">
        <v>850</v>
      </c>
      <c r="W54" s="13">
        <v>208581.2</v>
      </c>
      <c r="X54" s="27">
        <v>9.0456760024050661E-2</v>
      </c>
      <c r="Y54" s="27">
        <v>0.5713497233005097</v>
      </c>
      <c r="Z54" s="27">
        <v>5.1682444810401955E-2</v>
      </c>
      <c r="AA54" s="13">
        <v>2256.1</v>
      </c>
      <c r="AB54" s="13">
        <v>326245.90000000002</v>
      </c>
      <c r="AC54" s="27">
        <v>9.2612140535878296E-2</v>
      </c>
      <c r="AD54" s="27">
        <v>0.93801858309391706</v>
      </c>
      <c r="AE54" s="27">
        <v>8.6871908842759277E-2</v>
      </c>
      <c r="AF54" s="13">
        <v>2256.1</v>
      </c>
      <c r="AG54" s="13">
        <v>344329.4</v>
      </c>
      <c r="AH54" s="27">
        <v>9.1995280901222568E-2</v>
      </c>
      <c r="AI54" s="27">
        <v>0.96622584819176704</v>
      </c>
      <c r="AJ54" s="27">
        <v>8.888821831842364E-2</v>
      </c>
      <c r="AK54" s="13">
        <v>2256.1</v>
      </c>
      <c r="AL54" s="13">
        <v>350959.30000000005</v>
      </c>
      <c r="AM54" s="27">
        <v>9.2687065034959812E-2</v>
      </c>
      <c r="AN54" s="27">
        <v>9.0456760024050661E-2</v>
      </c>
      <c r="AO54" s="27">
        <v>3.5895755570867771E-2</v>
      </c>
      <c r="AP54" s="27">
        <v>9.2612140535878296E-2</v>
      </c>
      <c r="AQ54" s="27">
        <v>9.1995280901222568E-2</v>
      </c>
    </row>
    <row r="55" spans="1:43" hidden="1" x14ac:dyDescent="0.25">
      <c r="A55" s="10">
        <v>37042</v>
      </c>
      <c r="B55" s="27">
        <f>VLOOKUP($A55,industry_chart_data!$A:$DF,8,FALSE)</f>
        <v>0</v>
      </c>
      <c r="C55" s="27">
        <f>VLOOKUP($A55,industry_chart_data!$A:$DF,13,FALSE)</f>
        <v>0</v>
      </c>
      <c r="D55" s="27">
        <f>VLOOKUP($A55,industry_chart_data!$A:$DF,18,FALSE)</f>
        <v>1.4803854516950652E-2</v>
      </c>
      <c r="E55" s="27">
        <f>VLOOKUP($A55,industry_chart_data!$A:$DF,23,FALSE)</f>
        <v>2.7811003062597791E-3</v>
      </c>
      <c r="F55" s="27">
        <f>VLOOKUP($A55,industry_chart_data!$A:$DF,28,FALSE)</f>
        <v>6.4361639243527167E-3</v>
      </c>
      <c r="G55" s="27">
        <f>VLOOKUP($A55,industry_chart_data!$A:$DF,33,FALSE)</f>
        <v>4.3088423746192927E-4</v>
      </c>
      <c r="H55" s="27">
        <f>VLOOKUP($A55,industry_chart_data!$A:$DF,38,FALSE)</f>
        <v>3.1300081400536368E-3</v>
      </c>
      <c r="I55" s="27">
        <f>VLOOKUP($A55,industry_chart_data!$A:$DF,43,FALSE)</f>
        <v>1.1856091439597109E-3</v>
      </c>
      <c r="J55" s="27">
        <f>VLOOKUP($A55,industry_chart_data!$A:$DF,48,FALSE)</f>
        <v>5.8941711728282772E-4</v>
      </c>
      <c r="K55" s="27">
        <f>VLOOKUP($A55,industry_chart_data!$A:$DF,53,FALSE)</f>
        <v>7.3152084182314158E-3</v>
      </c>
      <c r="L55" s="27">
        <f>VLOOKUP($A55,industry_chart_data!$A:$DF,58,FALSE)</f>
        <v>2.2692559015388865E-3</v>
      </c>
      <c r="M55" s="27">
        <f>VLOOKUP($A55,industry_chart_data!$A:$DF,63,FALSE)</f>
        <v>4.3925125056358781E-3</v>
      </c>
      <c r="N55" s="27">
        <f>VLOOKUP($A55,industry_chart_data!$A:$DF,68,FALSE)</f>
        <v>9.4848731516776854E-4</v>
      </c>
      <c r="O55" s="27">
        <f>VLOOKUP($A55,industry_chart_data!$A:$DF,73,FALSE)</f>
        <v>1.2923478414630553E-2</v>
      </c>
      <c r="P55" s="27">
        <f>VLOOKUP($A55,industry_chart_data!$A:$DF,78,FALSE)</f>
        <v>3.3397593348935953E-2</v>
      </c>
      <c r="Q55" s="27">
        <f>VLOOKUP($A55,industry_chart_data!$A:$DF,83,FALSE)</f>
        <v>8.0028617217280489E-3</v>
      </c>
      <c r="R55" s="27">
        <f>VLOOKUP($A55,industry_chart_data!$A:$DF,88,FALSE)</f>
        <v>0</v>
      </c>
      <c r="S55" s="27">
        <f>VLOOKUP($A55,industry_chart_data!$A:$DF,106,FALSE)</f>
        <v>9.8606435012189728E-2</v>
      </c>
      <c r="T55" s="13">
        <v>0</v>
      </c>
      <c r="U55" s="13">
        <v>0</v>
      </c>
      <c r="V55" s="13">
        <v>926</v>
      </c>
      <c r="W55" s="13">
        <v>212963.30000000008</v>
      </c>
      <c r="X55" s="27">
        <v>8.3559940622759274E-2</v>
      </c>
      <c r="Y55" s="27">
        <v>0.50722964825674288</v>
      </c>
      <c r="Z55" s="27">
        <v>4.2384079290436506E-2</v>
      </c>
      <c r="AA55" s="13">
        <v>3543.1</v>
      </c>
      <c r="AB55" s="13">
        <v>326498.60000000009</v>
      </c>
      <c r="AC55" s="27">
        <v>9.9525143762994137E-2</v>
      </c>
      <c r="AD55" s="27">
        <v>0.95545409886187582</v>
      </c>
      <c r="AE55" s="27">
        <v>9.5091706548170202E-2</v>
      </c>
      <c r="AF55" s="13">
        <v>3543.1</v>
      </c>
      <c r="AG55" s="13">
        <v>346495.30000000005</v>
      </c>
      <c r="AH55" s="27">
        <v>9.7315017979867371E-2</v>
      </c>
      <c r="AI55" s="27">
        <v>0.96825756716925515</v>
      </c>
      <c r="AJ55" s="27">
        <v>9.4226002558218711E-2</v>
      </c>
      <c r="AK55" s="13">
        <v>3543.1</v>
      </c>
      <c r="AL55" s="13">
        <v>353095.20000000007</v>
      </c>
      <c r="AM55" s="27">
        <v>9.7861550983194351E-2</v>
      </c>
      <c r="AN55" s="27">
        <v>8.3559940622759274E-2</v>
      </c>
      <c r="AO55" s="27">
        <v>3.602245332185209E-2</v>
      </c>
      <c r="AP55" s="27">
        <v>9.9525143762994137E-2</v>
      </c>
      <c r="AQ55" s="27">
        <v>9.7315017979867371E-2</v>
      </c>
    </row>
    <row r="56" spans="1:43" x14ac:dyDescent="0.25">
      <c r="A56" s="10">
        <v>37072</v>
      </c>
      <c r="B56" s="27">
        <f>VLOOKUP($A56,industry_chart_data!$A:$DF,8,FALSE)</f>
        <v>0</v>
      </c>
      <c r="C56" s="27">
        <f>VLOOKUP($A56,industry_chart_data!$A:$DF,13,FALSE)</f>
        <v>0</v>
      </c>
      <c r="D56" s="27">
        <f>VLOOKUP($A56,industry_chart_data!$A:$DF,18,FALSE)</f>
        <v>1.7114218661595786E-2</v>
      </c>
      <c r="E56" s="27">
        <f>VLOOKUP($A56,industry_chart_data!$A:$DF,23,FALSE)</f>
        <v>3.1838071101677606E-3</v>
      </c>
      <c r="F56" s="27">
        <f>VLOOKUP($A56,industry_chart_data!$A:$DF,28,FALSE)</f>
        <v>6.8630962942627868E-3</v>
      </c>
      <c r="G56" s="27">
        <f>VLOOKUP($A56,industry_chart_data!$A:$DF,33,FALSE)</f>
        <v>4.2584675542937873E-4</v>
      </c>
      <c r="H56" s="27">
        <f>VLOOKUP($A56,industry_chart_data!$A:$DF,38,FALSE)</f>
        <v>4.8108631096856697E-3</v>
      </c>
      <c r="I56" s="27">
        <f>VLOOKUP($A56,industry_chart_data!$A:$DF,43,FALSE)</f>
        <v>1.1717481478009635E-3</v>
      </c>
      <c r="J56" s="27">
        <f>VLOOKUP($A56,industry_chart_data!$A:$DF,48,FALSE)</f>
        <v>5.8252622204962184E-4</v>
      </c>
      <c r="K56" s="27">
        <f>VLOOKUP($A56,industry_chart_data!$A:$DF,53,FALSE)</f>
        <v>7.2296860719319438E-3</v>
      </c>
      <c r="L56" s="27">
        <f>VLOOKUP($A56,industry_chart_data!$A:$DF,58,FALSE)</f>
        <v>2.2427259548910439E-3</v>
      </c>
      <c r="M56" s="27">
        <f>VLOOKUP($A56,industry_chart_data!$A:$DF,63,FALSE)</f>
        <v>4.3411594950100276E-3</v>
      </c>
      <c r="N56" s="27">
        <f>VLOOKUP($A56,industry_chart_data!$A:$DF,68,FALSE)</f>
        <v>1.6739259254299479E-3</v>
      </c>
      <c r="O56" s="27">
        <f>VLOOKUP($A56,industry_chart_data!$A:$DF,73,FALSE)</f>
        <v>1.2772389596215586E-2</v>
      </c>
      <c r="P56" s="27">
        <f>VLOOKUP($A56,industry_chart_data!$A:$DF,78,FALSE)</f>
        <v>3.8702841321865827E-2</v>
      </c>
      <c r="Q56" s="27">
        <f>VLOOKUP($A56,industry_chart_data!$A:$DF,83,FALSE)</f>
        <v>7.5745148125705144E-3</v>
      </c>
      <c r="R56" s="27">
        <f>VLOOKUP($A56,industry_chart_data!$A:$DF,88,FALSE)</f>
        <v>0</v>
      </c>
      <c r="S56" s="27">
        <f>VLOOKUP($A56,industry_chart_data!$A:$DF,106,FALSE)</f>
        <v>0.10868934947890684</v>
      </c>
      <c r="T56" s="13">
        <v>1</v>
      </c>
      <c r="U56" s="13">
        <v>0</v>
      </c>
      <c r="V56" s="13">
        <v>1754.8</v>
      </c>
      <c r="W56" s="13">
        <v>213055.60000000006</v>
      </c>
      <c r="X56" s="27">
        <v>9.3298650115999013E-2</v>
      </c>
      <c r="Y56" s="27">
        <v>0.50576613871999121</v>
      </c>
      <c r="Z56" s="27">
        <v>4.7187298016956279E-2</v>
      </c>
      <c r="AA56" s="13">
        <v>3456.1</v>
      </c>
      <c r="AB56" s="13">
        <v>325179.60000000009</v>
      </c>
      <c r="AC56" s="27">
        <v>0.1097903083203883</v>
      </c>
      <c r="AD56" s="27">
        <v>0.9600590166762154</v>
      </c>
      <c r="AE56" s="27">
        <v>0.1054051754466505</v>
      </c>
      <c r="AF56" s="13">
        <v>2943.1</v>
      </c>
      <c r="AG56" s="13">
        <v>345176.30000000005</v>
      </c>
      <c r="AH56" s="27">
        <v>0.10557378722535533</v>
      </c>
      <c r="AI56" s="27">
        <v>0.9557374928385296</v>
      </c>
      <c r="AJ56" s="27">
        <v>0.1009008267122295</v>
      </c>
      <c r="AK56" s="13">
        <v>3456.1</v>
      </c>
      <c r="AL56" s="13">
        <v>351776.20000000007</v>
      </c>
      <c r="AM56" s="27">
        <v>0.10770746660827675</v>
      </c>
      <c r="AN56" s="27">
        <v>9.3298650115999013E-2</v>
      </c>
      <c r="AO56" s="27">
        <v>3.6150855622967527E-2</v>
      </c>
      <c r="AP56" s="27">
        <v>0.1097903083203883</v>
      </c>
      <c r="AQ56" s="27">
        <v>0.10557378722535533</v>
      </c>
    </row>
    <row r="57" spans="1:43" hidden="1" x14ac:dyDescent="0.25">
      <c r="A57" s="10">
        <v>37103</v>
      </c>
      <c r="B57" s="27">
        <f>VLOOKUP($A57,industry_chart_data!$A:$DF,8,FALSE)</f>
        <v>0</v>
      </c>
      <c r="C57" s="27">
        <f>VLOOKUP($A57,industry_chart_data!$A:$DF,13,FALSE)</f>
        <v>0</v>
      </c>
      <c r="D57" s="27">
        <f>VLOOKUP($A57,industry_chart_data!$A:$DF,18,FALSE)</f>
        <v>1.9165011960400529E-2</v>
      </c>
      <c r="E57" s="27">
        <f>VLOOKUP($A57,industry_chart_data!$A:$DF,23,FALSE)</f>
        <v>3.6816458408453533E-3</v>
      </c>
      <c r="F57" s="27">
        <f>VLOOKUP($A57,industry_chart_data!$A:$DF,28,FALSE)</f>
        <v>6.7628799047786499E-3</v>
      </c>
      <c r="G57" s="27">
        <f>VLOOKUP($A57,industry_chart_data!$A:$DF,33,FALSE)</f>
        <v>4.1962845067699726E-4</v>
      </c>
      <c r="H57" s="27">
        <f>VLOOKUP($A57,industry_chart_data!$A:$DF,38,FALSE)</f>
        <v>3.1736051065351517E-3</v>
      </c>
      <c r="I57" s="27">
        <f>VLOOKUP($A57,industry_chart_data!$A:$DF,43,FALSE)</f>
        <v>1.1546380325231842E-3</v>
      </c>
      <c r="J57" s="27">
        <f>VLOOKUP($A57,industry_chart_data!$A:$DF,48,FALSE)</f>
        <v>5.7402005045438303E-4</v>
      </c>
      <c r="K57" s="27">
        <f>VLOOKUP($A57,industry_chart_data!$A:$DF,53,FALSE)</f>
        <v>6.4709214308406445E-3</v>
      </c>
      <c r="L57" s="27">
        <f>VLOOKUP($A57,industry_chart_data!$A:$DF,58,FALSE)</f>
        <v>2.7048220653307386E-3</v>
      </c>
      <c r="M57" s="27">
        <f>VLOOKUP($A57,industry_chart_data!$A:$DF,63,FALSE)</f>
        <v>4.4427172525684918E-3</v>
      </c>
      <c r="N57" s="27">
        <f>VLOOKUP($A57,industry_chart_data!$A:$DF,68,FALSE)</f>
        <v>1.6494829036045489E-3</v>
      </c>
      <c r="O57" s="27">
        <f>VLOOKUP($A57,industry_chart_data!$A:$DF,73,FALSE)</f>
        <v>1.8074703761117923E-2</v>
      </c>
      <c r="P57" s="27">
        <f>VLOOKUP($A57,industry_chart_data!$A:$DF,78,FALSE)</f>
        <v>4.4685811444970101E-2</v>
      </c>
      <c r="Q57" s="27">
        <f>VLOOKUP($A57,industry_chart_data!$A:$DF,83,FALSE)</f>
        <v>3.9191713789644084E-3</v>
      </c>
      <c r="R57" s="27">
        <f>VLOOKUP($A57,industry_chart_data!$A:$DF,88,FALSE)</f>
        <v>0</v>
      </c>
      <c r="S57" s="27">
        <f>VLOOKUP($A57,industry_chart_data!$A:$DF,106,FALSE)</f>
        <v>0.1168790595836111</v>
      </c>
      <c r="T57" s="13">
        <v>0</v>
      </c>
      <c r="U57" s="13">
        <v>0</v>
      </c>
      <c r="V57" s="13">
        <v>1062.3999999999996</v>
      </c>
      <c r="W57" s="13">
        <v>214824.5</v>
      </c>
      <c r="X57" s="27">
        <v>8.9481625744397914E-2</v>
      </c>
      <c r="Y57" s="27">
        <v>0.43988822715854253</v>
      </c>
      <c r="Z57" s="27">
        <v>3.93619137119674E-2</v>
      </c>
      <c r="AA57" s="13">
        <v>4661.0999999999995</v>
      </c>
      <c r="AB57" s="13">
        <v>326927.90000000002</v>
      </c>
      <c r="AC57" s="27">
        <v>0.11851608952507392</v>
      </c>
      <c r="AD57" s="27">
        <v>0.96198876626492424</v>
      </c>
      <c r="AE57" s="27">
        <v>0.11401114674476917</v>
      </c>
      <c r="AF57" s="13">
        <v>4861.0999999999995</v>
      </c>
      <c r="AG57" s="13">
        <v>347094.9</v>
      </c>
      <c r="AH57" s="27">
        <v>0.11568902553637116</v>
      </c>
      <c r="AI57" s="27">
        <v>0.97284710265601626</v>
      </c>
      <c r="AJ57" s="27">
        <v>0.11254773330215656</v>
      </c>
      <c r="AK57" s="13">
        <v>4861.0999999999995</v>
      </c>
      <c r="AL57" s="13">
        <v>353577.5</v>
      </c>
      <c r="AM57" s="27">
        <v>0.11600460102360656</v>
      </c>
      <c r="AN57" s="27">
        <v>8.9481625744397914E-2</v>
      </c>
      <c r="AO57" s="27">
        <v>3.6289849345606792E-2</v>
      </c>
      <c r="AP57" s="27">
        <v>0.11851608952507392</v>
      </c>
      <c r="AQ57" s="27">
        <v>0.11568902553637116</v>
      </c>
    </row>
    <row r="58" spans="1:43" hidden="1" x14ac:dyDescent="0.25">
      <c r="A58" s="10">
        <v>37134</v>
      </c>
      <c r="B58" s="27">
        <f>VLOOKUP($A58,industry_chart_data!$A:$DF,8,FALSE)</f>
        <v>0</v>
      </c>
      <c r="C58" s="27">
        <f>VLOOKUP($A58,industry_chart_data!$A:$DF,13,FALSE)</f>
        <v>0</v>
      </c>
      <c r="D58" s="27">
        <f>VLOOKUP($A58,industry_chart_data!$A:$DF,18,FALSE)</f>
        <v>1.8903496954953615E-2</v>
      </c>
      <c r="E58" s="27">
        <f>VLOOKUP($A58,industry_chart_data!$A:$DF,23,FALSE)</f>
        <v>4.0381519126067127E-3</v>
      </c>
      <c r="F58" s="27">
        <f>VLOOKUP($A58,industry_chart_data!$A:$DF,28,FALSE)</f>
        <v>6.3452024412434249E-3</v>
      </c>
      <c r="G58" s="27">
        <f>VLOOKUP($A58,industry_chart_data!$A:$DF,33,FALSE)</f>
        <v>4.1390243616726339E-4</v>
      </c>
      <c r="H58" s="27">
        <f>VLOOKUP($A58,industry_chart_data!$A:$DF,38,FALSE)</f>
        <v>3.1302998710134229E-3</v>
      </c>
      <c r="I58" s="27">
        <f>VLOOKUP($A58,industry_chart_data!$A:$DF,43,FALSE)</f>
        <v>1.138882489453948E-3</v>
      </c>
      <c r="J58" s="27">
        <f>VLOOKUP($A58,industry_chart_data!$A:$DF,48,FALSE)</f>
        <v>5.6618729475710556E-4</v>
      </c>
      <c r="K58" s="27">
        <f>VLOOKUP($A58,industry_chart_data!$A:$DF,53,FALSE)</f>
        <v>4.0999769620342118E-3</v>
      </c>
      <c r="L58" s="27">
        <f>VLOOKUP($A58,industry_chart_data!$A:$DF,58,FALSE)</f>
        <v>2.6679135802951197E-3</v>
      </c>
      <c r="M58" s="27">
        <f>VLOOKUP($A58,industry_chart_data!$A:$DF,63,FALSE)</f>
        <v>3.9753506781882528E-3</v>
      </c>
      <c r="N58" s="27">
        <f>VLOOKUP($A58,industry_chart_data!$A:$DF,68,FALSE)</f>
        <v>1.6269749849342114E-3</v>
      </c>
      <c r="O58" s="27">
        <f>VLOOKUP($A58,industry_chart_data!$A:$DF,73,FALSE)</f>
        <v>1.8299889235543022E-2</v>
      </c>
      <c r="P58" s="27">
        <f>VLOOKUP($A58,industry_chart_data!$A:$DF,78,FALSE)</f>
        <v>4.6325184141028784E-2</v>
      </c>
      <c r="Q58" s="27">
        <f>VLOOKUP($A58,industry_chart_data!$A:$DF,83,FALSE)</f>
        <v>4.4351338089306603E-3</v>
      </c>
      <c r="R58" s="27">
        <f>VLOOKUP($A58,industry_chart_data!$A:$DF,88,FALSE)</f>
        <v>0</v>
      </c>
      <c r="S58" s="27">
        <f>VLOOKUP($A58,industry_chart_data!$A:$DF,106,FALSE)</f>
        <v>0.11596654679114973</v>
      </c>
      <c r="T58" s="13">
        <v>0</v>
      </c>
      <c r="U58" s="13">
        <v>0</v>
      </c>
      <c r="V58" s="13">
        <v>300</v>
      </c>
      <c r="W58" s="13">
        <v>218473.09999999992</v>
      </c>
      <c r="X58" s="27">
        <v>8.5236072632122364E-2</v>
      </c>
      <c r="Y58" s="27">
        <v>0.41972069688288305</v>
      </c>
      <c r="Z58" s="27">
        <v>3.5775343804714435E-2</v>
      </c>
      <c r="AA58" s="13">
        <v>1136.2</v>
      </c>
      <c r="AB58" s="13">
        <v>330461.09999999992</v>
      </c>
      <c r="AC58" s="27">
        <v>0.11795579390963287</v>
      </c>
      <c r="AD58" s="27">
        <v>0.96571984948945955</v>
      </c>
      <c r="AE58" s="27">
        <v>0.11391225154082037</v>
      </c>
      <c r="AF58" s="13">
        <v>1136.2</v>
      </c>
      <c r="AG58" s="13">
        <v>351271.99999999994</v>
      </c>
      <c r="AH58" s="27">
        <v>0.11483982327290859</v>
      </c>
      <c r="AI58" s="27">
        <v>0.97300687174335765</v>
      </c>
      <c r="AJ58" s="27">
        <v>0.11173993719433283</v>
      </c>
      <c r="AK58" s="13">
        <v>1136.2</v>
      </c>
      <c r="AL58" s="13">
        <v>357241.59999999992</v>
      </c>
      <c r="AM58" s="27">
        <v>0.1151106672463322</v>
      </c>
      <c r="AN58" s="27">
        <v>8.5236072632122364E-2</v>
      </c>
      <c r="AO58" s="27">
        <v>3.6443476643240685E-2</v>
      </c>
      <c r="AP58" s="27">
        <v>0.11795579390963287</v>
      </c>
      <c r="AQ58" s="27">
        <v>0.11483982327290859</v>
      </c>
    </row>
    <row r="59" spans="1:43" x14ac:dyDescent="0.25">
      <c r="A59" s="10">
        <v>37164</v>
      </c>
      <c r="B59" s="27">
        <f>VLOOKUP($A59,industry_chart_data!$A:$DF,8,FALSE)</f>
        <v>6.7987883246119719E-3</v>
      </c>
      <c r="C59" s="27">
        <f>VLOOKUP($A59,industry_chart_data!$A:$DF,13,FALSE)</f>
        <v>0</v>
      </c>
      <c r="D59" s="27">
        <f>VLOOKUP($A59,industry_chart_data!$A:$DF,18,FALSE)</f>
        <v>1.5571366790452693E-2</v>
      </c>
      <c r="E59" s="27">
        <f>VLOOKUP($A59,industry_chart_data!$A:$DF,23,FALSE)</f>
        <v>3.972548759754912E-3</v>
      </c>
      <c r="F59" s="27">
        <f>VLOOKUP($A59,industry_chart_data!$A:$DF,28,FALSE)</f>
        <v>5.7779617335677802E-3</v>
      </c>
      <c r="G59" s="27">
        <f>VLOOKUP($A59,industry_chart_data!$A:$DF,33,FALSE)</f>
        <v>4.0717824515779593E-4</v>
      </c>
      <c r="H59" s="27">
        <f>VLOOKUP($A59,industry_chart_data!$A:$DF,38,FALSE)</f>
        <v>3.0794455333474822E-3</v>
      </c>
      <c r="I59" s="27">
        <f>VLOOKUP($A59,industry_chart_data!$A:$DF,43,FALSE)</f>
        <v>1.120380391550539E-3</v>
      </c>
      <c r="J59" s="27">
        <f>VLOOKUP($A59,industry_chart_data!$A:$DF,48,FALSE)</f>
        <v>5.56989108942268E-4</v>
      </c>
      <c r="K59" s="27">
        <f>VLOOKUP($A59,industry_chart_data!$A:$DF,53,FALSE)</f>
        <v>4.0333694095819406E-3</v>
      </c>
      <c r="L59" s="27">
        <f>VLOOKUP($A59,industry_chart_data!$A:$DF,58,FALSE)</f>
        <v>2.1386461131283293E-3</v>
      </c>
      <c r="M59" s="27">
        <f>VLOOKUP($A59,industry_chart_data!$A:$DF,63,FALSE)</f>
        <v>4.2468819013431443E-3</v>
      </c>
      <c r="N59" s="27">
        <f>VLOOKUP($A59,industry_chart_data!$A:$DF,68,FALSE)</f>
        <v>1.6005434165007703E-3</v>
      </c>
      <c r="O59" s="27">
        <f>VLOOKUP($A59,industry_chart_data!$A:$DF,73,FALSE)</f>
        <v>2.4245351781836968E-2</v>
      </c>
      <c r="P59" s="27">
        <f>VLOOKUP($A59,industry_chart_data!$A:$DF,78,FALSE)</f>
        <v>4.7259245459018245E-2</v>
      </c>
      <c r="Q59" s="27">
        <f>VLOOKUP($A59,industry_chart_data!$A:$DF,83,FALSE)</f>
        <v>4.3630813533810991E-3</v>
      </c>
      <c r="R59" s="27">
        <f>VLOOKUP($A59,industry_chart_data!$A:$DF,88,FALSE)</f>
        <v>0</v>
      </c>
      <c r="S59" s="27">
        <f>VLOOKUP($A59,industry_chart_data!$A:$DF,106,FALSE)</f>
        <v>0.12517177832217591</v>
      </c>
      <c r="T59" s="13">
        <v>1</v>
      </c>
      <c r="U59" s="13">
        <v>0</v>
      </c>
      <c r="V59" s="13">
        <v>2483.9</v>
      </c>
      <c r="W59" s="13">
        <v>220364.69999999998</v>
      </c>
      <c r="X59" s="27">
        <v>8.907821763878418E-2</v>
      </c>
      <c r="Y59" s="27">
        <v>0.41166256211176155</v>
      </c>
      <c r="Z59" s="27">
        <v>3.6670167301531005E-2</v>
      </c>
      <c r="AA59" s="13">
        <v>5281</v>
      </c>
      <c r="AB59" s="13">
        <v>331037.39999999997</v>
      </c>
      <c r="AC59" s="27">
        <v>0.12719092240876295</v>
      </c>
      <c r="AD59" s="27">
        <v>0.96607157013929923</v>
      </c>
      <c r="AE59" s="27">
        <v>0.1228755341188994</v>
      </c>
      <c r="AF59" s="13">
        <v>5386</v>
      </c>
      <c r="AG59" s="13">
        <v>350977.8</v>
      </c>
      <c r="AH59" s="27">
        <v>0.12561546502643656</v>
      </c>
      <c r="AI59" s="27">
        <v>0.97539824412000131</v>
      </c>
      <c r="AJ59" s="27">
        <v>0.12252510402110366</v>
      </c>
      <c r="AK59" s="13">
        <v>5386</v>
      </c>
      <c r="AL59" s="13">
        <v>357346.8</v>
      </c>
      <c r="AM59" s="27">
        <v>0.12420365474707053</v>
      </c>
      <c r="AN59" s="27">
        <v>8.907821763878418E-2</v>
      </c>
      <c r="AO59" s="27">
        <v>3.6608018199370228E-2</v>
      </c>
      <c r="AP59" s="27">
        <v>0.12719092240876295</v>
      </c>
      <c r="AQ59" s="27">
        <v>0.12561546502643656</v>
      </c>
    </row>
    <row r="60" spans="1:43" hidden="1" x14ac:dyDescent="0.25">
      <c r="A60" s="10">
        <v>37195</v>
      </c>
      <c r="B60" s="27">
        <f>VLOOKUP($A60,industry_chart_data!$A:$DF,8,FALSE)</f>
        <v>6.7247095953839207E-3</v>
      </c>
      <c r="C60" s="27">
        <f>VLOOKUP($A60,industry_chart_data!$A:$DF,13,FALSE)</f>
        <v>0</v>
      </c>
      <c r="D60" s="27">
        <f>VLOOKUP($A60,industry_chart_data!$A:$DF,18,FALSE)</f>
        <v>1.4532579015891828E-2</v>
      </c>
      <c r="E60" s="27">
        <f>VLOOKUP($A60,industry_chart_data!$A:$DF,23,FALSE)</f>
        <v>3.9292643758517092E-3</v>
      </c>
      <c r="F60" s="27">
        <f>VLOOKUP($A60,industry_chart_data!$A:$DF,28,FALSE)</f>
        <v>6.0791197434611451E-3</v>
      </c>
      <c r="G60" s="27">
        <f>VLOOKUP($A60,industry_chart_data!$A:$DF,33,FALSE)</f>
        <v>4.0274168300430093E-4</v>
      </c>
      <c r="H60" s="27">
        <f>VLOOKUP($A60,industry_chart_data!$A:$DF,38,FALSE)</f>
        <v>3.0458922881300113E-3</v>
      </c>
      <c r="I60" s="27">
        <f>VLOOKUP($A60,industry_chart_data!$A:$DF,43,FALSE)</f>
        <v>1.1081728699017712E-3</v>
      </c>
      <c r="J60" s="27">
        <f>VLOOKUP($A60,industry_chart_data!$A:$DF,48,FALSE)</f>
        <v>0</v>
      </c>
      <c r="K60" s="27">
        <f>VLOOKUP($A60,industry_chart_data!$A:$DF,53,FALSE)</f>
        <v>3.9894223316463764E-3</v>
      </c>
      <c r="L60" s="27">
        <f>VLOOKUP($A60,industry_chart_data!$A:$DF,58,FALSE)</f>
        <v>2.6535990921847845E-3</v>
      </c>
      <c r="M60" s="27">
        <f>VLOOKUP($A60,industry_chart_data!$A:$DF,63,FALSE)</f>
        <v>4.168946336570464E-3</v>
      </c>
      <c r="N60" s="27">
        <f>VLOOKUP($A60,industry_chart_data!$A:$DF,68,FALSE)</f>
        <v>1.013186623910191E-3</v>
      </c>
      <c r="O60" s="27">
        <f>VLOOKUP($A60,industry_chart_data!$A:$DF,73,FALSE)</f>
        <v>2.39811775254943E-2</v>
      </c>
      <c r="P60" s="27">
        <f>VLOOKUP($A60,industry_chart_data!$A:$DF,78,FALSE)</f>
        <v>3.9759976088795668E-2</v>
      </c>
      <c r="Q60" s="27">
        <f>VLOOKUP($A60,industry_chart_data!$A:$DF,83,FALSE)</f>
        <v>4.3155417762174696E-3</v>
      </c>
      <c r="R60" s="27">
        <f>VLOOKUP($A60,industry_chart_data!$A:$DF,88,FALSE)</f>
        <v>0</v>
      </c>
      <c r="S60" s="27">
        <f>VLOOKUP($A60,industry_chart_data!$A:$DF,106,FALSE)</f>
        <v>0.11570432934644394</v>
      </c>
      <c r="T60" s="13">
        <v>0</v>
      </c>
      <c r="U60" s="13">
        <v>0</v>
      </c>
      <c r="V60" s="13">
        <v>615</v>
      </c>
      <c r="W60" s="13">
        <v>226553.70000000004</v>
      </c>
      <c r="X60" s="27">
        <v>8.4630888858819517E-2</v>
      </c>
      <c r="Y60" s="27">
        <v>0.42616881251111688</v>
      </c>
      <c r="Z60" s="27">
        <v>3.6067045406723425E-2</v>
      </c>
      <c r="AA60" s="13">
        <v>485</v>
      </c>
      <c r="AB60" s="13">
        <v>339162.4</v>
      </c>
      <c r="AC60" s="27">
        <v>0.11724558674881366</v>
      </c>
      <c r="AD60" s="27">
        <v>0.96396896848960811</v>
      </c>
      <c r="AE60" s="27">
        <v>0.11302110731821277</v>
      </c>
      <c r="AF60" s="13">
        <v>785</v>
      </c>
      <c r="AG60" s="13">
        <v>359062.80000000005</v>
      </c>
      <c r="AH60" s="27">
        <v>0.11587290990593455</v>
      </c>
      <c r="AI60" s="27">
        <v>0.97367520899749616</v>
      </c>
      <c r="AJ60" s="27">
        <v>0.11282257976980886</v>
      </c>
      <c r="AK60" s="13">
        <v>785</v>
      </c>
      <c r="AL60" s="13">
        <v>365371.80000000005</v>
      </c>
      <c r="AM60" s="27">
        <v>0.11481910653275108</v>
      </c>
      <c r="AN60" s="27">
        <v>8.4630888858819517E-2</v>
      </c>
      <c r="AO60" s="27">
        <v>3.6785433648846004E-2</v>
      </c>
      <c r="AP60" s="27">
        <v>0.11724558674881366</v>
      </c>
      <c r="AQ60" s="27">
        <v>0.11587290990593455</v>
      </c>
    </row>
    <row r="61" spans="1:43" hidden="1" x14ac:dyDescent="0.25">
      <c r="A61" s="10">
        <v>37225</v>
      </c>
      <c r="B61" s="27">
        <f>VLOOKUP($A61,industry_chart_data!$A:$DF,8,FALSE)</f>
        <v>9.6926962744685336E-3</v>
      </c>
      <c r="C61" s="27">
        <f>VLOOKUP($A61,industry_chart_data!$A:$DF,13,FALSE)</f>
        <v>0</v>
      </c>
      <c r="D61" s="27">
        <f>VLOOKUP($A61,industry_chart_data!$A:$DF,18,FALSE)</f>
        <v>1.3801304988423488E-2</v>
      </c>
      <c r="E61" s="27">
        <f>VLOOKUP($A61,industry_chart_data!$A:$DF,23,FALSE)</f>
        <v>3.7315452385963854E-3</v>
      </c>
      <c r="F61" s="27">
        <f>VLOOKUP($A61,industry_chart_data!$A:$DF,28,FALSE)</f>
        <v>5.6228763869260604E-3</v>
      </c>
      <c r="G61" s="27">
        <f>VLOOKUP($A61,industry_chart_data!$A:$DF,33,FALSE)</f>
        <v>1.434885888685089E-3</v>
      </c>
      <c r="H61" s="27">
        <f>VLOOKUP($A61,industry_chart_data!$A:$DF,38,FALSE)</f>
        <v>2.8926241092100909E-3</v>
      </c>
      <c r="I61" s="27">
        <f>VLOOKUP($A61,industry_chart_data!$A:$DF,43,FALSE)</f>
        <v>1.0524100189433804E-3</v>
      </c>
      <c r="J61" s="27">
        <f>VLOOKUP($A61,industry_chart_data!$A:$DF,48,FALSE)</f>
        <v>0</v>
      </c>
      <c r="K61" s="27">
        <f>VLOOKUP($A61,industry_chart_data!$A:$DF,53,FALSE)</f>
        <v>1.5034428842048292E-3</v>
      </c>
      <c r="L61" s="27">
        <f>VLOOKUP($A61,industry_chart_data!$A:$DF,58,FALSE)</f>
        <v>2.8357939681871486E-3</v>
      </c>
      <c r="M61" s="27">
        <f>VLOOKUP($A61,industry_chart_data!$A:$DF,63,FALSE)</f>
        <v>3.6584779144240311E-3</v>
      </c>
      <c r="N61" s="27">
        <f>VLOOKUP($A61,industry_chart_data!$A:$DF,68,FALSE)</f>
        <v>1.4884084553627808E-3</v>
      </c>
      <c r="O61" s="27">
        <f>VLOOKUP($A61,industry_chart_data!$A:$DF,73,FALSE)</f>
        <v>2.2774453498511586E-2</v>
      </c>
      <c r="P61" s="27">
        <f>VLOOKUP($A61,industry_chart_data!$A:$DF,78,FALSE)</f>
        <v>4.3223682232311988E-2</v>
      </c>
      <c r="Q61" s="27">
        <f>VLOOKUP($A61,industry_chart_data!$A:$DF,83,FALSE)</f>
        <v>1.9183931202453616E-3</v>
      </c>
      <c r="R61" s="27">
        <f>VLOOKUP($A61,industry_chart_data!$A:$DF,88,FALSE)</f>
        <v>0</v>
      </c>
      <c r="S61" s="27">
        <f>VLOOKUP($A61,industry_chart_data!$A:$DF,106,FALSE)</f>
        <v>0.11563099497850075</v>
      </c>
      <c r="T61" s="13">
        <v>0</v>
      </c>
      <c r="U61" s="13">
        <v>0</v>
      </c>
      <c r="V61" s="13">
        <v>2024.5999999999995</v>
      </c>
      <c r="W61" s="13">
        <v>227037.40000000002</v>
      </c>
      <c r="X61" s="27">
        <v>7.9110349770496469E-2</v>
      </c>
      <c r="Y61" s="27">
        <v>0.40471039177852791</v>
      </c>
      <c r="Z61" s="27">
        <v>3.2016780649354003E-2</v>
      </c>
      <c r="AA61" s="13">
        <v>4326.7999999999993</v>
      </c>
      <c r="AB61" s="13">
        <v>339447.7</v>
      </c>
      <c r="AC61" s="27">
        <v>0.11774222973752747</v>
      </c>
      <c r="AD61" s="27">
        <v>0.96836075037576008</v>
      </c>
      <c r="AE61" s="27">
        <v>0.11401695393954724</v>
      </c>
      <c r="AF61" s="13">
        <v>4326.7999999999993</v>
      </c>
      <c r="AG61" s="13">
        <v>359798.10000000003</v>
      </c>
      <c r="AH61" s="27">
        <v>0.11564059977145394</v>
      </c>
      <c r="AI61" s="27">
        <v>0.97498400744758862</v>
      </c>
      <c r="AJ61" s="27">
        <v>0.11274773538881486</v>
      </c>
      <c r="AK61" s="13">
        <v>4326.7999999999993</v>
      </c>
      <c r="AL61" s="13">
        <v>366107.10000000003</v>
      </c>
      <c r="AM61" s="27">
        <v>0.11472203576915617</v>
      </c>
      <c r="AN61" s="27">
        <v>7.9110349770496469E-2</v>
      </c>
      <c r="AO61" s="27">
        <v>3.6960116874283154E-2</v>
      </c>
      <c r="AP61" s="27">
        <v>0.11774222973752747</v>
      </c>
      <c r="AQ61" s="27">
        <v>0.11564059977145394</v>
      </c>
    </row>
    <row r="62" spans="1:43" x14ac:dyDescent="0.25">
      <c r="A62" s="10">
        <v>37256</v>
      </c>
      <c r="B62" s="27">
        <f>VLOOKUP($A62,industry_chart_data!$A:$DF,8,FALSE)</f>
        <v>9.6351755195103698E-3</v>
      </c>
      <c r="C62" s="27">
        <f>VLOOKUP($A62,industry_chart_data!$A:$DF,13,FALSE)</f>
        <v>0</v>
      </c>
      <c r="D62" s="27">
        <f>VLOOKUP($A62,industry_chart_data!$A:$DF,18,FALSE)</f>
        <v>1.2299607180156109E-2</v>
      </c>
      <c r="E62" s="27">
        <f>VLOOKUP($A62,industry_chart_data!$A:$DF,23,FALSE)</f>
        <v>4.0083047531141334E-3</v>
      </c>
      <c r="F62" s="27">
        <f>VLOOKUP($A62,industry_chart_data!$A:$DF,28,FALSE)</f>
        <v>5.9930283594286631E-3</v>
      </c>
      <c r="G62" s="27">
        <f>VLOOKUP($A62,industry_chart_data!$A:$DF,33,FALSE)</f>
        <v>1.0461645515212128E-3</v>
      </c>
      <c r="H62" s="27">
        <f>VLOOKUP($A62,industry_chart_data!$A:$DF,38,FALSE)</f>
        <v>2.8754579958954482E-3</v>
      </c>
      <c r="I62" s="27">
        <f>VLOOKUP($A62,industry_chart_data!$A:$DF,43,FALSE)</f>
        <v>1.0461645515212128E-3</v>
      </c>
      <c r="J62" s="27">
        <f>VLOOKUP($A62,industry_chart_data!$A:$DF,48,FALSE)</f>
        <v>0</v>
      </c>
      <c r="K62" s="27">
        <f>VLOOKUP($A62,industry_chart_data!$A:$DF,53,FALSE)</f>
        <v>1.4945207878874467E-3</v>
      </c>
      <c r="L62" s="27">
        <f>VLOOKUP($A62,industry_chart_data!$A:$DF,58,FALSE)</f>
        <v>2.8189651101133023E-3</v>
      </c>
      <c r="M62" s="27">
        <f>VLOOKUP($A62,industry_chart_data!$A:$DF,63,FALSE)</f>
        <v>5.7290959882877399E-3</v>
      </c>
      <c r="N62" s="27">
        <f>VLOOKUP($A62,industry_chart_data!$A:$DF,68,FALSE)</f>
        <v>1.1806714224310833E-3</v>
      </c>
      <c r="O62" s="27">
        <f>VLOOKUP($A62,industry_chart_data!$A:$DF,73,FALSE)</f>
        <v>2.1443683168766665E-2</v>
      </c>
      <c r="P62" s="27">
        <f>VLOOKUP($A62,industry_chart_data!$A:$DF,78,FALSE)</f>
        <v>5.7728256665413251E-2</v>
      </c>
      <c r="Q62" s="27">
        <f>VLOOKUP($A62,industry_chart_data!$A:$DF,83,FALSE)</f>
        <v>1.0461645515212128E-3</v>
      </c>
      <c r="R62" s="27">
        <f>VLOOKUP($A62,industry_chart_data!$A:$DF,88,FALSE)</f>
        <v>0</v>
      </c>
      <c r="S62" s="27">
        <f>VLOOKUP($A62,industry_chart_data!$A:$DF,106,FALSE)</f>
        <v>0.12834526060556786</v>
      </c>
      <c r="T62" s="13">
        <v>1</v>
      </c>
      <c r="U62" s="13">
        <v>1</v>
      </c>
      <c r="V62" s="13">
        <v>1750</v>
      </c>
      <c r="W62" s="13">
        <v>227413.4</v>
      </c>
      <c r="X62" s="27">
        <v>7.824434702365124E-2</v>
      </c>
      <c r="Y62" s="27">
        <v>0.36116920439883921</v>
      </c>
      <c r="Z62" s="27">
        <v>2.8259448563238799E-2</v>
      </c>
      <c r="AA62" s="13">
        <v>7435.8</v>
      </c>
      <c r="AB62" s="13">
        <v>338714.5</v>
      </c>
      <c r="AC62" s="27">
        <v>0.12871897293167259</v>
      </c>
      <c r="AD62" s="27">
        <v>0.95536184225848064</v>
      </c>
      <c r="AE62" s="27">
        <v>0.12297319511362223</v>
      </c>
      <c r="AF62" s="13">
        <v>8135.8</v>
      </c>
      <c r="AG62" s="13">
        <v>358922.3</v>
      </c>
      <c r="AH62" s="27">
        <v>0.12868011878277999</v>
      </c>
      <c r="AI62" s="27">
        <v>0.97759591602893436</v>
      </c>
      <c r="AJ62" s="27">
        <v>0.12579715859616389</v>
      </c>
      <c r="AK62" s="13">
        <v>8135.8</v>
      </c>
      <c r="AL62" s="13">
        <v>365381.3</v>
      </c>
      <c r="AM62" s="27">
        <v>0.12734229681509321</v>
      </c>
      <c r="AN62" s="27">
        <v>7.824434702365124E-2</v>
      </c>
      <c r="AO62" s="27">
        <v>3.714264630612861E-2</v>
      </c>
      <c r="AP62" s="27">
        <v>0.12871897293167259</v>
      </c>
      <c r="AQ62" s="27">
        <v>0.12868011878277999</v>
      </c>
    </row>
  </sheetData>
  <autoFilter ref="A1:AQ62">
    <filterColumn colId="18">
      <customFilters>
        <customFilter operator="notEqual" val=" "/>
      </customFilters>
    </filterColumn>
    <filterColumn colId="19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2"/>
  <sheetViews>
    <sheetView workbookViewId="0">
      <pane xSplit="1" ySplit="1" topLeftCell="CZ13" activePane="bottomRight" state="frozen"/>
      <selection pane="topRight" activeCell="B1" sqref="B1"/>
      <selection pane="bottomLeft" activeCell="A2" sqref="A2"/>
      <selection pane="bottomRight" activeCell="DG14" sqref="DG14"/>
    </sheetView>
  </sheetViews>
  <sheetFormatPr defaultRowHeight="15" x14ac:dyDescent="0.25"/>
  <cols>
    <col min="1" max="1" width="10.7109375" bestFit="1" customWidth="1"/>
    <col min="2" max="2" width="24.42578125" bestFit="1" customWidth="1"/>
    <col min="3" max="3" width="20.42578125" bestFit="1" customWidth="1"/>
    <col min="4" max="4" width="18" bestFit="1" customWidth="1"/>
    <col min="5" max="5" width="24" bestFit="1" customWidth="1"/>
    <col min="6" max="6" width="35.85546875" bestFit="1" customWidth="1"/>
    <col min="7" max="7" width="57.85546875" bestFit="1" customWidth="1"/>
    <col min="8" max="8" width="69.140625" bestFit="1" customWidth="1"/>
    <col min="9" max="9" width="14" bestFit="1" customWidth="1"/>
    <col min="10" max="10" width="20" bestFit="1" customWidth="1"/>
    <col min="11" max="11" width="31.85546875" bestFit="1" customWidth="1"/>
    <col min="12" max="12" width="47.85546875" bestFit="1" customWidth="1"/>
    <col min="13" max="13" width="59.140625" bestFit="1" customWidth="1"/>
    <col min="14" max="14" width="20.28515625" bestFit="1" customWidth="1"/>
    <col min="15" max="15" width="26.42578125" bestFit="1" customWidth="1"/>
    <col min="16" max="16" width="38.140625" bestFit="1" customWidth="1"/>
    <col min="17" max="17" width="54.140625" bestFit="1" customWidth="1"/>
    <col min="18" max="18" width="65.42578125" bestFit="1" customWidth="1"/>
    <col min="19" max="19" width="20" bestFit="1" customWidth="1"/>
    <col min="20" max="20" width="26.140625" bestFit="1" customWidth="1"/>
    <col min="21" max="21" width="37.85546875" bestFit="1" customWidth="1"/>
    <col min="22" max="22" width="53.85546875" bestFit="1" customWidth="1"/>
    <col min="23" max="23" width="65.140625" bestFit="1" customWidth="1"/>
    <col min="24" max="24" width="23.28515625" bestFit="1" customWidth="1"/>
    <col min="25" max="25" width="29.28515625" bestFit="1" customWidth="1"/>
    <col min="26" max="26" width="41.140625" bestFit="1" customWidth="1"/>
    <col min="27" max="27" width="57.140625" bestFit="1" customWidth="1"/>
    <col min="28" max="28" width="68.42578125" bestFit="1" customWidth="1"/>
    <col min="29" max="29" width="12.7109375" bestFit="1" customWidth="1"/>
    <col min="30" max="30" width="18.7109375" bestFit="1" customWidth="1"/>
    <col min="31" max="31" width="30.5703125" bestFit="1" customWidth="1"/>
    <col min="32" max="32" width="46.42578125" bestFit="1" customWidth="1"/>
    <col min="33" max="33" width="57.7109375" bestFit="1" customWidth="1"/>
    <col min="34" max="34" width="24" bestFit="1" customWidth="1"/>
    <col min="35" max="35" width="30.140625" bestFit="1" customWidth="1"/>
    <col min="36" max="36" width="41.85546875" bestFit="1" customWidth="1"/>
    <col min="37" max="37" width="57.85546875" bestFit="1" customWidth="1"/>
    <col min="38" max="38" width="69.140625" bestFit="1" customWidth="1"/>
    <col min="39" max="39" width="16.85546875" bestFit="1" customWidth="1"/>
    <col min="40" max="40" width="23" bestFit="1" customWidth="1"/>
    <col min="41" max="41" width="34.85546875" bestFit="1" customWidth="1"/>
    <col min="42" max="42" width="50.85546875" bestFit="1" customWidth="1"/>
    <col min="43" max="43" width="62" bestFit="1" customWidth="1"/>
    <col min="44" max="44" width="16" bestFit="1" customWidth="1"/>
    <col min="45" max="45" width="22.140625" bestFit="1" customWidth="1"/>
    <col min="46" max="46" width="33.85546875" bestFit="1" customWidth="1"/>
    <col min="47" max="47" width="49.85546875" bestFit="1" customWidth="1"/>
    <col min="48" max="48" width="61.140625" bestFit="1" customWidth="1"/>
    <col min="49" max="49" width="12.5703125" bestFit="1" customWidth="1"/>
    <col min="50" max="50" width="18.5703125" bestFit="1" customWidth="1"/>
    <col min="51" max="51" width="30.42578125" bestFit="1" customWidth="1"/>
    <col min="52" max="52" width="46.28515625" bestFit="1" customWidth="1"/>
    <col min="53" max="53" width="57.5703125" bestFit="1" customWidth="1"/>
    <col min="54" max="54" width="11.5703125" bestFit="1" customWidth="1"/>
    <col min="55" max="55" width="17.42578125" bestFit="1" customWidth="1"/>
    <col min="56" max="56" width="29.28515625" bestFit="1" customWidth="1"/>
    <col min="57" max="57" width="45.28515625" bestFit="1" customWidth="1"/>
    <col min="58" max="58" width="56.5703125" bestFit="1" customWidth="1"/>
    <col min="59" max="59" width="11.42578125" bestFit="1" customWidth="1"/>
    <col min="60" max="60" width="17.28515625" bestFit="1" customWidth="1"/>
    <col min="61" max="61" width="29.140625" bestFit="1" customWidth="1"/>
    <col min="62" max="62" width="45.140625" bestFit="1" customWidth="1"/>
    <col min="63" max="63" width="56.42578125" bestFit="1" customWidth="1"/>
    <col min="64" max="64" width="13.7109375" bestFit="1" customWidth="1"/>
    <col min="65" max="65" width="19.7109375" bestFit="1" customWidth="1"/>
    <col min="66" max="66" width="31.5703125" bestFit="1" customWidth="1"/>
    <col min="67" max="67" width="47.5703125" bestFit="1" customWidth="1"/>
    <col min="68" max="68" width="58.7109375" bestFit="1" customWidth="1"/>
    <col min="69" max="69" width="32.42578125" bestFit="1" customWidth="1"/>
    <col min="70" max="70" width="38.5703125" bestFit="1" customWidth="1"/>
    <col min="71" max="71" width="50.28515625" bestFit="1" customWidth="1"/>
    <col min="72" max="72" width="66.28515625" bestFit="1" customWidth="1"/>
    <col min="73" max="73" width="77.5703125" bestFit="1" customWidth="1"/>
    <col min="74" max="74" width="27.42578125" bestFit="1" customWidth="1"/>
    <col min="75" max="75" width="33.42578125" bestFit="1" customWidth="1"/>
    <col min="76" max="76" width="45.28515625" bestFit="1" customWidth="1"/>
    <col min="77" max="77" width="61.28515625" bestFit="1" customWidth="1"/>
    <col min="78" max="78" width="72.5703125" bestFit="1" customWidth="1"/>
    <col min="79" max="79" width="22.140625" bestFit="1" customWidth="1"/>
    <col min="80" max="80" width="28.140625" bestFit="1" customWidth="1"/>
    <col min="81" max="81" width="40" bestFit="1" customWidth="1"/>
    <col min="82" max="82" width="56" bestFit="1" customWidth="1"/>
    <col min="83" max="83" width="67.140625" bestFit="1" customWidth="1"/>
    <col min="84" max="84" width="12.140625" bestFit="1" customWidth="1"/>
    <col min="85" max="85" width="18.140625" bestFit="1" customWidth="1"/>
    <col min="86" max="86" width="29.85546875" bestFit="1" customWidth="1"/>
    <col min="87" max="87" width="45.85546875" bestFit="1" customWidth="1"/>
    <col min="88" max="88" width="57.140625" bestFit="1" customWidth="1"/>
    <col min="89" max="89" width="35.5703125" bestFit="1" customWidth="1"/>
    <col min="90" max="90" width="41.5703125" bestFit="1" customWidth="1"/>
    <col min="91" max="91" width="53.42578125" bestFit="1" customWidth="1"/>
    <col min="92" max="92" width="69.42578125" bestFit="1" customWidth="1"/>
    <col min="93" max="93" width="80.7109375" bestFit="1" customWidth="1"/>
    <col min="94" max="94" width="17.28515625" bestFit="1" customWidth="1"/>
    <col min="95" max="95" width="23.42578125" bestFit="1" customWidth="1"/>
    <col min="96" max="96" width="35.28515625" bestFit="1" customWidth="1"/>
    <col min="97" max="97" width="51.28515625" bestFit="1" customWidth="1"/>
    <col min="98" max="98" width="62.42578125" bestFit="1" customWidth="1"/>
    <col min="99" max="99" width="32.140625" bestFit="1" customWidth="1"/>
    <col min="100" max="100" width="38.140625" bestFit="1" customWidth="1"/>
    <col min="101" max="101" width="50" bestFit="1" customWidth="1"/>
    <col min="102" max="102" width="66" bestFit="1" customWidth="1"/>
    <col min="103" max="103" width="77.28515625" bestFit="1" customWidth="1"/>
    <col min="104" max="104" width="10.42578125" bestFit="1" customWidth="1"/>
    <col min="105" max="105" width="16.28515625" bestFit="1" customWidth="1"/>
    <col min="106" max="106" width="28.140625" bestFit="1" customWidth="1"/>
    <col min="107" max="107" width="17.28515625" bestFit="1" customWidth="1"/>
    <col min="108" max="108" width="68.28515625" bestFit="1" customWidth="1"/>
    <col min="109" max="109" width="19.42578125" bestFit="1" customWidth="1"/>
    <col min="110" max="110" width="32.140625" bestFit="1" customWidth="1"/>
  </cols>
  <sheetData>
    <row r="1" spans="1:111" x14ac:dyDescent="0.25">
      <c r="A1" s="21" t="s">
        <v>0</v>
      </c>
      <c r="B1" s="22" t="s">
        <v>1112</v>
      </c>
      <c r="C1" s="22" t="s">
        <v>1113</v>
      </c>
      <c r="D1" s="22" t="s">
        <v>29</v>
      </c>
      <c r="E1" s="22" t="str">
        <f>D1&amp;" INDEX"</f>
        <v>AUTOMOTIVE INDEX</v>
      </c>
      <c r="F1" s="22" t="str">
        <f>D1&amp;" LTM DEFAULT RATE"</f>
        <v>AUTOMOTIVE LTM DEFAULT RATE</v>
      </c>
      <c r="G1" s="24" t="str">
        <f>E1&amp;" LTM PAR DEFAULTS AS A % OF TOTAL"</f>
        <v>AUTOMOTIVE INDEX LTM PAR DEFAULTS AS A % OF TOTAL</v>
      </c>
      <c r="H1" s="24" t="str">
        <f>E1&amp;" CONTRIBUTION TO USHY LTM PAR DEFAULT RATE"</f>
        <v>AUTOMOTIVE INDEX CONTRIBUTION TO USHY LTM PAR DEFAULT RATE</v>
      </c>
      <c r="I1" s="22" t="s">
        <v>90</v>
      </c>
      <c r="J1" s="22" t="str">
        <f>I1&amp;" INDEX"</f>
        <v>BANKING INDEX</v>
      </c>
      <c r="K1" s="22" t="str">
        <f>I1&amp;" LTM DEFAULT RATE"</f>
        <v>BANKING LTM DEFAULT RATE</v>
      </c>
      <c r="L1" s="24" t="str">
        <f>I1&amp;" LTM PAR DEFAULTS AS A % OF TOTAL"</f>
        <v>BANKING LTM PAR DEFAULTS AS A % OF TOTAL</v>
      </c>
      <c r="M1" s="24" t="str">
        <f>I1&amp;" CONTRIBUTION TO USHY LTM PAR DEFAULT RATE"</f>
        <v>BANKING CONTRIBUTION TO USHY LTM PAR DEFAULT RATE</v>
      </c>
      <c r="N1" s="22" t="s">
        <v>71</v>
      </c>
      <c r="O1" s="22" t="str">
        <f>N1&amp;" INDEX"</f>
        <v>BASIC INDUSTRY INDEX</v>
      </c>
      <c r="P1" s="22" t="str">
        <f>N1&amp;" LTM DEFAULT RATE"</f>
        <v>BASIC INDUSTRY LTM DEFAULT RATE</v>
      </c>
      <c r="Q1" s="24" t="str">
        <f>N1&amp;" LTM PAR DEFAULTS AS A % OF TOTAL"</f>
        <v>BASIC INDUSTRY LTM PAR DEFAULTS AS A % OF TOTAL</v>
      </c>
      <c r="R1" s="24" t="str">
        <f>N1&amp;" CONTRIBUTION TO USHY LTM PAR DEFAULT RATE"</f>
        <v>BASIC INDUSTRY CONTRIBUTION TO USHY LTM PAR DEFAULT RATE</v>
      </c>
      <c r="S1" s="22" t="s">
        <v>161</v>
      </c>
      <c r="T1" s="22" t="str">
        <f>S1&amp;" INDEX"</f>
        <v>CAPITAL GOODS INDEX</v>
      </c>
      <c r="U1" s="22" t="str">
        <f>S1&amp;" LTM DEFAULT RATE"</f>
        <v>CAPITAL GOODS LTM DEFAULT RATE</v>
      </c>
      <c r="V1" s="24" t="str">
        <f>S1&amp;" LTM PAR DEFAULTS AS A % OF TOTAL"</f>
        <v>CAPITAL GOODS LTM PAR DEFAULTS AS A % OF TOTAL</v>
      </c>
      <c r="W1" s="24" t="str">
        <f>S1&amp;" CONTRIBUTION TO USHY LTM PAR DEFAULT RATE"</f>
        <v>CAPITAL GOODS CONTRIBUTION TO USHY LTM PAR DEFAULT RATE</v>
      </c>
      <c r="X1" s="22" t="s">
        <v>571</v>
      </c>
      <c r="Y1" s="22" t="str">
        <f>X1&amp;" INDEX"</f>
        <v>CONSUMER GOODS INDEX</v>
      </c>
      <c r="Z1" s="22" t="str">
        <f>X1&amp;" LTM DEFAULT RATE"</f>
        <v>CONSUMER GOODS LTM DEFAULT RATE</v>
      </c>
      <c r="AA1" s="24" t="str">
        <f>X1&amp;" LTM PAR DEFAULTS AS A % OF TOTAL"</f>
        <v>CONSUMER GOODS LTM PAR DEFAULTS AS A % OF TOTAL</v>
      </c>
      <c r="AB1" s="24" t="str">
        <f>X1&amp;" CONTRIBUTION TO USHY LTM PAR DEFAULT RATE"</f>
        <v>CONSUMER GOODS CONTRIBUTION TO USHY LTM PAR DEFAULT RATE</v>
      </c>
      <c r="AC1" s="22" t="s">
        <v>138</v>
      </c>
      <c r="AD1" s="22" t="str">
        <f>AC1&amp;" INDEX"</f>
        <v>ENERGY INDEX</v>
      </c>
      <c r="AE1" s="22" t="str">
        <f>AC1&amp;" LTM DEFAULT RATE"</f>
        <v>ENERGY LTM DEFAULT RATE</v>
      </c>
      <c r="AF1" s="24" t="str">
        <f>AC1&amp;" LTM PAR DEFAULTS AS A % OF TOTAL"</f>
        <v>ENERGY LTM PAR DEFAULTS AS A % OF TOTAL</v>
      </c>
      <c r="AG1" s="24" t="str">
        <f>AC1&amp;" CONTRIBUTION TO USHY LTM PAR DEFAULT RATE"</f>
        <v>ENERGY CONTRIBUTION TO USHY LTM PAR DEFAULT RATE</v>
      </c>
      <c r="AH1" s="22" t="s">
        <v>102</v>
      </c>
      <c r="AI1" s="22" t="str">
        <f>AH1&amp;" INDEX"</f>
        <v>FINANCIAL SERVICES INDEX</v>
      </c>
      <c r="AJ1" s="22" t="str">
        <f>AH1&amp;" LTM DEFAULT RATE"</f>
        <v>FINANCIAL SERVICES LTM DEFAULT RATE</v>
      </c>
      <c r="AK1" s="24" t="str">
        <f>AH1&amp;" LTM PAR DEFAULTS AS A % OF TOTAL"</f>
        <v>FINANCIAL SERVICES LTM PAR DEFAULTS AS A % OF TOTAL</v>
      </c>
      <c r="AL1" s="24" t="str">
        <f>AH1&amp;" CONTRIBUTION TO USHY LTM PAR DEFAULT RATE"</f>
        <v>FINANCIAL SERVICES CONTRIBUTION TO USHY LTM PAR DEFAULT RATE</v>
      </c>
      <c r="AM1" s="22" t="s">
        <v>111</v>
      </c>
      <c r="AN1" s="22" t="str">
        <f>AM1&amp;" INDEX"</f>
        <v>HEALTHCARE INDEX</v>
      </c>
      <c r="AO1" s="22" t="str">
        <f>AM1&amp;" LTM DEFAULT RATE"</f>
        <v>HEALTHCARE LTM DEFAULT RATE</v>
      </c>
      <c r="AP1" s="24" t="str">
        <f>AM1&amp;" LTM PAR DEFAULTS AS A % OF TOTAL"</f>
        <v>HEALTHCARE LTM PAR DEFAULTS AS A % OF TOTAL</v>
      </c>
      <c r="AQ1" s="24" t="str">
        <f>AM1&amp;" CONTRIBUTION TO USHY LTM PAR DEFAULT RATE"</f>
        <v>HEALTHCARE CONTRIBUTION TO USHY LTM PAR DEFAULT RATE</v>
      </c>
      <c r="AR1" s="22" t="s">
        <v>577</v>
      </c>
      <c r="AS1" s="22" t="str">
        <f>AR1&amp;" INDEX"</f>
        <v>INSURANCE INDEX</v>
      </c>
      <c r="AT1" s="22" t="str">
        <f>AR1&amp;" LTM DEFAULT RATE"</f>
        <v>INSURANCE LTM DEFAULT RATE</v>
      </c>
      <c r="AU1" s="24" t="str">
        <f>AR1&amp;" LTM PAR DEFAULTS AS A % OF TOTAL"</f>
        <v>INSURANCE LTM PAR DEFAULTS AS A % OF TOTAL</v>
      </c>
      <c r="AV1" s="24" t="str">
        <f>AR1&amp;" CONTRIBUTION TO USHY LTM PAR DEFAULT RATE"</f>
        <v>INSURANCE CONTRIBUTION TO USHY LTM PAR DEFAULT RATE</v>
      </c>
      <c r="AW1" s="22" t="s">
        <v>248</v>
      </c>
      <c r="AX1" s="22" t="str">
        <f>AW1&amp;" INDEX"</f>
        <v>LEISURE INDEX</v>
      </c>
      <c r="AY1" s="22" t="str">
        <f>AW1&amp;" LTM DEFAULT RATE"</f>
        <v>LEISURE LTM DEFAULT RATE</v>
      </c>
      <c r="AZ1" s="24" t="str">
        <f>AW1&amp;" LTM PAR DEFAULTS AS A % OF TOTAL"</f>
        <v>LEISURE LTM PAR DEFAULTS AS A % OF TOTAL</v>
      </c>
      <c r="BA1" s="24" t="str">
        <f>AW1&amp;" CONTRIBUTION TO USHY LTM PAR DEFAULT RATE"</f>
        <v>LEISURE CONTRIBUTION TO USHY LTM PAR DEFAULT RATE</v>
      </c>
      <c r="BB1" s="22" t="s">
        <v>19</v>
      </c>
      <c r="BC1" s="22" t="str">
        <f>BB1&amp;" INDEX"</f>
        <v>MEDIA INDEX</v>
      </c>
      <c r="BD1" s="22" t="str">
        <f>BB1&amp;" LTM DEFAULT RATE"</f>
        <v>MEDIA LTM DEFAULT RATE</v>
      </c>
      <c r="BE1" s="24" t="str">
        <f>BB1&amp;" LTM PAR DEFAULTS AS A % OF TOTAL"</f>
        <v>MEDIA LTM PAR DEFAULTS AS A % OF TOTAL</v>
      </c>
      <c r="BF1" s="24" t="str">
        <f>BB1&amp;" CONTRIBUTION TO USHY LTM PAR DEFAULT RATE"</f>
        <v>MEDIA CONTRIBUTION TO USHY LTM PAR DEFAULT RATE</v>
      </c>
      <c r="BG1" s="22" t="s">
        <v>34</v>
      </c>
      <c r="BH1" s="22" t="str">
        <f>BG1&amp;" INDEX"</f>
        <v>RETAIL INDEX</v>
      </c>
      <c r="BI1" s="22" t="str">
        <f>BG1&amp;" LTM DEFAULT RATE"</f>
        <v>RETAIL LTM DEFAULT RATE</v>
      </c>
      <c r="BJ1" s="24" t="str">
        <f>BG1&amp;" LTM PAR DEFAULTS AS A % OF TOTAL"</f>
        <v>RETAIL LTM PAR DEFAULTS AS A % OF TOTAL</v>
      </c>
      <c r="BK1" s="24" t="str">
        <f>BG1&amp;" CONTRIBUTION TO USHY LTM PAR DEFAULT RATE"</f>
        <v>RETAIL CONTRIBUTION TO USHY LTM PAR DEFAULT RATE</v>
      </c>
      <c r="BL1" s="22" t="s">
        <v>42</v>
      </c>
      <c r="BM1" s="22" t="str">
        <f>BL1&amp;" INDEX"</f>
        <v>SERVICES INDEX</v>
      </c>
      <c r="BN1" s="22" t="str">
        <f>BL1&amp;" LTM DEFAULT RATE"</f>
        <v>SERVICES LTM DEFAULT RATE</v>
      </c>
      <c r="BO1" s="24" t="str">
        <f>BL1&amp;" LTM PAR DEFAULTS AS A % OF TOTAL"</f>
        <v>SERVICES LTM PAR DEFAULTS AS A % OF TOTAL</v>
      </c>
      <c r="BP1" s="24" t="str">
        <f>BL1&amp;" CONTRIBUTION TO USHY LTM PAR DEFAULT RATE"</f>
        <v>SERVICES CONTRIBUTION TO USHY LTM PAR DEFAULT RATE</v>
      </c>
      <c r="BQ1" s="22" t="s">
        <v>14</v>
      </c>
      <c r="BR1" s="22" t="str">
        <f>BQ1&amp;" INDEX"</f>
        <v>TECHNOLOGY &amp; ELECTRONICS INDEX</v>
      </c>
      <c r="BS1" s="22" t="str">
        <f>BQ1&amp;" LTM DEFAULT RATE"</f>
        <v>TECHNOLOGY &amp; ELECTRONICS LTM DEFAULT RATE</v>
      </c>
      <c r="BT1" s="24" t="str">
        <f>BQ1&amp;" LTM PAR DEFAULTS AS A % OF TOTAL"</f>
        <v>TECHNOLOGY &amp; ELECTRONICS LTM PAR DEFAULTS AS A % OF TOTAL</v>
      </c>
      <c r="BU1" s="24" t="str">
        <f>BQ1&amp;" CONTRIBUTION TO USHY LTM PAR DEFAULT RATE"</f>
        <v>TECHNOLOGY &amp; ELECTRONICS CONTRIBUTION TO USHY LTM PAR DEFAULT RATE</v>
      </c>
      <c r="BV1" s="22" t="s">
        <v>11</v>
      </c>
      <c r="BW1" s="22" t="str">
        <f>BV1&amp;" INDEX"</f>
        <v>TELECOMMUNICATIONS INDEX</v>
      </c>
      <c r="BX1" s="22" t="str">
        <f>BV1&amp;" LTM DEFAULT RATE"</f>
        <v>TELECOMMUNICATIONS LTM DEFAULT RATE</v>
      </c>
      <c r="BY1" s="24" t="str">
        <f>BV1&amp;" LTM PAR DEFAULTS AS A % OF TOTAL"</f>
        <v>TELECOMMUNICATIONS LTM PAR DEFAULTS AS A % OF TOTAL</v>
      </c>
      <c r="BZ1" s="24" t="str">
        <f>BV1&amp;" CONTRIBUTION TO USHY LTM PAR DEFAULT RATE"</f>
        <v>TELECOMMUNICATIONS CONTRIBUTION TO USHY LTM PAR DEFAULT RATE</v>
      </c>
      <c r="CA1" s="22" t="s">
        <v>126</v>
      </c>
      <c r="CB1" s="22" t="str">
        <f>CA1&amp;" INDEX"</f>
        <v>TRANSPORTATION INDEX</v>
      </c>
      <c r="CC1" s="22" t="str">
        <f>CA1&amp;" LTM DEFAULT RATE"</f>
        <v>TRANSPORTATION LTM DEFAULT RATE</v>
      </c>
      <c r="CD1" s="24" t="str">
        <f>CA1&amp;" LTM PAR DEFAULTS AS A % OF TOTAL"</f>
        <v>TRANSPORTATION LTM PAR DEFAULTS AS A % OF TOTAL</v>
      </c>
      <c r="CE1" s="24" t="str">
        <f>CA1&amp;" CONTRIBUTION TO USHY LTM PAR DEFAULT RATE"</f>
        <v>TRANSPORTATION CONTRIBUTION TO USHY LTM PAR DEFAULT RATE</v>
      </c>
      <c r="CF1" s="22" t="s">
        <v>188</v>
      </c>
      <c r="CG1" s="22" t="str">
        <f>CF1&amp;" INDEX"</f>
        <v>UTILITY INDEX</v>
      </c>
      <c r="CH1" s="22" t="str">
        <f>CF1&amp;" LTM DEFAULT RATE"</f>
        <v>UTILITY LTM DEFAULT RATE</v>
      </c>
      <c r="CI1" s="24" t="str">
        <f>CF1&amp;" LTM PAR DEFAULTS AS A % OF TOTAL"</f>
        <v>UTILITY LTM PAR DEFAULTS AS A % OF TOTAL</v>
      </c>
      <c r="CJ1" s="24" t="str">
        <f>CF1&amp;" CONTRIBUTION TO USHY LTM PAR DEFAULT RATE"</f>
        <v>UTILITY CONTRIBUTION TO USHY LTM PAR DEFAULT RATE</v>
      </c>
      <c r="CK1" s="24" t="s">
        <v>1114</v>
      </c>
      <c r="CL1" s="22" t="str">
        <f>CK1&amp;" INDEX"</f>
        <v>USHY EX TELECOMMUNICATIONS INDEX</v>
      </c>
      <c r="CM1" s="22" t="str">
        <f>CK1&amp;" LTM DEFAULT RATE"</f>
        <v>USHY EX TELECOMMUNICATIONS LTM DEFAULT RATE</v>
      </c>
      <c r="CN1" s="24" t="str">
        <f>CK1&amp;" LTM PAR DEFAULTS AS A % OF TOTAL"</f>
        <v>USHY EX TELECOMMUNICATIONS LTM PAR DEFAULTS AS A % OF TOTAL</v>
      </c>
      <c r="CO1" s="24" t="str">
        <f>CK1&amp;" CONTRIBUTION TO USHY LTM PAR DEFAULT RATE"</f>
        <v>USHY EX TELECOMMUNICATIONS CONTRIBUTION TO USHY LTM PAR DEFAULT RATE</v>
      </c>
      <c r="CP1" s="24" t="s">
        <v>1551</v>
      </c>
      <c r="CQ1" s="22" t="str">
        <f>CP1&amp;" INDEX"</f>
        <v>USHY EX RETAIL INDEX</v>
      </c>
      <c r="CR1" s="22" t="str">
        <f>CP1&amp;" LTM DEFAULT RATE"</f>
        <v>USHY EX RETAIL LTM DEFAULT RATE</v>
      </c>
      <c r="CS1" s="24" t="str">
        <f>CP1&amp;" LTM PAR DEFAULTS AS A % OF TOTAL"</f>
        <v>USHY EX RETAIL LTM PAR DEFAULTS AS A % OF TOTAL</v>
      </c>
      <c r="CT1" s="24" t="str">
        <f>CP1&amp;" CONTRIBUTION TO USHY LTM PAR DEFAULT RATE"</f>
        <v>USHY EX RETAIL CONTRIBUTION TO USHY LTM PAR DEFAULT RATE</v>
      </c>
      <c r="CU1" s="24" t="s">
        <v>1566</v>
      </c>
      <c r="CV1" s="22" t="str">
        <f>CU1&amp;" INDEX"</f>
        <v>USHY EX LEISURE INDEX</v>
      </c>
      <c r="CW1" s="22" t="str">
        <f>CU1&amp;" LTM DEFAULT RATE"</f>
        <v>USHY EX LEISURE LTM DEFAULT RATE</v>
      </c>
      <c r="CX1" s="24" t="str">
        <f>CU1&amp;" LTM PAR DEFAULTS AS A % OF TOTAL"</f>
        <v>USHY EX LEISURE LTM PAR DEFAULTS AS A % OF TOTAL</v>
      </c>
      <c r="CY1" s="24" t="str">
        <f>CU1&amp;" CONTRIBUTION TO USHY LTM PAR DEFAULT RATE"</f>
        <v>USHY EX LEISURE CONTRIBUTION TO USHY LTM PAR DEFAULT RATE</v>
      </c>
      <c r="CZ1" s="22" t="s">
        <v>447</v>
      </c>
      <c r="DA1" s="22" t="str">
        <f>CZ1&amp;" INDEX"</f>
        <v>USHY INDEX</v>
      </c>
      <c r="DB1" s="22" t="str">
        <f>CZ1&amp;" LTM DEFAULT RATE"</f>
        <v>USHY LTM DEFAULT RATE</v>
      </c>
      <c r="DC1" s="24" t="str">
        <f>CK1</f>
        <v>USHY EX TELECOMMUNICATIONS</v>
      </c>
      <c r="DD1" s="22" t="s">
        <v>1565</v>
      </c>
      <c r="DE1" s="24" t="str">
        <f>CP1</f>
        <v>USHY EX RETAIL</v>
      </c>
      <c r="DF1" s="24" t="str">
        <f>CU1</f>
        <v>USHY EX LEISURE</v>
      </c>
    </row>
    <row r="2" spans="1:111" x14ac:dyDescent="0.25">
      <c r="A2" s="10">
        <v>35430</v>
      </c>
      <c r="B2" s="13">
        <f>IF(OR(MONTH(A2)=12,MONTH(A2)=3,MONTH(A2)=6,MONTH(A2)=9),1,0)</f>
        <v>1</v>
      </c>
      <c r="C2" s="13">
        <f>IF(MONTH(A2)=12,1,0)</f>
        <v>1</v>
      </c>
      <c r="D2" s="13">
        <v>0</v>
      </c>
      <c r="E2" s="13">
        <v>2459.8000000000002</v>
      </c>
      <c r="F2" s="27"/>
      <c r="G2" s="27"/>
      <c r="H2" s="30"/>
      <c r="I2" s="13">
        <v>0</v>
      </c>
      <c r="J2" s="13">
        <v>2894.9</v>
      </c>
      <c r="K2" s="27"/>
      <c r="L2" s="27"/>
      <c r="M2" s="30"/>
      <c r="N2" s="13">
        <v>0</v>
      </c>
      <c r="O2" s="13">
        <v>24954.400000000001</v>
      </c>
      <c r="P2" s="27"/>
      <c r="Q2" s="27"/>
      <c r="R2" s="30"/>
      <c r="S2" s="13">
        <v>0</v>
      </c>
      <c r="T2" s="13">
        <v>13288.9</v>
      </c>
      <c r="U2" s="27"/>
      <c r="V2" s="27"/>
      <c r="W2" s="30"/>
      <c r="X2" s="13">
        <v>0</v>
      </c>
      <c r="Y2" s="13">
        <v>10005.5</v>
      </c>
      <c r="Z2" s="27"/>
      <c r="AA2" s="27"/>
      <c r="AB2" s="30"/>
      <c r="AC2" s="13">
        <v>0</v>
      </c>
      <c r="AD2" s="13">
        <v>12167.3</v>
      </c>
      <c r="AE2" s="27"/>
      <c r="AF2" s="27"/>
      <c r="AG2" s="30"/>
      <c r="AH2" s="13">
        <v>0</v>
      </c>
      <c r="AI2" s="13">
        <v>3628.4</v>
      </c>
      <c r="AJ2" s="27"/>
      <c r="AK2" s="27"/>
      <c r="AL2" s="30"/>
      <c r="AM2" s="13">
        <v>0</v>
      </c>
      <c r="AN2" s="13">
        <v>5666</v>
      </c>
      <c r="AO2" s="27"/>
      <c r="AP2" s="27"/>
      <c r="AQ2" s="30"/>
      <c r="AR2" s="13">
        <v>0</v>
      </c>
      <c r="AS2" s="13">
        <v>1475</v>
      </c>
      <c r="AT2" s="27"/>
      <c r="AU2" s="27"/>
      <c r="AV2" s="30"/>
      <c r="AW2" s="13">
        <v>0</v>
      </c>
      <c r="AX2" s="13">
        <v>9872.4</v>
      </c>
      <c r="AY2" s="27"/>
      <c r="AZ2" s="27"/>
      <c r="BA2" s="30"/>
      <c r="BB2" s="13">
        <v>0</v>
      </c>
      <c r="BC2" s="13">
        <v>45291.6</v>
      </c>
      <c r="BD2" s="27"/>
      <c r="BE2" s="27"/>
      <c r="BF2" s="30"/>
      <c r="BG2" s="13">
        <v>0</v>
      </c>
      <c r="BH2" s="13">
        <v>21776.899999999998</v>
      </c>
      <c r="BI2" s="27"/>
      <c r="BJ2" s="27"/>
      <c r="BK2" s="30"/>
      <c r="BL2" s="13">
        <v>0</v>
      </c>
      <c r="BM2" s="13">
        <v>2813</v>
      </c>
      <c r="BN2" s="27"/>
      <c r="BO2" s="27"/>
      <c r="BP2" s="30"/>
      <c r="BQ2" s="13">
        <v>0</v>
      </c>
      <c r="BR2" s="13">
        <v>5505.8</v>
      </c>
      <c r="BS2" s="27"/>
      <c r="BT2" s="27"/>
      <c r="BU2" s="30"/>
      <c r="BV2" s="13">
        <v>0</v>
      </c>
      <c r="BW2" s="13">
        <v>15000.499999999998</v>
      </c>
      <c r="BX2" s="27"/>
      <c r="BY2" s="27"/>
      <c r="BZ2" s="30"/>
      <c r="CA2" s="13">
        <v>0</v>
      </c>
      <c r="CB2" s="13">
        <v>8326.5</v>
      </c>
      <c r="CC2" s="27"/>
      <c r="CD2" s="27"/>
      <c r="CE2" s="30"/>
      <c r="CF2" s="13">
        <v>0</v>
      </c>
      <c r="CG2" s="13">
        <v>12480.9</v>
      </c>
      <c r="CH2" s="27"/>
      <c r="CI2" s="27"/>
      <c r="CJ2" s="30"/>
      <c r="CK2" s="13">
        <f>$CZ2-BV2</f>
        <v>0</v>
      </c>
      <c r="CL2" s="13">
        <f>$DA2-BW2</f>
        <v>182607.29999999996</v>
      </c>
      <c r="CM2" s="27"/>
      <c r="CN2" s="27"/>
      <c r="CO2" s="30"/>
      <c r="CP2" s="13">
        <f>$CZ2-BG2</f>
        <v>0</v>
      </c>
      <c r="CQ2" s="13">
        <f>$DA2-BH2</f>
        <v>175830.89999999997</v>
      </c>
      <c r="CR2" s="27"/>
      <c r="CS2" s="27"/>
      <c r="CT2" s="30"/>
      <c r="CU2" s="13">
        <f>$CZ2-AW2</f>
        <v>0</v>
      </c>
      <c r="CV2" s="13">
        <f>$DA2-AX2</f>
        <v>187735.39999999997</v>
      </c>
      <c r="CW2" s="27"/>
      <c r="CX2" s="27"/>
      <c r="CY2" s="30"/>
      <c r="CZ2" s="13">
        <f>D2+I2+N2+S2+X2+AC2+AH2+AM2+AR2+AW2+BB2+BG2+BL2+BQ2+BV2+CA2+CF2</f>
        <v>0</v>
      </c>
      <c r="DA2" s="13">
        <f>E2+J2+O2+T2+Y2+AD2+AI2+AN2+AS2+AX2+BC2+BH2+BM2+BR2+BW2+CB2+CG2</f>
        <v>197607.79999999996</v>
      </c>
      <c r="DB2" s="27"/>
      <c r="DC2" s="20"/>
      <c r="DD2" s="27"/>
      <c r="DE2" s="20"/>
      <c r="DF2" s="20"/>
    </row>
    <row r="3" spans="1:111" x14ac:dyDescent="0.25">
      <c r="A3" s="10">
        <v>35461</v>
      </c>
      <c r="B3" s="13">
        <f t="shared" ref="B3:B62" si="0">IF(OR(MONTH(A3)=12,MONTH(A3)=3,MONTH(A3)=6,MONTH(A3)=9),1,0)</f>
        <v>0</v>
      </c>
      <c r="C3" s="13">
        <f t="shared" ref="C3:C62" si="1">IF(MONTH(A3)=12,1,0)</f>
        <v>0</v>
      </c>
      <c r="D3" s="13">
        <v>0</v>
      </c>
      <c r="E3" s="13">
        <v>2459.8000000000002</v>
      </c>
      <c r="F3" s="27"/>
      <c r="G3" s="27"/>
      <c r="H3" s="30"/>
      <c r="I3" s="13">
        <v>0</v>
      </c>
      <c r="J3" s="13">
        <v>2894.9</v>
      </c>
      <c r="K3" s="27"/>
      <c r="L3" s="27"/>
      <c r="M3" s="30"/>
      <c r="N3" s="13">
        <v>0</v>
      </c>
      <c r="O3" s="13">
        <v>24954.400000000001</v>
      </c>
      <c r="P3" s="27"/>
      <c r="Q3" s="27"/>
      <c r="R3" s="30"/>
      <c r="S3" s="13">
        <v>0</v>
      </c>
      <c r="T3" s="13">
        <v>13288.9</v>
      </c>
      <c r="U3" s="27"/>
      <c r="V3" s="27"/>
      <c r="W3" s="30"/>
      <c r="X3" s="13">
        <v>0</v>
      </c>
      <c r="Y3" s="13">
        <v>10005.5</v>
      </c>
      <c r="Z3" s="27"/>
      <c r="AA3" s="27"/>
      <c r="AB3" s="30"/>
      <c r="AC3" s="13">
        <v>0</v>
      </c>
      <c r="AD3" s="13">
        <v>12167.3</v>
      </c>
      <c r="AE3" s="27"/>
      <c r="AF3" s="27"/>
      <c r="AG3" s="30"/>
      <c r="AH3" s="13">
        <v>0</v>
      </c>
      <c r="AI3" s="13">
        <v>3628.4</v>
      </c>
      <c r="AJ3" s="27"/>
      <c r="AK3" s="27"/>
      <c r="AL3" s="30"/>
      <c r="AM3" s="13">
        <v>0</v>
      </c>
      <c r="AN3" s="13">
        <v>5666</v>
      </c>
      <c r="AO3" s="27"/>
      <c r="AP3" s="27"/>
      <c r="AQ3" s="30"/>
      <c r="AR3" s="13">
        <v>0</v>
      </c>
      <c r="AS3" s="13">
        <v>1475</v>
      </c>
      <c r="AT3" s="27"/>
      <c r="AU3" s="27"/>
      <c r="AV3" s="30"/>
      <c r="AW3" s="13">
        <v>0</v>
      </c>
      <c r="AX3" s="13">
        <v>9872.4</v>
      </c>
      <c r="AY3" s="27"/>
      <c r="AZ3" s="27"/>
      <c r="BA3" s="30"/>
      <c r="BB3" s="13">
        <v>769.09999999999991</v>
      </c>
      <c r="BC3" s="13">
        <v>45291.6</v>
      </c>
      <c r="BD3" s="27"/>
      <c r="BE3" s="27"/>
      <c r="BF3" s="30"/>
      <c r="BG3" s="13">
        <v>0</v>
      </c>
      <c r="BH3" s="13">
        <v>21776.899999999998</v>
      </c>
      <c r="BI3" s="27"/>
      <c r="BJ3" s="27"/>
      <c r="BK3" s="30"/>
      <c r="BL3" s="13">
        <v>0</v>
      </c>
      <c r="BM3" s="13">
        <v>2813</v>
      </c>
      <c r="BN3" s="27"/>
      <c r="BO3" s="27"/>
      <c r="BP3" s="30"/>
      <c r="BQ3" s="13">
        <v>285.8</v>
      </c>
      <c r="BR3" s="13">
        <v>5505.8</v>
      </c>
      <c r="BS3" s="27"/>
      <c r="BT3" s="27"/>
      <c r="BU3" s="30"/>
      <c r="BV3" s="13">
        <v>0</v>
      </c>
      <c r="BW3" s="13">
        <v>15000.499999999998</v>
      </c>
      <c r="BX3" s="27"/>
      <c r="BY3" s="27"/>
      <c r="BZ3" s="30"/>
      <c r="CA3" s="13">
        <v>0</v>
      </c>
      <c r="CB3" s="13">
        <v>8326.5</v>
      </c>
      <c r="CC3" s="27"/>
      <c r="CD3" s="27"/>
      <c r="CE3" s="30"/>
      <c r="CF3" s="13">
        <v>0</v>
      </c>
      <c r="CG3" s="13">
        <v>12480.9</v>
      </c>
      <c r="CH3" s="27"/>
      <c r="CI3" s="27"/>
      <c r="CJ3" s="30"/>
      <c r="CK3" s="13">
        <f t="shared" ref="CK3:CK62" si="2">$CZ3-BV3</f>
        <v>1054.8999999999999</v>
      </c>
      <c r="CL3" s="13">
        <f t="shared" ref="CL3:CL62" si="3">$DA3-BW3</f>
        <v>182607.29999999996</v>
      </c>
      <c r="CM3" s="27"/>
      <c r="CN3" s="27"/>
      <c r="CO3" s="30"/>
      <c r="CP3" s="13">
        <f>$CZ3-BG3</f>
        <v>1054.8999999999999</v>
      </c>
      <c r="CQ3" s="13">
        <f>$DA3-BH3</f>
        <v>175830.89999999997</v>
      </c>
      <c r="CR3" s="27"/>
      <c r="CS3" s="27"/>
      <c r="CT3" s="30"/>
      <c r="CU3" s="13">
        <f t="shared" ref="CU3:CU62" si="4">$CZ3-AW3</f>
        <v>1054.8999999999999</v>
      </c>
      <c r="CV3" s="13">
        <f t="shared" ref="CV3:CV62" si="5">$DA3-AX3</f>
        <v>187735.39999999997</v>
      </c>
      <c r="CW3" s="27"/>
      <c r="CX3" s="27"/>
      <c r="CY3" s="30"/>
      <c r="CZ3" s="13">
        <f t="shared" ref="CZ3:CZ62" si="6">D3+I3+N3+S3+X3+AC3+AH3+AM3+AR3+AW3+BB3+BG3+BL3+BQ3+BV3+CA3+CF3</f>
        <v>1054.8999999999999</v>
      </c>
      <c r="DA3" s="13">
        <f t="shared" ref="DA3:DA62" si="7">E3+J3+O3+T3+Y3+AD3+AI3+AN3+AS3+AX3+BC3+BH3+BM3+BR3+BW3+CB3+CG3</f>
        <v>197607.79999999996</v>
      </c>
      <c r="DB3" s="27"/>
      <c r="DC3" s="20"/>
      <c r="DD3" s="27"/>
      <c r="DE3" s="20"/>
      <c r="DF3" s="20"/>
    </row>
    <row r="4" spans="1:111" x14ac:dyDescent="0.25">
      <c r="A4" s="10">
        <v>35489</v>
      </c>
      <c r="B4" s="13">
        <f t="shared" si="0"/>
        <v>0</v>
      </c>
      <c r="C4" s="13">
        <f t="shared" si="1"/>
        <v>0</v>
      </c>
      <c r="D4" s="13">
        <v>0</v>
      </c>
      <c r="E4" s="13">
        <v>2459.8000000000002</v>
      </c>
      <c r="F4" s="27"/>
      <c r="G4" s="27"/>
      <c r="H4" s="30"/>
      <c r="I4" s="13">
        <v>0</v>
      </c>
      <c r="J4" s="13">
        <v>3194.9</v>
      </c>
      <c r="K4" s="27"/>
      <c r="L4" s="27"/>
      <c r="M4" s="30"/>
      <c r="N4" s="13">
        <v>0</v>
      </c>
      <c r="O4" s="13">
        <v>24509.4</v>
      </c>
      <c r="P4" s="27"/>
      <c r="Q4" s="27"/>
      <c r="R4" s="30"/>
      <c r="S4" s="13">
        <v>0</v>
      </c>
      <c r="T4" s="13">
        <v>13069.599999999999</v>
      </c>
      <c r="U4" s="27"/>
      <c r="V4" s="27"/>
      <c r="W4" s="30"/>
      <c r="X4" s="13">
        <v>0</v>
      </c>
      <c r="Y4" s="13">
        <v>9872.7999999999993</v>
      </c>
      <c r="Z4" s="27"/>
      <c r="AA4" s="27"/>
      <c r="AB4" s="30"/>
      <c r="AC4" s="13">
        <v>0</v>
      </c>
      <c r="AD4" s="13">
        <v>10267.299999999999</v>
      </c>
      <c r="AE4" s="27"/>
      <c r="AF4" s="27"/>
      <c r="AG4" s="30"/>
      <c r="AH4" s="13">
        <v>0</v>
      </c>
      <c r="AI4" s="13">
        <v>3696.4</v>
      </c>
      <c r="AJ4" s="27"/>
      <c r="AK4" s="27"/>
      <c r="AL4" s="30"/>
      <c r="AM4" s="13">
        <v>0</v>
      </c>
      <c r="AN4" s="13">
        <v>5666</v>
      </c>
      <c r="AO4" s="27"/>
      <c r="AP4" s="27"/>
      <c r="AQ4" s="30"/>
      <c r="AR4" s="13">
        <v>0</v>
      </c>
      <c r="AS4" s="13">
        <v>1150</v>
      </c>
      <c r="AT4" s="27"/>
      <c r="AU4" s="27"/>
      <c r="AV4" s="30"/>
      <c r="AW4" s="13">
        <v>0</v>
      </c>
      <c r="AX4" s="13">
        <v>9751.4</v>
      </c>
      <c r="AY4" s="27"/>
      <c r="AZ4" s="27"/>
      <c r="BA4" s="30"/>
      <c r="BB4" s="13">
        <v>0</v>
      </c>
      <c r="BC4" s="13">
        <v>44022.5</v>
      </c>
      <c r="BD4" s="27"/>
      <c r="BE4" s="27"/>
      <c r="BF4" s="30"/>
      <c r="BG4" s="13">
        <v>0</v>
      </c>
      <c r="BH4" s="13">
        <v>20340</v>
      </c>
      <c r="BI4" s="27"/>
      <c r="BJ4" s="27"/>
      <c r="BK4" s="30"/>
      <c r="BL4" s="13">
        <v>0</v>
      </c>
      <c r="BM4" s="13">
        <v>2813</v>
      </c>
      <c r="BN4" s="27"/>
      <c r="BO4" s="27"/>
      <c r="BP4" s="30"/>
      <c r="BQ4" s="13">
        <v>0</v>
      </c>
      <c r="BR4" s="13">
        <v>5220</v>
      </c>
      <c r="BS4" s="27"/>
      <c r="BT4" s="27"/>
      <c r="BU4" s="30"/>
      <c r="BV4" s="13">
        <v>0</v>
      </c>
      <c r="BW4" s="13">
        <v>15000.499999999998</v>
      </c>
      <c r="BX4" s="27"/>
      <c r="BY4" s="27"/>
      <c r="BZ4" s="30"/>
      <c r="CA4" s="13">
        <v>0</v>
      </c>
      <c r="CB4" s="13">
        <v>8424</v>
      </c>
      <c r="CC4" s="27"/>
      <c r="CD4" s="27"/>
      <c r="CE4" s="30"/>
      <c r="CF4" s="13">
        <v>0</v>
      </c>
      <c r="CG4" s="13">
        <v>12457.6</v>
      </c>
      <c r="CH4" s="27"/>
      <c r="CI4" s="27"/>
      <c r="CJ4" s="30"/>
      <c r="CK4" s="13">
        <f t="shared" si="2"/>
        <v>0</v>
      </c>
      <c r="CL4" s="13">
        <f t="shared" si="3"/>
        <v>176914.69999999998</v>
      </c>
      <c r="CM4" s="27"/>
      <c r="CN4" s="27"/>
      <c r="CO4" s="30"/>
      <c r="CP4" s="13">
        <f>$CZ4-BG4</f>
        <v>0</v>
      </c>
      <c r="CQ4" s="13">
        <f>$DA4-BH4</f>
        <v>171575.19999999998</v>
      </c>
      <c r="CR4" s="27"/>
      <c r="CS4" s="27"/>
      <c r="CT4" s="30"/>
      <c r="CU4" s="13">
        <f t="shared" si="4"/>
        <v>0</v>
      </c>
      <c r="CV4" s="13">
        <f t="shared" si="5"/>
        <v>182163.8</v>
      </c>
      <c r="CW4" s="27"/>
      <c r="CX4" s="27"/>
      <c r="CY4" s="30"/>
      <c r="CZ4" s="13">
        <f t="shared" si="6"/>
        <v>0</v>
      </c>
      <c r="DA4" s="13">
        <f t="shared" si="7"/>
        <v>191915.19999999998</v>
      </c>
      <c r="DB4" s="27"/>
      <c r="DC4" s="20"/>
      <c r="DD4" s="27"/>
      <c r="DE4" s="20"/>
      <c r="DF4" s="20"/>
    </row>
    <row r="5" spans="1:111" x14ac:dyDescent="0.25">
      <c r="A5" s="10">
        <v>35520</v>
      </c>
      <c r="B5" s="13">
        <f t="shared" si="0"/>
        <v>1</v>
      </c>
      <c r="C5" s="13">
        <f t="shared" si="1"/>
        <v>0</v>
      </c>
      <c r="D5" s="13">
        <v>0</v>
      </c>
      <c r="E5" s="13">
        <v>2459.8000000000002</v>
      </c>
      <c r="F5" s="27"/>
      <c r="G5" s="27"/>
      <c r="H5" s="30"/>
      <c r="I5" s="13">
        <v>0</v>
      </c>
      <c r="J5" s="13">
        <v>3294.9</v>
      </c>
      <c r="K5" s="27"/>
      <c r="L5" s="27"/>
      <c r="M5" s="30"/>
      <c r="N5" s="13">
        <v>0</v>
      </c>
      <c r="O5" s="13">
        <v>24669.4</v>
      </c>
      <c r="P5" s="27"/>
      <c r="Q5" s="27"/>
      <c r="R5" s="30"/>
      <c r="S5" s="13">
        <v>0</v>
      </c>
      <c r="T5" s="13">
        <v>13878.8</v>
      </c>
      <c r="U5" s="27"/>
      <c r="V5" s="27"/>
      <c r="W5" s="30"/>
      <c r="X5" s="13">
        <v>0</v>
      </c>
      <c r="Y5" s="13">
        <v>10072.799999999999</v>
      </c>
      <c r="Z5" s="27"/>
      <c r="AA5" s="27"/>
      <c r="AB5" s="30"/>
      <c r="AC5" s="13">
        <v>0</v>
      </c>
      <c r="AD5" s="13">
        <v>11339.5</v>
      </c>
      <c r="AE5" s="27"/>
      <c r="AF5" s="27"/>
      <c r="AG5" s="30"/>
      <c r="AH5" s="13">
        <v>0</v>
      </c>
      <c r="AI5" s="13">
        <v>4188.3999999999996</v>
      </c>
      <c r="AJ5" s="27"/>
      <c r="AK5" s="27"/>
      <c r="AL5" s="30"/>
      <c r="AM5" s="13">
        <v>0</v>
      </c>
      <c r="AN5" s="13">
        <v>7382.6</v>
      </c>
      <c r="AO5" s="27"/>
      <c r="AP5" s="27"/>
      <c r="AQ5" s="30"/>
      <c r="AR5" s="13">
        <v>0</v>
      </c>
      <c r="AS5" s="13">
        <v>1264.8</v>
      </c>
      <c r="AT5" s="27"/>
      <c r="AU5" s="27"/>
      <c r="AV5" s="30"/>
      <c r="AW5" s="13">
        <v>0</v>
      </c>
      <c r="AX5" s="13">
        <v>9876.4</v>
      </c>
      <c r="AY5" s="27"/>
      <c r="AZ5" s="27"/>
      <c r="BA5" s="30"/>
      <c r="BB5" s="13">
        <v>0</v>
      </c>
      <c r="BC5" s="13">
        <v>43963.6</v>
      </c>
      <c r="BD5" s="27"/>
      <c r="BE5" s="27"/>
      <c r="BF5" s="30"/>
      <c r="BG5" s="13">
        <v>0</v>
      </c>
      <c r="BH5" s="13">
        <v>19990</v>
      </c>
      <c r="BI5" s="27"/>
      <c r="BJ5" s="27"/>
      <c r="BK5" s="30"/>
      <c r="BL5" s="13">
        <v>0</v>
      </c>
      <c r="BM5" s="13">
        <v>3151</v>
      </c>
      <c r="BN5" s="27"/>
      <c r="BO5" s="27"/>
      <c r="BP5" s="30"/>
      <c r="BQ5" s="13">
        <v>0</v>
      </c>
      <c r="BR5" s="13">
        <v>5862.2</v>
      </c>
      <c r="BS5" s="27"/>
      <c r="BT5" s="27"/>
      <c r="BU5" s="30"/>
      <c r="BV5" s="13">
        <v>0</v>
      </c>
      <c r="BW5" s="13">
        <v>15654.4</v>
      </c>
      <c r="BX5" s="27"/>
      <c r="BY5" s="27"/>
      <c r="BZ5" s="30"/>
      <c r="CA5" s="13">
        <v>0</v>
      </c>
      <c r="CB5" s="13">
        <v>8124</v>
      </c>
      <c r="CC5" s="27"/>
      <c r="CD5" s="27"/>
      <c r="CE5" s="30"/>
      <c r="CF5" s="13">
        <v>0</v>
      </c>
      <c r="CG5" s="13">
        <v>12457.6</v>
      </c>
      <c r="CH5" s="27"/>
      <c r="CI5" s="27"/>
      <c r="CJ5" s="30"/>
      <c r="CK5" s="13">
        <f t="shared" si="2"/>
        <v>0</v>
      </c>
      <c r="CL5" s="13">
        <f t="shared" si="3"/>
        <v>181975.80000000002</v>
      </c>
      <c r="CM5" s="27"/>
      <c r="CN5" s="27"/>
      <c r="CO5" s="30"/>
      <c r="CP5" s="13">
        <f>$CZ5-BG5</f>
        <v>0</v>
      </c>
      <c r="CQ5" s="13">
        <f>$DA5-BH5</f>
        <v>177640.2</v>
      </c>
      <c r="CR5" s="27"/>
      <c r="CS5" s="27"/>
      <c r="CT5" s="30"/>
      <c r="CU5" s="13">
        <f t="shared" si="4"/>
        <v>0</v>
      </c>
      <c r="CV5" s="13">
        <f t="shared" si="5"/>
        <v>187753.80000000002</v>
      </c>
      <c r="CW5" s="27"/>
      <c r="CX5" s="27"/>
      <c r="CY5" s="30"/>
      <c r="CZ5" s="13">
        <f t="shared" si="6"/>
        <v>0</v>
      </c>
      <c r="DA5" s="13">
        <f t="shared" si="7"/>
        <v>197630.2</v>
      </c>
      <c r="DB5" s="27"/>
      <c r="DC5" s="20"/>
      <c r="DD5" s="27"/>
      <c r="DE5" s="20"/>
      <c r="DF5" s="20"/>
    </row>
    <row r="6" spans="1:111" x14ac:dyDescent="0.25">
      <c r="A6" s="10">
        <v>35550</v>
      </c>
      <c r="B6" s="13">
        <f t="shared" si="0"/>
        <v>0</v>
      </c>
      <c r="C6" s="13">
        <f t="shared" si="1"/>
        <v>0</v>
      </c>
      <c r="D6" s="13">
        <v>299.89999999999998</v>
      </c>
      <c r="E6" s="13">
        <v>2464.8000000000002</v>
      </c>
      <c r="F6" s="27"/>
      <c r="G6" s="27"/>
      <c r="H6" s="30"/>
      <c r="I6" s="13">
        <v>0</v>
      </c>
      <c r="J6" s="13">
        <v>3294.9</v>
      </c>
      <c r="K6" s="27"/>
      <c r="L6" s="27"/>
      <c r="M6" s="30"/>
      <c r="N6" s="13">
        <v>0</v>
      </c>
      <c r="O6" s="13">
        <v>24024.2</v>
      </c>
      <c r="P6" s="27"/>
      <c r="Q6" s="27"/>
      <c r="R6" s="30"/>
      <c r="S6" s="13">
        <v>0</v>
      </c>
      <c r="T6" s="13">
        <v>14422.2</v>
      </c>
      <c r="U6" s="27"/>
      <c r="V6" s="27"/>
      <c r="W6" s="30"/>
      <c r="X6" s="13">
        <v>0</v>
      </c>
      <c r="Y6" s="13">
        <v>9155.5</v>
      </c>
      <c r="Z6" s="27"/>
      <c r="AA6" s="27"/>
      <c r="AB6" s="30"/>
      <c r="AC6" s="13">
        <v>0</v>
      </c>
      <c r="AD6" s="13">
        <v>11689.5</v>
      </c>
      <c r="AE6" s="27"/>
      <c r="AF6" s="27"/>
      <c r="AG6" s="30"/>
      <c r="AH6" s="13">
        <v>0</v>
      </c>
      <c r="AI6" s="13">
        <v>4528.3999999999996</v>
      </c>
      <c r="AJ6" s="27"/>
      <c r="AK6" s="27"/>
      <c r="AL6" s="30"/>
      <c r="AM6" s="13">
        <v>0</v>
      </c>
      <c r="AN6" s="13">
        <v>7857.6</v>
      </c>
      <c r="AO6" s="27"/>
      <c r="AP6" s="27"/>
      <c r="AQ6" s="30"/>
      <c r="AR6" s="13">
        <v>0</v>
      </c>
      <c r="AS6" s="13">
        <v>1264.8</v>
      </c>
      <c r="AT6" s="27"/>
      <c r="AU6" s="27"/>
      <c r="AV6" s="30"/>
      <c r="AW6" s="13">
        <v>0</v>
      </c>
      <c r="AX6" s="13">
        <v>9856.4</v>
      </c>
      <c r="AY6" s="27"/>
      <c r="AZ6" s="27"/>
      <c r="BA6" s="30"/>
      <c r="BB6" s="13">
        <v>0</v>
      </c>
      <c r="BC6" s="13">
        <v>44352</v>
      </c>
      <c r="BD6" s="27"/>
      <c r="BE6" s="27"/>
      <c r="BF6" s="30"/>
      <c r="BG6" s="13">
        <v>0</v>
      </c>
      <c r="BH6" s="13">
        <v>20165</v>
      </c>
      <c r="BI6" s="27"/>
      <c r="BJ6" s="27"/>
      <c r="BK6" s="30"/>
      <c r="BL6" s="13">
        <v>0</v>
      </c>
      <c r="BM6" s="13">
        <v>3151</v>
      </c>
      <c r="BN6" s="27"/>
      <c r="BO6" s="27"/>
      <c r="BP6" s="30"/>
      <c r="BQ6" s="13">
        <v>0</v>
      </c>
      <c r="BR6" s="13">
        <v>5862.2</v>
      </c>
      <c r="BS6" s="27"/>
      <c r="BT6" s="27"/>
      <c r="BU6" s="30"/>
      <c r="BV6" s="13">
        <v>0</v>
      </c>
      <c r="BW6" s="13">
        <v>17840.099999999999</v>
      </c>
      <c r="BX6" s="27"/>
      <c r="BY6" s="27"/>
      <c r="BZ6" s="30"/>
      <c r="CA6" s="13">
        <v>0</v>
      </c>
      <c r="CB6" s="13">
        <v>8374</v>
      </c>
      <c r="CC6" s="27"/>
      <c r="CD6" s="27"/>
      <c r="CE6" s="30"/>
      <c r="CF6" s="13">
        <v>0</v>
      </c>
      <c r="CG6" s="13">
        <v>12454.7</v>
      </c>
      <c r="CH6" s="27"/>
      <c r="CI6" s="27"/>
      <c r="CJ6" s="30"/>
      <c r="CK6" s="13">
        <f t="shared" si="2"/>
        <v>299.89999999999998</v>
      </c>
      <c r="CL6" s="13">
        <f t="shared" si="3"/>
        <v>182917.2</v>
      </c>
      <c r="CM6" s="27"/>
      <c r="CN6" s="27"/>
      <c r="CO6" s="30"/>
      <c r="CP6" s="13">
        <f>$CZ6-BG6</f>
        <v>299.89999999999998</v>
      </c>
      <c r="CQ6" s="13">
        <f>$DA6-BH6</f>
        <v>180592.30000000002</v>
      </c>
      <c r="CR6" s="27"/>
      <c r="CS6" s="27"/>
      <c r="CT6" s="30"/>
      <c r="CU6" s="13">
        <f t="shared" si="4"/>
        <v>299.89999999999998</v>
      </c>
      <c r="CV6" s="13">
        <f t="shared" si="5"/>
        <v>190900.90000000002</v>
      </c>
      <c r="CW6" s="27"/>
      <c r="CX6" s="27"/>
      <c r="CY6" s="30"/>
      <c r="CZ6" s="13">
        <f t="shared" si="6"/>
        <v>299.89999999999998</v>
      </c>
      <c r="DA6" s="13">
        <f t="shared" si="7"/>
        <v>200757.30000000002</v>
      </c>
      <c r="DB6" s="27"/>
      <c r="DC6" s="20"/>
      <c r="DD6" s="27"/>
      <c r="DE6" s="20"/>
      <c r="DF6" s="20"/>
    </row>
    <row r="7" spans="1:111" x14ac:dyDescent="0.25">
      <c r="A7" s="10">
        <v>35581</v>
      </c>
      <c r="B7" s="13">
        <f t="shared" si="0"/>
        <v>0</v>
      </c>
      <c r="C7" s="13">
        <f t="shared" si="1"/>
        <v>0</v>
      </c>
      <c r="D7" s="13">
        <v>0</v>
      </c>
      <c r="E7" s="13">
        <v>2464.8000000000002</v>
      </c>
      <c r="F7" s="27"/>
      <c r="G7" s="27"/>
      <c r="H7" s="30"/>
      <c r="I7" s="13">
        <v>0</v>
      </c>
      <c r="J7" s="13">
        <v>3869.9</v>
      </c>
      <c r="K7" s="27"/>
      <c r="L7" s="27"/>
      <c r="M7" s="30"/>
      <c r="N7" s="13">
        <v>0</v>
      </c>
      <c r="O7" s="13">
        <v>24884.100000000002</v>
      </c>
      <c r="P7" s="27"/>
      <c r="Q7" s="27"/>
      <c r="R7" s="30"/>
      <c r="S7" s="13">
        <v>0</v>
      </c>
      <c r="T7" s="13">
        <v>14159.900000000001</v>
      </c>
      <c r="U7" s="27"/>
      <c r="V7" s="27"/>
      <c r="W7" s="30"/>
      <c r="X7" s="13">
        <v>0</v>
      </c>
      <c r="Y7" s="13">
        <v>9420.2000000000007</v>
      </c>
      <c r="Z7" s="27"/>
      <c r="AA7" s="27"/>
      <c r="AB7" s="30"/>
      <c r="AC7" s="13">
        <v>0</v>
      </c>
      <c r="AD7" s="13">
        <v>12754.5</v>
      </c>
      <c r="AE7" s="27"/>
      <c r="AF7" s="27"/>
      <c r="AG7" s="30"/>
      <c r="AH7" s="13">
        <v>0</v>
      </c>
      <c r="AI7" s="13">
        <v>4528.3999999999996</v>
      </c>
      <c r="AJ7" s="27"/>
      <c r="AK7" s="27"/>
      <c r="AL7" s="30"/>
      <c r="AM7" s="13">
        <v>0</v>
      </c>
      <c r="AN7" s="13">
        <v>7973.3</v>
      </c>
      <c r="AO7" s="27"/>
      <c r="AP7" s="27"/>
      <c r="AQ7" s="30"/>
      <c r="AR7" s="13">
        <v>0</v>
      </c>
      <c r="AS7" s="13">
        <v>1264.8</v>
      </c>
      <c r="AT7" s="27"/>
      <c r="AU7" s="27"/>
      <c r="AV7" s="30"/>
      <c r="AW7" s="13">
        <v>0</v>
      </c>
      <c r="AX7" s="13">
        <v>9656.4</v>
      </c>
      <c r="AY7" s="27"/>
      <c r="AZ7" s="27"/>
      <c r="BA7" s="30"/>
      <c r="BB7" s="13">
        <v>0</v>
      </c>
      <c r="BC7" s="13">
        <v>44173</v>
      </c>
      <c r="BD7" s="27"/>
      <c r="BE7" s="27"/>
      <c r="BF7" s="30"/>
      <c r="BG7" s="13">
        <v>200</v>
      </c>
      <c r="BH7" s="13">
        <v>19044.699999999997</v>
      </c>
      <c r="BI7" s="27"/>
      <c r="BJ7" s="27"/>
      <c r="BK7" s="30"/>
      <c r="BL7" s="13">
        <v>0</v>
      </c>
      <c r="BM7" s="13">
        <v>3276</v>
      </c>
      <c r="BN7" s="27"/>
      <c r="BO7" s="27"/>
      <c r="BP7" s="30"/>
      <c r="BQ7" s="13">
        <v>0</v>
      </c>
      <c r="BR7" s="13">
        <v>5502.2</v>
      </c>
      <c r="BS7" s="27"/>
      <c r="BT7" s="27"/>
      <c r="BU7" s="30"/>
      <c r="BV7" s="13">
        <v>0</v>
      </c>
      <c r="BW7" s="13">
        <v>17840.099999999999</v>
      </c>
      <c r="BX7" s="27"/>
      <c r="BY7" s="27"/>
      <c r="BZ7" s="30"/>
      <c r="CA7" s="13">
        <v>0</v>
      </c>
      <c r="CB7" s="13">
        <v>8217</v>
      </c>
      <c r="CC7" s="27"/>
      <c r="CD7" s="27"/>
      <c r="CE7" s="30"/>
      <c r="CF7" s="13">
        <v>0</v>
      </c>
      <c r="CG7" s="13">
        <v>13074</v>
      </c>
      <c r="CH7" s="27"/>
      <c r="CI7" s="27"/>
      <c r="CJ7" s="30"/>
      <c r="CK7" s="13">
        <f t="shared" si="2"/>
        <v>200</v>
      </c>
      <c r="CL7" s="13">
        <f t="shared" si="3"/>
        <v>184263.2</v>
      </c>
      <c r="CM7" s="27"/>
      <c r="CN7" s="27"/>
      <c r="CO7" s="30"/>
      <c r="CP7" s="13">
        <f>$CZ7-BG7</f>
        <v>0</v>
      </c>
      <c r="CQ7" s="13">
        <f>$DA7-BH7</f>
        <v>183058.60000000003</v>
      </c>
      <c r="CR7" s="27"/>
      <c r="CS7" s="27"/>
      <c r="CT7" s="30"/>
      <c r="CU7" s="13">
        <f t="shared" si="4"/>
        <v>200</v>
      </c>
      <c r="CV7" s="13">
        <f t="shared" si="5"/>
        <v>192446.90000000002</v>
      </c>
      <c r="CW7" s="27"/>
      <c r="CX7" s="27"/>
      <c r="CY7" s="30"/>
      <c r="CZ7" s="13">
        <f t="shared" si="6"/>
        <v>200</v>
      </c>
      <c r="DA7" s="13">
        <f t="shared" si="7"/>
        <v>202103.30000000002</v>
      </c>
      <c r="DB7" s="27"/>
      <c r="DC7" s="20"/>
      <c r="DD7" s="27"/>
      <c r="DE7" s="20"/>
      <c r="DF7" s="20"/>
    </row>
    <row r="8" spans="1:111" x14ac:dyDescent="0.25">
      <c r="A8" s="10">
        <v>35611</v>
      </c>
      <c r="B8" s="13">
        <f t="shared" si="0"/>
        <v>1</v>
      </c>
      <c r="C8" s="13">
        <f t="shared" si="1"/>
        <v>0</v>
      </c>
      <c r="D8" s="13">
        <v>0</v>
      </c>
      <c r="E8" s="13">
        <v>2054.9</v>
      </c>
      <c r="F8" s="27"/>
      <c r="G8" s="27"/>
      <c r="H8" s="30"/>
      <c r="I8" s="13">
        <v>0</v>
      </c>
      <c r="J8" s="13">
        <v>4239.8999999999996</v>
      </c>
      <c r="K8" s="27"/>
      <c r="L8" s="27"/>
      <c r="M8" s="30"/>
      <c r="N8" s="13">
        <v>0</v>
      </c>
      <c r="O8" s="13">
        <v>24849.100000000002</v>
      </c>
      <c r="P8" s="27"/>
      <c r="Q8" s="27"/>
      <c r="R8" s="30"/>
      <c r="S8" s="13">
        <v>0</v>
      </c>
      <c r="T8" s="13">
        <v>13634.900000000001</v>
      </c>
      <c r="U8" s="27"/>
      <c r="V8" s="27"/>
      <c r="W8" s="30"/>
      <c r="X8" s="13">
        <v>0</v>
      </c>
      <c r="Y8" s="13">
        <v>9192.2000000000007</v>
      </c>
      <c r="Z8" s="27"/>
      <c r="AA8" s="27"/>
      <c r="AB8" s="30"/>
      <c r="AC8" s="13">
        <v>0</v>
      </c>
      <c r="AD8" s="13">
        <v>12934.5</v>
      </c>
      <c r="AE8" s="27"/>
      <c r="AF8" s="27"/>
      <c r="AG8" s="30"/>
      <c r="AH8" s="13">
        <v>0</v>
      </c>
      <c r="AI8" s="13">
        <v>4278.3999999999996</v>
      </c>
      <c r="AJ8" s="27"/>
      <c r="AK8" s="27"/>
      <c r="AL8" s="30"/>
      <c r="AM8" s="13">
        <v>0</v>
      </c>
      <c r="AN8" s="13">
        <v>7861.3</v>
      </c>
      <c r="AO8" s="27"/>
      <c r="AP8" s="27"/>
      <c r="AQ8" s="30"/>
      <c r="AR8" s="13">
        <v>0</v>
      </c>
      <c r="AS8" s="13">
        <v>1264.8</v>
      </c>
      <c r="AT8" s="27"/>
      <c r="AU8" s="27"/>
      <c r="AV8" s="30"/>
      <c r="AW8" s="13">
        <v>125</v>
      </c>
      <c r="AX8" s="13">
        <v>9552</v>
      </c>
      <c r="AY8" s="27"/>
      <c r="AZ8" s="27"/>
      <c r="BA8" s="30"/>
      <c r="BB8" s="13">
        <v>0</v>
      </c>
      <c r="BC8" s="13">
        <v>44996.1</v>
      </c>
      <c r="BD8" s="27"/>
      <c r="BE8" s="27"/>
      <c r="BF8" s="30"/>
      <c r="BG8" s="13">
        <v>922.4</v>
      </c>
      <c r="BH8" s="13">
        <v>17459.8</v>
      </c>
      <c r="BI8" s="27"/>
      <c r="BJ8" s="27"/>
      <c r="BK8" s="30"/>
      <c r="BL8" s="13">
        <v>0</v>
      </c>
      <c r="BM8" s="13">
        <v>2901</v>
      </c>
      <c r="BN8" s="27"/>
      <c r="BO8" s="27"/>
      <c r="BP8" s="30"/>
      <c r="BQ8" s="13">
        <v>0</v>
      </c>
      <c r="BR8" s="13">
        <v>5742.2</v>
      </c>
      <c r="BS8" s="27"/>
      <c r="BT8" s="27"/>
      <c r="BU8" s="30"/>
      <c r="BV8" s="13">
        <v>0</v>
      </c>
      <c r="BW8" s="13">
        <v>17204.900000000001</v>
      </c>
      <c r="BX8" s="27"/>
      <c r="BY8" s="27"/>
      <c r="BZ8" s="30"/>
      <c r="CA8" s="13">
        <v>0</v>
      </c>
      <c r="CB8" s="13">
        <v>8217</v>
      </c>
      <c r="CC8" s="27"/>
      <c r="CD8" s="27"/>
      <c r="CE8" s="30"/>
      <c r="CF8" s="13">
        <v>0</v>
      </c>
      <c r="CG8" s="13">
        <v>13248.2</v>
      </c>
      <c r="CH8" s="27"/>
      <c r="CI8" s="27"/>
      <c r="CJ8" s="30"/>
      <c r="CK8" s="13">
        <f t="shared" si="2"/>
        <v>1047.4000000000001</v>
      </c>
      <c r="CL8" s="13">
        <f t="shared" si="3"/>
        <v>182426.30000000002</v>
      </c>
      <c r="CM8" s="27"/>
      <c r="CN8" s="27"/>
      <c r="CO8" s="30"/>
      <c r="CP8" s="13">
        <f>$CZ8-BG8</f>
        <v>125.00000000000011</v>
      </c>
      <c r="CQ8" s="13">
        <f>$DA8-BH8</f>
        <v>182171.40000000002</v>
      </c>
      <c r="CR8" s="27"/>
      <c r="CS8" s="27"/>
      <c r="CT8" s="30"/>
      <c r="CU8" s="13">
        <f t="shared" si="4"/>
        <v>922.40000000000009</v>
      </c>
      <c r="CV8" s="13">
        <f t="shared" si="5"/>
        <v>190079.2</v>
      </c>
      <c r="CW8" s="27"/>
      <c r="CX8" s="27"/>
      <c r="CY8" s="30"/>
      <c r="CZ8" s="13">
        <f t="shared" si="6"/>
        <v>1047.4000000000001</v>
      </c>
      <c r="DA8" s="13">
        <f t="shared" si="7"/>
        <v>199631.2</v>
      </c>
      <c r="DB8" s="27"/>
      <c r="DC8" s="20"/>
      <c r="DD8" s="27"/>
      <c r="DE8" s="20"/>
      <c r="DF8" s="20"/>
    </row>
    <row r="9" spans="1:111" x14ac:dyDescent="0.25">
      <c r="A9" s="10">
        <v>35642</v>
      </c>
      <c r="B9" s="13">
        <f t="shared" si="0"/>
        <v>0</v>
      </c>
      <c r="C9" s="13">
        <f t="shared" si="1"/>
        <v>0</v>
      </c>
      <c r="D9" s="13">
        <v>0</v>
      </c>
      <c r="E9" s="13">
        <v>2054.9</v>
      </c>
      <c r="F9" s="27"/>
      <c r="G9" s="27"/>
      <c r="H9" s="30"/>
      <c r="I9" s="13">
        <v>0</v>
      </c>
      <c r="J9" s="13">
        <v>4239.8999999999996</v>
      </c>
      <c r="K9" s="27"/>
      <c r="L9" s="27"/>
      <c r="M9" s="30"/>
      <c r="N9" s="13">
        <v>0</v>
      </c>
      <c r="O9" s="13">
        <v>25094.100000000002</v>
      </c>
      <c r="P9" s="27"/>
      <c r="Q9" s="27"/>
      <c r="R9" s="30"/>
      <c r="S9" s="13">
        <v>0</v>
      </c>
      <c r="T9" s="13">
        <v>13252.400000000001</v>
      </c>
      <c r="U9" s="27"/>
      <c r="V9" s="27"/>
      <c r="W9" s="30"/>
      <c r="X9" s="13">
        <v>0</v>
      </c>
      <c r="Y9" s="13">
        <v>8951.2000000000007</v>
      </c>
      <c r="Z9" s="27"/>
      <c r="AA9" s="27"/>
      <c r="AB9" s="30"/>
      <c r="AC9" s="13">
        <v>0</v>
      </c>
      <c r="AD9" s="13">
        <v>12544.5</v>
      </c>
      <c r="AE9" s="27"/>
      <c r="AF9" s="27"/>
      <c r="AG9" s="30"/>
      <c r="AH9" s="13">
        <v>0</v>
      </c>
      <c r="AI9" s="13">
        <v>4267.1000000000004</v>
      </c>
      <c r="AJ9" s="27"/>
      <c r="AK9" s="27"/>
      <c r="AL9" s="30"/>
      <c r="AM9" s="13">
        <v>0</v>
      </c>
      <c r="AN9" s="13">
        <v>7546.3</v>
      </c>
      <c r="AO9" s="27"/>
      <c r="AP9" s="27"/>
      <c r="AQ9" s="30"/>
      <c r="AR9" s="13">
        <v>0</v>
      </c>
      <c r="AS9" s="13">
        <v>1164.8</v>
      </c>
      <c r="AT9" s="27"/>
      <c r="AU9" s="27"/>
      <c r="AV9" s="30"/>
      <c r="AW9" s="13">
        <v>0</v>
      </c>
      <c r="AX9" s="13">
        <v>9976.4</v>
      </c>
      <c r="AY9" s="27"/>
      <c r="AZ9" s="27"/>
      <c r="BA9" s="30"/>
      <c r="BB9" s="13">
        <v>0</v>
      </c>
      <c r="BC9" s="13">
        <v>45104.1</v>
      </c>
      <c r="BD9" s="27"/>
      <c r="BE9" s="27"/>
      <c r="BF9" s="30"/>
      <c r="BG9" s="13">
        <v>125</v>
      </c>
      <c r="BH9" s="13">
        <v>17339.8</v>
      </c>
      <c r="BI9" s="27"/>
      <c r="BJ9" s="27"/>
      <c r="BK9" s="30"/>
      <c r="BL9" s="13">
        <v>0</v>
      </c>
      <c r="BM9" s="13">
        <v>3201</v>
      </c>
      <c r="BN9" s="27"/>
      <c r="BO9" s="27"/>
      <c r="BP9" s="30"/>
      <c r="BQ9" s="13">
        <v>0</v>
      </c>
      <c r="BR9" s="13">
        <v>5742.2</v>
      </c>
      <c r="BS9" s="27"/>
      <c r="BT9" s="27"/>
      <c r="BU9" s="30"/>
      <c r="BV9" s="13">
        <v>0</v>
      </c>
      <c r="BW9" s="13">
        <v>17704.900000000001</v>
      </c>
      <c r="BX9" s="27"/>
      <c r="BY9" s="27"/>
      <c r="BZ9" s="30"/>
      <c r="CA9" s="13">
        <v>0</v>
      </c>
      <c r="CB9" s="13">
        <v>6392</v>
      </c>
      <c r="CC9" s="27"/>
      <c r="CD9" s="27"/>
      <c r="CE9" s="30"/>
      <c r="CF9" s="13">
        <v>0</v>
      </c>
      <c r="CG9" s="13">
        <v>13228.2</v>
      </c>
      <c r="CH9" s="27"/>
      <c r="CI9" s="27"/>
      <c r="CJ9" s="30"/>
      <c r="CK9" s="13">
        <f t="shared" si="2"/>
        <v>125</v>
      </c>
      <c r="CL9" s="13">
        <f t="shared" si="3"/>
        <v>180098.90000000002</v>
      </c>
      <c r="CM9" s="27"/>
      <c r="CN9" s="27"/>
      <c r="CO9" s="30"/>
      <c r="CP9" s="13">
        <f>$CZ9-BG9</f>
        <v>0</v>
      </c>
      <c r="CQ9" s="13">
        <f>$DA9-BH9</f>
        <v>180464.00000000003</v>
      </c>
      <c r="CR9" s="27"/>
      <c r="CS9" s="27"/>
      <c r="CT9" s="30"/>
      <c r="CU9" s="13">
        <f t="shared" si="4"/>
        <v>125</v>
      </c>
      <c r="CV9" s="13">
        <f t="shared" si="5"/>
        <v>187827.40000000002</v>
      </c>
      <c r="CW9" s="27"/>
      <c r="CX9" s="27"/>
      <c r="CY9" s="30"/>
      <c r="CZ9" s="13">
        <f t="shared" si="6"/>
        <v>125</v>
      </c>
      <c r="DA9" s="13">
        <f t="shared" si="7"/>
        <v>197803.80000000002</v>
      </c>
      <c r="DB9" s="27"/>
      <c r="DC9" s="20"/>
      <c r="DD9" s="27"/>
      <c r="DE9" s="20"/>
      <c r="DF9" s="20"/>
    </row>
    <row r="10" spans="1:111" x14ac:dyDescent="0.25">
      <c r="A10" s="10">
        <v>35673</v>
      </c>
      <c r="B10" s="13">
        <f t="shared" si="0"/>
        <v>0</v>
      </c>
      <c r="C10" s="13">
        <f t="shared" si="1"/>
        <v>0</v>
      </c>
      <c r="D10" s="13">
        <v>0</v>
      </c>
      <c r="E10" s="13">
        <v>1929.9</v>
      </c>
      <c r="F10" s="27"/>
      <c r="G10" s="27"/>
      <c r="H10" s="30"/>
      <c r="I10" s="13">
        <v>0</v>
      </c>
      <c r="J10" s="13">
        <v>4239.8999999999996</v>
      </c>
      <c r="K10" s="27"/>
      <c r="L10" s="27"/>
      <c r="M10" s="30"/>
      <c r="N10" s="13">
        <v>0</v>
      </c>
      <c r="O10" s="13">
        <v>25539.100000000002</v>
      </c>
      <c r="P10" s="27"/>
      <c r="Q10" s="27"/>
      <c r="R10" s="30"/>
      <c r="S10" s="13">
        <v>0</v>
      </c>
      <c r="T10" s="13">
        <v>12806</v>
      </c>
      <c r="U10" s="27"/>
      <c r="V10" s="27"/>
      <c r="W10" s="30"/>
      <c r="X10" s="13">
        <v>0</v>
      </c>
      <c r="Y10" s="13">
        <v>8801.2000000000007</v>
      </c>
      <c r="Z10" s="27"/>
      <c r="AA10" s="27"/>
      <c r="AB10" s="30"/>
      <c r="AC10" s="13">
        <v>0</v>
      </c>
      <c r="AD10" s="13">
        <v>11894.5</v>
      </c>
      <c r="AE10" s="27"/>
      <c r="AF10" s="27"/>
      <c r="AG10" s="30"/>
      <c r="AH10" s="13">
        <v>0</v>
      </c>
      <c r="AI10" s="13">
        <v>4657.1000000000004</v>
      </c>
      <c r="AJ10" s="27"/>
      <c r="AK10" s="27"/>
      <c r="AL10" s="30"/>
      <c r="AM10" s="13">
        <v>0</v>
      </c>
      <c r="AN10" s="13">
        <v>7546.3</v>
      </c>
      <c r="AO10" s="27"/>
      <c r="AP10" s="27"/>
      <c r="AQ10" s="30"/>
      <c r="AR10" s="13">
        <v>0</v>
      </c>
      <c r="AS10" s="13">
        <v>1889.8</v>
      </c>
      <c r="AT10" s="27"/>
      <c r="AU10" s="27"/>
      <c r="AV10" s="30"/>
      <c r="AW10" s="13">
        <v>0</v>
      </c>
      <c r="AX10" s="13">
        <v>9747.2000000000007</v>
      </c>
      <c r="AY10" s="27"/>
      <c r="AZ10" s="27"/>
      <c r="BA10" s="30"/>
      <c r="BB10" s="13">
        <v>0</v>
      </c>
      <c r="BC10" s="13">
        <v>45515</v>
      </c>
      <c r="BD10" s="27"/>
      <c r="BE10" s="27"/>
      <c r="BF10" s="30"/>
      <c r="BG10" s="13">
        <v>100</v>
      </c>
      <c r="BH10" s="13">
        <v>15719.9</v>
      </c>
      <c r="BI10" s="27"/>
      <c r="BJ10" s="27"/>
      <c r="BK10" s="30"/>
      <c r="BL10" s="13">
        <v>0</v>
      </c>
      <c r="BM10" s="13">
        <v>3246</v>
      </c>
      <c r="BN10" s="27"/>
      <c r="BO10" s="27"/>
      <c r="BP10" s="30"/>
      <c r="BQ10" s="13">
        <v>0</v>
      </c>
      <c r="BR10" s="13">
        <v>5542.2</v>
      </c>
      <c r="BS10" s="27"/>
      <c r="BT10" s="27"/>
      <c r="BU10" s="30"/>
      <c r="BV10" s="13">
        <v>0</v>
      </c>
      <c r="BW10" s="13">
        <v>18624.099999999999</v>
      </c>
      <c r="BX10" s="27"/>
      <c r="BY10" s="27"/>
      <c r="BZ10" s="30"/>
      <c r="CA10" s="13">
        <v>0</v>
      </c>
      <c r="CB10" s="13">
        <v>6240.8</v>
      </c>
      <c r="CC10" s="27"/>
      <c r="CD10" s="27"/>
      <c r="CE10" s="30"/>
      <c r="CF10" s="13">
        <v>0</v>
      </c>
      <c r="CG10" s="13">
        <v>13092.900000000001</v>
      </c>
      <c r="CH10" s="27"/>
      <c r="CI10" s="27"/>
      <c r="CJ10" s="30"/>
      <c r="CK10" s="13">
        <f t="shared" si="2"/>
        <v>100</v>
      </c>
      <c r="CL10" s="13">
        <f t="shared" si="3"/>
        <v>178407.8</v>
      </c>
      <c r="CM10" s="27"/>
      <c r="CN10" s="27"/>
      <c r="CO10" s="30"/>
      <c r="CP10" s="13">
        <f>$CZ10-BG10</f>
        <v>0</v>
      </c>
      <c r="CQ10" s="13">
        <f>$DA10-BH10</f>
        <v>181312</v>
      </c>
      <c r="CR10" s="27"/>
      <c r="CS10" s="27"/>
      <c r="CT10" s="30"/>
      <c r="CU10" s="13">
        <f t="shared" si="4"/>
        <v>100</v>
      </c>
      <c r="CV10" s="13">
        <f t="shared" si="5"/>
        <v>187284.69999999998</v>
      </c>
      <c r="CW10" s="27"/>
      <c r="CX10" s="27"/>
      <c r="CY10" s="30"/>
      <c r="CZ10" s="13">
        <f t="shared" si="6"/>
        <v>100</v>
      </c>
      <c r="DA10" s="13">
        <f t="shared" si="7"/>
        <v>197031.9</v>
      </c>
      <c r="DB10" s="27"/>
      <c r="DC10" s="20"/>
      <c r="DD10" s="27"/>
      <c r="DE10" s="20"/>
      <c r="DF10" s="20"/>
    </row>
    <row r="11" spans="1:111" x14ac:dyDescent="0.25">
      <c r="A11" s="10">
        <v>35703</v>
      </c>
      <c r="B11" s="13">
        <f t="shared" si="0"/>
        <v>1</v>
      </c>
      <c r="C11" s="13">
        <f t="shared" si="1"/>
        <v>0</v>
      </c>
      <c r="D11" s="13">
        <v>0</v>
      </c>
      <c r="E11" s="13">
        <v>1929.9</v>
      </c>
      <c r="F11" s="27"/>
      <c r="G11" s="27"/>
      <c r="H11" s="30"/>
      <c r="I11" s="13">
        <v>0</v>
      </c>
      <c r="J11" s="13">
        <v>4239.8999999999996</v>
      </c>
      <c r="K11" s="27"/>
      <c r="L11" s="27"/>
      <c r="M11" s="30"/>
      <c r="N11" s="13">
        <v>0</v>
      </c>
      <c r="O11" s="13">
        <v>24986.5</v>
      </c>
      <c r="P11" s="27"/>
      <c r="Q11" s="27"/>
      <c r="R11" s="30"/>
      <c r="S11" s="13">
        <v>0</v>
      </c>
      <c r="T11" s="13">
        <v>13026</v>
      </c>
      <c r="U11" s="27"/>
      <c r="V11" s="27"/>
      <c r="W11" s="30"/>
      <c r="X11" s="13">
        <v>0</v>
      </c>
      <c r="Y11" s="13">
        <v>8661.2000000000007</v>
      </c>
      <c r="Z11" s="27"/>
      <c r="AA11" s="27"/>
      <c r="AB11" s="30"/>
      <c r="AC11" s="13">
        <v>0</v>
      </c>
      <c r="AD11" s="13">
        <v>11569.5</v>
      </c>
      <c r="AE11" s="27"/>
      <c r="AF11" s="27"/>
      <c r="AG11" s="30"/>
      <c r="AH11" s="13">
        <v>0</v>
      </c>
      <c r="AI11" s="13">
        <v>4532.1000000000004</v>
      </c>
      <c r="AJ11" s="27"/>
      <c r="AK11" s="27"/>
      <c r="AL11" s="30"/>
      <c r="AM11" s="13">
        <v>0</v>
      </c>
      <c r="AN11" s="13">
        <v>7546.3</v>
      </c>
      <c r="AO11" s="27"/>
      <c r="AP11" s="27"/>
      <c r="AQ11" s="30"/>
      <c r="AR11" s="13">
        <v>0</v>
      </c>
      <c r="AS11" s="13">
        <v>1889.8</v>
      </c>
      <c r="AT11" s="27"/>
      <c r="AU11" s="27"/>
      <c r="AV11" s="30"/>
      <c r="AW11" s="13">
        <v>0</v>
      </c>
      <c r="AX11" s="13">
        <v>9393.2000000000007</v>
      </c>
      <c r="AY11" s="27"/>
      <c r="AZ11" s="27"/>
      <c r="BA11" s="30"/>
      <c r="BB11" s="13">
        <v>0</v>
      </c>
      <c r="BC11" s="13">
        <v>44460</v>
      </c>
      <c r="BD11" s="27"/>
      <c r="BE11" s="27"/>
      <c r="BF11" s="30"/>
      <c r="BG11" s="13">
        <v>0</v>
      </c>
      <c r="BH11" s="13">
        <v>15587.3</v>
      </c>
      <c r="BI11" s="27"/>
      <c r="BJ11" s="27"/>
      <c r="BK11" s="30"/>
      <c r="BL11" s="13">
        <v>0</v>
      </c>
      <c r="BM11" s="13">
        <v>3371</v>
      </c>
      <c r="BN11" s="27"/>
      <c r="BO11" s="27"/>
      <c r="BP11" s="30"/>
      <c r="BQ11" s="13">
        <v>0</v>
      </c>
      <c r="BR11" s="13">
        <v>5592.2</v>
      </c>
      <c r="BS11" s="27"/>
      <c r="BT11" s="27"/>
      <c r="BU11" s="30"/>
      <c r="BV11" s="13">
        <v>0</v>
      </c>
      <c r="BW11" s="13">
        <v>17106.099999999999</v>
      </c>
      <c r="BX11" s="27"/>
      <c r="BY11" s="27"/>
      <c r="BZ11" s="30"/>
      <c r="CA11" s="13">
        <v>0</v>
      </c>
      <c r="CB11" s="13">
        <v>6240.8</v>
      </c>
      <c r="CC11" s="27"/>
      <c r="CD11" s="27"/>
      <c r="CE11" s="30"/>
      <c r="CF11" s="13">
        <v>0</v>
      </c>
      <c r="CG11" s="13">
        <v>12319.7</v>
      </c>
      <c r="CH11" s="27"/>
      <c r="CI11" s="27"/>
      <c r="CJ11" s="30"/>
      <c r="CK11" s="13">
        <f t="shared" si="2"/>
        <v>0</v>
      </c>
      <c r="CL11" s="13">
        <f t="shared" si="3"/>
        <v>175345.40000000002</v>
      </c>
      <c r="CM11" s="27"/>
      <c r="CN11" s="27"/>
      <c r="CO11" s="30"/>
      <c r="CP11" s="13">
        <f>$CZ11-BG11</f>
        <v>0</v>
      </c>
      <c r="CQ11" s="13">
        <f>$DA11-BH11</f>
        <v>176864.20000000004</v>
      </c>
      <c r="CR11" s="27"/>
      <c r="CS11" s="27"/>
      <c r="CT11" s="30"/>
      <c r="CU11" s="13">
        <f t="shared" si="4"/>
        <v>0</v>
      </c>
      <c r="CV11" s="13">
        <f t="shared" si="5"/>
        <v>183058.30000000002</v>
      </c>
      <c r="CW11" s="27"/>
      <c r="CX11" s="27"/>
      <c r="CY11" s="30"/>
      <c r="CZ11" s="13">
        <f t="shared" si="6"/>
        <v>0</v>
      </c>
      <c r="DA11" s="13">
        <f t="shared" si="7"/>
        <v>192451.50000000003</v>
      </c>
      <c r="DB11" s="27"/>
      <c r="DC11" s="20"/>
      <c r="DD11" s="27"/>
      <c r="DE11" s="20"/>
      <c r="DF11" s="20"/>
    </row>
    <row r="12" spans="1:111" x14ac:dyDescent="0.25">
      <c r="A12" s="10">
        <v>35734</v>
      </c>
      <c r="B12" s="13">
        <f t="shared" si="0"/>
        <v>0</v>
      </c>
      <c r="C12" s="13">
        <f t="shared" si="1"/>
        <v>0</v>
      </c>
      <c r="D12" s="13">
        <v>0</v>
      </c>
      <c r="E12" s="13">
        <v>2129.9</v>
      </c>
      <c r="F12" s="27"/>
      <c r="G12" s="27"/>
      <c r="H12" s="30"/>
      <c r="I12" s="13">
        <v>0</v>
      </c>
      <c r="J12" s="13">
        <v>4614.8999999999996</v>
      </c>
      <c r="K12" s="27"/>
      <c r="L12" s="27"/>
      <c r="M12" s="30"/>
      <c r="N12" s="13">
        <v>0</v>
      </c>
      <c r="O12" s="13">
        <v>24904.6</v>
      </c>
      <c r="P12" s="27"/>
      <c r="Q12" s="27"/>
      <c r="R12" s="30"/>
      <c r="S12" s="13">
        <v>0</v>
      </c>
      <c r="T12" s="13">
        <v>13001</v>
      </c>
      <c r="U12" s="27"/>
      <c r="V12" s="27"/>
      <c r="W12" s="30"/>
      <c r="X12" s="13">
        <v>0</v>
      </c>
      <c r="Y12" s="13">
        <v>9473.2000000000007</v>
      </c>
      <c r="Z12" s="27"/>
      <c r="AA12" s="27"/>
      <c r="AB12" s="30"/>
      <c r="AC12" s="13">
        <v>0</v>
      </c>
      <c r="AD12" s="13">
        <v>11510.7</v>
      </c>
      <c r="AE12" s="27"/>
      <c r="AF12" s="27"/>
      <c r="AG12" s="30"/>
      <c r="AH12" s="13">
        <v>0</v>
      </c>
      <c r="AI12" s="13">
        <v>4329.8999999999996</v>
      </c>
      <c r="AJ12" s="27"/>
      <c r="AK12" s="27"/>
      <c r="AL12" s="30"/>
      <c r="AM12" s="13">
        <v>0</v>
      </c>
      <c r="AN12" s="13">
        <v>8066.3</v>
      </c>
      <c r="AO12" s="27"/>
      <c r="AP12" s="27"/>
      <c r="AQ12" s="30"/>
      <c r="AR12" s="13">
        <v>0</v>
      </c>
      <c r="AS12" s="13">
        <v>1775</v>
      </c>
      <c r="AT12" s="27"/>
      <c r="AU12" s="27"/>
      <c r="AV12" s="30"/>
      <c r="AW12" s="13">
        <v>0</v>
      </c>
      <c r="AX12" s="13">
        <v>9592</v>
      </c>
      <c r="AY12" s="27"/>
      <c r="AZ12" s="27"/>
      <c r="BA12" s="30"/>
      <c r="BB12" s="13">
        <v>0</v>
      </c>
      <c r="BC12" s="13">
        <v>44895</v>
      </c>
      <c r="BD12" s="27"/>
      <c r="BE12" s="27"/>
      <c r="BF12" s="30"/>
      <c r="BG12" s="13">
        <v>0</v>
      </c>
      <c r="BH12" s="13">
        <v>15072.4</v>
      </c>
      <c r="BI12" s="27"/>
      <c r="BJ12" s="27"/>
      <c r="BK12" s="30"/>
      <c r="BL12" s="13">
        <v>0</v>
      </c>
      <c r="BM12" s="13">
        <v>3161</v>
      </c>
      <c r="BN12" s="27"/>
      <c r="BO12" s="27"/>
      <c r="BP12" s="30"/>
      <c r="BQ12" s="13">
        <v>0</v>
      </c>
      <c r="BR12" s="13">
        <v>5757.2</v>
      </c>
      <c r="BS12" s="27"/>
      <c r="BT12" s="27"/>
      <c r="BU12" s="30"/>
      <c r="BV12" s="13">
        <v>0</v>
      </c>
      <c r="BW12" s="13">
        <v>19727</v>
      </c>
      <c r="BX12" s="27"/>
      <c r="BY12" s="27"/>
      <c r="BZ12" s="30"/>
      <c r="CA12" s="13">
        <v>0</v>
      </c>
      <c r="CB12" s="13">
        <v>4915.8</v>
      </c>
      <c r="CC12" s="27"/>
      <c r="CD12" s="27"/>
      <c r="CE12" s="30"/>
      <c r="CF12" s="13">
        <v>0</v>
      </c>
      <c r="CG12" s="13">
        <v>11842.8</v>
      </c>
      <c r="CH12" s="27"/>
      <c r="CI12" s="27"/>
      <c r="CJ12" s="30"/>
      <c r="CK12" s="13">
        <f t="shared" si="2"/>
        <v>0</v>
      </c>
      <c r="CL12" s="13">
        <f t="shared" si="3"/>
        <v>175041.69999999998</v>
      </c>
      <c r="CM12" s="27"/>
      <c r="CN12" s="27"/>
      <c r="CO12" s="30"/>
      <c r="CP12" s="13">
        <f>$CZ12-BG12</f>
        <v>0</v>
      </c>
      <c r="CQ12" s="13">
        <f>$DA12-BH12</f>
        <v>179696.3</v>
      </c>
      <c r="CR12" s="27"/>
      <c r="CS12" s="27"/>
      <c r="CT12" s="30"/>
      <c r="CU12" s="13">
        <f t="shared" si="4"/>
        <v>0</v>
      </c>
      <c r="CV12" s="13">
        <f t="shared" si="5"/>
        <v>185176.69999999998</v>
      </c>
      <c r="CW12" s="27"/>
      <c r="CX12" s="27"/>
      <c r="CY12" s="30"/>
      <c r="CZ12" s="13">
        <f t="shared" si="6"/>
        <v>0</v>
      </c>
      <c r="DA12" s="13">
        <f t="shared" si="7"/>
        <v>194768.69999999998</v>
      </c>
      <c r="DB12" s="27"/>
      <c r="DC12" s="20"/>
      <c r="DD12" s="27"/>
      <c r="DE12" s="20"/>
      <c r="DF12" s="20"/>
    </row>
    <row r="13" spans="1:111" x14ac:dyDescent="0.25">
      <c r="A13" s="10">
        <v>35764</v>
      </c>
      <c r="B13" s="13">
        <f t="shared" si="0"/>
        <v>0</v>
      </c>
      <c r="C13" s="13">
        <f t="shared" si="1"/>
        <v>0</v>
      </c>
      <c r="D13" s="13">
        <v>0</v>
      </c>
      <c r="E13" s="13">
        <v>2129.9</v>
      </c>
      <c r="F13" s="27"/>
      <c r="G13" s="27"/>
      <c r="H13" s="30"/>
      <c r="I13" s="13">
        <v>0</v>
      </c>
      <c r="J13" s="13">
        <v>4839.8999999999996</v>
      </c>
      <c r="K13" s="27"/>
      <c r="L13" s="27"/>
      <c r="M13" s="30"/>
      <c r="N13" s="13">
        <v>0</v>
      </c>
      <c r="O13" s="13">
        <v>24100.999999999996</v>
      </c>
      <c r="P13" s="27"/>
      <c r="Q13" s="27"/>
      <c r="R13" s="30"/>
      <c r="S13" s="13">
        <v>0</v>
      </c>
      <c r="T13" s="13">
        <v>12773.099999999999</v>
      </c>
      <c r="U13" s="27"/>
      <c r="V13" s="27"/>
      <c r="W13" s="30"/>
      <c r="X13" s="13">
        <v>0</v>
      </c>
      <c r="Y13" s="13">
        <v>9913.3000000000011</v>
      </c>
      <c r="Z13" s="27"/>
      <c r="AA13" s="27"/>
      <c r="AB13" s="30"/>
      <c r="AC13" s="13">
        <v>0</v>
      </c>
      <c r="AD13" s="13">
        <v>12230.7</v>
      </c>
      <c r="AE13" s="27"/>
      <c r="AF13" s="27"/>
      <c r="AG13" s="30"/>
      <c r="AH13" s="13">
        <v>0</v>
      </c>
      <c r="AI13" s="13">
        <v>3904.9</v>
      </c>
      <c r="AJ13" s="27"/>
      <c r="AK13" s="27"/>
      <c r="AL13" s="30"/>
      <c r="AM13" s="13">
        <v>0</v>
      </c>
      <c r="AN13" s="13">
        <v>8566.2999999999993</v>
      </c>
      <c r="AO13" s="27"/>
      <c r="AP13" s="27"/>
      <c r="AQ13" s="30"/>
      <c r="AR13" s="13">
        <v>0</v>
      </c>
      <c r="AS13" s="13">
        <v>1775</v>
      </c>
      <c r="AT13" s="27"/>
      <c r="AU13" s="27"/>
      <c r="AV13" s="30"/>
      <c r="AW13" s="13">
        <v>0</v>
      </c>
      <c r="AX13" s="13">
        <v>9542</v>
      </c>
      <c r="AY13" s="27"/>
      <c r="AZ13" s="27"/>
      <c r="BA13" s="30"/>
      <c r="BB13" s="13">
        <v>0</v>
      </c>
      <c r="BC13" s="13">
        <v>47291.9</v>
      </c>
      <c r="BD13" s="27"/>
      <c r="BE13" s="27"/>
      <c r="BF13" s="30"/>
      <c r="BG13" s="13">
        <v>535</v>
      </c>
      <c r="BH13" s="13">
        <v>15376.4</v>
      </c>
      <c r="BI13" s="27"/>
      <c r="BJ13" s="27"/>
      <c r="BK13" s="30"/>
      <c r="BL13" s="13">
        <v>0</v>
      </c>
      <c r="BM13" s="13">
        <v>2998</v>
      </c>
      <c r="BN13" s="27"/>
      <c r="BO13" s="27"/>
      <c r="BP13" s="30"/>
      <c r="BQ13" s="13">
        <v>0</v>
      </c>
      <c r="BR13" s="13">
        <v>6042.2</v>
      </c>
      <c r="BS13" s="27"/>
      <c r="BT13" s="27"/>
      <c r="BU13" s="30"/>
      <c r="BV13" s="13">
        <v>0</v>
      </c>
      <c r="BW13" s="13">
        <v>22498.5</v>
      </c>
      <c r="BX13" s="27"/>
      <c r="BY13" s="27"/>
      <c r="BZ13" s="30"/>
      <c r="CA13" s="13">
        <v>0</v>
      </c>
      <c r="CB13" s="13">
        <v>5025.1000000000004</v>
      </c>
      <c r="CC13" s="27"/>
      <c r="CD13" s="27"/>
      <c r="CE13" s="30"/>
      <c r="CF13" s="13">
        <v>0</v>
      </c>
      <c r="CG13" s="13">
        <v>10849.8</v>
      </c>
      <c r="CH13" s="27"/>
      <c r="CI13" s="27"/>
      <c r="CJ13" s="30"/>
      <c r="CK13" s="13">
        <f t="shared" si="2"/>
        <v>535</v>
      </c>
      <c r="CL13" s="13">
        <f t="shared" si="3"/>
        <v>177359.5</v>
      </c>
      <c r="CM13" s="27"/>
      <c r="CN13" s="27"/>
      <c r="CO13" s="30"/>
      <c r="CP13" s="13">
        <f>$CZ13-BG13</f>
        <v>0</v>
      </c>
      <c r="CQ13" s="13">
        <f>$DA13-BH13</f>
        <v>184481.6</v>
      </c>
      <c r="CR13" s="27"/>
      <c r="CS13" s="27"/>
      <c r="CT13" s="30"/>
      <c r="CU13" s="13">
        <f t="shared" si="4"/>
        <v>535</v>
      </c>
      <c r="CV13" s="13">
        <f t="shared" si="5"/>
        <v>190316</v>
      </c>
      <c r="CW13" s="27"/>
      <c r="CX13" s="27"/>
      <c r="CY13" s="30"/>
      <c r="CZ13" s="13">
        <f t="shared" si="6"/>
        <v>535</v>
      </c>
      <c r="DA13" s="13">
        <f t="shared" si="7"/>
        <v>199858</v>
      </c>
      <c r="DB13" s="27"/>
      <c r="DC13" s="20"/>
      <c r="DD13" s="27"/>
      <c r="DE13" s="20"/>
      <c r="DF13" s="20"/>
    </row>
    <row r="14" spans="1:111" x14ac:dyDescent="0.25">
      <c r="A14" s="10">
        <v>35795</v>
      </c>
      <c r="B14" s="13">
        <f t="shared" si="0"/>
        <v>1</v>
      </c>
      <c r="C14" s="13">
        <f t="shared" si="1"/>
        <v>1</v>
      </c>
      <c r="D14" s="13">
        <v>0</v>
      </c>
      <c r="E14" s="13">
        <v>2384.9</v>
      </c>
      <c r="F14" s="27">
        <f>IF(SUM(D3:D14)=0,0,SUM(D3:D14)/E2)</f>
        <v>0.12192048133994632</v>
      </c>
      <c r="G14" s="27">
        <f>IF(SUM(D3:D14)=0,0,SUM(D3:D14)/SUM($CZ3:$CZ14))</f>
        <v>8.1890666812298618E-2</v>
      </c>
      <c r="H14" s="27">
        <f>F14*(IF(E2=0,0,E2/$DA2))</f>
        <v>1.5176526432661059E-3</v>
      </c>
      <c r="I14" s="13">
        <v>0</v>
      </c>
      <c r="J14" s="13">
        <v>5078.3</v>
      </c>
      <c r="K14" s="27">
        <f>IF(SUM(I3:I14)=0,0,SUM(I3:I14)/J2)</f>
        <v>0</v>
      </c>
      <c r="L14" s="27">
        <f>IF(SUM(I3:I14)=0,0,SUM(I3:I14)/SUM($CZ3:$CZ14))</f>
        <v>0</v>
      </c>
      <c r="M14" s="27">
        <f>K14*(IF(J2=0,0,J2/$DA2))</f>
        <v>0</v>
      </c>
      <c r="N14" s="13">
        <v>200</v>
      </c>
      <c r="O14" s="13">
        <v>24244.999999999996</v>
      </c>
      <c r="P14" s="27">
        <f>IF(SUM(N3:N14)=0,0,SUM(N3:N14)/O2)</f>
        <v>8.0146186644439454E-3</v>
      </c>
      <c r="Q14" s="27">
        <f>IF(SUM(N3:N14)=0,0,SUM(N3:N14)/SUM($CZ3:$CZ14))</f>
        <v>5.4611981868822025E-2</v>
      </c>
      <c r="R14" s="27">
        <f>P14*(IF(O2=0,0,O2/$DA2))</f>
        <v>1.0121057974432186E-3</v>
      </c>
      <c r="S14" s="13">
        <v>0</v>
      </c>
      <c r="T14" s="13">
        <v>12998.099999999999</v>
      </c>
      <c r="U14" s="27">
        <f>IF(SUM(S3:S14)=0,0,SUM(S3:S14)/T2)</f>
        <v>0</v>
      </c>
      <c r="V14" s="27">
        <f>IF(SUM(S3:S14)=0,0,SUM(S3:S14)/SUM($CZ3:$CZ14))</f>
        <v>0</v>
      </c>
      <c r="W14" s="27">
        <f>U14*(IF(T2=0,0,T2/$DA2))</f>
        <v>0</v>
      </c>
      <c r="X14" s="13">
        <v>0</v>
      </c>
      <c r="Y14" s="13">
        <v>10642.199999999999</v>
      </c>
      <c r="Z14" s="27">
        <f>IF(SUM(X3:X14)=0,0,SUM(X3:X14)/Y2)</f>
        <v>0</v>
      </c>
      <c r="AA14" s="27">
        <f>IF(SUM(X3:X14)=0,0,SUM(X3:X14)/SUM($CZ3:$CZ14))</f>
        <v>0</v>
      </c>
      <c r="AB14" s="27">
        <f>Z14*(IF(Y2=0,0,Y2/$DA2))</f>
        <v>0</v>
      </c>
      <c r="AC14" s="13">
        <v>0</v>
      </c>
      <c r="AD14" s="13">
        <v>12230.7</v>
      </c>
      <c r="AE14" s="27">
        <f>IF(SUM(AC3:AC14)=0,0,SUM(AC3:AC14)/AD2)</f>
        <v>0</v>
      </c>
      <c r="AF14" s="27">
        <f>IF(SUM(AC3:AC14)=0,0,SUM(AC3:AC14)/SUM($CZ3:$CZ14))</f>
        <v>0</v>
      </c>
      <c r="AG14" s="27">
        <f>AE14*(IF(AD2=0,0,AD2/$DA2))</f>
        <v>0</v>
      </c>
      <c r="AH14" s="13">
        <v>0</v>
      </c>
      <c r="AI14" s="13">
        <v>4104.8999999999996</v>
      </c>
      <c r="AJ14" s="27">
        <f>IF(SUM(AH3:AH14)=0,0,SUM(AH3:AH14)/AI2)</f>
        <v>0</v>
      </c>
      <c r="AK14" s="27">
        <f>IF(SUM(AH3:AH14)=0,0,SUM(AH3:AH14)/SUM($CZ3:$CZ14))</f>
        <v>0</v>
      </c>
      <c r="AL14" s="27">
        <f>AJ14*(IF(AI2=0,0,AI2/$DA2))</f>
        <v>0</v>
      </c>
      <c r="AM14" s="13">
        <v>0</v>
      </c>
      <c r="AN14" s="13">
        <v>8416.2999999999993</v>
      </c>
      <c r="AO14" s="27">
        <f>IF(SUM(AM3:AM14)=0,0,SUM(AM3:AM14)/AN2)</f>
        <v>0</v>
      </c>
      <c r="AP14" s="27">
        <f>IF(SUM(AM3:AM14)=0,0,SUM(AM3:AM14)/SUM($CZ3:$CZ14))</f>
        <v>0</v>
      </c>
      <c r="AQ14" s="27">
        <f>AO14*(IF(AN2=0,0,AN2/$DA2))</f>
        <v>0</v>
      </c>
      <c r="AR14" s="13">
        <v>0</v>
      </c>
      <c r="AS14" s="13">
        <v>1875</v>
      </c>
      <c r="AT14" s="27">
        <f>IF(SUM(AR3:AR14)=0,0,SUM(AR3:AR14)/AS2)</f>
        <v>0</v>
      </c>
      <c r="AU14" s="27">
        <f>IF(SUM(AR3:AR14)=0,0,SUM(AR3:AR14)/SUM($CZ3:$CZ14))</f>
        <v>0</v>
      </c>
      <c r="AV14" s="27">
        <f>AT14*(IF(AS2=0,0,AS2/$DA2))</f>
        <v>0</v>
      </c>
      <c r="AW14" s="13">
        <v>0</v>
      </c>
      <c r="AX14" s="13">
        <v>10142</v>
      </c>
      <c r="AY14" s="27">
        <f>IF(SUM(AW3:AW14)=0,0,SUM(AW3:AW14)/AX2)</f>
        <v>1.2661561525059763E-2</v>
      </c>
      <c r="AZ14" s="27">
        <f>IF(SUM(AW3:AW14)=0,0,SUM(AW3:AW14)/SUM($CZ3:$CZ14))</f>
        <v>3.4132488668013765E-2</v>
      </c>
      <c r="BA14" s="27">
        <f>AY14*(IF(AX2=0,0,AX2/$DA2))</f>
        <v>6.3256612340201158E-4</v>
      </c>
      <c r="BB14" s="13">
        <v>0</v>
      </c>
      <c r="BC14" s="13">
        <v>47641.9</v>
      </c>
      <c r="BD14" s="27">
        <f>IF(SUM(BB3:BB14)=0,0,SUM(BB3:BB14)/BC2)</f>
        <v>1.6981073753190436E-2</v>
      </c>
      <c r="BE14" s="27">
        <f>IF(SUM(BB3:BB14)=0,0,SUM(BB3:BB14)/SUM($CZ3:$CZ14))</f>
        <v>0.21001037627655506</v>
      </c>
      <c r="BF14" s="27">
        <f>BD14*(IF(BC2=0,0,BC2/$DA2))</f>
        <v>3.8920528440678968E-3</v>
      </c>
      <c r="BG14" s="13">
        <v>100</v>
      </c>
      <c r="BH14" s="13">
        <v>15376.4</v>
      </c>
      <c r="BI14" s="27">
        <f>IF(SUM(BG3:BG14)=0,0,SUM(BG3:BG14)/BH2)</f>
        <v>9.1032240585207272E-2</v>
      </c>
      <c r="BJ14" s="27">
        <f>IF(SUM(BG3:BG14)=0,0,SUM(BG3:BG14)/SUM($CZ3:$CZ14))</f>
        <v>0.54131396428376388</v>
      </c>
      <c r="BK14" s="27">
        <f>BI14*(IF(BH2=0,0,BH2/$DA2))</f>
        <v>1.0031992664257182E-2</v>
      </c>
      <c r="BL14" s="13">
        <v>0</v>
      </c>
      <c r="BM14" s="13">
        <v>2998</v>
      </c>
      <c r="BN14" s="27">
        <f>IF(SUM(BL3:BL14)=0,0,SUM(BL3:BL14)/BM2)</f>
        <v>0</v>
      </c>
      <c r="BO14" s="27">
        <f>IF(SUM(BL3:BL14)=0,0,SUM(BL3:BL14)/SUM($CZ3:$CZ14))</f>
        <v>0</v>
      </c>
      <c r="BP14" s="27">
        <f>BN14*(IF(BM2=0,0,BM2/$DA2))</f>
        <v>0</v>
      </c>
      <c r="BQ14" s="13">
        <v>0</v>
      </c>
      <c r="BR14" s="13">
        <v>6042.2</v>
      </c>
      <c r="BS14" s="27">
        <f>IF(SUM(BQ3:BQ14)=0,0,SUM(BQ3:BQ14)/BR2)</f>
        <v>5.1908896073231868E-2</v>
      </c>
      <c r="BT14" s="27">
        <f>IF(SUM(BQ3:BQ14)=0,0,SUM(BQ3:BQ14)/SUM($CZ3:$CZ14))</f>
        <v>7.8040522090546668E-2</v>
      </c>
      <c r="BU14" s="27">
        <f>BS14*(IF(BR2=0,0,BR2/$DA2))</f>
        <v>1.4462991845463596E-3</v>
      </c>
      <c r="BV14" s="13">
        <v>0</v>
      </c>
      <c r="BW14" s="13">
        <v>24412.5</v>
      </c>
      <c r="BX14" s="27">
        <f>IF(SUM(BV3:BV14)=0,0,SUM(BV3:BV14)/BW2)</f>
        <v>0</v>
      </c>
      <c r="BY14" s="27">
        <f>IF(SUM(BV3:BV14)=0,0,SUM(BV3:BV14)/SUM($CZ3:$CZ14))</f>
        <v>0</v>
      </c>
      <c r="BZ14" s="27">
        <f>BX14*(IF(BW2=0,0,BW2/$DA2))</f>
        <v>0</v>
      </c>
      <c r="CA14" s="13">
        <v>0</v>
      </c>
      <c r="CB14" s="13">
        <v>5025.1000000000004</v>
      </c>
      <c r="CC14" s="27">
        <f>IF(SUM(CA3:CA14)=0,0,SUM(CA3:CA14)/CB2)</f>
        <v>0</v>
      </c>
      <c r="CD14" s="27">
        <f>IF(SUM(CA3:CA14)=0,0,SUM(CA3:CA14)/SUM($CZ3:$CZ14))</f>
        <v>0</v>
      </c>
      <c r="CE14" s="27">
        <f>CC14*(IF(CB2=0,0,CB2/$DA2))</f>
        <v>0</v>
      </c>
      <c r="CF14" s="13">
        <v>0</v>
      </c>
      <c r="CG14" s="13">
        <v>11199.8</v>
      </c>
      <c r="CH14" s="27">
        <f>IF(SUM(CF3:CF14)=0,0,SUM(CF3:CF14)/CG2)</f>
        <v>0</v>
      </c>
      <c r="CI14" s="27">
        <f>IF(SUM(CF3:CF14)=0,0,SUM(CF3:CF14)/SUM($CZ3:$CZ14))</f>
        <v>0</v>
      </c>
      <c r="CJ14" s="27">
        <f>CH14*(IF(CG2=0,0,CG2/$DA2))</f>
        <v>0</v>
      </c>
      <c r="CK14" s="13">
        <f t="shared" si="2"/>
        <v>300</v>
      </c>
      <c r="CL14" s="13">
        <f t="shared" si="3"/>
        <v>180400.8</v>
      </c>
      <c r="CM14" s="27">
        <f>IF(SUM(CK3:CK14)=0,0,SUM(CK3:CK14)/CL2)</f>
        <v>2.0055058039848354E-2</v>
      </c>
      <c r="CN14" s="27">
        <f>IF(SUM(CK3:CK14)=0,0,SUM(CK3:CK14)/SUM($CZ3:$CZ14))</f>
        <v>1</v>
      </c>
      <c r="CO14" s="27">
        <f>CM14*(IF(CL2=0,0,CL2/$DA2))</f>
        <v>1.8532669256982773E-2</v>
      </c>
      <c r="CP14" s="13">
        <f>$CZ14-BG14</f>
        <v>200</v>
      </c>
      <c r="CQ14" s="13">
        <f>$DA14-BH14</f>
        <v>189436.9</v>
      </c>
      <c r="CR14" s="27">
        <f>IF(SUM(CP3:CP14)=0,0,SUM(CP3:CP14)/CQ2)</f>
        <v>9.5534971384438113E-3</v>
      </c>
      <c r="CS14" s="27">
        <f>IF(SUM(CP3:CP14)=0,0,SUM(CP3:CP14)/SUM($CZ3:$CZ14))</f>
        <v>0.45868603571623612</v>
      </c>
      <c r="CT14" s="27">
        <f>CR14*(IF(CQ2=0,0,CQ2/$DA2))</f>
        <v>8.5006765927255895E-3</v>
      </c>
      <c r="CU14" s="13">
        <f t="shared" si="4"/>
        <v>300</v>
      </c>
      <c r="CV14" s="13">
        <f t="shared" si="5"/>
        <v>194671.3</v>
      </c>
      <c r="CW14" s="27">
        <f>IF(SUM(CU3:CU14)=0,0,SUM(CU3:CU14)/CV2)</f>
        <v>1.8841411902070684E-2</v>
      </c>
      <c r="CX14" s="27">
        <f>IF(SUM(CU3:CU14)=0,0,SUM(CU3:CU14)/SUM($CZ3:$CZ14))</f>
        <v>0.96586751133198623</v>
      </c>
      <c r="CY14" s="27">
        <f>CW14*(IF(CV2=0,0,CV2/$DA2))</f>
        <v>1.7900103133580762E-2</v>
      </c>
      <c r="CZ14" s="13">
        <f t="shared" si="6"/>
        <v>300</v>
      </c>
      <c r="DA14" s="13">
        <f t="shared" si="7"/>
        <v>204813.3</v>
      </c>
      <c r="DB14" s="27">
        <f>IF(SUM(CZ3:CZ14)=0,0,SUM(CZ3:CZ14)/DA2)</f>
        <v>1.8532669256982773E-2</v>
      </c>
      <c r="DC14" s="27">
        <f>CM14</f>
        <v>2.0055058039848354E-2</v>
      </c>
      <c r="DD14" s="27">
        <f>VLOOKUP(A14,moodys_data!A:C,3,FALSE)</f>
        <v>3.4243582848185884E-2</v>
      </c>
      <c r="DE14" s="27">
        <f>CR14</f>
        <v>9.5534971384438113E-3</v>
      </c>
      <c r="DF14" s="27">
        <f>CW14</f>
        <v>1.8841411902070684E-2</v>
      </c>
      <c r="DG14" s="29">
        <f>DB14*100</f>
        <v>1.8532669256982774</v>
      </c>
    </row>
    <row r="15" spans="1:111" x14ac:dyDescent="0.25">
      <c r="A15" s="10">
        <v>35826</v>
      </c>
      <c r="B15" s="13">
        <f t="shared" si="0"/>
        <v>0</v>
      </c>
      <c r="C15" s="13">
        <f t="shared" si="1"/>
        <v>0</v>
      </c>
      <c r="D15" s="13">
        <v>0</v>
      </c>
      <c r="E15" s="13">
        <v>2260</v>
      </c>
      <c r="F15" s="27">
        <f t="shared" ref="F15:F62" si="8">IF(SUM(D4:D15)=0,0,SUM(D4:D15)/E3)</f>
        <v>0.12192048133994632</v>
      </c>
      <c r="G15" s="27">
        <f>IF(SUM(D4:D15)=0,0,SUM(D4:D15)/SUM($CZ4:$CZ15))</f>
        <v>7.4126254387265791E-2</v>
      </c>
      <c r="H15" s="27">
        <f t="shared" ref="H15:H62" si="9">F15*(IF(E3=0,0,E3/$DA3))</f>
        <v>1.5176526432661059E-3</v>
      </c>
      <c r="I15" s="13">
        <v>0</v>
      </c>
      <c r="J15" s="13">
        <v>5328.3</v>
      </c>
      <c r="K15" s="27">
        <f t="shared" ref="K15:K62" si="10">IF(SUM(I4:I15)=0,0,SUM(I4:I15)/J3)</f>
        <v>0</v>
      </c>
      <c r="L15" s="27">
        <f>IF(SUM(I4:I15)=0,0,SUM(I4:I15)/SUM($CZ4:$CZ15))</f>
        <v>0</v>
      </c>
      <c r="M15" s="27">
        <f t="shared" ref="M15:M62" si="11">K15*(IF(J3=0,0,J3/$DA3))</f>
        <v>0</v>
      </c>
      <c r="N15" s="13">
        <v>0</v>
      </c>
      <c r="O15" s="13">
        <v>24496.099999999995</v>
      </c>
      <c r="P15" s="27">
        <f t="shared" ref="P15:P62" si="12">IF(SUM(N4:N15)=0,0,SUM(N4:N15)/O3)</f>
        <v>8.0146186644439454E-3</v>
      </c>
      <c r="Q15" s="27">
        <f>IF(SUM(N4:N15)=0,0,SUM(N4:N15)/SUM($CZ4:$CZ15))</f>
        <v>4.9433980918483361E-2</v>
      </c>
      <c r="R15" s="27">
        <f t="shared" ref="R15:R62" si="13">P15*(IF(O3=0,0,O3/$DA3))</f>
        <v>1.0121057974432186E-3</v>
      </c>
      <c r="S15" s="13">
        <v>0</v>
      </c>
      <c r="T15" s="13">
        <v>12160.6</v>
      </c>
      <c r="U15" s="27">
        <f t="shared" ref="U15:U62" si="14">IF(SUM(S4:S15)=0,0,SUM(S4:S15)/T3)</f>
        <v>0</v>
      </c>
      <c r="V15" s="27">
        <f>IF(SUM(S4:S15)=0,0,SUM(S4:S15)/SUM($CZ4:$CZ15))</f>
        <v>0</v>
      </c>
      <c r="W15" s="27">
        <f t="shared" ref="W15:W62" si="15">U15*(IF(T3=0,0,T3/$DA3))</f>
        <v>0</v>
      </c>
      <c r="X15" s="13">
        <v>0</v>
      </c>
      <c r="Y15" s="13">
        <v>10662.2</v>
      </c>
      <c r="Z15" s="27">
        <f t="shared" ref="Z15:Z62" si="16">IF(SUM(X4:X15)=0,0,SUM(X4:X15)/Y3)</f>
        <v>0</v>
      </c>
      <c r="AA15" s="27">
        <f>IF(SUM(X4:X15)=0,0,SUM(X4:X15)/SUM($CZ4:$CZ15))</f>
        <v>0</v>
      </c>
      <c r="AB15" s="27">
        <f t="shared" ref="AB15:AB62" si="17">Z15*(IF(Y3=0,0,Y3/$DA3))</f>
        <v>0</v>
      </c>
      <c r="AC15" s="13">
        <v>0</v>
      </c>
      <c r="AD15" s="13">
        <v>11541.7</v>
      </c>
      <c r="AE15" s="27">
        <f t="shared" ref="AE15:AE62" si="18">IF(SUM(AC4:AC15)=0,0,SUM(AC4:AC15)/AD3)</f>
        <v>0</v>
      </c>
      <c r="AF15" s="27">
        <f>IF(SUM(AC4:AC15)=0,0,SUM(AC4:AC15)/SUM($CZ4:$CZ15))</f>
        <v>0</v>
      </c>
      <c r="AG15" s="27">
        <f t="shared" ref="AG15:AG62" si="19">AE15*(IF(AD3=0,0,AD3/$DA3))</f>
        <v>0</v>
      </c>
      <c r="AH15" s="13">
        <v>0</v>
      </c>
      <c r="AI15" s="13">
        <v>3800.1</v>
      </c>
      <c r="AJ15" s="27">
        <f t="shared" ref="AJ15:AJ62" si="20">IF(SUM(AH4:AH15)=0,0,SUM(AH4:AH15)/AI3)</f>
        <v>0</v>
      </c>
      <c r="AK15" s="27">
        <f>IF(SUM(AH4:AH15)=0,0,SUM(AH4:AH15)/SUM($CZ4:$CZ15))</f>
        <v>0</v>
      </c>
      <c r="AL15" s="27">
        <f t="shared" ref="AL15:AL62" si="21">AJ15*(IF(AI3=0,0,AI3/$DA3))</f>
        <v>0</v>
      </c>
      <c r="AM15" s="13">
        <v>0</v>
      </c>
      <c r="AN15" s="13">
        <v>8831.2999999999993</v>
      </c>
      <c r="AO15" s="27">
        <f t="shared" ref="AO15:AO62" si="22">IF(SUM(AM4:AM15)=0,0,SUM(AM4:AM15)/AN3)</f>
        <v>0</v>
      </c>
      <c r="AP15" s="27">
        <f>IF(SUM(AM4:AM15)=0,0,SUM(AM4:AM15)/SUM($CZ4:$CZ15))</f>
        <v>0</v>
      </c>
      <c r="AQ15" s="27">
        <f t="shared" ref="AQ15:AQ62" si="23">AO15*(IF(AN3=0,0,AN3/$DA3))</f>
        <v>0</v>
      </c>
      <c r="AR15" s="13">
        <v>0</v>
      </c>
      <c r="AS15" s="13">
        <v>1675</v>
      </c>
      <c r="AT15" s="27">
        <f t="shared" ref="AT15:AT62" si="24">IF(SUM(AR4:AR15)=0,0,SUM(AR4:AR15)/AS3)</f>
        <v>0</v>
      </c>
      <c r="AU15" s="27">
        <f>IF(SUM(AR4:AR15)=0,0,SUM(AR4:AR15)/SUM($CZ4:$CZ15))</f>
        <v>0</v>
      </c>
      <c r="AV15" s="27">
        <f t="shared" ref="AV15:AV62" si="25">AT15*(IF(AS3=0,0,AS3/$DA3))</f>
        <v>0</v>
      </c>
      <c r="AW15" s="13">
        <v>0</v>
      </c>
      <c r="AX15" s="13">
        <v>10800.3</v>
      </c>
      <c r="AY15" s="27">
        <f t="shared" ref="AY15:AY62" si="26">IF(SUM(AW4:AW15)=0,0,SUM(AW4:AW15)/AX3)</f>
        <v>1.2661561525059763E-2</v>
      </c>
      <c r="AZ15" s="27">
        <f>IF(SUM(AW4:AW15)=0,0,SUM(AW4:AW15)/SUM($CZ4:$CZ15))</f>
        <v>3.0896238074052101E-2</v>
      </c>
      <c r="BA15" s="27">
        <f t="shared" ref="BA15:BA62" si="27">AY15*(IF(AX3=0,0,AX3/$DA3))</f>
        <v>6.3256612340201158E-4</v>
      </c>
      <c r="BB15" s="13">
        <v>443</v>
      </c>
      <c r="BC15" s="13">
        <v>49145.7</v>
      </c>
      <c r="BD15" s="27">
        <f t="shared" ref="BD15:BD62" si="28">IF(SUM(BB4:BB15)=0,0,SUM(BB4:BB15)/BC3)</f>
        <v>9.7810631551987562E-3</v>
      </c>
      <c r="BE15" s="27">
        <f>IF(SUM(BB4:BB15)=0,0,SUM(BB4:BB15)/SUM($CZ4:$CZ15))</f>
        <v>0.10949626773444066</v>
      </c>
      <c r="BF15" s="27">
        <f t="shared" ref="BF15:BF62" si="29">BD15*(IF(BC3=0,0,BC3/$DA3))</f>
        <v>2.2418143413367288E-3</v>
      </c>
      <c r="BG15" s="13">
        <v>995.5</v>
      </c>
      <c r="BH15" s="13">
        <v>15701.4</v>
      </c>
      <c r="BI15" s="27">
        <f t="shared" ref="BI15:BI62" si="30">IF(SUM(BG4:BG15)=0,0,SUM(BG4:BG15)/BH3)</f>
        <v>0.13674581781612627</v>
      </c>
      <c r="BJ15" s="27">
        <f>IF(SUM(BG4:BG15)=0,0,SUM(BG4:BG15)/SUM($CZ4:$CZ15))</f>
        <v>0.73604725888575806</v>
      </c>
      <c r="BK15" s="27">
        <f t="shared" ref="BK15:BK62" si="31">BI15*(IF(BH3=0,0,BH3/$DA3))</f>
        <v>1.5069749271030802E-2</v>
      </c>
      <c r="BL15" s="13">
        <v>0</v>
      </c>
      <c r="BM15" s="13">
        <v>2998</v>
      </c>
      <c r="BN15" s="27">
        <f t="shared" ref="BN15:BN62" si="32">IF(SUM(BL4:BL15)=0,0,SUM(BL4:BL15)/BM3)</f>
        <v>0</v>
      </c>
      <c r="BO15" s="27">
        <f>IF(SUM(BL4:BL15)=0,0,SUM(BL4:BL15)/SUM($CZ4:$CZ15))</f>
        <v>0</v>
      </c>
      <c r="BP15" s="27">
        <f t="shared" ref="BP15:BP62" si="33">BN15*(IF(BM3=0,0,BM3/$DA3))</f>
        <v>0</v>
      </c>
      <c r="BQ15" s="13">
        <v>0</v>
      </c>
      <c r="BR15" s="13">
        <v>6042.2</v>
      </c>
      <c r="BS15" s="27">
        <f t="shared" ref="BS15:BS62" si="34">IF(SUM(BQ4:BQ15)=0,0,SUM(BQ4:BQ15)/BR3)</f>
        <v>0</v>
      </c>
      <c r="BT15" s="27">
        <f>IF(SUM(BQ4:BQ15)=0,0,SUM(BQ4:BQ15)/SUM($CZ4:$CZ15))</f>
        <v>0</v>
      </c>
      <c r="BU15" s="27">
        <f t="shared" ref="BU15:BU62" si="35">BS15*(IF(BR3=0,0,BR3/$DA3))</f>
        <v>0</v>
      </c>
      <c r="BV15" s="13">
        <v>0</v>
      </c>
      <c r="BW15" s="13">
        <v>25570.5</v>
      </c>
      <c r="BX15" s="27">
        <f t="shared" ref="BX15:BX62" si="36">IF(SUM(BV4:BV15)=0,0,SUM(BV4:BV15)/BW3)</f>
        <v>0</v>
      </c>
      <c r="BY15" s="27">
        <f>IF(SUM(BV4:BV15)=0,0,SUM(BV4:BV15)/SUM($CZ4:$CZ15))</f>
        <v>0</v>
      </c>
      <c r="BZ15" s="27">
        <f t="shared" ref="BZ15:BZ62" si="37">BX15*(IF(BW3=0,0,BW3/$DA3))</f>
        <v>0</v>
      </c>
      <c r="CA15" s="13">
        <v>0</v>
      </c>
      <c r="CB15" s="13">
        <v>5475.1</v>
      </c>
      <c r="CC15" s="27">
        <f t="shared" ref="CC15:CC62" si="38">IF(SUM(CA4:CA15)=0,0,SUM(CA4:CA15)/CB3)</f>
        <v>0</v>
      </c>
      <c r="CD15" s="27">
        <f>IF(SUM(CA4:CA15)=0,0,SUM(CA4:CA15)/SUM($CZ4:$CZ15))</f>
        <v>0</v>
      </c>
      <c r="CE15" s="27">
        <f t="shared" ref="CE15:CE62" si="39">CC15*(IF(CB3=0,0,CB3/$DA3))</f>
        <v>0</v>
      </c>
      <c r="CF15" s="13">
        <v>0</v>
      </c>
      <c r="CG15" s="13">
        <v>11183.400000000001</v>
      </c>
      <c r="CH15" s="27">
        <f t="shared" ref="CH15:CH62" si="40">IF(SUM(CF4:CF15)=0,0,SUM(CF4:CF15)/CG3)</f>
        <v>0</v>
      </c>
      <c r="CI15" s="27">
        <f>IF(SUM(CF4:CF15)=0,0,SUM(CF4:CF15)/SUM($CZ4:$CZ15))</f>
        <v>0</v>
      </c>
      <c r="CJ15" s="27">
        <f t="shared" ref="CJ15:CJ62" si="41">CH15*(IF(CG3=0,0,CG3/$DA3))</f>
        <v>0</v>
      </c>
      <c r="CK15" s="13">
        <f t="shared" si="2"/>
        <v>1438.5</v>
      </c>
      <c r="CL15" s="13">
        <f t="shared" si="3"/>
        <v>182101.4</v>
      </c>
      <c r="CM15" s="27">
        <f t="shared" ref="CM15:CM62" si="42">IF(SUM(CK4:CK15)=0,0,SUM(CK4:CK15)/CL3)</f>
        <v>2.2155740761732972E-2</v>
      </c>
      <c r="CN15" s="27">
        <f>IF(SUM(CK4:CK15)=0,0,SUM(CK4:CK15)/SUM($CZ4:$CZ15))</f>
        <v>1</v>
      </c>
      <c r="CO15" s="27">
        <f t="shared" ref="CO15:CO62" si="43">CM15*(IF(CL3=0,0,CL3/$DA3))</f>
        <v>2.0473888176478869E-2</v>
      </c>
      <c r="CP15" s="13">
        <f>$CZ15-BG15</f>
        <v>443</v>
      </c>
      <c r="CQ15" s="13">
        <f>$DA15-BH15</f>
        <v>191970.5</v>
      </c>
      <c r="CR15" s="27">
        <f t="shared" ref="CR15:CR62" si="44">IF(SUM(CP4:CP15)=0,0,SUM(CP4:CP15)/CQ3)</f>
        <v>6.0734489785356288E-3</v>
      </c>
      <c r="CS15" s="27">
        <f>IF(SUM(CP4:CP15)=0,0,SUM(CP4:CP15)/SUM($CZ4:$CZ15))</f>
        <v>0.26395274111424194</v>
      </c>
      <c r="CT15" s="27">
        <f t="shared" ref="CT15:CT62" si="45">CR15*(IF(CQ3=0,0,CQ3/$DA3))</f>
        <v>5.4041389054480657E-3</v>
      </c>
      <c r="CU15" s="13">
        <f t="shared" si="4"/>
        <v>1438.5</v>
      </c>
      <c r="CV15" s="13">
        <f t="shared" si="5"/>
        <v>196871.6</v>
      </c>
      <c r="CW15" s="27">
        <f t="shared" ref="CW15:CW62" si="46">IF(SUM(CU4:CU15)=0,0,SUM(CU4:CU15)/CV3)</f>
        <v>2.0884713271977478E-2</v>
      </c>
      <c r="CX15" s="27">
        <f>IF(SUM(CU4:CU15)=0,0,SUM(CU4:CU15)/SUM($CZ4:$CZ15))</f>
        <v>0.96910376192594794</v>
      </c>
      <c r="CY15" s="27">
        <f t="shared" ref="CY15:CY62" si="47">CW15*(IF(CV3=0,0,CV3/$DA3))</f>
        <v>1.9841322053076853E-2</v>
      </c>
      <c r="CZ15" s="13">
        <f t="shared" si="6"/>
        <v>1438.5</v>
      </c>
      <c r="DA15" s="13">
        <f t="shared" si="7"/>
        <v>207671.9</v>
      </c>
      <c r="DB15" s="27">
        <f>IF(SUM(CZ4:CZ15)=0,0,SUM(CZ4:CZ15)/DA3)</f>
        <v>2.0473888176478869E-2</v>
      </c>
      <c r="DC15" s="27">
        <f>CM15</f>
        <v>2.2155740761732972E-2</v>
      </c>
      <c r="DD15" s="27">
        <f>VLOOKUP(A15,moodys_data!A:C,3,FALSE)</f>
        <v>3.4207771409412856E-2</v>
      </c>
      <c r="DE15" s="27">
        <f t="shared" ref="DE15:DE62" si="48">CR15</f>
        <v>6.0734489785356288E-3</v>
      </c>
      <c r="DF15" s="27">
        <f t="shared" ref="DF15:DF62" si="49">CW15</f>
        <v>2.0884713271977478E-2</v>
      </c>
      <c r="DG15" s="29">
        <f t="shared" ref="DG15:DG62" si="50">DB15*100</f>
        <v>2.0473888176478869</v>
      </c>
    </row>
    <row r="16" spans="1:111" x14ac:dyDescent="0.25">
      <c r="A16" s="10">
        <v>35854</v>
      </c>
      <c r="B16" s="13">
        <f t="shared" si="0"/>
        <v>0</v>
      </c>
      <c r="C16" s="13">
        <f t="shared" si="1"/>
        <v>0</v>
      </c>
      <c r="D16" s="13">
        <v>0</v>
      </c>
      <c r="E16" s="13">
        <v>2110</v>
      </c>
      <c r="F16" s="27">
        <f t="shared" si="8"/>
        <v>0.12192048133994632</v>
      </c>
      <c r="G16" s="27">
        <f>IF(SUM(D5:D16)=0,0,SUM(D5:D16)/SUM($CZ5:$CZ16))</f>
        <v>7.1947796463786184E-2</v>
      </c>
      <c r="H16" s="27">
        <f t="shared" si="9"/>
        <v>1.5626693456276522E-3</v>
      </c>
      <c r="I16" s="13">
        <v>0</v>
      </c>
      <c r="J16" s="13">
        <v>5328.3</v>
      </c>
      <c r="K16" s="27">
        <f t="shared" si="10"/>
        <v>0</v>
      </c>
      <c r="L16" s="27">
        <f>IF(SUM(I5:I16)=0,0,SUM(I5:I16)/SUM($CZ5:$CZ16))</f>
        <v>0</v>
      </c>
      <c r="M16" s="27">
        <f t="shared" si="11"/>
        <v>0</v>
      </c>
      <c r="N16" s="13">
        <v>0</v>
      </c>
      <c r="O16" s="13">
        <v>24046.1</v>
      </c>
      <c r="P16" s="27">
        <f t="shared" si="12"/>
        <v>8.1601344790162133E-3</v>
      </c>
      <c r="Q16" s="27">
        <f>IF(SUM(N5:N16)=0,0,SUM(N5:N16)/SUM($CZ5:$CZ16))</f>
        <v>4.7981191372981791E-2</v>
      </c>
      <c r="R16" s="27">
        <f t="shared" si="13"/>
        <v>1.0421269393982343E-3</v>
      </c>
      <c r="S16" s="13">
        <v>0</v>
      </c>
      <c r="T16" s="13">
        <v>12070.6</v>
      </c>
      <c r="U16" s="27">
        <f t="shared" si="14"/>
        <v>0</v>
      </c>
      <c r="V16" s="27">
        <f>IF(SUM(S5:S16)=0,0,SUM(S5:S16)/SUM($CZ5:$CZ16))</f>
        <v>0</v>
      </c>
      <c r="W16" s="27">
        <f t="shared" si="15"/>
        <v>0</v>
      </c>
      <c r="X16" s="13">
        <v>0</v>
      </c>
      <c r="Y16" s="13">
        <v>11210.9</v>
      </c>
      <c r="Z16" s="27">
        <f t="shared" si="16"/>
        <v>0</v>
      </c>
      <c r="AA16" s="27">
        <f>IF(SUM(X5:X16)=0,0,SUM(X5:X16)/SUM($CZ5:$CZ16))</f>
        <v>0</v>
      </c>
      <c r="AB16" s="27">
        <f t="shared" si="17"/>
        <v>0</v>
      </c>
      <c r="AC16" s="13">
        <v>0</v>
      </c>
      <c r="AD16" s="13">
        <v>12016.7</v>
      </c>
      <c r="AE16" s="27">
        <f t="shared" si="18"/>
        <v>0</v>
      </c>
      <c r="AF16" s="27">
        <f>IF(SUM(AC5:AC16)=0,0,SUM(AC5:AC16)/SUM($CZ5:$CZ16))</f>
        <v>0</v>
      </c>
      <c r="AG16" s="27">
        <f t="shared" si="19"/>
        <v>0</v>
      </c>
      <c r="AH16" s="13">
        <v>0</v>
      </c>
      <c r="AI16" s="13">
        <v>4653.2</v>
      </c>
      <c r="AJ16" s="27">
        <f t="shared" si="20"/>
        <v>0</v>
      </c>
      <c r="AK16" s="27">
        <f>IF(SUM(AH5:AH16)=0,0,SUM(AH5:AH16)/SUM($CZ5:$CZ16))</f>
        <v>0</v>
      </c>
      <c r="AL16" s="27">
        <f t="shared" si="21"/>
        <v>0</v>
      </c>
      <c r="AM16" s="13">
        <v>0</v>
      </c>
      <c r="AN16" s="13">
        <v>9281.2999999999993</v>
      </c>
      <c r="AO16" s="27">
        <f t="shared" si="22"/>
        <v>0</v>
      </c>
      <c r="AP16" s="27">
        <f>IF(SUM(AM5:AM16)=0,0,SUM(AM5:AM16)/SUM($CZ5:$CZ16))</f>
        <v>0</v>
      </c>
      <c r="AQ16" s="27">
        <f t="shared" si="23"/>
        <v>0</v>
      </c>
      <c r="AR16" s="13">
        <v>0</v>
      </c>
      <c r="AS16" s="13">
        <v>1675</v>
      </c>
      <c r="AT16" s="27">
        <f t="shared" si="24"/>
        <v>0</v>
      </c>
      <c r="AU16" s="27">
        <f>IF(SUM(AR5:AR16)=0,0,SUM(AR5:AR16)/SUM($CZ5:$CZ16))</f>
        <v>0</v>
      </c>
      <c r="AV16" s="27">
        <f t="shared" si="25"/>
        <v>0</v>
      </c>
      <c r="AW16" s="13">
        <v>0</v>
      </c>
      <c r="AX16" s="13">
        <v>11349.5</v>
      </c>
      <c r="AY16" s="27">
        <f t="shared" si="26"/>
        <v>1.2818672190659804E-2</v>
      </c>
      <c r="AZ16" s="27">
        <f>IF(SUM(AW5:AW16)=0,0,SUM(AW5:AW16)/SUM($CZ5:$CZ16))</f>
        <v>2.9988244608113619E-2</v>
      </c>
      <c r="BA16" s="27">
        <f t="shared" si="27"/>
        <v>6.5132933712389648E-4</v>
      </c>
      <c r="BB16" s="13">
        <v>0</v>
      </c>
      <c r="BC16" s="13">
        <v>50278.399999999994</v>
      </c>
      <c r="BD16" s="27">
        <f t="shared" si="28"/>
        <v>1.0063035947526833E-2</v>
      </c>
      <c r="BE16" s="27">
        <f>IF(SUM(BB5:BB16)=0,0,SUM(BB5:BB16)/SUM($CZ5:$CZ16))</f>
        <v>0.10627833889115466</v>
      </c>
      <c r="BF16" s="27">
        <f t="shared" si="29"/>
        <v>2.3083111707670892E-3</v>
      </c>
      <c r="BG16" s="13">
        <v>122.5</v>
      </c>
      <c r="BH16" s="13">
        <v>16430.7</v>
      </c>
      <c r="BI16" s="27">
        <f t="shared" si="30"/>
        <v>0.15242871189773846</v>
      </c>
      <c r="BJ16" s="27">
        <f>IF(SUM(BG5:BG16)=0,0,SUM(BG5:BG16)/SUM($CZ5:$CZ16))</f>
        <v>0.74380442866396368</v>
      </c>
      <c r="BK16" s="27">
        <f t="shared" si="31"/>
        <v>1.615505181455143E-2</v>
      </c>
      <c r="BL16" s="13">
        <v>0</v>
      </c>
      <c r="BM16" s="13">
        <v>2998</v>
      </c>
      <c r="BN16" s="27">
        <f t="shared" si="32"/>
        <v>0</v>
      </c>
      <c r="BO16" s="27">
        <f>IF(SUM(BL5:BL16)=0,0,SUM(BL5:BL16)/SUM($CZ5:$CZ16))</f>
        <v>0</v>
      </c>
      <c r="BP16" s="27">
        <f t="shared" si="33"/>
        <v>0</v>
      </c>
      <c r="BQ16" s="13">
        <v>0</v>
      </c>
      <c r="BR16" s="13">
        <v>8341.2999999999993</v>
      </c>
      <c r="BS16" s="27">
        <f t="shared" si="34"/>
        <v>0</v>
      </c>
      <c r="BT16" s="27">
        <f>IF(SUM(BQ5:BQ16)=0,0,SUM(BQ5:BQ16)/SUM($CZ5:$CZ16))</f>
        <v>0</v>
      </c>
      <c r="BU16" s="27">
        <f t="shared" si="35"/>
        <v>0</v>
      </c>
      <c r="BV16" s="13">
        <v>0</v>
      </c>
      <c r="BW16" s="13">
        <v>26794.799999999999</v>
      </c>
      <c r="BX16" s="27">
        <f t="shared" si="36"/>
        <v>0</v>
      </c>
      <c r="BY16" s="27">
        <f>IF(SUM(BV5:BV16)=0,0,SUM(BV5:BV16)/SUM($CZ5:$CZ16))</f>
        <v>0</v>
      </c>
      <c r="BZ16" s="27">
        <f t="shared" si="37"/>
        <v>0</v>
      </c>
      <c r="CA16" s="13">
        <v>0</v>
      </c>
      <c r="CB16" s="13">
        <v>5775.1</v>
      </c>
      <c r="CC16" s="27">
        <f t="shared" si="38"/>
        <v>0</v>
      </c>
      <c r="CD16" s="27">
        <f>IF(SUM(CA5:CA16)=0,0,SUM(CA5:CA16)/SUM($CZ5:$CZ16))</f>
        <v>0</v>
      </c>
      <c r="CE16" s="27">
        <f t="shared" si="39"/>
        <v>0</v>
      </c>
      <c r="CF16" s="13">
        <v>0</v>
      </c>
      <c r="CG16" s="13">
        <v>11215.800000000001</v>
      </c>
      <c r="CH16" s="27">
        <f t="shared" si="40"/>
        <v>0</v>
      </c>
      <c r="CI16" s="27">
        <f>IF(SUM(CF5:CF16)=0,0,SUM(CF5:CF16)/SUM($CZ5:$CZ16))</f>
        <v>0</v>
      </c>
      <c r="CJ16" s="27">
        <f t="shared" si="41"/>
        <v>0</v>
      </c>
      <c r="CK16" s="13">
        <f t="shared" si="2"/>
        <v>122.5</v>
      </c>
      <c r="CL16" s="13">
        <f t="shared" si="3"/>
        <v>188780.9</v>
      </c>
      <c r="CM16" s="27">
        <f t="shared" si="42"/>
        <v>2.3561072087282746E-2</v>
      </c>
      <c r="CN16" s="27">
        <f>IF(SUM(CK5:CK16)=0,0,SUM(CK5:CK16)/SUM($CZ5:$CZ16))</f>
        <v>1</v>
      </c>
      <c r="CO16" s="27">
        <f t="shared" si="43"/>
        <v>2.1719488607468303E-2</v>
      </c>
      <c r="CP16" s="13">
        <f>$CZ16-BG16</f>
        <v>0</v>
      </c>
      <c r="CQ16" s="13">
        <f>$DA16-BH16</f>
        <v>199144.99999999997</v>
      </c>
      <c r="CR16" s="27">
        <f t="shared" si="44"/>
        <v>6.2240929924604503E-3</v>
      </c>
      <c r="CS16" s="27">
        <f>IF(SUM(CP5:CP16)=0,0,SUM(CP5:CP16)/SUM($CZ5:$CZ16))</f>
        <v>0.25619557133603627</v>
      </c>
      <c r="CT16" s="27">
        <f t="shared" si="45"/>
        <v>5.5644367929168726E-3</v>
      </c>
      <c r="CU16" s="13">
        <f t="shared" si="4"/>
        <v>122.5</v>
      </c>
      <c r="CV16" s="13">
        <f t="shared" si="5"/>
        <v>204226.19999999998</v>
      </c>
      <c r="CW16" s="27">
        <f t="shared" si="46"/>
        <v>2.2195957704000468E-2</v>
      </c>
      <c r="CX16" s="27">
        <f>IF(SUM(CU5:CU16)=0,0,SUM(CU5:CU16)/SUM($CZ5:$CZ16))</f>
        <v>0.97001175539188633</v>
      </c>
      <c r="CY16" s="27">
        <f t="shared" si="47"/>
        <v>2.1068159270344403E-2</v>
      </c>
      <c r="CZ16" s="13">
        <f t="shared" si="6"/>
        <v>122.5</v>
      </c>
      <c r="DA16" s="13">
        <f t="shared" si="7"/>
        <v>215575.69999999998</v>
      </c>
      <c r="DB16" s="27">
        <f>IF(SUM(CZ5:CZ16)=0,0,SUM(CZ5:CZ16)/DA4)</f>
        <v>2.17194886074683E-2</v>
      </c>
      <c r="DC16" s="27">
        <f>CM16</f>
        <v>2.3561072087282746E-2</v>
      </c>
      <c r="DD16" s="27">
        <f>VLOOKUP(A16,moodys_data!A:C,3,FALSE)</f>
        <v>3.4183535044807756E-2</v>
      </c>
      <c r="DE16" s="27">
        <f t="shared" si="48"/>
        <v>6.2240929924604503E-3</v>
      </c>
      <c r="DF16" s="27">
        <f t="shared" si="49"/>
        <v>2.2195957704000468E-2</v>
      </c>
      <c r="DG16" s="29">
        <f t="shared" si="50"/>
        <v>2.1719488607468298</v>
      </c>
    </row>
    <row r="17" spans="1:111" x14ac:dyDescent="0.25">
      <c r="A17" s="10">
        <v>35885</v>
      </c>
      <c r="B17" s="13">
        <f t="shared" si="0"/>
        <v>1</v>
      </c>
      <c r="C17" s="13">
        <f t="shared" si="1"/>
        <v>0</v>
      </c>
      <c r="D17" s="13">
        <v>0</v>
      </c>
      <c r="E17" s="13">
        <v>2250</v>
      </c>
      <c r="F17" s="27">
        <f t="shared" si="8"/>
        <v>0.12192048133994632</v>
      </c>
      <c r="G17" s="27">
        <f>IF(SUM(D6:D17)=0,0,SUM(D6:D17)/SUM($CZ6:$CZ17))</f>
        <v>6.772350563421628E-2</v>
      </c>
      <c r="H17" s="27">
        <f t="shared" si="9"/>
        <v>1.5174806279607061E-3</v>
      </c>
      <c r="I17" s="13">
        <v>0</v>
      </c>
      <c r="J17" s="13">
        <v>5328.3</v>
      </c>
      <c r="K17" s="27">
        <f t="shared" si="10"/>
        <v>0</v>
      </c>
      <c r="L17" s="27">
        <f>IF(SUM(I6:I17)=0,0,SUM(I6:I17)/SUM($CZ6:$CZ17))</f>
        <v>0</v>
      </c>
      <c r="M17" s="27">
        <f t="shared" si="11"/>
        <v>0</v>
      </c>
      <c r="N17" s="13">
        <v>0</v>
      </c>
      <c r="O17" s="13">
        <v>24356.199999999997</v>
      </c>
      <c r="P17" s="27">
        <f t="shared" si="12"/>
        <v>8.1072097416232253E-3</v>
      </c>
      <c r="Q17" s="27">
        <f>IF(SUM(N6:N17)=0,0,SUM(N6:N17)/SUM($CZ6:$CZ17))</f>
        <v>4.516405844229162E-2</v>
      </c>
      <c r="R17" s="27">
        <f t="shared" si="13"/>
        <v>1.0119910823345824E-3</v>
      </c>
      <c r="S17" s="13">
        <v>0</v>
      </c>
      <c r="T17" s="13">
        <v>12136.2</v>
      </c>
      <c r="U17" s="27">
        <f t="shared" si="14"/>
        <v>0</v>
      </c>
      <c r="V17" s="27">
        <f>IF(SUM(S6:S17)=0,0,SUM(S6:S17)/SUM($CZ6:$CZ17))</f>
        <v>0</v>
      </c>
      <c r="W17" s="27">
        <f t="shared" si="15"/>
        <v>0</v>
      </c>
      <c r="X17" s="13">
        <v>0</v>
      </c>
      <c r="Y17" s="13">
        <v>10520.9</v>
      </c>
      <c r="Z17" s="27">
        <f t="shared" si="16"/>
        <v>0</v>
      </c>
      <c r="AA17" s="27">
        <f>IF(SUM(X6:X17)=0,0,SUM(X6:X17)/SUM($CZ6:$CZ17))</f>
        <v>0</v>
      </c>
      <c r="AB17" s="27">
        <f t="shared" si="17"/>
        <v>0</v>
      </c>
      <c r="AC17" s="13">
        <v>0</v>
      </c>
      <c r="AD17" s="13">
        <v>12982.300000000001</v>
      </c>
      <c r="AE17" s="27">
        <f t="shared" si="18"/>
        <v>0</v>
      </c>
      <c r="AF17" s="27">
        <f>IF(SUM(AC6:AC17)=0,0,SUM(AC6:AC17)/SUM($CZ6:$CZ17))</f>
        <v>0</v>
      </c>
      <c r="AG17" s="27">
        <f t="shared" si="19"/>
        <v>0</v>
      </c>
      <c r="AH17" s="13">
        <v>0</v>
      </c>
      <c r="AI17" s="13">
        <v>5098.2</v>
      </c>
      <c r="AJ17" s="27">
        <f t="shared" si="20"/>
        <v>0</v>
      </c>
      <c r="AK17" s="27">
        <f>IF(SUM(AH6:AH17)=0,0,SUM(AH6:AH17)/SUM($CZ6:$CZ17))</f>
        <v>0</v>
      </c>
      <c r="AL17" s="27">
        <f t="shared" si="21"/>
        <v>0</v>
      </c>
      <c r="AM17" s="13">
        <v>0</v>
      </c>
      <c r="AN17" s="13">
        <v>13812.500000000002</v>
      </c>
      <c r="AO17" s="27">
        <f t="shared" si="22"/>
        <v>0</v>
      </c>
      <c r="AP17" s="27">
        <f>IF(SUM(AM6:AM17)=0,0,SUM(AM6:AM17)/SUM($CZ6:$CZ17))</f>
        <v>0</v>
      </c>
      <c r="AQ17" s="27">
        <f t="shared" si="23"/>
        <v>0</v>
      </c>
      <c r="AR17" s="13">
        <v>0</v>
      </c>
      <c r="AS17" s="13">
        <v>1525</v>
      </c>
      <c r="AT17" s="27">
        <f t="shared" si="24"/>
        <v>0</v>
      </c>
      <c r="AU17" s="27">
        <f>IF(SUM(AR6:AR17)=0,0,SUM(AR6:AR17)/SUM($CZ6:$CZ17))</f>
        <v>0</v>
      </c>
      <c r="AV17" s="27">
        <f t="shared" si="25"/>
        <v>0</v>
      </c>
      <c r="AW17" s="13">
        <v>0</v>
      </c>
      <c r="AX17" s="13">
        <v>11774.5</v>
      </c>
      <c r="AY17" s="27">
        <f t="shared" si="26"/>
        <v>1.2656433518286016E-2</v>
      </c>
      <c r="AZ17" s="27">
        <f>IF(SUM(AW6:AW17)=0,0,SUM(AW6:AW17)/SUM($CZ6:$CZ17))</f>
        <v>2.8227536526432263E-2</v>
      </c>
      <c r="BA17" s="27">
        <f t="shared" si="27"/>
        <v>6.3249442645911405E-4</v>
      </c>
      <c r="BB17" s="13">
        <v>125</v>
      </c>
      <c r="BC17" s="13">
        <v>51589.499999999993</v>
      </c>
      <c r="BD17" s="27">
        <f t="shared" si="28"/>
        <v>1.2919779089974433E-2</v>
      </c>
      <c r="BE17" s="27">
        <f>IF(SUM(BB6:BB17)=0,0,SUM(BB6:BB17)/SUM($CZ6:$CZ17))</f>
        <v>0.1282659259761082</v>
      </c>
      <c r="BF17" s="27">
        <f t="shared" si="29"/>
        <v>2.8740546738302143E-3</v>
      </c>
      <c r="BG17" s="13">
        <v>135</v>
      </c>
      <c r="BH17" s="13">
        <v>16130.5</v>
      </c>
      <c r="BI17" s="27">
        <f t="shared" si="30"/>
        <v>0.16185092546273136</v>
      </c>
      <c r="BJ17" s="27">
        <f>IF(SUM(BG6:BG17)=0,0,SUM(BG6:BG17)/SUM($CZ6:$CZ17))</f>
        <v>0.73061897342095161</v>
      </c>
      <c r="BK17" s="27">
        <f t="shared" si="31"/>
        <v>1.6370979738926539E-2</v>
      </c>
      <c r="BL17" s="13">
        <v>0</v>
      </c>
      <c r="BM17" s="13">
        <v>2998</v>
      </c>
      <c r="BN17" s="27">
        <f t="shared" si="32"/>
        <v>0</v>
      </c>
      <c r="BO17" s="27">
        <f>IF(SUM(BL6:BL17)=0,0,SUM(BL6:BL17)/SUM($CZ6:$CZ17))</f>
        <v>0</v>
      </c>
      <c r="BP17" s="27">
        <f t="shared" si="33"/>
        <v>0</v>
      </c>
      <c r="BQ17" s="13">
        <v>0</v>
      </c>
      <c r="BR17" s="13">
        <v>8471.2999999999993</v>
      </c>
      <c r="BS17" s="27">
        <f t="shared" si="34"/>
        <v>0</v>
      </c>
      <c r="BT17" s="27">
        <f>IF(SUM(BQ6:BQ17)=0,0,SUM(BQ6:BQ17)/SUM($CZ6:$CZ17))</f>
        <v>0</v>
      </c>
      <c r="BU17" s="27">
        <f t="shared" si="35"/>
        <v>0</v>
      </c>
      <c r="BV17" s="13">
        <v>0</v>
      </c>
      <c r="BW17" s="13">
        <v>27896.9</v>
      </c>
      <c r="BX17" s="27">
        <f t="shared" si="36"/>
        <v>0</v>
      </c>
      <c r="BY17" s="27">
        <f>IF(SUM(BV6:BV17)=0,0,SUM(BV6:BV17)/SUM($CZ6:$CZ17))</f>
        <v>0</v>
      </c>
      <c r="BZ17" s="27">
        <f t="shared" si="37"/>
        <v>0</v>
      </c>
      <c r="CA17" s="13">
        <v>0</v>
      </c>
      <c r="CB17" s="13">
        <v>5775.1</v>
      </c>
      <c r="CC17" s="27">
        <f t="shared" si="38"/>
        <v>0</v>
      </c>
      <c r="CD17" s="27">
        <f>IF(SUM(CA6:CA17)=0,0,SUM(CA6:CA17)/SUM($CZ6:$CZ17))</f>
        <v>0</v>
      </c>
      <c r="CE17" s="27">
        <f t="shared" si="39"/>
        <v>0</v>
      </c>
      <c r="CF17" s="13">
        <v>0</v>
      </c>
      <c r="CG17" s="13">
        <v>12549.5</v>
      </c>
      <c r="CH17" s="27">
        <f t="shared" si="40"/>
        <v>0</v>
      </c>
      <c r="CI17" s="27">
        <f>IF(SUM(CF6:CF17)=0,0,SUM(CF6:CF17)/SUM($CZ6:$CZ17))</f>
        <v>0</v>
      </c>
      <c r="CJ17" s="27">
        <f t="shared" si="41"/>
        <v>0</v>
      </c>
      <c r="CK17" s="13">
        <f t="shared" si="2"/>
        <v>260</v>
      </c>
      <c r="CL17" s="13">
        <f t="shared" si="3"/>
        <v>197297.99999999997</v>
      </c>
      <c r="CM17" s="27">
        <f t="shared" si="42"/>
        <v>2.4334554374812474E-2</v>
      </c>
      <c r="CN17" s="27">
        <f>IF(SUM(CK6:CK17)=0,0,SUM(CK6:CK17)/SUM($CZ6:$CZ17))</f>
        <v>1</v>
      </c>
      <c r="CO17" s="27">
        <f t="shared" si="43"/>
        <v>2.2407000549511155E-2</v>
      </c>
      <c r="CP17" s="13">
        <f>$CZ17-BG17</f>
        <v>125</v>
      </c>
      <c r="CQ17" s="13">
        <f>$DA17-BH17</f>
        <v>209064.39999999997</v>
      </c>
      <c r="CR17" s="27">
        <f t="shared" si="44"/>
        <v>6.7152592712685531E-3</v>
      </c>
      <c r="CS17" s="27">
        <f>IF(SUM(CP6:CP17)=0,0,SUM(CP6:CP17)/SUM($CZ6:$CZ17))</f>
        <v>0.26938102657904839</v>
      </c>
      <c r="CT17" s="27">
        <f t="shared" si="45"/>
        <v>6.0360208105846172E-3</v>
      </c>
      <c r="CU17" s="13">
        <f t="shared" si="4"/>
        <v>260</v>
      </c>
      <c r="CV17" s="13">
        <f t="shared" si="5"/>
        <v>213420.39999999997</v>
      </c>
      <c r="CW17" s="27">
        <f t="shared" si="46"/>
        <v>2.291990894458594E-2</v>
      </c>
      <c r="CX17" s="27">
        <f>IF(SUM(CU6:CU17)=0,0,SUM(CU6:CU17)/SUM($CZ6:$CZ17))</f>
        <v>0.97177246347356772</v>
      </c>
      <c r="CY17" s="27">
        <f t="shared" si="47"/>
        <v>2.1774506123052043E-2</v>
      </c>
      <c r="CZ17" s="13">
        <f t="shared" si="6"/>
        <v>260</v>
      </c>
      <c r="DA17" s="13">
        <f t="shared" si="7"/>
        <v>225194.89999999997</v>
      </c>
      <c r="DB17" s="27">
        <f>IF(SUM(CZ6:CZ17)=0,0,SUM(CZ6:CZ17)/DA5)</f>
        <v>2.2407000549511159E-2</v>
      </c>
      <c r="DC17" s="27">
        <f>CM17</f>
        <v>2.4334554374812474E-2</v>
      </c>
      <c r="DD17" s="27">
        <f>VLOOKUP(A17,moodys_data!A:C,3,FALSE)</f>
        <v>3.4161828834009589E-2</v>
      </c>
      <c r="DE17" s="27">
        <f t="shared" si="48"/>
        <v>6.7152592712685531E-3</v>
      </c>
      <c r="DF17" s="27">
        <f t="shared" si="49"/>
        <v>2.291990894458594E-2</v>
      </c>
      <c r="DG17" s="29">
        <f t="shared" si="50"/>
        <v>2.240700054951116</v>
      </c>
    </row>
    <row r="18" spans="1:111" x14ac:dyDescent="0.25">
      <c r="A18" s="10">
        <v>35915</v>
      </c>
      <c r="B18" s="13">
        <f t="shared" si="0"/>
        <v>0</v>
      </c>
      <c r="C18" s="13">
        <f t="shared" si="1"/>
        <v>0</v>
      </c>
      <c r="D18" s="13">
        <v>0</v>
      </c>
      <c r="E18" s="13">
        <v>2670</v>
      </c>
      <c r="F18" s="27">
        <f t="shared" si="8"/>
        <v>0</v>
      </c>
      <c r="G18" s="27">
        <f>IF(SUM(D7:D18)=0,0,SUM(D7:D18)/SUM($CZ7:$CZ18))</f>
        <v>0</v>
      </c>
      <c r="H18" s="27">
        <f t="shared" si="9"/>
        <v>0</v>
      </c>
      <c r="I18" s="13">
        <v>0</v>
      </c>
      <c r="J18" s="13">
        <v>4978.3</v>
      </c>
      <c r="K18" s="27">
        <f t="shared" si="10"/>
        <v>0</v>
      </c>
      <c r="L18" s="27">
        <f>IF(SUM(I7:I18)=0,0,SUM(I7:I18)/SUM($CZ7:$CZ18))</f>
        <v>0</v>
      </c>
      <c r="M18" s="27">
        <f t="shared" si="11"/>
        <v>0</v>
      </c>
      <c r="N18" s="13">
        <v>0</v>
      </c>
      <c r="O18" s="13">
        <v>24389.999999999996</v>
      </c>
      <c r="P18" s="27">
        <f t="shared" si="12"/>
        <v>8.324939019821679E-3</v>
      </c>
      <c r="Q18" s="27">
        <f>IF(SUM(N7:N18)=0,0,SUM(N7:N18)/SUM($CZ7:$CZ18))</f>
        <v>4.844491812808837E-2</v>
      </c>
      <c r="R18" s="27">
        <f t="shared" si="13"/>
        <v>9.9622778349778545E-4</v>
      </c>
      <c r="S18" s="13">
        <v>0</v>
      </c>
      <c r="T18" s="13">
        <v>12278.9</v>
      </c>
      <c r="U18" s="27">
        <f t="shared" si="14"/>
        <v>0</v>
      </c>
      <c r="V18" s="27">
        <f>IF(SUM(S7:S18)=0,0,SUM(S7:S18)/SUM($CZ7:$CZ18))</f>
        <v>0</v>
      </c>
      <c r="W18" s="27">
        <f t="shared" si="15"/>
        <v>0</v>
      </c>
      <c r="X18" s="13">
        <v>0</v>
      </c>
      <c r="Y18" s="13">
        <v>10720.9</v>
      </c>
      <c r="Z18" s="27">
        <f t="shared" si="16"/>
        <v>0</v>
      </c>
      <c r="AA18" s="27">
        <f>IF(SUM(X7:X18)=0,0,SUM(X7:X18)/SUM($CZ7:$CZ18))</f>
        <v>0</v>
      </c>
      <c r="AB18" s="27">
        <f t="shared" si="17"/>
        <v>0</v>
      </c>
      <c r="AC18" s="13">
        <v>0</v>
      </c>
      <c r="AD18" s="13">
        <v>13667.2</v>
      </c>
      <c r="AE18" s="27">
        <f t="shared" si="18"/>
        <v>0</v>
      </c>
      <c r="AF18" s="27">
        <f>IF(SUM(AC7:AC18)=0,0,SUM(AC7:AC18)/SUM($CZ7:$CZ18))</f>
        <v>0</v>
      </c>
      <c r="AG18" s="27">
        <f t="shared" si="19"/>
        <v>0</v>
      </c>
      <c r="AH18" s="13">
        <v>0</v>
      </c>
      <c r="AI18" s="13">
        <v>6068.1</v>
      </c>
      <c r="AJ18" s="27">
        <f t="shared" si="20"/>
        <v>0</v>
      </c>
      <c r="AK18" s="27">
        <f>IF(SUM(AH7:AH18)=0,0,SUM(AH7:AH18)/SUM($CZ7:$CZ18))</f>
        <v>0</v>
      </c>
      <c r="AL18" s="27">
        <f t="shared" si="21"/>
        <v>0</v>
      </c>
      <c r="AM18" s="13">
        <v>0</v>
      </c>
      <c r="AN18" s="13">
        <v>14087.500000000002</v>
      </c>
      <c r="AO18" s="27">
        <f t="shared" si="22"/>
        <v>0</v>
      </c>
      <c r="AP18" s="27">
        <f>IF(SUM(AM7:AM18)=0,0,SUM(AM7:AM18)/SUM($CZ7:$CZ18))</f>
        <v>0</v>
      </c>
      <c r="AQ18" s="27">
        <f t="shared" si="23"/>
        <v>0</v>
      </c>
      <c r="AR18" s="13">
        <v>0</v>
      </c>
      <c r="AS18" s="13">
        <v>1660</v>
      </c>
      <c r="AT18" s="27">
        <f t="shared" si="24"/>
        <v>0</v>
      </c>
      <c r="AU18" s="27">
        <f>IF(SUM(AR7:AR18)=0,0,SUM(AR7:AR18)/SUM($CZ7:$CZ18))</f>
        <v>0</v>
      </c>
      <c r="AV18" s="27">
        <f t="shared" si="25"/>
        <v>0</v>
      </c>
      <c r="AW18" s="13">
        <v>0</v>
      </c>
      <c r="AX18" s="13">
        <v>11889.5</v>
      </c>
      <c r="AY18" s="27">
        <f t="shared" si="26"/>
        <v>1.2682115173897163E-2</v>
      </c>
      <c r="AZ18" s="27">
        <f>IF(SUM(AW7:AW18)=0,0,SUM(AW7:AW18)/SUM($CZ7:$CZ18))</f>
        <v>3.0278073830055229E-2</v>
      </c>
      <c r="BA18" s="27">
        <f t="shared" si="27"/>
        <v>6.2264236468611601E-4</v>
      </c>
      <c r="BB18" s="13">
        <v>0</v>
      </c>
      <c r="BC18" s="13">
        <v>51764.499999999993</v>
      </c>
      <c r="BD18" s="27">
        <f t="shared" si="28"/>
        <v>1.2806637806637806E-2</v>
      </c>
      <c r="BE18" s="27">
        <f>IF(SUM(BB7:BB18)=0,0,SUM(BB7:BB18)/SUM($CZ7:$CZ18))</f>
        <v>0.13758356748377096</v>
      </c>
      <c r="BF18" s="27">
        <f t="shared" si="29"/>
        <v>2.8292869051337109E-3</v>
      </c>
      <c r="BG18" s="13">
        <v>0</v>
      </c>
      <c r="BH18" s="13">
        <v>16736.8</v>
      </c>
      <c r="BI18" s="27">
        <f t="shared" si="30"/>
        <v>0.16044631787751054</v>
      </c>
      <c r="BJ18" s="27">
        <f>IF(SUM(BG7:BG18)=0,0,SUM(BG7:BG18)/SUM($CZ7:$CZ18))</f>
        <v>0.78369344055808554</v>
      </c>
      <c r="BK18" s="27">
        <f t="shared" si="31"/>
        <v>1.6115976853643677E-2</v>
      </c>
      <c r="BL18" s="13">
        <v>0</v>
      </c>
      <c r="BM18" s="13">
        <v>3416</v>
      </c>
      <c r="BN18" s="27">
        <f t="shared" si="32"/>
        <v>0</v>
      </c>
      <c r="BO18" s="27">
        <f>IF(SUM(BL7:BL18)=0,0,SUM(BL7:BL18)/SUM($CZ7:$CZ18))</f>
        <v>0</v>
      </c>
      <c r="BP18" s="27">
        <f t="shared" si="33"/>
        <v>0</v>
      </c>
      <c r="BQ18" s="13">
        <v>0</v>
      </c>
      <c r="BR18" s="13">
        <v>9210.5</v>
      </c>
      <c r="BS18" s="27">
        <f t="shared" si="34"/>
        <v>0</v>
      </c>
      <c r="BT18" s="27">
        <f>IF(SUM(BQ7:BQ18)=0,0,SUM(BQ7:BQ18)/SUM($CZ7:$CZ18))</f>
        <v>0</v>
      </c>
      <c r="BU18" s="27">
        <f t="shared" si="35"/>
        <v>0</v>
      </c>
      <c r="BV18" s="13">
        <v>0</v>
      </c>
      <c r="BW18" s="13">
        <v>29903.100000000002</v>
      </c>
      <c r="BX18" s="27">
        <f t="shared" si="36"/>
        <v>0</v>
      </c>
      <c r="BY18" s="27">
        <f>IF(SUM(BV7:BV18)=0,0,SUM(BV7:BV18)/SUM($CZ7:$CZ18))</f>
        <v>0</v>
      </c>
      <c r="BZ18" s="27">
        <f t="shared" si="37"/>
        <v>0</v>
      </c>
      <c r="CA18" s="13">
        <v>0</v>
      </c>
      <c r="CB18" s="13">
        <v>6175.1</v>
      </c>
      <c r="CC18" s="27">
        <f t="shared" si="38"/>
        <v>0</v>
      </c>
      <c r="CD18" s="27">
        <f>IF(SUM(CA7:CA18)=0,0,SUM(CA7:CA18)/SUM($CZ7:$CZ18))</f>
        <v>0</v>
      </c>
      <c r="CE18" s="27">
        <f t="shared" si="39"/>
        <v>0</v>
      </c>
      <c r="CF18" s="13">
        <v>0</v>
      </c>
      <c r="CG18" s="13">
        <v>13072.5</v>
      </c>
      <c r="CH18" s="27">
        <f t="shared" si="40"/>
        <v>0</v>
      </c>
      <c r="CI18" s="27">
        <f>IF(SUM(CF7:CF18)=0,0,SUM(CF7:CF18)/SUM($CZ7:$CZ18))</f>
        <v>0</v>
      </c>
      <c r="CJ18" s="27">
        <f t="shared" si="41"/>
        <v>0</v>
      </c>
      <c r="CK18" s="13">
        <f t="shared" si="2"/>
        <v>0</v>
      </c>
      <c r="CL18" s="13">
        <f t="shared" si="3"/>
        <v>202785.8</v>
      </c>
      <c r="CM18" s="27">
        <f t="shared" si="42"/>
        <v>2.2569774739608955E-2</v>
      </c>
      <c r="CN18" s="27">
        <f>IF(SUM(CK7:CK18)=0,0,SUM(CK7:CK18)/SUM($CZ7:$CZ18))</f>
        <v>1</v>
      </c>
      <c r="CO18" s="27">
        <f t="shared" si="43"/>
        <v>2.0564133906961286E-2</v>
      </c>
      <c r="CP18" s="13">
        <f>$CZ18-BG18</f>
        <v>0</v>
      </c>
      <c r="CQ18" s="13">
        <f>$DA18-BH18</f>
        <v>215952.1</v>
      </c>
      <c r="CR18" s="27">
        <f t="shared" si="44"/>
        <v>4.9448398409013012E-3</v>
      </c>
      <c r="CS18" s="27">
        <f>IF(SUM(CP7:CP18)=0,0,SUM(CP7:CP18)/SUM($CZ7:$CZ18))</f>
        <v>0.2163065594419146</v>
      </c>
      <c r="CT18" s="27">
        <f t="shared" si="45"/>
        <v>4.4481570533176128E-3</v>
      </c>
      <c r="CU18" s="13">
        <f t="shared" si="4"/>
        <v>0</v>
      </c>
      <c r="CV18" s="13">
        <f t="shared" si="5"/>
        <v>220799.4</v>
      </c>
      <c r="CW18" s="27">
        <f t="shared" si="46"/>
        <v>2.0971090235823924E-2</v>
      </c>
      <c r="CX18" s="27">
        <f>IF(SUM(CU7:CU18)=0,0,SUM(CU7:CU18)/SUM($CZ7:$CZ18))</f>
        <v>0.9697219261699449</v>
      </c>
      <c r="CY18" s="27">
        <f t="shared" si="47"/>
        <v>1.9941491542275171E-2</v>
      </c>
      <c r="CZ18" s="13">
        <f t="shared" si="6"/>
        <v>0</v>
      </c>
      <c r="DA18" s="13">
        <f t="shared" si="7"/>
        <v>232688.9</v>
      </c>
      <c r="DB18" s="27">
        <f>IF(SUM(CZ7:CZ18)=0,0,SUM(CZ7:CZ18)/DA6)</f>
        <v>2.0564133906961289E-2</v>
      </c>
      <c r="DC18" s="27">
        <f>CM18</f>
        <v>2.2569774739608955E-2</v>
      </c>
      <c r="DD18" s="27">
        <f>VLOOKUP(A18,moodys_data!A:C,3,FALSE)</f>
        <v>3.4147605065217738E-2</v>
      </c>
      <c r="DE18" s="27">
        <f t="shared" si="48"/>
        <v>4.9448398409013012E-3</v>
      </c>
      <c r="DF18" s="27">
        <f t="shared" si="49"/>
        <v>2.0971090235823924E-2</v>
      </c>
      <c r="DG18" s="29">
        <f t="shared" si="50"/>
        <v>2.0564133906961288</v>
      </c>
    </row>
    <row r="19" spans="1:111" x14ac:dyDescent="0.25">
      <c r="A19" s="10">
        <v>35946</v>
      </c>
      <c r="B19" s="13">
        <f t="shared" si="0"/>
        <v>0</v>
      </c>
      <c r="C19" s="13">
        <f t="shared" si="1"/>
        <v>0</v>
      </c>
      <c r="D19" s="13">
        <v>0</v>
      </c>
      <c r="E19" s="13">
        <v>2670</v>
      </c>
      <c r="F19" s="27">
        <f t="shared" si="8"/>
        <v>0</v>
      </c>
      <c r="G19" s="27">
        <f>IF(SUM(D8:D19)=0,0,SUM(D8:D19)/SUM($CZ8:$CZ19))</f>
        <v>0</v>
      </c>
      <c r="H19" s="27">
        <f t="shared" si="9"/>
        <v>0</v>
      </c>
      <c r="I19" s="13">
        <v>300</v>
      </c>
      <c r="J19" s="13">
        <v>5178.3</v>
      </c>
      <c r="K19" s="27">
        <f t="shared" si="10"/>
        <v>7.7521382981472389E-2</v>
      </c>
      <c r="L19" s="27">
        <f>IF(SUM(I8:I19)=0,0,SUM(I8:I19)/SUM($CZ8:$CZ19))</f>
        <v>7.0948822249550667E-2</v>
      </c>
      <c r="M19" s="27">
        <f t="shared" si="11"/>
        <v>1.484389418678468E-3</v>
      </c>
      <c r="N19" s="13">
        <v>0</v>
      </c>
      <c r="O19" s="13">
        <v>24410.7</v>
      </c>
      <c r="P19" s="27">
        <f t="shared" si="12"/>
        <v>8.0372607407943209E-3</v>
      </c>
      <c r="Q19" s="27">
        <f>IF(SUM(N8:N19)=0,0,SUM(N8:N19)/SUM($CZ8:$CZ19))</f>
        <v>4.7299214833033773E-2</v>
      </c>
      <c r="R19" s="27">
        <f t="shared" si="13"/>
        <v>9.8959294578564519E-4</v>
      </c>
      <c r="S19" s="13">
        <v>0</v>
      </c>
      <c r="T19" s="13">
        <v>12573.5</v>
      </c>
      <c r="U19" s="27">
        <f t="shared" si="14"/>
        <v>0</v>
      </c>
      <c r="V19" s="27">
        <f>IF(SUM(S8:S19)=0,0,SUM(S8:S19)/SUM($CZ8:$CZ19))</f>
        <v>0</v>
      </c>
      <c r="W19" s="27">
        <f t="shared" si="15"/>
        <v>0</v>
      </c>
      <c r="X19" s="13">
        <v>0</v>
      </c>
      <c r="Y19" s="13">
        <v>10459.200000000001</v>
      </c>
      <c r="Z19" s="27">
        <f t="shared" si="16"/>
        <v>0</v>
      </c>
      <c r="AA19" s="27">
        <f>IF(SUM(X8:X19)=0,0,SUM(X8:X19)/SUM($CZ8:$CZ19))</f>
        <v>0</v>
      </c>
      <c r="AB19" s="27">
        <f t="shared" si="17"/>
        <v>0</v>
      </c>
      <c r="AC19" s="13">
        <v>0</v>
      </c>
      <c r="AD19" s="13">
        <v>14022.2</v>
      </c>
      <c r="AE19" s="27">
        <f t="shared" si="18"/>
        <v>0</v>
      </c>
      <c r="AF19" s="27">
        <f>IF(SUM(AC8:AC19)=0,0,SUM(AC8:AC19)/SUM($CZ8:$CZ19))</f>
        <v>0</v>
      </c>
      <c r="AG19" s="27">
        <f t="shared" si="19"/>
        <v>0</v>
      </c>
      <c r="AH19" s="13">
        <v>0</v>
      </c>
      <c r="AI19" s="13">
        <v>6224.9000000000005</v>
      </c>
      <c r="AJ19" s="27">
        <f t="shared" si="20"/>
        <v>0</v>
      </c>
      <c r="AK19" s="27">
        <f>IF(SUM(AH8:AH19)=0,0,SUM(AH8:AH19)/SUM($CZ8:$CZ19))</f>
        <v>0</v>
      </c>
      <c r="AL19" s="27">
        <f t="shared" si="21"/>
        <v>0</v>
      </c>
      <c r="AM19" s="13">
        <v>0</v>
      </c>
      <c r="AN19" s="13">
        <v>14906.500000000002</v>
      </c>
      <c r="AO19" s="27">
        <f t="shared" si="22"/>
        <v>0</v>
      </c>
      <c r="AP19" s="27">
        <f>IF(SUM(AM8:AM19)=0,0,SUM(AM8:AM19)/SUM($CZ8:$CZ19))</f>
        <v>0</v>
      </c>
      <c r="AQ19" s="27">
        <f t="shared" si="23"/>
        <v>0</v>
      </c>
      <c r="AR19" s="13">
        <v>0</v>
      </c>
      <c r="AS19" s="13">
        <v>1660</v>
      </c>
      <c r="AT19" s="27">
        <f t="shared" si="24"/>
        <v>0</v>
      </c>
      <c r="AU19" s="27">
        <f>IF(SUM(AR8:AR19)=0,0,SUM(AR8:AR19)/SUM($CZ8:$CZ19))</f>
        <v>0</v>
      </c>
      <c r="AV19" s="27">
        <f t="shared" si="25"/>
        <v>0</v>
      </c>
      <c r="AW19" s="13">
        <v>0</v>
      </c>
      <c r="AX19" s="13">
        <v>13084.5</v>
      </c>
      <c r="AY19" s="27">
        <f t="shared" si="26"/>
        <v>1.2944782734766579E-2</v>
      </c>
      <c r="AZ19" s="27">
        <f>IF(SUM(AW8:AW19)=0,0,SUM(AW8:AW19)/SUM($CZ8:$CZ19))</f>
        <v>2.956200927064611E-2</v>
      </c>
      <c r="BA19" s="27">
        <f t="shared" si="27"/>
        <v>6.1849559111602813E-4</v>
      </c>
      <c r="BB19" s="13">
        <v>0</v>
      </c>
      <c r="BC19" s="13">
        <v>44175.199999999997</v>
      </c>
      <c r="BD19" s="27">
        <f t="shared" si="28"/>
        <v>1.2858533493310393E-2</v>
      </c>
      <c r="BE19" s="27">
        <f>IF(SUM(BB8:BB19)=0,0,SUM(BB8:BB19)/SUM($CZ8:$CZ19))</f>
        <v>0.13432977012581593</v>
      </c>
      <c r="BF19" s="27">
        <f t="shared" si="29"/>
        <v>2.8104439660312321E-3</v>
      </c>
      <c r="BG19" s="13">
        <v>0</v>
      </c>
      <c r="BH19" s="13">
        <v>17015.3</v>
      </c>
      <c r="BI19" s="27">
        <f t="shared" si="30"/>
        <v>0.15938292543332269</v>
      </c>
      <c r="BJ19" s="27">
        <f>IF(SUM(BG8:BG19)=0,0,SUM(BG8:BG19)/SUM($CZ8:$CZ19))</f>
        <v>0.7178601835209536</v>
      </c>
      <c r="BK19" s="27">
        <f t="shared" si="31"/>
        <v>1.5019052138188738E-2</v>
      </c>
      <c r="BL19" s="13">
        <v>0</v>
      </c>
      <c r="BM19" s="13">
        <v>3666</v>
      </c>
      <c r="BN19" s="27">
        <f t="shared" si="32"/>
        <v>0</v>
      </c>
      <c r="BO19" s="27">
        <f>IF(SUM(BL8:BL19)=0,0,SUM(BL8:BL19)/SUM($CZ8:$CZ19))</f>
        <v>0</v>
      </c>
      <c r="BP19" s="27">
        <f t="shared" si="33"/>
        <v>0</v>
      </c>
      <c r="BQ19" s="13">
        <v>0</v>
      </c>
      <c r="BR19" s="13">
        <v>9210.5</v>
      </c>
      <c r="BS19" s="27">
        <f t="shared" si="34"/>
        <v>0</v>
      </c>
      <c r="BT19" s="27">
        <f>IF(SUM(BQ8:BQ19)=0,0,SUM(BQ8:BQ19)/SUM($CZ8:$CZ19))</f>
        <v>0</v>
      </c>
      <c r="BU19" s="27">
        <f t="shared" si="35"/>
        <v>0</v>
      </c>
      <c r="BV19" s="13">
        <v>0</v>
      </c>
      <c r="BW19" s="13">
        <v>26484.7</v>
      </c>
      <c r="BX19" s="27">
        <f t="shared" si="36"/>
        <v>0</v>
      </c>
      <c r="BY19" s="27">
        <f>IF(SUM(BV8:BV19)=0,0,SUM(BV8:BV19)/SUM($CZ8:$CZ19))</f>
        <v>0</v>
      </c>
      <c r="BZ19" s="27">
        <f t="shared" si="37"/>
        <v>0</v>
      </c>
      <c r="CA19" s="13">
        <v>0</v>
      </c>
      <c r="CB19" s="13">
        <v>6275.1</v>
      </c>
      <c r="CC19" s="27">
        <f t="shared" si="38"/>
        <v>0</v>
      </c>
      <c r="CD19" s="27">
        <f>IF(SUM(CA8:CA19)=0,0,SUM(CA8:CA19)/SUM($CZ8:$CZ19))</f>
        <v>0</v>
      </c>
      <c r="CE19" s="27">
        <f t="shared" si="39"/>
        <v>0</v>
      </c>
      <c r="CF19" s="13">
        <v>0</v>
      </c>
      <c r="CG19" s="13">
        <v>13347.5</v>
      </c>
      <c r="CH19" s="27">
        <f t="shared" si="40"/>
        <v>0</v>
      </c>
      <c r="CI19" s="27">
        <f>IF(SUM(CF8:CF19)=0,0,SUM(CF8:CF19)/SUM($CZ8:$CZ19))</f>
        <v>0</v>
      </c>
      <c r="CJ19" s="27">
        <f t="shared" si="41"/>
        <v>0</v>
      </c>
      <c r="CK19" s="13">
        <f t="shared" si="2"/>
        <v>300</v>
      </c>
      <c r="CL19" s="13">
        <f t="shared" si="3"/>
        <v>198879.4</v>
      </c>
      <c r="CM19" s="27">
        <f t="shared" si="42"/>
        <v>2.2947609723482493E-2</v>
      </c>
      <c r="CN19" s="27">
        <f>IF(SUM(CK8:CK19)=0,0,SUM(CK8:CK19)/SUM($CZ8:$CZ19))</f>
        <v>1</v>
      </c>
      <c r="CO19" s="27">
        <f t="shared" si="43"/>
        <v>2.0921974059800109E-2</v>
      </c>
      <c r="CP19" s="13">
        <f>$CZ19-BG19</f>
        <v>300</v>
      </c>
      <c r="CQ19" s="13">
        <f>$DA19-BH19</f>
        <v>208348.80000000002</v>
      </c>
      <c r="CR19" s="27">
        <f t="shared" si="44"/>
        <v>6.5170388061527827E-3</v>
      </c>
      <c r="CS19" s="27">
        <f>IF(SUM(CP8:CP19)=0,0,SUM(CP8:CP19)/SUM($CZ8:$CZ19))</f>
        <v>0.28213981647904646</v>
      </c>
      <c r="CT19" s="27">
        <f t="shared" si="45"/>
        <v>5.9029219216113734E-3</v>
      </c>
      <c r="CU19" s="13">
        <f t="shared" si="4"/>
        <v>300</v>
      </c>
      <c r="CV19" s="13">
        <f t="shared" si="5"/>
        <v>212279.6</v>
      </c>
      <c r="CW19" s="27">
        <f t="shared" si="46"/>
        <v>2.1322245253106178E-2</v>
      </c>
      <c r="CX19" s="27">
        <f>IF(SUM(CU8:CU19)=0,0,SUM(CU8:CU19)/SUM($CZ8:$CZ19))</f>
        <v>0.97043799072935388</v>
      </c>
      <c r="CY19" s="27">
        <f t="shared" si="47"/>
        <v>2.0303478468684084E-2</v>
      </c>
      <c r="CZ19" s="13">
        <f t="shared" si="6"/>
        <v>300</v>
      </c>
      <c r="DA19" s="13">
        <f t="shared" si="7"/>
        <v>225364.1</v>
      </c>
      <c r="DB19" s="27">
        <f>IF(SUM(CZ8:CZ19)=0,0,SUM(CZ8:CZ19)/DA7)</f>
        <v>2.0921974059800109E-2</v>
      </c>
      <c r="DC19" s="27">
        <f>CM19</f>
        <v>2.2947609723482493E-2</v>
      </c>
      <c r="DD19" s="27">
        <f>VLOOKUP(A19,moodys_data!A:C,3,FALSE)</f>
        <v>3.4130459471019128E-2</v>
      </c>
      <c r="DE19" s="27">
        <f t="shared" si="48"/>
        <v>6.5170388061527827E-3</v>
      </c>
      <c r="DF19" s="27">
        <f t="shared" si="49"/>
        <v>2.1322245253106178E-2</v>
      </c>
      <c r="DG19" s="29">
        <f t="shared" si="50"/>
        <v>2.092197405980011</v>
      </c>
    </row>
    <row r="20" spans="1:111" x14ac:dyDescent="0.25">
      <c r="A20" s="10">
        <v>35976</v>
      </c>
      <c r="B20" s="13">
        <f t="shared" si="0"/>
        <v>1</v>
      </c>
      <c r="C20" s="13">
        <f t="shared" si="1"/>
        <v>0</v>
      </c>
      <c r="D20" s="13">
        <v>0</v>
      </c>
      <c r="E20" s="13">
        <v>2779</v>
      </c>
      <c r="F20" s="27">
        <f t="shared" si="8"/>
        <v>0</v>
      </c>
      <c r="G20" s="27">
        <f>IF(SUM(D9:D20)=0,0,SUM(D9:D20)/SUM($CZ9:$CZ20))</f>
        <v>0</v>
      </c>
      <c r="H20" s="27">
        <f t="shared" si="9"/>
        <v>0</v>
      </c>
      <c r="I20" s="13">
        <v>0</v>
      </c>
      <c r="J20" s="13">
        <v>5178.3</v>
      </c>
      <c r="K20" s="27">
        <f t="shared" si="10"/>
        <v>7.0756385763815197E-2</v>
      </c>
      <c r="L20" s="27">
        <f>IF(SUM(I9:I20)=0,0,SUM(I9:I20)/SUM($CZ9:$CZ20))</f>
        <v>7.8104660244727939E-2</v>
      </c>
      <c r="M20" s="27">
        <f t="shared" si="11"/>
        <v>1.5027711099267049E-3</v>
      </c>
      <c r="N20" s="13">
        <v>0</v>
      </c>
      <c r="O20" s="13">
        <v>22825.499999999996</v>
      </c>
      <c r="P20" s="27">
        <f t="shared" si="12"/>
        <v>8.0485812363425627E-3</v>
      </c>
      <c r="Q20" s="27">
        <f>IF(SUM(N9:N20)=0,0,SUM(N9:N20)/SUM($CZ9:$CZ20))</f>
        <v>5.206977349648529E-2</v>
      </c>
      <c r="R20" s="27">
        <f t="shared" si="13"/>
        <v>1.0018474066178032E-3</v>
      </c>
      <c r="S20" s="13">
        <v>0</v>
      </c>
      <c r="T20" s="13">
        <v>13575.900000000001</v>
      </c>
      <c r="U20" s="27">
        <f t="shared" si="14"/>
        <v>0</v>
      </c>
      <c r="V20" s="27">
        <f>IF(SUM(S9:S20)=0,0,SUM(S9:S20)/SUM($CZ9:$CZ20))</f>
        <v>0</v>
      </c>
      <c r="W20" s="27">
        <f t="shared" si="15"/>
        <v>0</v>
      </c>
      <c r="X20" s="13">
        <v>0</v>
      </c>
      <c r="Y20" s="13">
        <v>10486.300000000001</v>
      </c>
      <c r="Z20" s="27">
        <f t="shared" si="16"/>
        <v>0</v>
      </c>
      <c r="AA20" s="27">
        <f>IF(SUM(X9:X20)=0,0,SUM(X9:X20)/SUM($CZ9:$CZ20))</f>
        <v>0</v>
      </c>
      <c r="AB20" s="27">
        <f t="shared" si="17"/>
        <v>0</v>
      </c>
      <c r="AC20" s="13">
        <v>0</v>
      </c>
      <c r="AD20" s="13">
        <v>14080.1</v>
      </c>
      <c r="AE20" s="27">
        <f t="shared" si="18"/>
        <v>0</v>
      </c>
      <c r="AF20" s="27">
        <f>IF(SUM(AC9:AC20)=0,0,SUM(AC9:AC20)/SUM($CZ9:$CZ20))</f>
        <v>0</v>
      </c>
      <c r="AG20" s="27">
        <f t="shared" si="19"/>
        <v>0</v>
      </c>
      <c r="AH20" s="13">
        <v>385</v>
      </c>
      <c r="AI20" s="13">
        <v>5982.8</v>
      </c>
      <c r="AJ20" s="27">
        <f t="shared" si="20"/>
        <v>8.9986910994764399E-2</v>
      </c>
      <c r="AK20" s="27">
        <f>IF(SUM(AH9:AH20)=0,0,SUM(AH9:AH20)/SUM($CZ9:$CZ20))</f>
        <v>0.10023431398073418</v>
      </c>
      <c r="AL20" s="27">
        <f t="shared" si="21"/>
        <v>1.928556257739271E-3</v>
      </c>
      <c r="AM20" s="13">
        <v>0</v>
      </c>
      <c r="AN20" s="13">
        <v>13856.500000000002</v>
      </c>
      <c r="AO20" s="27">
        <f t="shared" si="22"/>
        <v>0</v>
      </c>
      <c r="AP20" s="27">
        <f>IF(SUM(AM9:AM20)=0,0,SUM(AM9:AM20)/SUM($CZ9:$CZ20))</f>
        <v>0</v>
      </c>
      <c r="AQ20" s="27">
        <f t="shared" si="23"/>
        <v>0</v>
      </c>
      <c r="AR20" s="13">
        <v>0</v>
      </c>
      <c r="AS20" s="13">
        <v>1660</v>
      </c>
      <c r="AT20" s="27">
        <f t="shared" si="24"/>
        <v>0</v>
      </c>
      <c r="AU20" s="27">
        <f>IF(SUM(AR9:AR20)=0,0,SUM(AR9:AR20)/SUM($CZ9:$CZ20))</f>
        <v>0</v>
      </c>
      <c r="AV20" s="27">
        <f t="shared" si="25"/>
        <v>0</v>
      </c>
      <c r="AW20" s="13">
        <v>0</v>
      </c>
      <c r="AX20" s="13">
        <v>12834.5</v>
      </c>
      <c r="AY20" s="27">
        <f t="shared" si="26"/>
        <v>0</v>
      </c>
      <c r="AZ20" s="27">
        <f>IF(SUM(AW9:AW20)=0,0,SUM(AW9:AW20)/SUM($CZ9:$CZ20))</f>
        <v>0</v>
      </c>
      <c r="BA20" s="27">
        <f t="shared" si="27"/>
        <v>0</v>
      </c>
      <c r="BB20" s="13">
        <v>0</v>
      </c>
      <c r="BC20" s="13">
        <v>40378.299999999996</v>
      </c>
      <c r="BD20" s="27">
        <f t="shared" si="28"/>
        <v>1.2623316242963279E-2</v>
      </c>
      <c r="BE20" s="27">
        <f>IF(SUM(BB9:BB20)=0,0,SUM(BB9:BB20)/SUM($CZ9:$CZ20))</f>
        <v>0.14787815673001822</v>
      </c>
      <c r="BF20" s="27">
        <f t="shared" si="29"/>
        <v>2.8452466347945607E-3</v>
      </c>
      <c r="BG20" s="13">
        <v>0</v>
      </c>
      <c r="BH20" s="13">
        <v>17601.8</v>
      </c>
      <c r="BI20" s="27">
        <f t="shared" si="30"/>
        <v>0.12102085934546788</v>
      </c>
      <c r="BJ20" s="27">
        <f>IF(SUM(BG9:BG20)=0,0,SUM(BG9:BG20)/SUM($CZ9:$CZ20))</f>
        <v>0.55011715699036712</v>
      </c>
      <c r="BK20" s="27">
        <f t="shared" si="31"/>
        <v>1.058451785091709E-2</v>
      </c>
      <c r="BL20" s="13">
        <v>0</v>
      </c>
      <c r="BM20" s="13">
        <v>3454</v>
      </c>
      <c r="BN20" s="27">
        <f t="shared" si="32"/>
        <v>0</v>
      </c>
      <c r="BO20" s="27">
        <f>IF(SUM(BL9:BL20)=0,0,SUM(BL9:BL20)/SUM($CZ9:$CZ20))</f>
        <v>0</v>
      </c>
      <c r="BP20" s="27">
        <f t="shared" si="33"/>
        <v>0</v>
      </c>
      <c r="BQ20" s="13">
        <v>275</v>
      </c>
      <c r="BR20" s="13">
        <v>9610.5</v>
      </c>
      <c r="BS20" s="27">
        <f t="shared" si="34"/>
        <v>4.7891052209954377E-2</v>
      </c>
      <c r="BT20" s="27">
        <f>IF(SUM(BQ9:BQ20)=0,0,SUM(BQ9:BQ20)/SUM($CZ9:$CZ20))</f>
        <v>7.1595938557667271E-2</v>
      </c>
      <c r="BU20" s="27">
        <f t="shared" si="35"/>
        <v>1.3775401840994794E-3</v>
      </c>
      <c r="BV20" s="13">
        <v>0</v>
      </c>
      <c r="BW20" s="13">
        <v>24750.000000000004</v>
      </c>
      <c r="BX20" s="27">
        <f t="shared" si="36"/>
        <v>0</v>
      </c>
      <c r="BY20" s="27">
        <f>IF(SUM(BV9:BV20)=0,0,SUM(BV9:BV20)/SUM($CZ9:$CZ20))</f>
        <v>0</v>
      </c>
      <c r="BZ20" s="27">
        <f t="shared" si="37"/>
        <v>0</v>
      </c>
      <c r="CA20" s="13">
        <v>0</v>
      </c>
      <c r="CB20" s="13">
        <v>6241.1</v>
      </c>
      <c r="CC20" s="27">
        <f t="shared" si="38"/>
        <v>0</v>
      </c>
      <c r="CD20" s="27">
        <f>IF(SUM(CA9:CA20)=0,0,SUM(CA9:CA20)/SUM($CZ9:$CZ20))</f>
        <v>0</v>
      </c>
      <c r="CE20" s="27">
        <f t="shared" si="39"/>
        <v>0</v>
      </c>
      <c r="CF20" s="13">
        <v>0</v>
      </c>
      <c r="CG20" s="13">
        <v>14179.7</v>
      </c>
      <c r="CH20" s="27">
        <f t="shared" si="40"/>
        <v>0</v>
      </c>
      <c r="CI20" s="27">
        <f>IF(SUM(CF9:CF20)=0,0,SUM(CF9:CF20)/SUM($CZ9:$CZ20))</f>
        <v>0</v>
      </c>
      <c r="CJ20" s="27">
        <f t="shared" si="41"/>
        <v>0</v>
      </c>
      <c r="CK20" s="13">
        <f t="shared" si="2"/>
        <v>660</v>
      </c>
      <c r="CL20" s="13">
        <f t="shared" si="3"/>
        <v>194724.30000000002</v>
      </c>
      <c r="CM20" s="27">
        <f t="shared" si="42"/>
        <v>2.1055078132922719E-2</v>
      </c>
      <c r="CN20" s="27">
        <f>IF(SUM(CK9:CK20)=0,0,SUM(CK9:CK20)/SUM($CZ9:$CZ20))</f>
        <v>1</v>
      </c>
      <c r="CO20" s="27">
        <f t="shared" si="43"/>
        <v>1.9240479444094911E-2</v>
      </c>
      <c r="CP20" s="13">
        <f>$CZ20-BG20</f>
        <v>660</v>
      </c>
      <c r="CQ20" s="13">
        <f>$DA20-BH20</f>
        <v>201872.50000000003</v>
      </c>
      <c r="CR20" s="27">
        <f t="shared" si="44"/>
        <v>9.485572378540209E-3</v>
      </c>
      <c r="CS20" s="27">
        <f>IF(SUM(CP9:CP20)=0,0,SUM(CP9:CP20)/SUM($CZ9:$CZ20))</f>
        <v>0.44988284300963288</v>
      </c>
      <c r="CT20" s="27">
        <f t="shared" si="45"/>
        <v>8.6559615931778196E-3</v>
      </c>
      <c r="CU20" s="13">
        <f t="shared" si="4"/>
        <v>660</v>
      </c>
      <c r="CV20" s="13">
        <f t="shared" si="5"/>
        <v>206639.80000000002</v>
      </c>
      <c r="CW20" s="27">
        <f t="shared" si="46"/>
        <v>2.0207366192618655E-2</v>
      </c>
      <c r="CX20" s="27">
        <f>IF(SUM(CU9:CU20)=0,0,SUM(CU9:CU20)/SUM($CZ9:$CZ20))</f>
        <v>1</v>
      </c>
      <c r="CY20" s="27">
        <f t="shared" si="47"/>
        <v>1.9240479444094911E-2</v>
      </c>
      <c r="CZ20" s="13">
        <f t="shared" si="6"/>
        <v>660</v>
      </c>
      <c r="DA20" s="13">
        <f t="shared" si="7"/>
        <v>219474.30000000002</v>
      </c>
      <c r="DB20" s="27">
        <f>IF(SUM(CZ9:CZ20)=0,0,SUM(CZ9:CZ20)/DA8)</f>
        <v>1.9240479444094911E-2</v>
      </c>
      <c r="DC20" s="27">
        <f>CM20</f>
        <v>2.1055078132922719E-2</v>
      </c>
      <c r="DD20" s="27">
        <f>VLOOKUP(A20,moodys_data!A:C,3,FALSE)</f>
        <v>3.4112619222322824E-2</v>
      </c>
      <c r="DE20" s="27">
        <f t="shared" si="48"/>
        <v>9.485572378540209E-3</v>
      </c>
      <c r="DF20" s="27">
        <f t="shared" si="49"/>
        <v>2.0207366192618655E-2</v>
      </c>
      <c r="DG20" s="29">
        <f t="shared" si="50"/>
        <v>1.9240479444094911</v>
      </c>
    </row>
    <row r="21" spans="1:111" x14ac:dyDescent="0.25">
      <c r="A21" s="10">
        <v>36007</v>
      </c>
      <c r="B21" s="13">
        <f t="shared" si="0"/>
        <v>0</v>
      </c>
      <c r="C21" s="13">
        <f t="shared" si="1"/>
        <v>0</v>
      </c>
      <c r="D21" s="13">
        <v>0</v>
      </c>
      <c r="E21" s="13">
        <v>2779</v>
      </c>
      <c r="F21" s="27">
        <f t="shared" si="8"/>
        <v>0</v>
      </c>
      <c r="G21" s="27">
        <f>IF(SUM(D10:D21)=0,0,SUM(D10:D21)/SUM($CZ10:$CZ21))</f>
        <v>0</v>
      </c>
      <c r="H21" s="27">
        <f t="shared" si="9"/>
        <v>0</v>
      </c>
      <c r="I21" s="13">
        <v>0</v>
      </c>
      <c r="J21" s="13">
        <v>4489</v>
      </c>
      <c r="K21" s="27">
        <f t="shared" si="10"/>
        <v>7.0756385763815197E-2</v>
      </c>
      <c r="L21" s="27">
        <f>IF(SUM(I10:I21)=0,0,SUM(I10:I21)/SUM($CZ10:$CZ21))</f>
        <v>7.4812967581047385E-2</v>
      </c>
      <c r="M21" s="27">
        <f t="shared" si="11"/>
        <v>1.5166543817661743E-3</v>
      </c>
      <c r="N21" s="13">
        <v>0</v>
      </c>
      <c r="O21" s="13">
        <v>23451</v>
      </c>
      <c r="P21" s="27">
        <f t="shared" si="12"/>
        <v>7.9700009165501046E-3</v>
      </c>
      <c r="Q21" s="27">
        <f>IF(SUM(N10:N21)=0,0,SUM(N10:N21)/SUM($CZ10:$CZ21))</f>
        <v>4.9875311720698257E-2</v>
      </c>
      <c r="R21" s="27">
        <f t="shared" si="13"/>
        <v>1.0111029211774493E-3</v>
      </c>
      <c r="S21" s="13">
        <v>0</v>
      </c>
      <c r="T21" s="13">
        <v>13722</v>
      </c>
      <c r="U21" s="27">
        <f t="shared" si="14"/>
        <v>0</v>
      </c>
      <c r="V21" s="27">
        <f>IF(SUM(S10:S21)=0,0,SUM(S10:S21)/SUM($CZ10:$CZ21))</f>
        <v>0</v>
      </c>
      <c r="W21" s="27">
        <f t="shared" si="15"/>
        <v>0</v>
      </c>
      <c r="X21" s="13">
        <v>0</v>
      </c>
      <c r="Y21" s="13">
        <v>10385</v>
      </c>
      <c r="Z21" s="27">
        <f t="shared" si="16"/>
        <v>0</v>
      </c>
      <c r="AA21" s="27">
        <f>IF(SUM(X10:X21)=0,0,SUM(X10:X21)/SUM($CZ10:$CZ21))</f>
        <v>0</v>
      </c>
      <c r="AB21" s="27">
        <f t="shared" si="17"/>
        <v>0</v>
      </c>
      <c r="AC21" s="13">
        <v>0</v>
      </c>
      <c r="AD21" s="13">
        <v>14249</v>
      </c>
      <c r="AE21" s="27">
        <f t="shared" si="18"/>
        <v>0</v>
      </c>
      <c r="AF21" s="27">
        <f>IF(SUM(AC10:AC21)=0,0,SUM(AC10:AC21)/SUM($CZ10:$CZ21))</f>
        <v>0</v>
      </c>
      <c r="AG21" s="27">
        <f t="shared" si="19"/>
        <v>0</v>
      </c>
      <c r="AH21" s="13">
        <v>0</v>
      </c>
      <c r="AI21" s="13">
        <v>5828</v>
      </c>
      <c r="AJ21" s="27">
        <f t="shared" si="20"/>
        <v>9.0225211501956823E-2</v>
      </c>
      <c r="AK21" s="27">
        <f>IF(SUM(AH10:AH21)=0,0,SUM(AH10:AH21)/SUM($CZ10:$CZ21))</f>
        <v>9.6009975062344141E-2</v>
      </c>
      <c r="AL21" s="27">
        <f t="shared" si="21"/>
        <v>1.9463731232665902E-3</v>
      </c>
      <c r="AM21" s="13">
        <v>294</v>
      </c>
      <c r="AN21" s="13">
        <v>13954</v>
      </c>
      <c r="AO21" s="27">
        <f t="shared" si="22"/>
        <v>3.8959490081231861E-2</v>
      </c>
      <c r="AP21" s="27">
        <f>IF(SUM(AM10:AM21)=0,0,SUM(AM10:AM21)/SUM($CZ10:$CZ21))</f>
        <v>7.3316708229426431E-2</v>
      </c>
      <c r="AQ21" s="27">
        <f t="shared" si="23"/>
        <v>1.4863212941308506E-3</v>
      </c>
      <c r="AR21" s="13">
        <v>0</v>
      </c>
      <c r="AS21" s="13">
        <v>1660</v>
      </c>
      <c r="AT21" s="27">
        <f t="shared" si="24"/>
        <v>0</v>
      </c>
      <c r="AU21" s="27">
        <f>IF(SUM(AR10:AR21)=0,0,SUM(AR10:AR21)/SUM($CZ10:$CZ21))</f>
        <v>0</v>
      </c>
      <c r="AV21" s="27">
        <f t="shared" si="25"/>
        <v>0</v>
      </c>
      <c r="AW21" s="13">
        <v>0</v>
      </c>
      <c r="AX21" s="13">
        <v>13360</v>
      </c>
      <c r="AY21" s="27">
        <f t="shared" si="26"/>
        <v>0</v>
      </c>
      <c r="AZ21" s="27">
        <f>IF(SUM(AW10:AW21)=0,0,SUM(AW10:AW21)/SUM($CZ10:$CZ21))</f>
        <v>0</v>
      </c>
      <c r="BA21" s="27">
        <f t="shared" si="27"/>
        <v>0</v>
      </c>
      <c r="BB21" s="13">
        <v>0</v>
      </c>
      <c r="BC21" s="13">
        <v>40119</v>
      </c>
      <c r="BD21" s="27">
        <f t="shared" si="28"/>
        <v>1.259309020687698E-2</v>
      </c>
      <c r="BE21" s="27">
        <f>IF(SUM(BB10:BB21)=0,0,SUM(BB10:BB21)/SUM($CZ10:$CZ21))</f>
        <v>0.14164588528678304</v>
      </c>
      <c r="BF21" s="27">
        <f t="shared" si="29"/>
        <v>2.8715322961439566E-3</v>
      </c>
      <c r="BG21" s="13">
        <v>0</v>
      </c>
      <c r="BH21" s="13">
        <v>16696</v>
      </c>
      <c r="BI21" s="27">
        <f t="shared" si="30"/>
        <v>0.11464953459670815</v>
      </c>
      <c r="BJ21" s="27">
        <f>IF(SUM(BG10:BG21)=0,0,SUM(BG10:BG21)/SUM($CZ10:$CZ21))</f>
        <v>0.49576059850374066</v>
      </c>
      <c r="BK21" s="27">
        <f t="shared" si="31"/>
        <v>1.0050363036503848E-2</v>
      </c>
      <c r="BL21" s="13">
        <v>0</v>
      </c>
      <c r="BM21" s="13">
        <v>3288</v>
      </c>
      <c r="BN21" s="27">
        <f t="shared" si="32"/>
        <v>0</v>
      </c>
      <c r="BO21" s="27">
        <f>IF(SUM(BL10:BL21)=0,0,SUM(BL10:BL21)/SUM($CZ10:$CZ21))</f>
        <v>0</v>
      </c>
      <c r="BP21" s="27">
        <f t="shared" si="33"/>
        <v>0</v>
      </c>
      <c r="BQ21" s="13">
        <v>0</v>
      </c>
      <c r="BR21" s="13">
        <v>10060</v>
      </c>
      <c r="BS21" s="27">
        <f t="shared" si="34"/>
        <v>4.7891052209954377E-2</v>
      </c>
      <c r="BT21" s="27">
        <f>IF(SUM(BQ10:BQ21)=0,0,SUM(BQ10:BQ21)/SUM($CZ10:$CZ21))</f>
        <v>6.8578553615960103E-2</v>
      </c>
      <c r="BU21" s="27">
        <f t="shared" si="35"/>
        <v>1.3902665166189931E-3</v>
      </c>
      <c r="BV21" s="13">
        <v>0</v>
      </c>
      <c r="BW21" s="13">
        <v>27189</v>
      </c>
      <c r="BX21" s="27">
        <f t="shared" si="36"/>
        <v>0</v>
      </c>
      <c r="BY21" s="27">
        <f>IF(SUM(BV10:BV21)=0,0,SUM(BV10:BV21)/SUM($CZ10:$CZ21))</f>
        <v>0</v>
      </c>
      <c r="BZ21" s="27">
        <f t="shared" si="37"/>
        <v>0</v>
      </c>
      <c r="CA21" s="13">
        <v>0</v>
      </c>
      <c r="CB21" s="13">
        <v>6516</v>
      </c>
      <c r="CC21" s="27">
        <f t="shared" si="38"/>
        <v>0</v>
      </c>
      <c r="CD21" s="27">
        <f>IF(SUM(CA10:CA21)=0,0,SUM(CA10:CA21)/SUM($CZ10:$CZ21))</f>
        <v>0</v>
      </c>
      <c r="CE21" s="27">
        <f t="shared" si="39"/>
        <v>0</v>
      </c>
      <c r="CF21" s="13">
        <v>0</v>
      </c>
      <c r="CG21" s="13">
        <v>15524</v>
      </c>
      <c r="CH21" s="27">
        <f t="shared" si="40"/>
        <v>0</v>
      </c>
      <c r="CI21" s="27">
        <f>IF(SUM(CF10:CF21)=0,0,SUM(CF10:CF21)/SUM($CZ10:$CZ21))</f>
        <v>0</v>
      </c>
      <c r="CJ21" s="27">
        <f t="shared" si="41"/>
        <v>0</v>
      </c>
      <c r="CK21" s="13">
        <f t="shared" si="2"/>
        <v>294</v>
      </c>
      <c r="CL21" s="13">
        <f t="shared" si="3"/>
        <v>196080</v>
      </c>
      <c r="CM21" s="27">
        <f t="shared" si="42"/>
        <v>2.2265544098270449E-2</v>
      </c>
      <c r="CN21" s="27">
        <f>IF(SUM(CK10:CK21)=0,0,SUM(CK10:CK21)/SUM($CZ10:$CZ21))</f>
        <v>1</v>
      </c>
      <c r="CO21" s="27">
        <f t="shared" si="43"/>
        <v>2.0272613569607863E-2</v>
      </c>
      <c r="CP21" s="13">
        <f>$CZ21-BG21</f>
        <v>294</v>
      </c>
      <c r="CQ21" s="13">
        <f>$DA21-BH21</f>
        <v>206573</v>
      </c>
      <c r="CR21" s="27">
        <f t="shared" si="44"/>
        <v>1.1204450749179889E-2</v>
      </c>
      <c r="CS21" s="27">
        <f>IF(SUM(CP10:CP21)=0,0,SUM(CP10:CP21)/SUM($CZ10:$CZ21))</f>
        <v>0.50423940149625934</v>
      </c>
      <c r="CT21" s="27">
        <f t="shared" si="45"/>
        <v>1.0222250533104014E-2</v>
      </c>
      <c r="CU21" s="13">
        <f t="shared" si="4"/>
        <v>294</v>
      </c>
      <c r="CV21" s="13">
        <f t="shared" si="5"/>
        <v>209909</v>
      </c>
      <c r="CW21" s="27">
        <f t="shared" si="46"/>
        <v>2.1349387789002028E-2</v>
      </c>
      <c r="CX21" s="27">
        <f>IF(SUM(CU10:CU21)=0,0,SUM(CU10:CU21)/SUM($CZ10:$CZ21))</f>
        <v>1</v>
      </c>
      <c r="CY21" s="27">
        <f t="shared" si="47"/>
        <v>2.0272613569607863E-2</v>
      </c>
      <c r="CZ21" s="13">
        <f t="shared" si="6"/>
        <v>294</v>
      </c>
      <c r="DA21" s="13">
        <f t="shared" si="7"/>
        <v>223269</v>
      </c>
      <c r="DB21" s="27">
        <f>IF(SUM(CZ10:CZ21)=0,0,SUM(CZ10:CZ21)/DA9)</f>
        <v>2.0272613569607863E-2</v>
      </c>
      <c r="DC21" s="27">
        <f>CM21</f>
        <v>2.2265544098270449E-2</v>
      </c>
      <c r="DD21" s="27">
        <f>VLOOKUP(A21,moodys_data!A:C,3,FALSE)</f>
        <v>3.4090011469395241E-2</v>
      </c>
      <c r="DE21" s="27">
        <f t="shared" si="48"/>
        <v>1.1204450749179889E-2</v>
      </c>
      <c r="DF21" s="27">
        <f t="shared" si="49"/>
        <v>2.1349387789002028E-2</v>
      </c>
      <c r="DG21" s="29">
        <f t="shared" si="50"/>
        <v>2.0272613569607865</v>
      </c>
    </row>
    <row r="22" spans="1:111" x14ac:dyDescent="0.25">
      <c r="A22" s="10">
        <v>36038</v>
      </c>
      <c r="B22" s="13">
        <f t="shared" si="0"/>
        <v>0</v>
      </c>
      <c r="C22" s="13">
        <f t="shared" si="1"/>
        <v>0</v>
      </c>
      <c r="D22" s="13">
        <v>0</v>
      </c>
      <c r="E22" s="13">
        <v>2779</v>
      </c>
      <c r="F22" s="27">
        <f t="shared" si="8"/>
        <v>0</v>
      </c>
      <c r="G22" s="27">
        <f>IF(SUM(D11:D22)=0,0,SUM(D11:D22)/SUM($CZ11:$CZ22))</f>
        <v>0</v>
      </c>
      <c r="H22" s="27">
        <f t="shared" si="9"/>
        <v>0</v>
      </c>
      <c r="I22" s="13">
        <v>0</v>
      </c>
      <c r="J22" s="13">
        <v>4839.8999999999996</v>
      </c>
      <c r="K22" s="27">
        <f t="shared" si="10"/>
        <v>7.0756385763815197E-2</v>
      </c>
      <c r="L22" s="27">
        <f>IF(SUM(I11:I22)=0,0,SUM(I11:I22)/SUM($CZ11:$CZ22))</f>
        <v>6.5789473684210523E-2</v>
      </c>
      <c r="M22" s="27">
        <f t="shared" si="11"/>
        <v>1.5225960872325753E-3</v>
      </c>
      <c r="N22" s="13">
        <v>650</v>
      </c>
      <c r="O22" s="13">
        <v>22917.299999999996</v>
      </c>
      <c r="P22" s="27">
        <f t="shared" si="12"/>
        <v>3.3282300472608661E-2</v>
      </c>
      <c r="Q22" s="27">
        <f>IF(SUM(N11:N22)=0,0,SUM(N11:N22)/SUM($CZ11:$CZ22))</f>
        <v>0.18640350877192982</v>
      </c>
      <c r="R22" s="27">
        <f t="shared" si="13"/>
        <v>4.3140222471589624E-3</v>
      </c>
      <c r="S22" s="13">
        <v>0</v>
      </c>
      <c r="T22" s="13">
        <v>13375.900000000001</v>
      </c>
      <c r="U22" s="27">
        <f t="shared" si="14"/>
        <v>0</v>
      </c>
      <c r="V22" s="27">
        <f>IF(SUM(S11:S22)=0,0,SUM(S11:S22)/SUM($CZ11:$CZ22))</f>
        <v>0</v>
      </c>
      <c r="W22" s="27">
        <f t="shared" si="15"/>
        <v>0</v>
      </c>
      <c r="X22" s="13">
        <v>0</v>
      </c>
      <c r="Y22" s="13">
        <v>10431.300000000001</v>
      </c>
      <c r="Z22" s="27">
        <f t="shared" si="16"/>
        <v>0</v>
      </c>
      <c r="AA22" s="27">
        <f>IF(SUM(X11:X22)=0,0,SUM(X11:X22)/SUM($CZ11:$CZ22))</f>
        <v>0</v>
      </c>
      <c r="AB22" s="27">
        <f t="shared" si="17"/>
        <v>0</v>
      </c>
      <c r="AC22" s="13">
        <v>0</v>
      </c>
      <c r="AD22" s="13">
        <v>15833.400000000001</v>
      </c>
      <c r="AE22" s="27">
        <f t="shared" si="18"/>
        <v>0</v>
      </c>
      <c r="AF22" s="27">
        <f>IF(SUM(AC11:AC22)=0,0,SUM(AC11:AC22)/SUM($CZ11:$CZ22))</f>
        <v>0</v>
      </c>
      <c r="AG22" s="27">
        <f t="shared" si="19"/>
        <v>0</v>
      </c>
      <c r="AH22" s="13">
        <v>0</v>
      </c>
      <c r="AI22" s="13">
        <v>5991.5999999999995</v>
      </c>
      <c r="AJ22" s="27">
        <f t="shared" si="20"/>
        <v>8.2669472418457832E-2</v>
      </c>
      <c r="AK22" s="27">
        <f>IF(SUM(AH11:AH22)=0,0,SUM(AH11:AH22)/SUM($CZ11:$CZ22))</f>
        <v>8.4429824561403508E-2</v>
      </c>
      <c r="AL22" s="27">
        <f t="shared" si="21"/>
        <v>1.9539983119484716E-3</v>
      </c>
      <c r="AM22" s="13">
        <v>0</v>
      </c>
      <c r="AN22" s="13">
        <v>14231.500000000002</v>
      </c>
      <c r="AO22" s="27">
        <f t="shared" si="22"/>
        <v>3.8959490081231861E-2</v>
      </c>
      <c r="AP22" s="27">
        <f>IF(SUM(AM11:AM22)=0,0,SUM(AM11:AM22)/SUM($CZ11:$CZ22))</f>
        <v>6.4473684210526322E-2</v>
      </c>
      <c r="AQ22" s="27">
        <f t="shared" si="23"/>
        <v>1.4921441654879234E-3</v>
      </c>
      <c r="AR22" s="13">
        <v>0</v>
      </c>
      <c r="AS22" s="13">
        <v>1760</v>
      </c>
      <c r="AT22" s="27">
        <f t="shared" si="24"/>
        <v>0</v>
      </c>
      <c r="AU22" s="27">
        <f>IF(SUM(AR11:AR22)=0,0,SUM(AR11:AR22)/SUM($CZ11:$CZ22))</f>
        <v>0</v>
      </c>
      <c r="AV22" s="27">
        <f t="shared" si="25"/>
        <v>0</v>
      </c>
      <c r="AW22" s="13">
        <v>0</v>
      </c>
      <c r="AX22" s="13">
        <v>13313.4</v>
      </c>
      <c r="AY22" s="27">
        <f t="shared" si="26"/>
        <v>0</v>
      </c>
      <c r="AZ22" s="27">
        <f>IF(SUM(AW11:AW22)=0,0,SUM(AW11:AW22)/SUM($CZ11:$CZ22))</f>
        <v>0</v>
      </c>
      <c r="BA22" s="27">
        <f t="shared" si="27"/>
        <v>0</v>
      </c>
      <c r="BB22" s="13">
        <v>0</v>
      </c>
      <c r="BC22" s="13">
        <v>41892.399999999994</v>
      </c>
      <c r="BD22" s="27">
        <f t="shared" si="28"/>
        <v>1.2479402394814897E-2</v>
      </c>
      <c r="BE22" s="27">
        <f>IF(SUM(BB11:BB22)=0,0,SUM(BB11:BB22)/SUM($CZ11:$CZ22))</f>
        <v>0.12456140350877193</v>
      </c>
      <c r="BF22" s="27">
        <f t="shared" si="29"/>
        <v>2.8827819251603421E-3</v>
      </c>
      <c r="BG22" s="13">
        <v>0</v>
      </c>
      <c r="BH22" s="13">
        <v>17202.599999999999</v>
      </c>
      <c r="BI22" s="27">
        <f t="shared" si="30"/>
        <v>0.12010254518158513</v>
      </c>
      <c r="BJ22" s="27">
        <f>IF(SUM(BG11:BG22)=0,0,SUM(BG11:BG22)/SUM($CZ11:$CZ22))</f>
        <v>0.41403508771929826</v>
      </c>
      <c r="BK22" s="27">
        <f t="shared" si="31"/>
        <v>9.5822047089836725E-3</v>
      </c>
      <c r="BL22" s="13">
        <v>0</v>
      </c>
      <c r="BM22" s="13">
        <v>3080.9</v>
      </c>
      <c r="BN22" s="27">
        <f t="shared" si="32"/>
        <v>0</v>
      </c>
      <c r="BO22" s="27">
        <f>IF(SUM(BL11:BL22)=0,0,SUM(BL11:BL22)/SUM($CZ11:$CZ22))</f>
        <v>0</v>
      </c>
      <c r="BP22" s="27">
        <f t="shared" si="33"/>
        <v>0</v>
      </c>
      <c r="BQ22" s="13">
        <v>0</v>
      </c>
      <c r="BR22" s="13">
        <v>9035.5</v>
      </c>
      <c r="BS22" s="27">
        <f t="shared" si="34"/>
        <v>4.9619284760564396E-2</v>
      </c>
      <c r="BT22" s="27">
        <f>IF(SUM(BQ11:BQ22)=0,0,SUM(BQ11:BQ22)/SUM($CZ11:$CZ22))</f>
        <v>6.0307017543859649E-2</v>
      </c>
      <c r="BU22" s="27">
        <f t="shared" si="35"/>
        <v>1.3957130799631937E-3</v>
      </c>
      <c r="BV22" s="13">
        <v>0</v>
      </c>
      <c r="BW22" s="13">
        <v>30056.200000000004</v>
      </c>
      <c r="BX22" s="27">
        <f t="shared" si="36"/>
        <v>0</v>
      </c>
      <c r="BY22" s="27">
        <f>IF(SUM(BV11:BV22)=0,0,SUM(BV11:BV22)/SUM($CZ11:$CZ22))</f>
        <v>0</v>
      </c>
      <c r="BZ22" s="27">
        <f t="shared" si="37"/>
        <v>0</v>
      </c>
      <c r="CA22" s="13">
        <v>0</v>
      </c>
      <c r="CB22" s="13">
        <v>6735.1</v>
      </c>
      <c r="CC22" s="27">
        <f t="shared" si="38"/>
        <v>0</v>
      </c>
      <c r="CD22" s="27">
        <f>IF(SUM(CA11:CA22)=0,0,SUM(CA11:CA22)/SUM($CZ11:$CZ22))</f>
        <v>0</v>
      </c>
      <c r="CE22" s="27">
        <f t="shared" si="39"/>
        <v>0</v>
      </c>
      <c r="CF22" s="13">
        <v>0</v>
      </c>
      <c r="CG22" s="13">
        <v>15337.6</v>
      </c>
      <c r="CH22" s="27">
        <f t="shared" si="40"/>
        <v>0</v>
      </c>
      <c r="CI22" s="27">
        <f>IF(SUM(CF11:CF22)=0,0,SUM(CF11:CF22)/SUM($CZ11:$CZ22))</f>
        <v>0</v>
      </c>
      <c r="CJ22" s="27">
        <f t="shared" si="41"/>
        <v>0</v>
      </c>
      <c r="CK22" s="13">
        <f t="shared" si="2"/>
        <v>650</v>
      </c>
      <c r="CL22" s="13">
        <f t="shared" si="3"/>
        <v>198757.40000000002</v>
      </c>
      <c r="CM22" s="27">
        <f t="shared" si="42"/>
        <v>2.5559420608291791E-2</v>
      </c>
      <c r="CN22" s="27">
        <f>IF(SUM(CK11:CK22)=0,0,SUM(CK11:CK22)/SUM($CZ11:$CZ22))</f>
        <v>1</v>
      </c>
      <c r="CO22" s="27">
        <f t="shared" si="43"/>
        <v>2.314346052593514E-2</v>
      </c>
      <c r="CP22" s="13">
        <f>$CZ22-BG22</f>
        <v>650</v>
      </c>
      <c r="CQ22" s="13">
        <f>$DA22-BH22</f>
        <v>211611.00000000003</v>
      </c>
      <c r="CR22" s="27">
        <f t="shared" si="44"/>
        <v>1.4737027885633604E-2</v>
      </c>
      <c r="CS22" s="27">
        <f>IF(SUM(CP11:CP22)=0,0,SUM(CP11:CP22)/SUM($CZ11:$CZ22))</f>
        <v>0.5859649122807018</v>
      </c>
      <c r="CT22" s="27">
        <f t="shared" si="45"/>
        <v>1.356125581695147E-2</v>
      </c>
      <c r="CU22" s="13">
        <f t="shared" si="4"/>
        <v>650</v>
      </c>
      <c r="CV22" s="13">
        <f t="shared" si="5"/>
        <v>215500.20000000004</v>
      </c>
      <c r="CW22" s="27">
        <f t="shared" si="46"/>
        <v>2.4347957948513681E-2</v>
      </c>
      <c r="CX22" s="27">
        <f>IF(SUM(CU11:CU22)=0,0,SUM(CU11:CU22)/SUM($CZ11:$CZ22))</f>
        <v>1</v>
      </c>
      <c r="CY22" s="27">
        <f t="shared" si="47"/>
        <v>2.314346052593514E-2</v>
      </c>
      <c r="CZ22" s="13">
        <f t="shared" si="6"/>
        <v>650</v>
      </c>
      <c r="DA22" s="13">
        <f t="shared" si="7"/>
        <v>228813.60000000003</v>
      </c>
      <c r="DB22" s="27">
        <f>IF(SUM(CZ11:CZ22)=0,0,SUM(CZ11:CZ22)/DA10)</f>
        <v>2.314346052593514E-2</v>
      </c>
      <c r="DC22" s="27">
        <f>CM22</f>
        <v>2.5559420608291791E-2</v>
      </c>
      <c r="DD22" s="27">
        <f>VLOOKUP(A22,moodys_data!A:C,3,FALSE)</f>
        <v>3.4065861915379428E-2</v>
      </c>
      <c r="DE22" s="27">
        <f t="shared" si="48"/>
        <v>1.4737027885633604E-2</v>
      </c>
      <c r="DF22" s="27">
        <f t="shared" si="49"/>
        <v>2.4347957948513681E-2</v>
      </c>
      <c r="DG22" s="29">
        <f t="shared" si="50"/>
        <v>2.314346052593514</v>
      </c>
    </row>
    <row r="23" spans="1:111" x14ac:dyDescent="0.25">
      <c r="A23" s="10">
        <v>36068</v>
      </c>
      <c r="B23" s="13">
        <f t="shared" si="0"/>
        <v>1</v>
      </c>
      <c r="C23" s="13">
        <f t="shared" si="1"/>
        <v>0</v>
      </c>
      <c r="D23" s="13">
        <v>0</v>
      </c>
      <c r="E23" s="13">
        <v>2779</v>
      </c>
      <c r="F23" s="27">
        <f t="shared" si="8"/>
        <v>0</v>
      </c>
      <c r="G23" s="27">
        <f>IF(SUM(D12:D23)=0,0,SUM(D12:D23)/SUM($CZ12:$CZ23))</f>
        <v>0</v>
      </c>
      <c r="H23" s="27">
        <f t="shared" si="9"/>
        <v>0</v>
      </c>
      <c r="I23" s="13">
        <v>0</v>
      </c>
      <c r="J23" s="13">
        <v>4839.8999999999996</v>
      </c>
      <c r="K23" s="27">
        <f t="shared" si="10"/>
        <v>7.0756385763815197E-2</v>
      </c>
      <c r="L23" s="27">
        <f>IF(SUM(I12:I23)=0,0,SUM(I12:I23)/SUM($CZ12:$CZ23))</f>
        <v>6.5789473684210523E-2</v>
      </c>
      <c r="M23" s="27">
        <f t="shared" si="11"/>
        <v>1.5588343037076873E-3</v>
      </c>
      <c r="N23" s="13">
        <v>0</v>
      </c>
      <c r="O23" s="13">
        <v>23107.1</v>
      </c>
      <c r="P23" s="27">
        <f t="shared" si="12"/>
        <v>3.4018369919756666E-2</v>
      </c>
      <c r="Q23" s="27">
        <f>IF(SUM(N12:N23)=0,0,SUM(N12:N23)/SUM($CZ12:$CZ23))</f>
        <v>0.18640350877192982</v>
      </c>
      <c r="R23" s="27">
        <f t="shared" si="13"/>
        <v>4.4166971938384468E-3</v>
      </c>
      <c r="S23" s="13">
        <v>0</v>
      </c>
      <c r="T23" s="13">
        <v>13126.900000000001</v>
      </c>
      <c r="U23" s="27">
        <f t="shared" si="14"/>
        <v>0</v>
      </c>
      <c r="V23" s="27">
        <f>IF(SUM(S12:S23)=0,0,SUM(S12:S23)/SUM($CZ12:$CZ23))</f>
        <v>0</v>
      </c>
      <c r="W23" s="27">
        <f t="shared" si="15"/>
        <v>0</v>
      </c>
      <c r="X23" s="13">
        <v>0</v>
      </c>
      <c r="Y23" s="13">
        <v>10751</v>
      </c>
      <c r="Z23" s="27">
        <f t="shared" si="16"/>
        <v>0</v>
      </c>
      <c r="AA23" s="27">
        <f>IF(SUM(X12:X23)=0,0,SUM(X12:X23)/SUM($CZ12:$CZ23))</f>
        <v>0</v>
      </c>
      <c r="AB23" s="27">
        <f t="shared" si="17"/>
        <v>0</v>
      </c>
      <c r="AC23" s="13">
        <v>0</v>
      </c>
      <c r="AD23" s="13">
        <v>16558.400000000001</v>
      </c>
      <c r="AE23" s="27">
        <f t="shared" si="18"/>
        <v>0</v>
      </c>
      <c r="AF23" s="27">
        <f>IF(SUM(AC12:AC23)=0,0,SUM(AC12:AC23)/SUM($CZ12:$CZ23))</f>
        <v>0</v>
      </c>
      <c r="AG23" s="27">
        <f t="shared" si="19"/>
        <v>0</v>
      </c>
      <c r="AH23" s="13">
        <v>0</v>
      </c>
      <c r="AI23" s="13">
        <v>5791.5999999999995</v>
      </c>
      <c r="AJ23" s="27">
        <f t="shared" si="20"/>
        <v>8.4949581871538574E-2</v>
      </c>
      <c r="AK23" s="27">
        <f>IF(SUM(AH12:AH23)=0,0,SUM(AH12:AH23)/SUM($CZ12:$CZ23))</f>
        <v>8.4429824561403508E-2</v>
      </c>
      <c r="AL23" s="27">
        <f t="shared" si="21"/>
        <v>2.0005040230915319E-3</v>
      </c>
      <c r="AM23" s="13">
        <v>0</v>
      </c>
      <c r="AN23" s="13">
        <v>15179.800000000001</v>
      </c>
      <c r="AO23" s="27">
        <f t="shared" si="22"/>
        <v>3.8959490081231861E-2</v>
      </c>
      <c r="AP23" s="27">
        <f>IF(SUM(AM12:AM23)=0,0,SUM(AM12:AM23)/SUM($CZ12:$CZ23))</f>
        <v>6.4473684210526322E-2</v>
      </c>
      <c r="AQ23" s="27">
        <f t="shared" si="23"/>
        <v>1.5276576176335335E-3</v>
      </c>
      <c r="AR23" s="13">
        <v>0</v>
      </c>
      <c r="AS23" s="13">
        <v>1035</v>
      </c>
      <c r="AT23" s="27">
        <f t="shared" si="24"/>
        <v>0</v>
      </c>
      <c r="AU23" s="27">
        <f>IF(SUM(AR12:AR23)=0,0,SUM(AR12:AR23)/SUM($CZ12:$CZ23))</f>
        <v>0</v>
      </c>
      <c r="AV23" s="27">
        <f t="shared" si="25"/>
        <v>0</v>
      </c>
      <c r="AW23" s="13">
        <v>0</v>
      </c>
      <c r="AX23" s="13">
        <v>13898.4</v>
      </c>
      <c r="AY23" s="27">
        <f t="shared" si="26"/>
        <v>0</v>
      </c>
      <c r="AZ23" s="27">
        <f>IF(SUM(AW12:AW23)=0,0,SUM(AW12:AW23)/SUM($CZ12:$CZ23))</f>
        <v>0</v>
      </c>
      <c r="BA23" s="27">
        <f t="shared" si="27"/>
        <v>0</v>
      </c>
      <c r="BB23" s="13">
        <v>0</v>
      </c>
      <c r="BC23" s="13">
        <v>42301.1</v>
      </c>
      <c r="BD23" s="27">
        <f t="shared" si="28"/>
        <v>1.2775528565002249E-2</v>
      </c>
      <c r="BE23" s="27">
        <f>IF(SUM(BB12:BB23)=0,0,SUM(BB12:BB23)/SUM($CZ12:$CZ23))</f>
        <v>0.12456140350877193</v>
      </c>
      <c r="BF23" s="27">
        <f t="shared" si="29"/>
        <v>2.9513929483532212E-3</v>
      </c>
      <c r="BG23" s="13">
        <v>0</v>
      </c>
      <c r="BH23" s="13">
        <v>17277.400000000001</v>
      </c>
      <c r="BI23" s="27">
        <f t="shared" si="30"/>
        <v>0.1211242485869907</v>
      </c>
      <c r="BJ23" s="27">
        <f>IF(SUM(BG12:BG23)=0,0,SUM(BG12:BG23)/SUM($CZ12:$CZ23))</f>
        <v>0.41403508771929826</v>
      </c>
      <c r="BK23" s="27">
        <f t="shared" si="31"/>
        <v>9.8102638846670441E-3</v>
      </c>
      <c r="BL23" s="13">
        <v>0</v>
      </c>
      <c r="BM23" s="13">
        <v>2980.9</v>
      </c>
      <c r="BN23" s="27">
        <f t="shared" si="32"/>
        <v>0</v>
      </c>
      <c r="BO23" s="27">
        <f>IF(SUM(BL12:BL23)=0,0,SUM(BL12:BL23)/SUM($CZ12:$CZ23))</f>
        <v>0</v>
      </c>
      <c r="BP23" s="27">
        <f t="shared" si="33"/>
        <v>0</v>
      </c>
      <c r="BQ23" s="13">
        <v>0</v>
      </c>
      <c r="BR23" s="13">
        <v>10532.5</v>
      </c>
      <c r="BS23" s="27">
        <f t="shared" si="34"/>
        <v>4.9175637495082435E-2</v>
      </c>
      <c r="BT23" s="27">
        <f>IF(SUM(BQ12:BQ23)=0,0,SUM(BQ12:BQ23)/SUM($CZ12:$CZ23))</f>
        <v>6.0307017543859649E-2</v>
      </c>
      <c r="BU23" s="27">
        <f t="shared" si="35"/>
        <v>1.4289314450653798E-3</v>
      </c>
      <c r="BV23" s="13">
        <v>0</v>
      </c>
      <c r="BW23" s="13">
        <v>32786.5</v>
      </c>
      <c r="BX23" s="27">
        <f t="shared" si="36"/>
        <v>0</v>
      </c>
      <c r="BY23" s="27">
        <f>IF(SUM(BV12:BV23)=0,0,SUM(BV12:BV23)/SUM($CZ12:$CZ23))</f>
        <v>0</v>
      </c>
      <c r="BZ23" s="27">
        <f t="shared" si="37"/>
        <v>0</v>
      </c>
      <c r="CA23" s="13">
        <v>0</v>
      </c>
      <c r="CB23" s="13">
        <v>6735.1</v>
      </c>
      <c r="CC23" s="27">
        <f t="shared" si="38"/>
        <v>0</v>
      </c>
      <c r="CD23" s="27">
        <f>IF(SUM(CA12:CA23)=0,0,SUM(CA12:CA23)/SUM($CZ12:$CZ23))</f>
        <v>0</v>
      </c>
      <c r="CE23" s="27">
        <f t="shared" si="39"/>
        <v>0</v>
      </c>
      <c r="CF23" s="13">
        <v>0</v>
      </c>
      <c r="CG23" s="13">
        <v>15600.1</v>
      </c>
      <c r="CH23" s="27">
        <f t="shared" si="40"/>
        <v>0</v>
      </c>
      <c r="CI23" s="27">
        <f>IF(SUM(CF12:CF23)=0,0,SUM(CF12:CF23)/SUM($CZ12:$CZ23))</f>
        <v>0</v>
      </c>
      <c r="CJ23" s="27">
        <f t="shared" si="41"/>
        <v>0</v>
      </c>
      <c r="CK23" s="13">
        <f t="shared" si="2"/>
        <v>0</v>
      </c>
      <c r="CL23" s="13">
        <f t="shared" si="3"/>
        <v>202494.2</v>
      </c>
      <c r="CM23" s="27">
        <f t="shared" si="42"/>
        <v>2.6005814808942804E-2</v>
      </c>
      <c r="CN23" s="27">
        <f>IF(SUM(CK12:CK23)=0,0,SUM(CK12:CK23)/SUM($CZ12:$CZ23))</f>
        <v>1</v>
      </c>
      <c r="CO23" s="27">
        <f t="shared" si="43"/>
        <v>2.3694281416356842E-2</v>
      </c>
      <c r="CP23" s="13">
        <f>$CZ23-BG23</f>
        <v>0</v>
      </c>
      <c r="CQ23" s="13">
        <f>$DA23-BH23</f>
        <v>218003.30000000002</v>
      </c>
      <c r="CR23" s="27">
        <f t="shared" si="44"/>
        <v>1.5107636254256087E-2</v>
      </c>
      <c r="CS23" s="27">
        <f>IF(SUM(CP12:CP23)=0,0,SUM(CP12:CP23)/SUM($CZ12:$CZ23))</f>
        <v>0.5859649122807018</v>
      </c>
      <c r="CT23" s="27">
        <f t="shared" si="45"/>
        <v>1.38840175316898E-2</v>
      </c>
      <c r="CU23" s="13">
        <f t="shared" si="4"/>
        <v>0</v>
      </c>
      <c r="CV23" s="13">
        <f t="shared" si="5"/>
        <v>221382.30000000002</v>
      </c>
      <c r="CW23" s="27">
        <f t="shared" si="46"/>
        <v>2.4910096947256693E-2</v>
      </c>
      <c r="CX23" s="27">
        <f>IF(SUM(CU12:CU23)=0,0,SUM(CU12:CU23)/SUM($CZ12:$CZ23))</f>
        <v>1</v>
      </c>
      <c r="CY23" s="27">
        <f t="shared" si="47"/>
        <v>2.3694281416356846E-2</v>
      </c>
      <c r="CZ23" s="13">
        <f t="shared" si="6"/>
        <v>0</v>
      </c>
      <c r="DA23" s="13">
        <f t="shared" si="7"/>
        <v>235280.7</v>
      </c>
      <c r="DB23" s="27">
        <f>IF(SUM(CZ12:CZ23)=0,0,SUM(CZ12:CZ23)/DA11)</f>
        <v>2.3694281416356846E-2</v>
      </c>
      <c r="DC23" s="27">
        <f>CM23</f>
        <v>2.6005814808942804E-2</v>
      </c>
      <c r="DD23" s="27">
        <f>VLOOKUP(A23,moodys_data!A:C,3,FALSE)</f>
        <v>3.4042296097021023E-2</v>
      </c>
      <c r="DE23" s="27">
        <f t="shared" si="48"/>
        <v>1.5107636254256087E-2</v>
      </c>
      <c r="DF23" s="27">
        <f t="shared" si="49"/>
        <v>2.4910096947256693E-2</v>
      </c>
      <c r="DG23" s="29">
        <f t="shared" si="50"/>
        <v>2.3694281416356846</v>
      </c>
    </row>
    <row r="24" spans="1:111" x14ac:dyDescent="0.25">
      <c r="A24" s="10">
        <v>36099</v>
      </c>
      <c r="B24" s="13">
        <f t="shared" si="0"/>
        <v>0</v>
      </c>
      <c r="C24" s="13">
        <f t="shared" si="1"/>
        <v>0</v>
      </c>
      <c r="D24" s="13">
        <v>0</v>
      </c>
      <c r="E24" s="13">
        <v>2979</v>
      </c>
      <c r="F24" s="27">
        <f t="shared" si="8"/>
        <v>0</v>
      </c>
      <c r="G24" s="27">
        <f>IF(SUM(D13:D24)=0,0,SUM(D13:D24)/SUM($CZ13:$CZ24))</f>
        <v>0</v>
      </c>
      <c r="H24" s="27">
        <f t="shared" si="9"/>
        <v>0</v>
      </c>
      <c r="I24" s="13">
        <v>0</v>
      </c>
      <c r="J24" s="13">
        <v>4634.8999999999996</v>
      </c>
      <c r="K24" s="27">
        <f t="shared" si="10"/>
        <v>6.5006825716700259E-2</v>
      </c>
      <c r="L24" s="27">
        <f>IF(SUM(I13:I24)=0,0,SUM(I13:I24)/SUM($CZ13:$CZ24))</f>
        <v>3.5560191550898491E-2</v>
      </c>
      <c r="M24" s="27">
        <f t="shared" si="11"/>
        <v>1.5402885576583918E-3</v>
      </c>
      <c r="N24" s="13">
        <v>0</v>
      </c>
      <c r="O24" s="13">
        <v>23306.5</v>
      </c>
      <c r="P24" s="27">
        <f t="shared" si="12"/>
        <v>3.4130240999654685E-2</v>
      </c>
      <c r="Q24" s="27">
        <f>IF(SUM(N13:N24)=0,0,SUM(N13:N24)/SUM($CZ13:$CZ24))</f>
        <v>0.10075387606087906</v>
      </c>
      <c r="R24" s="27">
        <f t="shared" si="13"/>
        <v>4.3641509133654438E-3</v>
      </c>
      <c r="S24" s="13">
        <v>0</v>
      </c>
      <c r="T24" s="13">
        <v>13445.900000000001</v>
      </c>
      <c r="U24" s="27">
        <f t="shared" si="14"/>
        <v>0</v>
      </c>
      <c r="V24" s="27">
        <f>IF(SUM(S13:S24)=0,0,SUM(S13:S24)/SUM($CZ13:$CZ24))</f>
        <v>0</v>
      </c>
      <c r="W24" s="27">
        <f t="shared" si="15"/>
        <v>0</v>
      </c>
      <c r="X24" s="13">
        <v>144</v>
      </c>
      <c r="Y24" s="13">
        <v>10827.9</v>
      </c>
      <c r="Z24" s="27">
        <f t="shared" si="16"/>
        <v>1.5200776928598572E-2</v>
      </c>
      <c r="AA24" s="27">
        <f>IF(SUM(X13:X24)=0,0,SUM(X13:X24)/SUM($CZ13:$CZ24))</f>
        <v>1.7068891944431275E-2</v>
      </c>
      <c r="AB24" s="27">
        <f t="shared" si="17"/>
        <v>7.3933850767602814E-4</v>
      </c>
      <c r="AC24" s="13">
        <v>164.7</v>
      </c>
      <c r="AD24" s="13">
        <v>18433.2</v>
      </c>
      <c r="AE24" s="27">
        <f t="shared" si="18"/>
        <v>1.4308426073131954E-2</v>
      </c>
      <c r="AF24" s="27">
        <f>IF(SUM(AC13:AC24)=0,0,SUM(AC13:AC24)/SUM($CZ13:$CZ24))</f>
        <v>1.9522545161443271E-2</v>
      </c>
      <c r="AG24" s="27">
        <f t="shared" si="19"/>
        <v>8.4561841815445715E-4</v>
      </c>
      <c r="AH24" s="13">
        <v>450</v>
      </c>
      <c r="AI24" s="13">
        <v>5804.8</v>
      </c>
      <c r="AJ24" s="27">
        <f t="shared" si="20"/>
        <v>0.19284510034873786</v>
      </c>
      <c r="AK24" s="27">
        <f>IF(SUM(AH13:AH24)=0,0,SUM(AH13:AH24)/SUM($CZ13:$CZ24))</f>
        <v>9.8975866483334132E-2</v>
      </c>
      <c r="AL24" s="27">
        <f t="shared" si="21"/>
        <v>4.2871364854825235E-3</v>
      </c>
      <c r="AM24" s="13">
        <v>0</v>
      </c>
      <c r="AN24" s="13">
        <v>15912.100000000002</v>
      </c>
      <c r="AO24" s="27">
        <f t="shared" si="22"/>
        <v>3.644793771617718E-2</v>
      </c>
      <c r="AP24" s="27">
        <f>IF(SUM(AM13:AM24)=0,0,SUM(AM13:AM24)/SUM($CZ13:$CZ24))</f>
        <v>3.4848987719880521E-2</v>
      </c>
      <c r="AQ24" s="27">
        <f t="shared" si="23"/>
        <v>1.5094827865052242E-3</v>
      </c>
      <c r="AR24" s="13">
        <v>0</v>
      </c>
      <c r="AS24" s="13">
        <v>1035</v>
      </c>
      <c r="AT24" s="27">
        <f t="shared" si="24"/>
        <v>0</v>
      </c>
      <c r="AU24" s="27">
        <f>IF(SUM(AR13:AR24)=0,0,SUM(AR13:AR24)/SUM($CZ13:$CZ24))</f>
        <v>0</v>
      </c>
      <c r="AV24" s="27">
        <f t="shared" si="25"/>
        <v>0</v>
      </c>
      <c r="AW24" s="13">
        <v>0</v>
      </c>
      <c r="AX24" s="13">
        <v>14123.4</v>
      </c>
      <c r="AY24" s="27">
        <f t="shared" si="26"/>
        <v>0</v>
      </c>
      <c r="AZ24" s="27">
        <f>IF(SUM(AW13:AW24)=0,0,SUM(AW13:AW24)/SUM($CZ13:$CZ24))</f>
        <v>0</v>
      </c>
      <c r="BA24" s="27">
        <f t="shared" si="27"/>
        <v>0</v>
      </c>
      <c r="BB24" s="13">
        <v>332</v>
      </c>
      <c r="BC24" s="13">
        <v>43373.1</v>
      </c>
      <c r="BD24" s="27">
        <f t="shared" si="28"/>
        <v>2.0046775810223856E-2</v>
      </c>
      <c r="BE24" s="27">
        <f>IF(SUM(BB13:BB24)=0,0,SUM(BB13:BB24)/SUM($CZ13:$CZ24))</f>
        <v>0.10668057465269547</v>
      </c>
      <c r="BF24" s="27">
        <f t="shared" si="29"/>
        <v>4.6208656729751756E-3</v>
      </c>
      <c r="BG24" s="13">
        <v>0</v>
      </c>
      <c r="BH24" s="13">
        <v>18779.900000000001</v>
      </c>
      <c r="BI24" s="27">
        <f t="shared" si="30"/>
        <v>0.1252620684164433</v>
      </c>
      <c r="BJ24" s="27">
        <f>IF(SUM(BG13:BG24)=0,0,SUM(BG13:BG24)/SUM($CZ13:$CZ24))</f>
        <v>0.22379213882698781</v>
      </c>
      <c r="BK24" s="27">
        <f t="shared" si="31"/>
        <v>9.6935493228634782E-3</v>
      </c>
      <c r="BL24" s="13">
        <v>0</v>
      </c>
      <c r="BM24" s="13">
        <v>2980.9</v>
      </c>
      <c r="BN24" s="27">
        <f t="shared" si="32"/>
        <v>0</v>
      </c>
      <c r="BO24" s="27">
        <f>IF(SUM(BL13:BL24)=0,0,SUM(BL13:BL24)/SUM($CZ13:$CZ24))</f>
        <v>0</v>
      </c>
      <c r="BP24" s="27">
        <f t="shared" si="33"/>
        <v>0</v>
      </c>
      <c r="BQ24" s="13">
        <v>0</v>
      </c>
      <c r="BR24" s="13">
        <v>10897.5</v>
      </c>
      <c r="BS24" s="27">
        <f t="shared" si="34"/>
        <v>4.7766275272702011E-2</v>
      </c>
      <c r="BT24" s="27">
        <f>IF(SUM(BQ13:BQ24)=0,0,SUM(BQ13:BQ24)/SUM($CZ13:$CZ24))</f>
        <v>3.259684225499028E-2</v>
      </c>
      <c r="BU24" s="27">
        <f t="shared" si="35"/>
        <v>1.4119311778535259E-3</v>
      </c>
      <c r="BV24" s="13">
        <v>2685.7</v>
      </c>
      <c r="BW24" s="13">
        <v>36329.5</v>
      </c>
      <c r="BX24" s="27">
        <f t="shared" si="36"/>
        <v>0.13614335682060119</v>
      </c>
      <c r="BY24" s="27">
        <f>IF(SUM(BV13:BV24)=0,0,SUM(BV13:BV24)/SUM($CZ13:$CZ24))</f>
        <v>0.3183466881608269</v>
      </c>
      <c r="BZ24" s="27">
        <f t="shared" si="37"/>
        <v>1.3789176597677142E-2</v>
      </c>
      <c r="CA24" s="13">
        <v>100</v>
      </c>
      <c r="CB24" s="13">
        <v>6909.6</v>
      </c>
      <c r="CC24" s="27">
        <f t="shared" si="38"/>
        <v>2.0342568859595588E-2</v>
      </c>
      <c r="CD24" s="27">
        <f>IF(SUM(CA13:CA24)=0,0,SUM(CA13:CA24)/SUM($CZ13:$CZ24))</f>
        <v>1.1853397183632829E-2</v>
      </c>
      <c r="CE24" s="27">
        <f t="shared" si="39"/>
        <v>5.134295192194639E-4</v>
      </c>
      <c r="CF24" s="13">
        <v>0</v>
      </c>
      <c r="CG24" s="13">
        <v>15071.400000000001</v>
      </c>
      <c r="CH24" s="27">
        <f t="shared" si="40"/>
        <v>0</v>
      </c>
      <c r="CI24" s="27">
        <f>IF(SUM(CF13:CF24)=0,0,SUM(CF13:CF24)/SUM($CZ13:$CZ24))</f>
        <v>0</v>
      </c>
      <c r="CJ24" s="27">
        <f t="shared" si="41"/>
        <v>0</v>
      </c>
      <c r="CK24" s="13">
        <f t="shared" si="2"/>
        <v>1190.6999999999998</v>
      </c>
      <c r="CL24" s="13">
        <f t="shared" si="3"/>
        <v>208515.1</v>
      </c>
      <c r="CM24" s="27">
        <f t="shared" si="42"/>
        <v>3.2853314381658776E-2</v>
      </c>
      <c r="CN24" s="27">
        <f>IF(SUM(CK13:CK24)=0,0,SUM(CK13:CK24)/SUM($CZ13:$CZ24))</f>
        <v>0.6816533118391731</v>
      </c>
      <c r="CO24" s="27">
        <f t="shared" si="43"/>
        <v>2.9525791361753716E-2</v>
      </c>
      <c r="CP24" s="13">
        <f>$CZ24-BG24</f>
        <v>3876.3999999999996</v>
      </c>
      <c r="CQ24" s="13">
        <f>$DA24-BH24</f>
        <v>226064.7</v>
      </c>
      <c r="CR24" s="27">
        <f t="shared" si="44"/>
        <v>3.644148488310555E-2</v>
      </c>
      <c r="CS24" s="27">
        <f>IF(SUM(CP13:CP24)=0,0,SUM(CP13:CP24)/SUM($CZ13:$CZ24))</f>
        <v>0.77620786117301221</v>
      </c>
      <c r="CT24" s="27">
        <f t="shared" si="45"/>
        <v>3.3621418636567375E-2</v>
      </c>
      <c r="CU24" s="13">
        <f t="shared" si="4"/>
        <v>3876.3999999999996</v>
      </c>
      <c r="CV24" s="13">
        <f t="shared" si="5"/>
        <v>230721.2</v>
      </c>
      <c r="CW24" s="27">
        <f t="shared" si="46"/>
        <v>4.5558647497228329E-2</v>
      </c>
      <c r="CX24" s="27">
        <f>IF(SUM(CU13:CU24)=0,0,SUM(CU13:CU24)/SUM($CZ13:$CZ24))</f>
        <v>1</v>
      </c>
      <c r="CY24" s="27">
        <f t="shared" si="47"/>
        <v>4.3314967959430857E-2</v>
      </c>
      <c r="CZ24" s="13">
        <f t="shared" si="6"/>
        <v>3876.3999999999996</v>
      </c>
      <c r="DA24" s="13">
        <f t="shared" si="7"/>
        <v>244844.6</v>
      </c>
      <c r="DB24" s="27">
        <f>IF(SUM(CZ13:CZ24)=0,0,SUM(CZ13:CZ24)/DA12)</f>
        <v>4.3314967959430857E-2</v>
      </c>
      <c r="DC24" s="27">
        <f>CM24</f>
        <v>3.2853314381658776E-2</v>
      </c>
      <c r="DD24" s="27">
        <f>VLOOKUP(A24,moodys_data!A:C,3,FALSE)</f>
        <v>3.4017402661188238E-2</v>
      </c>
      <c r="DE24" s="27">
        <f t="shared" si="48"/>
        <v>3.644148488310555E-2</v>
      </c>
      <c r="DF24" s="27">
        <f t="shared" si="49"/>
        <v>4.5558647497228329E-2</v>
      </c>
      <c r="DG24" s="29">
        <f t="shared" si="50"/>
        <v>4.3314967959430861</v>
      </c>
    </row>
    <row r="25" spans="1:111" x14ac:dyDescent="0.25">
      <c r="A25" s="10">
        <v>36129</v>
      </c>
      <c r="B25" s="13">
        <f t="shared" si="0"/>
        <v>0</v>
      </c>
      <c r="C25" s="13">
        <f t="shared" si="1"/>
        <v>0</v>
      </c>
      <c r="D25" s="13">
        <v>0</v>
      </c>
      <c r="E25" s="13">
        <v>2979</v>
      </c>
      <c r="F25" s="27">
        <f t="shared" si="8"/>
        <v>0</v>
      </c>
      <c r="G25" s="27">
        <f>IF(SUM(D14:D25)=0,0,SUM(D14:D25)/SUM($CZ14:$CZ25))</f>
        <v>0</v>
      </c>
      <c r="H25" s="27">
        <f t="shared" si="9"/>
        <v>0</v>
      </c>
      <c r="I25" s="13">
        <v>0</v>
      </c>
      <c r="J25" s="13">
        <v>3720</v>
      </c>
      <c r="K25" s="27">
        <f t="shared" si="10"/>
        <v>6.1984751751069239E-2</v>
      </c>
      <c r="L25" s="27">
        <f>IF(SUM(I14:I25)=0,0,SUM(I14:I25)/SUM($CZ14:$CZ25))</f>
        <v>3.2543608435303309E-2</v>
      </c>
      <c r="M25" s="27">
        <f t="shared" si="11"/>
        <v>1.5010657566872478E-3</v>
      </c>
      <c r="N25" s="13">
        <v>0</v>
      </c>
      <c r="O25" s="13">
        <v>23641.5</v>
      </c>
      <c r="P25" s="27">
        <f t="shared" si="12"/>
        <v>3.5268246130865946E-2</v>
      </c>
      <c r="Q25" s="27">
        <f>IF(SUM(N14:N25)=0,0,SUM(N14:N25)/SUM($CZ14:$CZ25))</f>
        <v>9.2206890566692706E-2</v>
      </c>
      <c r="R25" s="27">
        <f t="shared" si="13"/>
        <v>4.2530196439472031E-3</v>
      </c>
      <c r="S25" s="13">
        <v>322</v>
      </c>
      <c r="T25" s="13">
        <v>13610.800000000001</v>
      </c>
      <c r="U25" s="27">
        <f t="shared" si="14"/>
        <v>2.5209228769836611E-2</v>
      </c>
      <c r="V25" s="27">
        <f>IF(SUM(S14:S25)=0,0,SUM(S14:S25)/SUM($CZ14:$CZ25))</f>
        <v>3.4930139720558882E-2</v>
      </c>
      <c r="W25" s="27">
        <f t="shared" si="15"/>
        <v>1.6111439121776461E-3</v>
      </c>
      <c r="X25" s="13">
        <v>100</v>
      </c>
      <c r="Y25" s="13">
        <v>11167.9</v>
      </c>
      <c r="Z25" s="27">
        <f t="shared" si="16"/>
        <v>2.4613398162065103E-2</v>
      </c>
      <c r="AA25" s="27">
        <f>IF(SUM(X14:X25)=0,0,SUM(X14:X25)/SUM($CZ14:$CZ25))</f>
        <v>2.6468801527380025E-2</v>
      </c>
      <c r="AB25" s="27">
        <f t="shared" si="17"/>
        <v>1.2208668154389617E-3</v>
      </c>
      <c r="AC25" s="13">
        <v>0</v>
      </c>
      <c r="AD25" s="13">
        <v>18748.2</v>
      </c>
      <c r="AE25" s="27">
        <f t="shared" si="18"/>
        <v>1.3466113959135616E-2</v>
      </c>
      <c r="AF25" s="27">
        <f>IF(SUM(AC14:AC25)=0,0,SUM(AC14:AC25)/SUM($CZ14:$CZ25))</f>
        <v>1.7866441030981516E-2</v>
      </c>
      <c r="AG25" s="27">
        <f t="shared" si="19"/>
        <v>8.2408510042129911E-4</v>
      </c>
      <c r="AH25" s="13">
        <v>0</v>
      </c>
      <c r="AI25" s="13">
        <v>5954.8</v>
      </c>
      <c r="AJ25" s="27">
        <f t="shared" si="20"/>
        <v>0.21383390099618427</v>
      </c>
      <c r="AK25" s="27">
        <f>IF(SUM(AH14:AH25)=0,0,SUM(AH14:AH25)/SUM($CZ14:$CZ25))</f>
        <v>9.0579710144927536E-2</v>
      </c>
      <c r="AL25" s="27">
        <f t="shared" si="21"/>
        <v>4.1779663561128397E-3</v>
      </c>
      <c r="AM25" s="13">
        <v>0</v>
      </c>
      <c r="AN25" s="13">
        <v>15599.7</v>
      </c>
      <c r="AO25" s="27">
        <f t="shared" si="22"/>
        <v>3.4320535120180247E-2</v>
      </c>
      <c r="AP25" s="27">
        <f>IF(SUM(AM14:AM25)=0,0,SUM(AM14:AM25)/SUM($CZ14:$CZ25))</f>
        <v>3.1892736266597242E-2</v>
      </c>
      <c r="AQ25" s="27">
        <f t="shared" si="23"/>
        <v>1.4710444415535031E-3</v>
      </c>
      <c r="AR25" s="13">
        <v>0</v>
      </c>
      <c r="AS25" s="13">
        <v>1035</v>
      </c>
      <c r="AT25" s="27">
        <f t="shared" si="24"/>
        <v>0</v>
      </c>
      <c r="AU25" s="27">
        <f>IF(SUM(AR14:AR25)=0,0,SUM(AR14:AR25)/SUM($CZ14:$CZ25))</f>
        <v>0</v>
      </c>
      <c r="AV25" s="27">
        <f t="shared" si="25"/>
        <v>0</v>
      </c>
      <c r="AW25" s="13">
        <v>0</v>
      </c>
      <c r="AX25" s="13">
        <v>15988.4</v>
      </c>
      <c r="AY25" s="27">
        <f t="shared" si="26"/>
        <v>0</v>
      </c>
      <c r="AZ25" s="27">
        <f>IF(SUM(AW14:AW25)=0,0,SUM(AW14:AW25)/SUM($CZ14:$CZ25))</f>
        <v>0</v>
      </c>
      <c r="BA25" s="27">
        <f t="shared" si="27"/>
        <v>0</v>
      </c>
      <c r="BB25" s="13">
        <v>0</v>
      </c>
      <c r="BC25" s="13">
        <v>41995.6</v>
      </c>
      <c r="BD25" s="27">
        <f t="shared" si="28"/>
        <v>1.9030743108227836E-2</v>
      </c>
      <c r="BE25" s="27">
        <f>IF(SUM(BB14:BB25)=0,0,SUM(BB14:BB25)/SUM($CZ14:$CZ25))</f>
        <v>9.7630825305909927E-2</v>
      </c>
      <c r="BF25" s="27">
        <f t="shared" si="29"/>
        <v>4.5031972700617443E-3</v>
      </c>
      <c r="BG25" s="13">
        <v>895</v>
      </c>
      <c r="BH25" s="13">
        <v>18768.900000000001</v>
      </c>
      <c r="BI25" s="27">
        <f t="shared" si="30"/>
        <v>0.14619806976925678</v>
      </c>
      <c r="BJ25" s="27">
        <f>IF(SUM(BG14:BG25)=0,0,SUM(BG14:BG25)/SUM($CZ14:$CZ25))</f>
        <v>0.24386010587520612</v>
      </c>
      <c r="BK25" s="27">
        <f t="shared" si="31"/>
        <v>1.1247986070109777E-2</v>
      </c>
      <c r="BL25" s="13">
        <v>0</v>
      </c>
      <c r="BM25" s="13">
        <v>2835.9</v>
      </c>
      <c r="BN25" s="27">
        <f t="shared" si="32"/>
        <v>0</v>
      </c>
      <c r="BO25" s="27">
        <f>IF(SUM(BL14:BL25)=0,0,SUM(BL14:BL25)/SUM($CZ14:$CZ25))</f>
        <v>0</v>
      </c>
      <c r="BP25" s="27">
        <f t="shared" si="33"/>
        <v>0</v>
      </c>
      <c r="BQ25" s="13">
        <v>0</v>
      </c>
      <c r="BR25" s="13">
        <v>10877.5</v>
      </c>
      <c r="BS25" s="27">
        <f t="shared" si="34"/>
        <v>4.5513223660256202E-2</v>
      </c>
      <c r="BT25" s="27">
        <f>IF(SUM(BQ14:BQ25)=0,0,SUM(BQ14:BQ25)/SUM($CZ14:$CZ25))</f>
        <v>2.9831641065694699E-2</v>
      </c>
      <c r="BU25" s="27">
        <f t="shared" si="35"/>
        <v>1.3759769436299774E-3</v>
      </c>
      <c r="BV25" s="13">
        <v>0</v>
      </c>
      <c r="BW25" s="13">
        <v>36418.600000000006</v>
      </c>
      <c r="BX25" s="27">
        <f t="shared" si="36"/>
        <v>0.11937240260461808</v>
      </c>
      <c r="BY25" s="27">
        <f>IF(SUM(BV14:BV25)=0,0,SUM(BV14:BV25)/SUM($CZ14:$CZ25))</f>
        <v>0.29134123058231365</v>
      </c>
      <c r="BZ25" s="27">
        <f t="shared" si="37"/>
        <v>1.3438041009116473E-2</v>
      </c>
      <c r="CA25" s="13">
        <v>0</v>
      </c>
      <c r="CB25" s="13">
        <v>7039.6</v>
      </c>
      <c r="CC25" s="27">
        <f t="shared" si="38"/>
        <v>1.9900101490517599E-2</v>
      </c>
      <c r="CD25" s="27">
        <f>IF(SUM(CA14:CA25)=0,0,SUM(CA14:CA25)/SUM($CZ14:$CZ25))</f>
        <v>1.0847869478434436E-2</v>
      </c>
      <c r="CE25" s="27">
        <f t="shared" si="39"/>
        <v>5.0035525222908263E-4</v>
      </c>
      <c r="CF25" s="13">
        <v>0</v>
      </c>
      <c r="CG25" s="13">
        <v>14980.924999999999</v>
      </c>
      <c r="CH25" s="27">
        <f t="shared" si="40"/>
        <v>0</v>
      </c>
      <c r="CI25" s="27">
        <f>IF(SUM(CF14:CF25)=0,0,SUM(CF14:CF25)/SUM($CZ14:$CZ25))</f>
        <v>0</v>
      </c>
      <c r="CJ25" s="27">
        <f t="shared" si="41"/>
        <v>0</v>
      </c>
      <c r="CK25" s="13">
        <f t="shared" si="2"/>
        <v>1317</v>
      </c>
      <c r="CL25" s="13">
        <f t="shared" si="3"/>
        <v>208943.72499999998</v>
      </c>
      <c r="CM25" s="27">
        <f t="shared" si="42"/>
        <v>3.6833098875447889E-2</v>
      </c>
      <c r="CN25" s="27">
        <f>IF(SUM(CK14:CK25)=0,0,SUM(CK14:CK25)/SUM($CZ14:$CZ25))</f>
        <v>0.70865876941768635</v>
      </c>
      <c r="CO25" s="27">
        <f t="shared" si="43"/>
        <v>3.2686707562369285E-2</v>
      </c>
      <c r="CP25" s="13">
        <f>$CZ25-BG25</f>
        <v>422</v>
      </c>
      <c r="CQ25" s="13">
        <f>$DA25-BH25</f>
        <v>226593.42499999999</v>
      </c>
      <c r="CR25" s="27">
        <f t="shared" si="44"/>
        <v>3.7783713931362255E-2</v>
      </c>
      <c r="CS25" s="27">
        <f>IF(SUM(CP14:CP25)=0,0,SUM(CP14:CP25)/SUM($CZ14:$CZ25))</f>
        <v>0.75613989412479388</v>
      </c>
      <c r="CT25" s="27">
        <f t="shared" si="45"/>
        <v>3.4876762501375974E-2</v>
      </c>
      <c r="CU25" s="13">
        <f t="shared" si="4"/>
        <v>1317</v>
      </c>
      <c r="CV25" s="13">
        <f t="shared" si="5"/>
        <v>229373.92499999999</v>
      </c>
      <c r="CW25" s="27">
        <f t="shared" si="46"/>
        <v>4.8437335799407302E-2</v>
      </c>
      <c r="CX25" s="27">
        <f>IF(SUM(CU14:CU25)=0,0,SUM(CU14:CU25)/SUM($CZ14:$CZ25))</f>
        <v>1</v>
      </c>
      <c r="CY25" s="27">
        <f t="shared" si="47"/>
        <v>4.6124748571485755E-2</v>
      </c>
      <c r="CZ25" s="13">
        <f t="shared" si="6"/>
        <v>1317</v>
      </c>
      <c r="DA25" s="13">
        <f t="shared" si="7"/>
        <v>245362.32499999998</v>
      </c>
      <c r="DB25" s="27">
        <f>IF(SUM(CZ14:CZ25)=0,0,SUM(CZ14:CZ25)/DA13)</f>
        <v>4.6124748571485755E-2</v>
      </c>
      <c r="DC25" s="27">
        <f>CM25</f>
        <v>3.6833098875447889E-2</v>
      </c>
      <c r="DD25" s="27">
        <f>VLOOKUP(A25,moodys_data!A:C,3,FALSE)</f>
        <v>3.3996414891919707E-2</v>
      </c>
      <c r="DE25" s="27">
        <f t="shared" si="48"/>
        <v>3.7783713931362255E-2</v>
      </c>
      <c r="DF25" s="27">
        <f t="shared" si="49"/>
        <v>4.8437335799407302E-2</v>
      </c>
      <c r="DG25" s="29">
        <f t="shared" si="50"/>
        <v>4.6124748571485759</v>
      </c>
    </row>
    <row r="26" spans="1:111" x14ac:dyDescent="0.25">
      <c r="A26" s="10">
        <v>36160</v>
      </c>
      <c r="B26" s="13">
        <f t="shared" si="0"/>
        <v>1</v>
      </c>
      <c r="C26" s="13">
        <f t="shared" si="1"/>
        <v>1</v>
      </c>
      <c r="D26" s="13">
        <v>0</v>
      </c>
      <c r="E26" s="13">
        <v>2979</v>
      </c>
      <c r="F26" s="27">
        <f t="shared" si="8"/>
        <v>0</v>
      </c>
      <c r="G26" s="27">
        <f>IF(SUM(D15:D26)=0,0,SUM(D15:D26)/SUM($CZ15:$CZ26))</f>
        <v>0</v>
      </c>
      <c r="H26" s="27">
        <f t="shared" si="9"/>
        <v>0</v>
      </c>
      <c r="I26" s="13">
        <v>0</v>
      </c>
      <c r="J26" s="13">
        <v>3815</v>
      </c>
      <c r="K26" s="27">
        <f t="shared" si="10"/>
        <v>5.9074887265423467E-2</v>
      </c>
      <c r="L26" s="27">
        <f>IF(SUM(I15:I26)=0,0,SUM(I15:I26)/SUM($CZ15:$CZ26))</f>
        <v>3.1125498007968128E-2</v>
      </c>
      <c r="M26" s="27">
        <f t="shared" si="11"/>
        <v>1.4647486271643494E-3</v>
      </c>
      <c r="N26" s="13">
        <v>190</v>
      </c>
      <c r="O26" s="13">
        <v>23513.367000000002</v>
      </c>
      <c r="P26" s="27">
        <f t="shared" si="12"/>
        <v>3.4646318828624463E-2</v>
      </c>
      <c r="Q26" s="27">
        <f>IF(SUM(N15:N26)=0,0,SUM(N15:N26)/SUM($CZ15:$CZ26))</f>
        <v>8.7151394422310763E-2</v>
      </c>
      <c r="R26" s="27">
        <f t="shared" si="13"/>
        <v>4.1012961560601777E-3</v>
      </c>
      <c r="S26" s="13">
        <v>0</v>
      </c>
      <c r="T26" s="13">
        <v>13333.346</v>
      </c>
      <c r="U26" s="27">
        <f t="shared" si="14"/>
        <v>2.4772851416745525E-2</v>
      </c>
      <c r="V26" s="27">
        <f>IF(SUM(S15:S26)=0,0,SUM(S15:S26)/SUM($CZ15:$CZ26))</f>
        <v>3.3408034528552455E-2</v>
      </c>
      <c r="W26" s="27">
        <f t="shared" si="15"/>
        <v>1.572163526489735E-3</v>
      </c>
      <c r="X26" s="13">
        <v>0</v>
      </c>
      <c r="Y26" s="13">
        <v>11188.880999999999</v>
      </c>
      <c r="Z26" s="27">
        <f t="shared" si="16"/>
        <v>2.2927590159929342E-2</v>
      </c>
      <c r="AA26" s="27">
        <f>IF(SUM(X15:X26)=0,0,SUM(X15:X26)/SUM($CZ15:$CZ26))</f>
        <v>2.5315405046480745E-2</v>
      </c>
      <c r="AB26" s="27">
        <f t="shared" si="17"/>
        <v>1.1913288834270043E-3</v>
      </c>
      <c r="AC26" s="13">
        <v>0</v>
      </c>
      <c r="AD26" s="13">
        <v>19333.298000000003</v>
      </c>
      <c r="AE26" s="27">
        <f t="shared" si="18"/>
        <v>1.3466113959135616E-2</v>
      </c>
      <c r="AF26" s="27">
        <f>IF(SUM(AC15:AC26)=0,0,SUM(AC15:AC26)/SUM($CZ15:$CZ26))</f>
        <v>1.7087898406374501E-2</v>
      </c>
      <c r="AG26" s="27">
        <f t="shared" si="19"/>
        <v>8.0414699631322771E-4</v>
      </c>
      <c r="AH26" s="13">
        <v>0</v>
      </c>
      <c r="AI26" s="13">
        <v>5504.4960000000001</v>
      </c>
      <c r="AJ26" s="27">
        <f t="shared" si="20"/>
        <v>0.20341543033935056</v>
      </c>
      <c r="AK26" s="27">
        <f>IF(SUM(AH15:AH26)=0,0,SUM(AH15:AH26)/SUM($CZ15:$CZ26))</f>
        <v>8.6632636122177961E-2</v>
      </c>
      <c r="AL26" s="27">
        <f t="shared" si="21"/>
        <v>4.0768836789407724E-3</v>
      </c>
      <c r="AM26" s="13">
        <v>0</v>
      </c>
      <c r="AN26" s="13">
        <v>16624.694000000003</v>
      </c>
      <c r="AO26" s="27">
        <f t="shared" si="22"/>
        <v>3.4932214868766562E-2</v>
      </c>
      <c r="AP26" s="27">
        <f>IF(SUM(AM15:AM26)=0,0,SUM(AM15:AM26)/SUM($CZ15:$CZ26))</f>
        <v>3.0502988047808766E-2</v>
      </c>
      <c r="AQ26" s="27">
        <f t="shared" si="23"/>
        <v>1.4354536546210622E-3</v>
      </c>
      <c r="AR26" s="13">
        <v>0</v>
      </c>
      <c r="AS26" s="13">
        <v>1035</v>
      </c>
      <c r="AT26" s="27">
        <f t="shared" si="24"/>
        <v>0</v>
      </c>
      <c r="AU26" s="27">
        <f>IF(SUM(AR15:AR26)=0,0,SUM(AR15:AR26)/SUM($CZ15:$CZ26))</f>
        <v>0</v>
      </c>
      <c r="AV26" s="27">
        <f t="shared" si="25"/>
        <v>0</v>
      </c>
      <c r="AW26" s="13">
        <v>0</v>
      </c>
      <c r="AX26" s="13">
        <v>16933.332999999999</v>
      </c>
      <c r="AY26" s="27">
        <f t="shared" si="26"/>
        <v>0</v>
      </c>
      <c r="AZ26" s="27">
        <f>IF(SUM(AW15:AW26)=0,0,SUM(AW15:AW26)/SUM($CZ15:$CZ26))</f>
        <v>0</v>
      </c>
      <c r="BA26" s="27">
        <f t="shared" si="27"/>
        <v>0</v>
      </c>
      <c r="BB26" s="13">
        <v>0</v>
      </c>
      <c r="BC26" s="13">
        <v>42272.945999999989</v>
      </c>
      <c r="BD26" s="27">
        <f t="shared" si="28"/>
        <v>1.8890934240657908E-2</v>
      </c>
      <c r="BE26" s="27">
        <f>IF(SUM(BB15:BB26)=0,0,SUM(BB15:BB26)/SUM($CZ15:$CZ26))</f>
        <v>9.3376494023904383E-2</v>
      </c>
      <c r="BF26" s="27">
        <f t="shared" si="29"/>
        <v>4.3942458814930484E-3</v>
      </c>
      <c r="BG26" s="13">
        <v>300</v>
      </c>
      <c r="BH26" s="13">
        <v>18836.366000000002</v>
      </c>
      <c r="BI26" s="27">
        <f t="shared" si="30"/>
        <v>0.1592050154782654</v>
      </c>
      <c r="BJ26" s="27">
        <f>IF(SUM(BG15:BG26)=0,0,SUM(BG15:BG26)/SUM($CZ15:$CZ26))</f>
        <v>0.25398406374501992</v>
      </c>
      <c r="BK26" s="27">
        <f t="shared" si="31"/>
        <v>1.1952348797661091E-2</v>
      </c>
      <c r="BL26" s="13">
        <v>0</v>
      </c>
      <c r="BM26" s="13">
        <v>3015.9</v>
      </c>
      <c r="BN26" s="27">
        <f t="shared" si="32"/>
        <v>0</v>
      </c>
      <c r="BO26" s="27">
        <f>IF(SUM(BL15:BL26)=0,0,SUM(BL15:BL26)/SUM($CZ15:$CZ26))</f>
        <v>0</v>
      </c>
      <c r="BP26" s="27">
        <f t="shared" si="33"/>
        <v>0</v>
      </c>
      <c r="BQ26" s="13">
        <v>0</v>
      </c>
      <c r="BR26" s="13">
        <v>10717.488000000001</v>
      </c>
      <c r="BS26" s="27">
        <f t="shared" si="34"/>
        <v>4.5513223660256202E-2</v>
      </c>
      <c r="BT26" s="27">
        <f>IF(SUM(BQ15:BQ26)=0,0,SUM(BQ15:BQ26)/SUM($CZ15:$CZ26))</f>
        <v>2.8531706507304119E-2</v>
      </c>
      <c r="BU26" s="27">
        <f t="shared" si="35"/>
        <v>1.3426862415673202E-3</v>
      </c>
      <c r="BV26" s="13">
        <v>0</v>
      </c>
      <c r="BW26" s="13">
        <v>35073.058000000005</v>
      </c>
      <c r="BX26" s="27">
        <f t="shared" si="36"/>
        <v>0.11001331285202252</v>
      </c>
      <c r="BY26" s="27">
        <f>IF(SUM(BV15:BV26)=0,0,SUM(BV15:BV26)/SUM($CZ15:$CZ26))</f>
        <v>0.27864583333333331</v>
      </c>
      <c r="BZ26" s="27">
        <f t="shared" si="37"/>
        <v>1.3112917959917642E-2</v>
      </c>
      <c r="CA26" s="13">
        <v>0</v>
      </c>
      <c r="CB26" s="13">
        <v>6875.2479999999996</v>
      </c>
      <c r="CC26" s="27">
        <f t="shared" si="38"/>
        <v>1.9900101490517599E-2</v>
      </c>
      <c r="CD26" s="27">
        <f>IF(SUM(CA15:CA26)=0,0,SUM(CA15:CA26)/SUM($CZ15:$CZ26))</f>
        <v>1.0375166002656044E-2</v>
      </c>
      <c r="CE26" s="27">
        <f t="shared" si="39"/>
        <v>4.8824954238811636E-4</v>
      </c>
      <c r="CF26" s="13">
        <v>230</v>
      </c>
      <c r="CG26" s="13">
        <v>14952.805</v>
      </c>
      <c r="CH26" s="27">
        <f t="shared" si="40"/>
        <v>2.0536081001446455E-2</v>
      </c>
      <c r="CI26" s="27">
        <f>IF(SUM(CF15:CF26)=0,0,SUM(CF15:CF26)/SUM($CZ15:$CZ26))</f>
        <v>2.3862881806108897E-2</v>
      </c>
      <c r="CJ26" s="27">
        <f t="shared" si="41"/>
        <v>1.1229739474926679E-3</v>
      </c>
      <c r="CK26" s="13">
        <f t="shared" si="2"/>
        <v>720</v>
      </c>
      <c r="CL26" s="13">
        <f t="shared" si="3"/>
        <v>210931.16800000001</v>
      </c>
      <c r="CM26" s="27">
        <f t="shared" si="42"/>
        <v>3.8540294721531171E-2</v>
      </c>
      <c r="CN26" s="27">
        <f>IF(SUM(CK15:CK26)=0,0,SUM(CK15:CK26)/SUM($CZ15:$CZ26))</f>
        <v>0.72135416666666663</v>
      </c>
      <c r="CO26" s="27">
        <f t="shared" si="43"/>
        <v>3.394652593361857E-2</v>
      </c>
      <c r="CP26" s="13">
        <f>$CZ26-BG26</f>
        <v>420</v>
      </c>
      <c r="CQ26" s="13">
        <f>$DA26-BH26</f>
        <v>227167.86</v>
      </c>
      <c r="CR26" s="27">
        <f t="shared" si="44"/>
        <v>3.7956702205325363E-2</v>
      </c>
      <c r="CS26" s="27">
        <f>IF(SUM(CP15:CP26)=0,0,SUM(CP15:CP26)/SUM($CZ15:$CZ26))</f>
        <v>0.74601593625498008</v>
      </c>
      <c r="CT26" s="27">
        <f t="shared" si="45"/>
        <v>3.5107095095875125E-2</v>
      </c>
      <c r="CU26" s="13">
        <f t="shared" si="4"/>
        <v>720</v>
      </c>
      <c r="CV26" s="13">
        <f t="shared" si="5"/>
        <v>229070.89299999998</v>
      </c>
      <c r="CW26" s="27">
        <f t="shared" si="46"/>
        <v>4.9511150333921845E-2</v>
      </c>
      <c r="CX26" s="27">
        <f>IF(SUM(CU15:CU26)=0,0,SUM(CU15:CU26)/SUM($CZ15:$CZ26))</f>
        <v>1</v>
      </c>
      <c r="CY26" s="27">
        <f t="shared" si="47"/>
        <v>4.705944389353621E-2</v>
      </c>
      <c r="CZ26" s="13">
        <f t="shared" si="6"/>
        <v>720</v>
      </c>
      <c r="DA26" s="13">
        <f t="shared" si="7"/>
        <v>246004.226</v>
      </c>
      <c r="DB26" s="27">
        <f>IF(SUM(CZ15:CZ26)=0,0,SUM(CZ15:CZ26)/DA14)</f>
        <v>4.705944389353621E-2</v>
      </c>
      <c r="DC26" s="27">
        <f>CM26</f>
        <v>3.8540294721531171E-2</v>
      </c>
      <c r="DD26" s="27">
        <f>VLOOKUP(A26,moodys_data!A:C,3,FALSE)</f>
        <v>3.3996793437564038E-2</v>
      </c>
      <c r="DE26" s="27">
        <f t="shared" si="48"/>
        <v>3.7956702205325363E-2</v>
      </c>
      <c r="DF26" s="27">
        <f t="shared" si="49"/>
        <v>4.9511150333921845E-2</v>
      </c>
      <c r="DG26" s="29">
        <f t="shared" si="50"/>
        <v>4.705944389353621</v>
      </c>
    </row>
    <row r="27" spans="1:111" x14ac:dyDescent="0.25">
      <c r="A27" s="10">
        <v>36191</v>
      </c>
      <c r="B27" s="13">
        <f t="shared" si="0"/>
        <v>0</v>
      </c>
      <c r="C27" s="13">
        <f t="shared" si="1"/>
        <v>0</v>
      </c>
      <c r="D27" s="13">
        <v>0</v>
      </c>
      <c r="E27" s="13">
        <v>2979</v>
      </c>
      <c r="F27" s="27">
        <f t="shared" si="8"/>
        <v>0</v>
      </c>
      <c r="G27" s="27">
        <f>IF(SUM(D16:D27)=0,0,SUM(D16:D27)/SUM($CZ16:$CZ27))</f>
        <v>0</v>
      </c>
      <c r="H27" s="27">
        <f t="shared" si="9"/>
        <v>0</v>
      </c>
      <c r="I27" s="13">
        <v>0</v>
      </c>
      <c r="J27" s="13">
        <v>3715</v>
      </c>
      <c r="K27" s="27">
        <f t="shared" si="10"/>
        <v>5.6303136084679913E-2</v>
      </c>
      <c r="L27" s="27">
        <f>IF(SUM(I16:I27)=0,0,SUM(I16:I27)/SUM($CZ16:$CZ27))</f>
        <v>3.3915166862620964E-2</v>
      </c>
      <c r="M27" s="27">
        <f t="shared" si="11"/>
        <v>1.4445863884329079E-3</v>
      </c>
      <c r="N27" s="13">
        <v>310</v>
      </c>
      <c r="O27" s="13">
        <v>23231.1</v>
      </c>
      <c r="P27" s="27">
        <f t="shared" si="12"/>
        <v>4.6946248586509698E-2</v>
      </c>
      <c r="Q27" s="27">
        <f>IF(SUM(N16:N27)=0,0,SUM(N16:N27)/SUM($CZ16:$CZ27))</f>
        <v>0.13000813964004701</v>
      </c>
      <c r="R27" s="27">
        <f t="shared" si="13"/>
        <v>5.5375811556594807E-3</v>
      </c>
      <c r="S27" s="13">
        <v>0</v>
      </c>
      <c r="T27" s="13">
        <v>13546.300000000001</v>
      </c>
      <c r="U27" s="27">
        <f t="shared" si="14"/>
        <v>2.6478956630429418E-2</v>
      </c>
      <c r="V27" s="27">
        <f>IF(SUM(S16:S27)=0,0,SUM(S16:S27)/SUM($CZ16:$CZ27))</f>
        <v>3.6402279099213168E-2</v>
      </c>
      <c r="W27" s="27">
        <f t="shared" si="15"/>
        <v>1.5505227235846546E-3</v>
      </c>
      <c r="X27" s="13">
        <v>0</v>
      </c>
      <c r="Y27" s="13">
        <v>10958.9</v>
      </c>
      <c r="Z27" s="27">
        <f t="shared" si="16"/>
        <v>2.2884582919097372E-2</v>
      </c>
      <c r="AA27" s="27">
        <f>IF(SUM(X16:X27)=0,0,SUM(X16:X27)/SUM($CZ16:$CZ27))</f>
        <v>2.7584335714931716E-2</v>
      </c>
      <c r="AB27" s="27">
        <f t="shared" si="17"/>
        <v>1.1749302625920985E-3</v>
      </c>
      <c r="AC27" s="13">
        <v>0</v>
      </c>
      <c r="AD27" s="13">
        <v>19333.5</v>
      </c>
      <c r="AE27" s="27">
        <f t="shared" si="18"/>
        <v>1.4269994888101404E-2</v>
      </c>
      <c r="AF27" s="27">
        <f>IF(SUM(AC16:AC27)=0,0,SUM(AC16:AC27)/SUM($CZ16:$CZ27))</f>
        <v>1.8619426607578909E-2</v>
      </c>
      <c r="AG27" s="27">
        <f t="shared" si="19"/>
        <v>7.9307792724966637E-4</v>
      </c>
      <c r="AH27" s="13">
        <v>0</v>
      </c>
      <c r="AI27" s="13">
        <v>5604.8</v>
      </c>
      <c r="AJ27" s="27">
        <f t="shared" si="20"/>
        <v>0.21973105970895504</v>
      </c>
      <c r="AK27" s="27">
        <f>IF(SUM(AH16:AH27)=0,0,SUM(AH16:AH27)/SUM($CZ16:$CZ27))</f>
        <v>9.439721443429501E-2</v>
      </c>
      <c r="AL27" s="27">
        <f t="shared" si="21"/>
        <v>4.0207654478049276E-3</v>
      </c>
      <c r="AM27" s="13">
        <v>0</v>
      </c>
      <c r="AN27" s="13">
        <v>16624.7</v>
      </c>
      <c r="AO27" s="27">
        <f t="shared" si="22"/>
        <v>3.3290682006046679E-2</v>
      </c>
      <c r="AP27" s="27">
        <f>IF(SUM(AM16:AM27)=0,0,SUM(AM16:AM27)/SUM($CZ16:$CZ27))</f>
        <v>3.3236863525368546E-2</v>
      </c>
      <c r="AQ27" s="27">
        <f t="shared" si="23"/>
        <v>1.4156946606642498E-3</v>
      </c>
      <c r="AR27" s="13">
        <v>0</v>
      </c>
      <c r="AS27" s="13">
        <v>1035</v>
      </c>
      <c r="AT27" s="27">
        <f t="shared" si="24"/>
        <v>0</v>
      </c>
      <c r="AU27" s="27">
        <f>IF(SUM(AR16:AR27)=0,0,SUM(AR16:AR27)/SUM($CZ16:$CZ27))</f>
        <v>0</v>
      </c>
      <c r="AV27" s="27">
        <f t="shared" si="25"/>
        <v>0</v>
      </c>
      <c r="AW27" s="13">
        <v>0</v>
      </c>
      <c r="AX27" s="13">
        <v>17872.2</v>
      </c>
      <c r="AY27" s="27">
        <f t="shared" si="26"/>
        <v>0</v>
      </c>
      <c r="AZ27" s="27">
        <f>IF(SUM(AW16:AW27)=0,0,SUM(AW16:AW27)/SUM($CZ16:$CZ27))</f>
        <v>0</v>
      </c>
      <c r="BA27" s="27">
        <f t="shared" si="27"/>
        <v>0</v>
      </c>
      <c r="BB27" s="13">
        <v>0</v>
      </c>
      <c r="BC27" s="13">
        <v>38712.6</v>
      </c>
      <c r="BD27" s="27">
        <f t="shared" si="28"/>
        <v>9.2988806752167547E-3</v>
      </c>
      <c r="BE27" s="27">
        <f>IF(SUM(BB16:BB27)=0,0,SUM(BB16:BB27)/SUM($CZ16:$CZ27))</f>
        <v>5.1664104187392597E-2</v>
      </c>
      <c r="BF27" s="27">
        <f t="shared" si="29"/>
        <v>2.2005865983794632E-3</v>
      </c>
      <c r="BG27" s="13">
        <v>0</v>
      </c>
      <c r="BH27" s="13">
        <v>18613.800000000003</v>
      </c>
      <c r="BI27" s="27">
        <f t="shared" si="30"/>
        <v>9.2507674474887586E-2</v>
      </c>
      <c r="BJ27" s="27">
        <f>IF(SUM(BG16:BG27)=0,0,SUM(BG16:BG27)/SUM($CZ16:$CZ27))</f>
        <v>0.16420593289318983</v>
      </c>
      <c r="BK27" s="27">
        <f t="shared" si="31"/>
        <v>6.9942057639959957E-3</v>
      </c>
      <c r="BL27" s="13">
        <v>0</v>
      </c>
      <c r="BM27" s="13">
        <v>2272.9</v>
      </c>
      <c r="BN27" s="27">
        <f t="shared" si="32"/>
        <v>0</v>
      </c>
      <c r="BO27" s="27">
        <f>IF(SUM(BL16:BL27)=0,0,SUM(BL16:BL27)/SUM($CZ16:$CZ27))</f>
        <v>0</v>
      </c>
      <c r="BP27" s="27">
        <f t="shared" si="33"/>
        <v>0</v>
      </c>
      <c r="BQ27" s="13">
        <v>0</v>
      </c>
      <c r="BR27" s="13">
        <v>11417.5</v>
      </c>
      <c r="BS27" s="27">
        <f t="shared" si="34"/>
        <v>4.5513223660256202E-2</v>
      </c>
      <c r="BT27" s="27">
        <f>IF(SUM(BQ16:BQ27)=0,0,SUM(BQ16:BQ27)/SUM($CZ16:$CZ27))</f>
        <v>3.1088902957402548E-2</v>
      </c>
      <c r="BU27" s="27">
        <f t="shared" si="35"/>
        <v>1.3242041893968325E-3</v>
      </c>
      <c r="BV27" s="13">
        <v>335.7</v>
      </c>
      <c r="BW27" s="13">
        <v>37786.400000000001</v>
      </c>
      <c r="BX27" s="27">
        <f t="shared" si="36"/>
        <v>0.11815959797422811</v>
      </c>
      <c r="BY27" s="27">
        <f>IF(SUM(BV16:BV27)=0,0,SUM(BV16:BV27)/SUM($CZ16:$CZ27))</f>
        <v>0.34157095052907654</v>
      </c>
      <c r="BZ27" s="27">
        <f t="shared" si="37"/>
        <v>1.454891104670396E-2</v>
      </c>
      <c r="CA27" s="13">
        <v>0</v>
      </c>
      <c r="CB27" s="13">
        <v>7355.3</v>
      </c>
      <c r="CC27" s="27">
        <f t="shared" si="38"/>
        <v>1.8264506584354624E-2</v>
      </c>
      <c r="CD27" s="27">
        <f>IF(SUM(CA16:CA27)=0,0,SUM(CA16:CA27)/SUM($CZ16:$CZ27))</f>
        <v>1.1305055620873654E-2</v>
      </c>
      <c r="CE27" s="27">
        <f t="shared" si="39"/>
        <v>4.8152879614430267E-4</v>
      </c>
      <c r="CF27" s="13">
        <v>0</v>
      </c>
      <c r="CG27" s="13">
        <v>12763.599999999999</v>
      </c>
      <c r="CH27" s="27">
        <f t="shared" si="40"/>
        <v>2.0566196326698497E-2</v>
      </c>
      <c r="CI27" s="27">
        <f>IF(SUM(CF16:CF27)=0,0,SUM(CF16:CF27)/SUM($CZ16:$CZ27))</f>
        <v>2.6001627928009405E-2</v>
      </c>
      <c r="CJ27" s="27">
        <f t="shared" si="41"/>
        <v>1.107516231131896E-3</v>
      </c>
      <c r="CK27" s="13">
        <f t="shared" si="2"/>
        <v>310.00000000000006</v>
      </c>
      <c r="CL27" s="13">
        <f t="shared" si="3"/>
        <v>206036.2</v>
      </c>
      <c r="CM27" s="27">
        <f t="shared" si="42"/>
        <v>3.1983279645296521E-2</v>
      </c>
      <c r="CN27" s="27">
        <f>IF(SUM(CK16:CK27)=0,0,SUM(CK16:CK27)/SUM($CZ16:$CZ27))</f>
        <v>0.6584290494709234</v>
      </c>
      <c r="CO27" s="27">
        <f t="shared" si="43"/>
        <v>2.8045200145036472E-2</v>
      </c>
      <c r="CP27" s="13">
        <f>$CZ27-BG27</f>
        <v>645.70000000000005</v>
      </c>
      <c r="CQ27" s="13">
        <f>$DA27-BH27</f>
        <v>225208.8</v>
      </c>
      <c r="CR27" s="27">
        <f t="shared" si="44"/>
        <v>3.8511646320658642E-2</v>
      </c>
      <c r="CS27" s="27">
        <f>IF(SUM(CP16:CP27)=0,0,SUM(CP16:CP27)/SUM($CZ16:$CZ27))</f>
        <v>0.83579406710681003</v>
      </c>
      <c r="CT27" s="27">
        <f t="shared" si="45"/>
        <v>3.5599905427744438E-2</v>
      </c>
      <c r="CU27" s="13">
        <f t="shared" si="4"/>
        <v>645.70000000000005</v>
      </c>
      <c r="CV27" s="13">
        <f t="shared" si="5"/>
        <v>225950.4</v>
      </c>
      <c r="CW27" s="27">
        <f t="shared" si="46"/>
        <v>4.4930807693948749E-2</v>
      </c>
      <c r="CX27" s="27">
        <f>IF(SUM(CU16:CU27)=0,0,SUM(CU16:CU27)/SUM($CZ16:$CZ27))</f>
        <v>1</v>
      </c>
      <c r="CY27" s="27">
        <f t="shared" si="47"/>
        <v>4.259411119174044E-2</v>
      </c>
      <c r="CZ27" s="13">
        <f t="shared" si="6"/>
        <v>645.70000000000005</v>
      </c>
      <c r="DA27" s="13">
        <f t="shared" si="7"/>
        <v>243822.6</v>
      </c>
      <c r="DB27" s="27">
        <f>IF(SUM(CZ16:CZ27)=0,0,SUM(CZ16:CZ27)/DA15)</f>
        <v>4.2594111191740433E-2</v>
      </c>
      <c r="DC27" s="27">
        <f>CM27</f>
        <v>3.1983279645296521E-2</v>
      </c>
      <c r="DD27" s="27">
        <f>VLOOKUP(A27,moodys_data!A:C,3,FALSE)</f>
        <v>3.3998605698419317E-2</v>
      </c>
      <c r="DE27" s="27">
        <f t="shared" si="48"/>
        <v>3.8511646320658642E-2</v>
      </c>
      <c r="DF27" s="27">
        <f t="shared" si="49"/>
        <v>4.4930807693948749E-2</v>
      </c>
      <c r="DG27" s="29">
        <f t="shared" si="50"/>
        <v>4.2594111191740431</v>
      </c>
    </row>
    <row r="28" spans="1:111" x14ac:dyDescent="0.25">
      <c r="A28" s="10">
        <v>36219</v>
      </c>
      <c r="B28" s="13">
        <f t="shared" si="0"/>
        <v>0</v>
      </c>
      <c r="C28" s="13">
        <f t="shared" si="1"/>
        <v>0</v>
      </c>
      <c r="D28" s="13">
        <v>0</v>
      </c>
      <c r="E28" s="13">
        <v>2979</v>
      </c>
      <c r="F28" s="27">
        <f t="shared" si="8"/>
        <v>0</v>
      </c>
      <c r="G28" s="27">
        <f>IF(SUM(D17:D28)=0,0,SUM(D17:D28)/SUM($CZ17:$CZ28))</f>
        <v>0</v>
      </c>
      <c r="H28" s="27">
        <f t="shared" si="9"/>
        <v>0</v>
      </c>
      <c r="I28" s="13">
        <v>250</v>
      </c>
      <c r="J28" s="13">
        <v>3715</v>
      </c>
      <c r="K28" s="27">
        <f t="shared" si="10"/>
        <v>0.10322241615524651</v>
      </c>
      <c r="L28" s="27">
        <f>IF(SUM(I17:I28)=0,0,SUM(I17:I28)/SUM($CZ17:$CZ28))</f>
        <v>5.5426227690943353E-2</v>
      </c>
      <c r="M28" s="27">
        <f t="shared" si="11"/>
        <v>2.5513079628177019E-3</v>
      </c>
      <c r="N28" s="13">
        <v>0</v>
      </c>
      <c r="O28" s="13">
        <v>23111.1</v>
      </c>
      <c r="P28" s="27">
        <f t="shared" si="12"/>
        <v>4.7824803190538175E-2</v>
      </c>
      <c r="Q28" s="27">
        <f>IF(SUM(N17:N28)=0,0,SUM(N17:N28)/SUM($CZ17:$CZ28))</f>
        <v>0.11589120335379065</v>
      </c>
      <c r="R28" s="27">
        <f t="shared" si="13"/>
        <v>5.3345530131642853E-3</v>
      </c>
      <c r="S28" s="13">
        <v>0</v>
      </c>
      <c r="T28" s="13">
        <v>13896.300000000001</v>
      </c>
      <c r="U28" s="27">
        <f t="shared" si="14"/>
        <v>2.6676387254983183E-2</v>
      </c>
      <c r="V28" s="27">
        <f>IF(SUM(S17:S28)=0,0,SUM(S17:S28)/SUM($CZ17:$CZ28))</f>
        <v>3.2449536939061378E-2</v>
      </c>
      <c r="W28" s="27">
        <f t="shared" si="15"/>
        <v>1.4936748436860001E-3</v>
      </c>
      <c r="X28" s="13">
        <v>0</v>
      </c>
      <c r="Y28" s="13">
        <v>11168.9</v>
      </c>
      <c r="Z28" s="27">
        <f t="shared" si="16"/>
        <v>2.1764532731538059E-2</v>
      </c>
      <c r="AA28" s="27">
        <f>IF(SUM(X17:X28)=0,0,SUM(X17:X28)/SUM($CZ17:$CZ28))</f>
        <v>2.4589090102891231E-2</v>
      </c>
      <c r="AB28" s="27">
        <f t="shared" si="17"/>
        <v>1.1318529871409441E-3</v>
      </c>
      <c r="AC28" s="13">
        <v>375</v>
      </c>
      <c r="AD28" s="13">
        <v>19707.2</v>
      </c>
      <c r="AE28" s="27">
        <f t="shared" si="18"/>
        <v>4.4912496775321012E-2</v>
      </c>
      <c r="AF28" s="27">
        <f>IF(SUM(AC17:AC28)=0,0,SUM(AC17:AC28)/SUM($CZ17:$CZ28))</f>
        <v>5.4388245608731144E-2</v>
      </c>
      <c r="AG28" s="27">
        <f t="shared" si="19"/>
        <v>2.5035289227867525E-3</v>
      </c>
      <c r="AH28" s="13">
        <v>0</v>
      </c>
      <c r="AI28" s="13">
        <v>5604.8</v>
      </c>
      <c r="AJ28" s="27">
        <f t="shared" si="20"/>
        <v>0.17944640247571564</v>
      </c>
      <c r="AK28" s="27">
        <f>IF(SUM(AH17:AH28)=0,0,SUM(AH17:AH28)/SUM($CZ17:$CZ28))</f>
        <v>8.4147091130795812E-2</v>
      </c>
      <c r="AL28" s="27">
        <f t="shared" si="21"/>
        <v>3.8733493617323289E-3</v>
      </c>
      <c r="AM28" s="13">
        <v>0</v>
      </c>
      <c r="AN28" s="13">
        <v>16624.7</v>
      </c>
      <c r="AO28" s="27">
        <f t="shared" si="22"/>
        <v>3.167659702843352E-2</v>
      </c>
      <c r="AP28" s="27">
        <f>IF(SUM(AM17:AM28)=0,0,SUM(AM17:AM28)/SUM($CZ17:$CZ28))</f>
        <v>2.9627838074795174E-2</v>
      </c>
      <c r="AQ28" s="27">
        <f t="shared" si="23"/>
        <v>1.363790074669826E-3</v>
      </c>
      <c r="AR28" s="13">
        <v>0</v>
      </c>
      <c r="AS28" s="13">
        <v>1035</v>
      </c>
      <c r="AT28" s="27">
        <f t="shared" si="24"/>
        <v>0</v>
      </c>
      <c r="AU28" s="27">
        <f>IF(SUM(AR17:AR28)=0,0,SUM(AR17:AR28)/SUM($CZ17:$CZ28))</f>
        <v>0</v>
      </c>
      <c r="AV28" s="27">
        <f t="shared" si="25"/>
        <v>0</v>
      </c>
      <c r="AW28" s="13">
        <v>0</v>
      </c>
      <c r="AX28" s="13">
        <v>17422.2</v>
      </c>
      <c r="AY28" s="27">
        <f t="shared" si="26"/>
        <v>0</v>
      </c>
      <c r="AZ28" s="27">
        <f>IF(SUM(AW17:AW28)=0,0,SUM(AW17:AW28)/SUM($CZ17:$CZ28))</f>
        <v>0</v>
      </c>
      <c r="BA28" s="27">
        <f t="shared" si="27"/>
        <v>0</v>
      </c>
      <c r="BB28" s="13">
        <v>0</v>
      </c>
      <c r="BC28" s="13">
        <v>36995.599999999999</v>
      </c>
      <c r="BD28" s="27">
        <f t="shared" si="28"/>
        <v>9.0893902749490853E-3</v>
      </c>
      <c r="BE28" s="27">
        <f>IF(SUM(BB17:BB28)=0,0,SUM(BB17:BB28)/SUM($CZ17:$CZ28))</f>
        <v>4.6054156463202024E-2</v>
      </c>
      <c r="BF28" s="27">
        <f t="shared" si="29"/>
        <v>2.1199049800139816E-3</v>
      </c>
      <c r="BG28" s="13">
        <v>425</v>
      </c>
      <c r="BH28" s="13">
        <v>18188</v>
      </c>
      <c r="BI28" s="27">
        <f t="shared" si="30"/>
        <v>0.10681224780441489</v>
      </c>
      <c r="BJ28" s="27">
        <f>IF(SUM(BG17:BG28)=0,0,SUM(BG17:BG28)/SUM($CZ17:$CZ28))</f>
        <v>0.17686005381382833</v>
      </c>
      <c r="BK28" s="27">
        <f t="shared" si="31"/>
        <v>8.1409917722637566E-3</v>
      </c>
      <c r="BL28" s="13">
        <v>0</v>
      </c>
      <c r="BM28" s="13">
        <v>2272.9</v>
      </c>
      <c r="BN28" s="27">
        <f t="shared" si="32"/>
        <v>0</v>
      </c>
      <c r="BO28" s="27">
        <f>IF(SUM(BL17:BL28)=0,0,SUM(BL17:BL28)/SUM($CZ17:$CZ28))</f>
        <v>0</v>
      </c>
      <c r="BP28" s="27">
        <f t="shared" si="33"/>
        <v>0</v>
      </c>
      <c r="BQ28" s="13">
        <v>150</v>
      </c>
      <c r="BR28" s="13">
        <v>11417.5</v>
      </c>
      <c r="BS28" s="27">
        <f t="shared" si="34"/>
        <v>5.09512905662187E-2</v>
      </c>
      <c r="BT28" s="27">
        <f>IF(SUM(BQ17:BQ28)=0,0,SUM(BQ17:BQ28)/SUM($CZ17:$CZ28))</f>
        <v>4.2829357761183497E-2</v>
      </c>
      <c r="BU28" s="27">
        <f t="shared" si="35"/>
        <v>1.9714652439954969E-3</v>
      </c>
      <c r="BV28" s="13">
        <v>0</v>
      </c>
      <c r="BW28" s="13">
        <v>37278.5</v>
      </c>
      <c r="BX28" s="27">
        <f t="shared" si="36"/>
        <v>0.11276068490901218</v>
      </c>
      <c r="BY28" s="27">
        <f>IF(SUM(BV17:BV28)=0,0,SUM(BV17:BV28)/SUM($CZ17:$CZ28))</f>
        <v>0.30448146244621133</v>
      </c>
      <c r="BZ28" s="27">
        <f t="shared" si="37"/>
        <v>1.4015494325195279E-2</v>
      </c>
      <c r="CA28" s="13">
        <v>0</v>
      </c>
      <c r="CB28" s="13">
        <v>7255.3</v>
      </c>
      <c r="CC28" s="27">
        <f t="shared" si="38"/>
        <v>1.7315717476753648E-2</v>
      </c>
      <c r="CD28" s="27">
        <f>IF(SUM(CA17:CA28)=0,0,SUM(CA17:CA28)/SUM($CZ17:$CZ28))</f>
        <v>1.0077495943807883E-2</v>
      </c>
      <c r="CE28" s="27">
        <f t="shared" si="39"/>
        <v>4.6387417505776394E-4</v>
      </c>
      <c r="CF28" s="13">
        <v>0</v>
      </c>
      <c r="CG28" s="13">
        <v>12530.9</v>
      </c>
      <c r="CH28" s="27">
        <f t="shared" si="40"/>
        <v>2.0506785071060466E-2</v>
      </c>
      <c r="CI28" s="27">
        <f>IF(SUM(CF17:CF28)=0,0,SUM(CF17:CF28)/SUM($CZ17:$CZ28))</f>
        <v>2.3178240670758129E-2</v>
      </c>
      <c r="CJ28" s="27">
        <f t="shared" si="41"/>
        <v>1.0669106026328572E-3</v>
      </c>
      <c r="CK28" s="13">
        <f t="shared" si="2"/>
        <v>1200</v>
      </c>
      <c r="CL28" s="13">
        <f t="shared" si="3"/>
        <v>203924.39999999997</v>
      </c>
      <c r="CM28" s="27">
        <f t="shared" si="42"/>
        <v>3.6559312938967872E-2</v>
      </c>
      <c r="CN28" s="27">
        <f>IF(SUM(CK17:CK28)=0,0,SUM(CK17:CK28)/SUM($CZ17:$CZ28))</f>
        <v>0.69551853755378856</v>
      </c>
      <c r="CO28" s="27">
        <f t="shared" si="43"/>
        <v>3.2015203939961698E-2</v>
      </c>
      <c r="CP28" s="13">
        <f>$CZ28-BG28</f>
        <v>775</v>
      </c>
      <c r="CQ28" s="13">
        <f>$DA28-BH28</f>
        <v>223014.89999999997</v>
      </c>
      <c r="CR28" s="27">
        <f t="shared" si="44"/>
        <v>4.1015842727660755E-2</v>
      </c>
      <c r="CS28" s="27">
        <f>IF(SUM(CP17:CP28)=0,0,SUM(CP17:CP28)/SUM($CZ17:$CZ28))</f>
        <v>0.82313994618617159</v>
      </c>
      <c r="CT28" s="27">
        <f t="shared" si="45"/>
        <v>3.7889706492893215E-2</v>
      </c>
      <c r="CU28" s="13">
        <f t="shared" si="4"/>
        <v>1200</v>
      </c>
      <c r="CV28" s="13">
        <f t="shared" si="5"/>
        <v>223780.69999999995</v>
      </c>
      <c r="CW28" s="27">
        <f t="shared" si="46"/>
        <v>4.858877068662102E-2</v>
      </c>
      <c r="CX28" s="27">
        <f>IF(SUM(CU17:CU28)=0,0,SUM(CU17:CU28)/SUM($CZ17:$CZ28))</f>
        <v>1</v>
      </c>
      <c r="CY28" s="27">
        <f t="shared" si="47"/>
        <v>4.6030698265156982E-2</v>
      </c>
      <c r="CZ28" s="13">
        <f t="shared" si="6"/>
        <v>1200</v>
      </c>
      <c r="DA28" s="13">
        <f t="shared" si="7"/>
        <v>241202.89999999997</v>
      </c>
      <c r="DB28" s="27">
        <f>IF(SUM(CZ17:CZ28)=0,0,SUM(CZ17:CZ28)/DA16)</f>
        <v>4.6030698265156982E-2</v>
      </c>
      <c r="DC28" s="27">
        <f>CM28</f>
        <v>3.6559312938967872E-2</v>
      </c>
      <c r="DD28" s="27">
        <f>VLOOKUP(A28,moodys_data!A:C,3,FALSE)</f>
        <v>3.4000126237510794E-2</v>
      </c>
      <c r="DE28" s="27">
        <f t="shared" si="48"/>
        <v>4.1015842727660755E-2</v>
      </c>
      <c r="DF28" s="27">
        <f t="shared" si="49"/>
        <v>4.858877068662102E-2</v>
      </c>
      <c r="DG28" s="29">
        <f t="shared" si="50"/>
        <v>4.6030698265156982</v>
      </c>
    </row>
    <row r="29" spans="1:111" x14ac:dyDescent="0.25">
      <c r="A29" s="10">
        <v>36250</v>
      </c>
      <c r="B29" s="13">
        <f t="shared" si="0"/>
        <v>1</v>
      </c>
      <c r="C29" s="13">
        <f t="shared" si="1"/>
        <v>0</v>
      </c>
      <c r="D29" s="13">
        <v>0</v>
      </c>
      <c r="E29" s="13">
        <v>3079</v>
      </c>
      <c r="F29" s="27">
        <f t="shared" si="8"/>
        <v>0</v>
      </c>
      <c r="G29" s="27">
        <f>IF(SUM(D18:D29)=0,0,SUM(D18:D29)/SUM($CZ18:$CZ29))</f>
        <v>0</v>
      </c>
      <c r="H29" s="27">
        <f t="shared" si="9"/>
        <v>0</v>
      </c>
      <c r="I29" s="13">
        <v>0</v>
      </c>
      <c r="J29" s="13">
        <v>3915</v>
      </c>
      <c r="K29" s="27">
        <f t="shared" si="10"/>
        <v>0.10322241615524651</v>
      </c>
      <c r="L29" s="27">
        <f>IF(SUM(I18:I29)=0,0,SUM(I18:I29)/SUM($CZ18:$CZ29))</f>
        <v>4.4295896589215962E-2</v>
      </c>
      <c r="M29" s="27">
        <f t="shared" si="11"/>
        <v>2.4423288449249964E-3</v>
      </c>
      <c r="N29" s="13">
        <v>300</v>
      </c>
      <c r="O29" s="13">
        <v>23639.1</v>
      </c>
      <c r="P29" s="27">
        <f t="shared" si="12"/>
        <v>5.9533096295809697E-2</v>
      </c>
      <c r="Q29" s="27">
        <f>IF(SUM(N18:N29)=0,0,SUM(N18:N29)/SUM($CZ18:$CZ29))</f>
        <v>0.11678009100793299</v>
      </c>
      <c r="R29" s="27">
        <f t="shared" si="13"/>
        <v>6.438866954802263E-3</v>
      </c>
      <c r="S29" s="13">
        <v>0</v>
      </c>
      <c r="T29" s="13">
        <v>14239.6</v>
      </c>
      <c r="U29" s="27">
        <f t="shared" si="14"/>
        <v>2.6532192943425452E-2</v>
      </c>
      <c r="V29" s="27">
        <f>IF(SUM(S18:S29)=0,0,SUM(S18:S29)/SUM($CZ18:$CZ29))</f>
        <v>2.5933234003140983E-2</v>
      </c>
      <c r="W29" s="27">
        <f t="shared" si="15"/>
        <v>1.4298725237560888E-3</v>
      </c>
      <c r="X29" s="13">
        <v>0</v>
      </c>
      <c r="Y29" s="13">
        <v>11169</v>
      </c>
      <c r="Z29" s="27">
        <f t="shared" si="16"/>
        <v>2.3191932249142184E-2</v>
      </c>
      <c r="AA29" s="27">
        <f>IF(SUM(X18:X29)=0,0,SUM(X18:X29)/SUM($CZ18:$CZ29))</f>
        <v>1.9651270486852172E-2</v>
      </c>
      <c r="AB29" s="27">
        <f t="shared" si="17"/>
        <v>1.0835058875667256E-3</v>
      </c>
      <c r="AC29" s="13">
        <v>150</v>
      </c>
      <c r="AD29" s="13">
        <v>19693.900000000001</v>
      </c>
      <c r="AE29" s="27">
        <f t="shared" si="18"/>
        <v>5.3126179490537113E-2</v>
      </c>
      <c r="AF29" s="27">
        <f>IF(SUM(AC18:AC29)=0,0,SUM(AC18:AC29)/SUM($CZ18:$CZ29))</f>
        <v>5.5547054322876821E-2</v>
      </c>
      <c r="AG29" s="27">
        <f t="shared" si="19"/>
        <v>3.062680371535946E-3</v>
      </c>
      <c r="AH29" s="13">
        <v>598.5</v>
      </c>
      <c r="AI29" s="13">
        <v>5604.5</v>
      </c>
      <c r="AJ29" s="27">
        <f t="shared" si="20"/>
        <v>0.28117767055039034</v>
      </c>
      <c r="AK29" s="27">
        <f>IF(SUM(AH18:AH29)=0,0,SUM(AH18:AH29)/SUM($CZ18:$CZ29))</f>
        <v>0.11545121411025651</v>
      </c>
      <c r="AL29" s="27">
        <f t="shared" si="21"/>
        <v>6.365597089454513E-3</v>
      </c>
      <c r="AM29" s="13">
        <v>0</v>
      </c>
      <c r="AN29" s="13">
        <v>16774.7</v>
      </c>
      <c r="AO29" s="27">
        <f t="shared" si="22"/>
        <v>2.1285067873303164E-2</v>
      </c>
      <c r="AP29" s="27">
        <f>IF(SUM(AM18:AM29)=0,0,SUM(AM18:AM29)/SUM($CZ18:$CZ29))</f>
        <v>2.3678170176780897E-2</v>
      </c>
      <c r="AQ29" s="27">
        <f t="shared" si="23"/>
        <v>1.3055357825599071E-3</v>
      </c>
      <c r="AR29" s="13">
        <v>0</v>
      </c>
      <c r="AS29" s="13">
        <v>1235</v>
      </c>
      <c r="AT29" s="27">
        <f t="shared" si="24"/>
        <v>0</v>
      </c>
      <c r="AU29" s="27">
        <f>IF(SUM(AR18:AR29)=0,0,SUM(AR18:AR29)/SUM($CZ18:$CZ29))</f>
        <v>0</v>
      </c>
      <c r="AV29" s="27">
        <f t="shared" si="25"/>
        <v>0</v>
      </c>
      <c r="AW29" s="13">
        <v>0</v>
      </c>
      <c r="AX29" s="13">
        <v>17197.2</v>
      </c>
      <c r="AY29" s="27">
        <f t="shared" si="26"/>
        <v>0</v>
      </c>
      <c r="AZ29" s="27">
        <f>IF(SUM(AW18:AW29)=0,0,SUM(AW18:AW29)/SUM($CZ18:$CZ29))</f>
        <v>0</v>
      </c>
      <c r="BA29" s="27">
        <f t="shared" si="27"/>
        <v>0</v>
      </c>
      <c r="BB29" s="13">
        <v>0</v>
      </c>
      <c r="BC29" s="13">
        <v>37545.300000000003</v>
      </c>
      <c r="BD29" s="27">
        <f t="shared" si="28"/>
        <v>6.4354180598765265E-3</v>
      </c>
      <c r="BE29" s="27">
        <f>IF(SUM(BB18:BB29)=0,0,SUM(BB18:BB29)/SUM($CZ18:$CZ29))</f>
        <v>2.6738613941126727E-2</v>
      </c>
      <c r="BF29" s="27">
        <f t="shared" si="29"/>
        <v>1.4742785027547251E-3</v>
      </c>
      <c r="BG29" s="13">
        <v>107.2</v>
      </c>
      <c r="BH29" s="13">
        <v>19638.5</v>
      </c>
      <c r="BI29" s="27">
        <f t="shared" si="30"/>
        <v>0.10707665602430179</v>
      </c>
      <c r="BJ29" s="27">
        <f>IF(SUM(BG18:BG29)=0,0,SUM(BG18:BG29)/SUM($CZ18:$CZ29))</f>
        <v>0.13910522288889784</v>
      </c>
      <c r="BK29" s="27">
        <f t="shared" si="31"/>
        <v>7.6698006926444609E-3</v>
      </c>
      <c r="BL29" s="13">
        <v>0</v>
      </c>
      <c r="BM29" s="13">
        <v>2092.9</v>
      </c>
      <c r="BN29" s="27">
        <f t="shared" si="32"/>
        <v>0</v>
      </c>
      <c r="BO29" s="27">
        <f>IF(SUM(BL18:BL29)=0,0,SUM(BL18:BL29)/SUM($CZ18:$CZ29))</f>
        <v>0</v>
      </c>
      <c r="BP29" s="27">
        <f t="shared" si="33"/>
        <v>0</v>
      </c>
      <c r="BQ29" s="13">
        <v>0</v>
      </c>
      <c r="BR29" s="13">
        <v>11417.5</v>
      </c>
      <c r="BS29" s="27">
        <f t="shared" si="34"/>
        <v>5.0169395488295777E-2</v>
      </c>
      <c r="BT29" s="27">
        <f>IF(SUM(BQ18:BQ29)=0,0,SUM(BQ18:BQ29)/SUM($CZ18:$CZ29))</f>
        <v>3.4228647364394155E-2</v>
      </c>
      <c r="BU29" s="27">
        <f t="shared" si="35"/>
        <v>1.8872541074420426E-3</v>
      </c>
      <c r="BV29" s="13">
        <v>0</v>
      </c>
      <c r="BW29" s="13">
        <v>38105.699999999997</v>
      </c>
      <c r="BX29" s="27">
        <f t="shared" si="36"/>
        <v>0.10830594080345843</v>
      </c>
      <c r="BY29" s="27">
        <f>IF(SUM(BV18:BV29)=0,0,SUM(BV18:BV29)/SUM($CZ18:$CZ29))</f>
        <v>0.24333749446301289</v>
      </c>
      <c r="BZ29" s="27">
        <f t="shared" si="37"/>
        <v>1.341682249464797E-2</v>
      </c>
      <c r="CA29" s="13">
        <v>0</v>
      </c>
      <c r="CB29" s="13">
        <v>7080.8</v>
      </c>
      <c r="CC29" s="27">
        <f t="shared" si="38"/>
        <v>1.7315717476753648E-2</v>
      </c>
      <c r="CD29" s="27">
        <f>IF(SUM(CA18:CA29)=0,0,SUM(CA18:CA29)/SUM($CZ18:$CZ29))</f>
        <v>8.053799379857448E-3</v>
      </c>
      <c r="CE29" s="27">
        <f t="shared" si="39"/>
        <v>4.4405978998636301E-4</v>
      </c>
      <c r="CF29" s="13">
        <v>1597.7</v>
      </c>
      <c r="CG29" s="13">
        <v>12530.4</v>
      </c>
      <c r="CH29" s="27">
        <f t="shared" si="40"/>
        <v>0.14563926849675285</v>
      </c>
      <c r="CI29" s="27">
        <f>IF(SUM(CF18:CF29)=0,0,SUM(CF18:CF29)/SUM($CZ18:$CZ29))</f>
        <v>0.14719929126565456</v>
      </c>
      <c r="CJ29" s="27">
        <f t="shared" si="41"/>
        <v>8.1160807815807562E-3</v>
      </c>
      <c r="CK29" s="13">
        <f t="shared" si="2"/>
        <v>2753.4</v>
      </c>
      <c r="CL29" s="13">
        <f t="shared" si="3"/>
        <v>206852.39999999997</v>
      </c>
      <c r="CM29" s="27">
        <f t="shared" si="42"/>
        <v>4.7618830398686258E-2</v>
      </c>
      <c r="CN29" s="27">
        <f>IF(SUM(CK18:CK29)=0,0,SUM(CK18:CK29)/SUM($CZ18:$CZ29))</f>
        <v>0.75666250553698711</v>
      </c>
      <c r="CO29" s="27">
        <f t="shared" si="43"/>
        <v>4.1719861329008789E-2</v>
      </c>
      <c r="CP29" s="13">
        <f>$CZ29-BG29</f>
        <v>2646.2000000000003</v>
      </c>
      <c r="CQ29" s="13">
        <f>$DA29-BH29</f>
        <v>225319.59999999995</v>
      </c>
      <c r="CR29" s="27">
        <f t="shared" si="44"/>
        <v>5.1129221426507818E-2</v>
      </c>
      <c r="CS29" s="27">
        <f>IF(SUM(CP18:CP29)=0,0,SUM(CP18:CP29)/SUM($CZ18:$CZ29))</f>
        <v>0.86089477711110207</v>
      </c>
      <c r="CT29" s="27">
        <f t="shared" si="45"/>
        <v>4.7466883131012293E-2</v>
      </c>
      <c r="CU29" s="13">
        <f t="shared" si="4"/>
        <v>2753.4</v>
      </c>
      <c r="CV29" s="13">
        <f t="shared" si="5"/>
        <v>227760.89999999994</v>
      </c>
      <c r="CW29" s="27">
        <f t="shared" si="46"/>
        <v>5.817859960903457E-2</v>
      </c>
      <c r="CX29" s="27">
        <f>IF(SUM(CU18:CU29)=0,0,SUM(CU18:CU29)/SUM($CZ18:$CZ29))</f>
        <v>1</v>
      </c>
      <c r="CY29" s="27">
        <f t="shared" si="47"/>
        <v>5.513668382365676E-2</v>
      </c>
      <c r="CZ29" s="13">
        <f t="shared" si="6"/>
        <v>2753.4</v>
      </c>
      <c r="DA29" s="13">
        <f t="shared" si="7"/>
        <v>244958.09999999995</v>
      </c>
      <c r="DB29" s="27">
        <f>IF(SUM(CZ18:CZ29)=0,0,SUM(CZ18:CZ29)/DA17)</f>
        <v>5.513668382365676E-2</v>
      </c>
      <c r="DC29" s="27">
        <f>CM29</f>
        <v>4.7618830398686258E-2</v>
      </c>
      <c r="DD29" s="27">
        <f>VLOOKUP(A29,moodys_data!A:C,3,FALSE)</f>
        <v>3.4004770245046174E-2</v>
      </c>
      <c r="DE29" s="27">
        <f t="shared" si="48"/>
        <v>5.1129221426507818E-2</v>
      </c>
      <c r="DF29" s="27">
        <f t="shared" si="49"/>
        <v>5.817859960903457E-2</v>
      </c>
      <c r="DG29" s="29">
        <f t="shared" si="50"/>
        <v>5.513668382365676</v>
      </c>
    </row>
    <row r="30" spans="1:111" x14ac:dyDescent="0.25">
      <c r="A30" s="10">
        <v>36280</v>
      </c>
      <c r="B30" s="13">
        <f t="shared" si="0"/>
        <v>0</v>
      </c>
      <c r="C30" s="13">
        <f t="shared" si="1"/>
        <v>0</v>
      </c>
      <c r="D30" s="13">
        <v>0</v>
      </c>
      <c r="E30" s="13">
        <v>3079</v>
      </c>
      <c r="F30" s="27">
        <f t="shared" si="8"/>
        <v>0</v>
      </c>
      <c r="G30" s="27">
        <f>IF(SUM(D19:D30)=0,0,SUM(D19:D30)/SUM($CZ19:$CZ30))</f>
        <v>0</v>
      </c>
      <c r="H30" s="27">
        <f t="shared" si="9"/>
        <v>0</v>
      </c>
      <c r="I30" s="13">
        <v>0</v>
      </c>
      <c r="J30" s="13">
        <v>3765</v>
      </c>
      <c r="K30" s="27">
        <f t="shared" si="10"/>
        <v>0.11047948094731133</v>
      </c>
      <c r="L30" s="27">
        <f>IF(SUM(I19:I30)=0,0,SUM(I19:I30)/SUM($CZ19:$CZ30))</f>
        <v>4.021173305258232E-2</v>
      </c>
      <c r="M30" s="27">
        <f t="shared" si="11"/>
        <v>2.3636709787187961E-3</v>
      </c>
      <c r="N30" s="13">
        <v>401.1</v>
      </c>
      <c r="O30" s="13">
        <v>23639.1</v>
      </c>
      <c r="P30" s="27">
        <f t="shared" si="12"/>
        <v>7.5895858958589593E-2</v>
      </c>
      <c r="Q30" s="27">
        <f>IF(SUM(N19:N30)=0,0,SUM(N19:N30)/SUM($CZ19:$CZ30))</f>
        <v>0.13533807100660933</v>
      </c>
      <c r="R30" s="27">
        <f t="shared" si="13"/>
        <v>7.9552569976479321E-3</v>
      </c>
      <c r="S30" s="13">
        <v>0</v>
      </c>
      <c r="T30" s="13">
        <v>14273.6</v>
      </c>
      <c r="U30" s="27">
        <f t="shared" si="14"/>
        <v>2.6223847413041887E-2</v>
      </c>
      <c r="V30" s="27">
        <f>IF(SUM(S19:S30)=0,0,SUM(S19:S30)/SUM($CZ19:$CZ30))</f>
        <v>2.3542141896239106E-2</v>
      </c>
      <c r="W30" s="27">
        <f t="shared" si="15"/>
        <v>1.3838219184499133E-3</v>
      </c>
      <c r="X30" s="13">
        <v>0</v>
      </c>
      <c r="Y30" s="13">
        <v>11619</v>
      </c>
      <c r="Z30" s="27">
        <f t="shared" si="16"/>
        <v>2.2759283269128527E-2</v>
      </c>
      <c r="AA30" s="27">
        <f>IF(SUM(X19:X30)=0,0,SUM(X19:X30)/SUM($CZ19:$CZ30))</f>
        <v>1.7839387026963794E-2</v>
      </c>
      <c r="AB30" s="27">
        <f t="shared" si="17"/>
        <v>1.0486103978316114E-3</v>
      </c>
      <c r="AC30" s="13">
        <v>0</v>
      </c>
      <c r="AD30" s="13">
        <v>17743.900000000001</v>
      </c>
      <c r="AE30" s="27">
        <f t="shared" si="18"/>
        <v>5.0463884336221024E-2</v>
      </c>
      <c r="AF30" s="27">
        <f>IF(SUM(AC19:AC30)=0,0,SUM(AC19:AC30)/SUM($CZ19:$CZ30))</f>
        <v>5.0425513247938238E-2</v>
      </c>
      <c r="AG30" s="27">
        <f t="shared" si="19"/>
        <v>2.9640434073133701E-3</v>
      </c>
      <c r="AH30" s="13">
        <v>250</v>
      </c>
      <c r="AI30" s="13">
        <v>6053.5</v>
      </c>
      <c r="AJ30" s="27">
        <f t="shared" si="20"/>
        <v>0.27743445229973135</v>
      </c>
      <c r="AK30" s="27">
        <f>IF(SUM(AH19:AH30)=0,0,SUM(AH19:AH30)/SUM($CZ19:$CZ30))</f>
        <v>0.12308445926185881</v>
      </c>
      <c r="AL30" s="27">
        <f t="shared" si="21"/>
        <v>7.2349819866783498E-3</v>
      </c>
      <c r="AM30" s="13">
        <v>300</v>
      </c>
      <c r="AN30" s="13">
        <v>17023.7</v>
      </c>
      <c r="AO30" s="27">
        <f t="shared" si="22"/>
        <v>4.2165039929015082E-2</v>
      </c>
      <c r="AP30" s="27">
        <f>IF(SUM(AM19:AM30)=0,0,SUM(AM19:AM30)/SUM($CZ19:$CZ30))</f>
        <v>4.3428671696788906E-2</v>
      </c>
      <c r="AQ30" s="27">
        <f t="shared" si="23"/>
        <v>2.5527646570162998E-3</v>
      </c>
      <c r="AR30" s="13">
        <v>0</v>
      </c>
      <c r="AS30" s="13">
        <v>1235</v>
      </c>
      <c r="AT30" s="27">
        <f t="shared" si="24"/>
        <v>0</v>
      </c>
      <c r="AU30" s="27">
        <f>IF(SUM(AR19:AR30)=0,0,SUM(AR19:AR30)/SUM($CZ19:$CZ30))</f>
        <v>0</v>
      </c>
      <c r="AV30" s="27">
        <f t="shared" si="25"/>
        <v>0</v>
      </c>
      <c r="AW30" s="13">
        <v>100</v>
      </c>
      <c r="AX30" s="13">
        <v>17982.099999999999</v>
      </c>
      <c r="AY30" s="27">
        <f t="shared" si="26"/>
        <v>8.4107826233231001E-3</v>
      </c>
      <c r="AZ30" s="27">
        <f>IF(SUM(AW19:AW30)=0,0,SUM(AW19:AW30)/SUM($CZ19:$CZ30))</f>
        <v>7.3112241913786047E-3</v>
      </c>
      <c r="BA30" s="27">
        <f t="shared" si="27"/>
        <v>4.2975835976705374E-4</v>
      </c>
      <c r="BB30" s="13">
        <v>0</v>
      </c>
      <c r="BC30" s="13">
        <v>36520.700000000004</v>
      </c>
      <c r="BD30" s="27">
        <f t="shared" si="28"/>
        <v>6.4136618725188117E-3</v>
      </c>
      <c r="BE30" s="27">
        <f>IF(SUM(BB19:BB30)=0,0,SUM(BB19:BB30)/SUM($CZ19:$CZ30))</f>
        <v>2.4273264315376967E-2</v>
      </c>
      <c r="BF30" s="27">
        <f t="shared" si="29"/>
        <v>1.4267977544266184E-3</v>
      </c>
      <c r="BG30" s="13">
        <v>100</v>
      </c>
      <c r="BH30" s="13">
        <v>19313.5</v>
      </c>
      <c r="BI30" s="27">
        <f t="shared" si="30"/>
        <v>0.10917260169207973</v>
      </c>
      <c r="BJ30" s="27">
        <f>IF(SUM(BG19:BG30)=0,0,SUM(BG19:BG30)/SUM($CZ19:$CZ30))</f>
        <v>0.13359068842486985</v>
      </c>
      <c r="BK30" s="27">
        <f t="shared" si="31"/>
        <v>7.8525447496636067E-3</v>
      </c>
      <c r="BL30" s="13">
        <v>0</v>
      </c>
      <c r="BM30" s="13">
        <v>3967.1</v>
      </c>
      <c r="BN30" s="27">
        <f t="shared" si="32"/>
        <v>0</v>
      </c>
      <c r="BO30" s="27">
        <f>IF(SUM(BL19:BL30)=0,0,SUM(BL19:BL30)/SUM($CZ19:$CZ30))</f>
        <v>0</v>
      </c>
      <c r="BP30" s="27">
        <f t="shared" si="33"/>
        <v>0</v>
      </c>
      <c r="BQ30" s="13">
        <v>0</v>
      </c>
      <c r="BR30" s="13">
        <v>11542.5</v>
      </c>
      <c r="BS30" s="27">
        <f t="shared" si="34"/>
        <v>4.6142988979968512E-2</v>
      </c>
      <c r="BT30" s="27">
        <f>IF(SUM(BQ19:BQ30)=0,0,SUM(BQ19:BQ30)/SUM($CZ19:$CZ30))</f>
        <v>3.1072702813359068E-2</v>
      </c>
      <c r="BU30" s="27">
        <f t="shared" si="35"/>
        <v>1.8264730290099786E-3</v>
      </c>
      <c r="BV30" s="13">
        <v>0</v>
      </c>
      <c r="BW30" s="13">
        <v>39015.699999999997</v>
      </c>
      <c r="BX30" s="27">
        <f t="shared" si="36"/>
        <v>0.10103969153699782</v>
      </c>
      <c r="BY30" s="27">
        <f>IF(SUM(BV19:BV30)=0,0,SUM(BV19:BV30)/SUM($CZ19:$CZ30))</f>
        <v>0.22090132771831311</v>
      </c>
      <c r="BZ30" s="27">
        <f t="shared" si="37"/>
        <v>1.2984719082001763E-2</v>
      </c>
      <c r="CA30" s="13">
        <v>110</v>
      </c>
      <c r="CB30" s="13">
        <v>7255.3</v>
      </c>
      <c r="CC30" s="27">
        <f t="shared" si="38"/>
        <v>3.4007546436494951E-2</v>
      </c>
      <c r="CD30" s="27">
        <f>IF(SUM(CA19:CA30)=0,0,SUM(CA19:CA30)/SUM($CZ19:$CZ30))</f>
        <v>1.5353570801895068E-2</v>
      </c>
      <c r="CE30" s="27">
        <f t="shared" si="39"/>
        <v>9.0249255551081288E-4</v>
      </c>
      <c r="CF30" s="13">
        <v>0</v>
      </c>
      <c r="CG30" s="13">
        <v>12930.4</v>
      </c>
      <c r="CH30" s="27">
        <f t="shared" si="40"/>
        <v>0.13981258366800536</v>
      </c>
      <c r="CI30" s="27">
        <f>IF(SUM(CF19:CF30)=0,0,SUM(CF19:CF30)/SUM($CZ19:$CZ30))</f>
        <v>0.13362724454582675</v>
      </c>
      <c r="CJ30" s="27">
        <f t="shared" si="41"/>
        <v>7.8546935414624437E-3</v>
      </c>
      <c r="CK30" s="13">
        <f t="shared" si="2"/>
        <v>1261.0999999999999</v>
      </c>
      <c r="CL30" s="13">
        <f t="shared" si="3"/>
        <v>207943.40000000002</v>
      </c>
      <c r="CM30" s="27">
        <f t="shared" si="42"/>
        <v>5.2549044361094324E-2</v>
      </c>
      <c r="CN30" s="27">
        <f>IF(SUM(CK19:CK30)=0,0,SUM(CK19:CK30)/SUM($CZ19:$CZ30))</f>
        <v>0.77909867228168683</v>
      </c>
      <c r="CO30" s="27">
        <f t="shared" si="43"/>
        <v>4.5795910333496788E-2</v>
      </c>
      <c r="CP30" s="13">
        <f>$CZ30-BG30</f>
        <v>1161.0999999999999</v>
      </c>
      <c r="CQ30" s="13">
        <f>$DA30-BH30</f>
        <v>227645.6</v>
      </c>
      <c r="CR30" s="27">
        <f t="shared" si="44"/>
        <v>5.487513203159404E-2</v>
      </c>
      <c r="CS30" s="27">
        <f>IF(SUM(CP19:CP30)=0,0,SUM(CP19:CP30)/SUM($CZ19:$CZ30))</f>
        <v>0.86640931157513013</v>
      </c>
      <c r="CT30" s="27">
        <f t="shared" si="45"/>
        <v>5.0928084665834941E-2</v>
      </c>
      <c r="CU30" s="13">
        <f t="shared" si="4"/>
        <v>1161.0999999999999</v>
      </c>
      <c r="CV30" s="13">
        <f t="shared" si="5"/>
        <v>228977</v>
      </c>
      <c r="CW30" s="27">
        <f t="shared" si="46"/>
        <v>6.1492920723516462E-2</v>
      </c>
      <c r="CX30" s="27">
        <f>IF(SUM(CU19:CU30)=0,0,SUM(CU19:CU30)/SUM($CZ19:$CZ30))</f>
        <v>0.99268877580862136</v>
      </c>
      <c r="CY30" s="27">
        <f t="shared" si="47"/>
        <v>5.8350871055731501E-2</v>
      </c>
      <c r="CZ30" s="13">
        <f t="shared" si="6"/>
        <v>1261.0999999999999</v>
      </c>
      <c r="DA30" s="13">
        <f t="shared" si="7"/>
        <v>246959.1</v>
      </c>
      <c r="DB30" s="27">
        <f>IF(SUM(CZ19:CZ30)=0,0,SUM(CZ19:CZ30)/DA18)</f>
        <v>5.8780629415498553E-2</v>
      </c>
      <c r="DC30" s="27">
        <f>CM30</f>
        <v>5.2549044361094324E-2</v>
      </c>
      <c r="DD30" s="27">
        <f>VLOOKUP(A30,moodys_data!A:C,3,FALSE)</f>
        <v>3.4017975484309897E-2</v>
      </c>
      <c r="DE30" s="27">
        <f t="shared" si="48"/>
        <v>5.487513203159404E-2</v>
      </c>
      <c r="DF30" s="27">
        <f t="shared" si="49"/>
        <v>6.1492920723516462E-2</v>
      </c>
      <c r="DG30" s="29">
        <f t="shared" si="50"/>
        <v>5.8780629415498549</v>
      </c>
    </row>
    <row r="31" spans="1:111" x14ac:dyDescent="0.25">
      <c r="A31" s="10">
        <v>36311</v>
      </c>
      <c r="B31" s="13">
        <f t="shared" si="0"/>
        <v>0</v>
      </c>
      <c r="C31" s="13">
        <f t="shared" si="1"/>
        <v>0</v>
      </c>
      <c r="D31" s="13">
        <v>0</v>
      </c>
      <c r="E31" s="13">
        <v>3379</v>
      </c>
      <c r="F31" s="27">
        <f t="shared" si="8"/>
        <v>0</v>
      </c>
      <c r="G31" s="27">
        <f>IF(SUM(D20:D31)=0,0,SUM(D20:D31)/SUM($CZ20:$CZ31))</f>
        <v>0</v>
      </c>
      <c r="H31" s="27">
        <f t="shared" si="9"/>
        <v>0</v>
      </c>
      <c r="I31" s="13">
        <v>0</v>
      </c>
      <c r="J31" s="13">
        <v>3965</v>
      </c>
      <c r="K31" s="27">
        <f t="shared" si="10"/>
        <v>4.8278392522642564E-2</v>
      </c>
      <c r="L31" s="27">
        <f>IF(SUM(I20:I31)=0,0,SUM(I20:I31)/SUM($CZ20:$CZ31))</f>
        <v>1.5736235514795211E-2</v>
      </c>
      <c r="M31" s="27">
        <f t="shared" si="11"/>
        <v>1.1093159913224866E-3</v>
      </c>
      <c r="N31" s="13">
        <v>0</v>
      </c>
      <c r="O31" s="13">
        <v>24194.1</v>
      </c>
      <c r="P31" s="27">
        <f t="shared" si="12"/>
        <v>7.5831500120848633E-2</v>
      </c>
      <c r="Q31" s="27">
        <f>IF(SUM(N20:N31)=0,0,SUM(N20:N31)/SUM($CZ20:$CZ31))</f>
        <v>0.11651738224574966</v>
      </c>
      <c r="R31" s="27">
        <f t="shared" si="13"/>
        <v>8.2138193261482185E-3</v>
      </c>
      <c r="S31" s="13">
        <v>0</v>
      </c>
      <c r="T31" s="13">
        <v>14244.8</v>
      </c>
      <c r="U31" s="27">
        <f t="shared" si="14"/>
        <v>2.5609416630214338E-2</v>
      </c>
      <c r="V31" s="27">
        <f>IF(SUM(S20:S31)=0,0,SUM(S20:S31)/SUM($CZ20:$CZ31))</f>
        <v>2.026827134305623E-2</v>
      </c>
      <c r="W31" s="27">
        <f t="shared" si="15"/>
        <v>1.4287989968233626E-3</v>
      </c>
      <c r="X31" s="13">
        <v>0</v>
      </c>
      <c r="Y31" s="13">
        <v>11494</v>
      </c>
      <c r="Z31" s="27">
        <f t="shared" si="16"/>
        <v>2.3328744072204373E-2</v>
      </c>
      <c r="AA31" s="27">
        <f>IF(SUM(X20:X31)=0,0,SUM(X20:X31)/SUM($CZ20:$CZ31))</f>
        <v>1.5358565862440126E-2</v>
      </c>
      <c r="AB31" s="27">
        <f t="shared" si="17"/>
        <v>1.0826924075307469E-3</v>
      </c>
      <c r="AC31" s="13">
        <v>275</v>
      </c>
      <c r="AD31" s="13">
        <v>18723.900000000001</v>
      </c>
      <c r="AE31" s="27">
        <f t="shared" si="18"/>
        <v>6.8798048808318232E-2</v>
      </c>
      <c r="AF31" s="27">
        <f>IF(SUM(AC20:AC31)=0,0,SUM(AC20:AC31)/SUM($CZ20:$CZ31))</f>
        <v>6.0722985604491762E-2</v>
      </c>
      <c r="AG31" s="27">
        <f t="shared" si="19"/>
        <v>4.2806285473152104E-3</v>
      </c>
      <c r="AH31" s="13">
        <v>0</v>
      </c>
      <c r="AI31" s="13">
        <v>5705</v>
      </c>
      <c r="AJ31" s="27">
        <f t="shared" si="20"/>
        <v>0.2704461115841218</v>
      </c>
      <c r="AK31" s="27">
        <f>IF(SUM(AH20:AH31)=0,0,SUM(AH20:AH31)/SUM($CZ20:$CZ31))</f>
        <v>0.10596780995663095</v>
      </c>
      <c r="AL31" s="27">
        <f t="shared" si="21"/>
        <v>7.4701338855656238E-3</v>
      </c>
      <c r="AM31" s="13">
        <v>1264.7</v>
      </c>
      <c r="AN31" s="13">
        <v>17135.7</v>
      </c>
      <c r="AO31" s="27">
        <f t="shared" si="22"/>
        <v>0.12469057122731693</v>
      </c>
      <c r="AP31" s="27">
        <f>IF(SUM(AM20:AM31)=0,0,SUM(AM20:AM31)/SUM($CZ20:$CZ31))</f>
        <v>0.11699576380539943</v>
      </c>
      <c r="AQ31" s="27">
        <f t="shared" si="23"/>
        <v>8.2475425322844232E-3</v>
      </c>
      <c r="AR31" s="13">
        <v>0</v>
      </c>
      <c r="AS31" s="13">
        <v>1385</v>
      </c>
      <c r="AT31" s="27">
        <f t="shared" si="24"/>
        <v>0</v>
      </c>
      <c r="AU31" s="27">
        <f>IF(SUM(AR20:AR31)=0,0,SUM(AR20:AR31)/SUM($CZ20:$CZ31))</f>
        <v>0</v>
      </c>
      <c r="AV31" s="27">
        <f t="shared" si="25"/>
        <v>0</v>
      </c>
      <c r="AW31" s="13">
        <v>205</v>
      </c>
      <c r="AX31" s="13">
        <v>18381.8</v>
      </c>
      <c r="AY31" s="27">
        <f t="shared" si="26"/>
        <v>2.3310023310023312E-2</v>
      </c>
      <c r="AZ31" s="27">
        <f>IF(SUM(AW20:AW31)=0,0,SUM(AW20:AW31)/SUM($CZ20:$CZ31))</f>
        <v>1.9198207328050158E-2</v>
      </c>
      <c r="BA31" s="27">
        <f t="shared" si="27"/>
        <v>1.3533655094134338E-3</v>
      </c>
      <c r="BB31" s="13">
        <v>354.6</v>
      </c>
      <c r="BC31" s="13">
        <v>37547.5</v>
      </c>
      <c r="BD31" s="27">
        <f t="shared" si="28"/>
        <v>1.5542657418642136E-2</v>
      </c>
      <c r="BE31" s="27">
        <f>IF(SUM(BB20:BB31)=0,0,SUM(BB20:BB31)/SUM($CZ20:$CZ31))</f>
        <v>4.3217997217833572E-2</v>
      </c>
      <c r="BF31" s="27">
        <f t="shared" si="29"/>
        <v>3.0466254385680771E-3</v>
      </c>
      <c r="BG31" s="13">
        <v>410</v>
      </c>
      <c r="BH31" s="13">
        <v>19256.3</v>
      </c>
      <c r="BI31" s="27">
        <f t="shared" si="30"/>
        <v>0.13148166650014986</v>
      </c>
      <c r="BJ31" s="27">
        <f>IF(SUM(BG20:BG31)=0,0,SUM(BG20:BG31)/SUM($CZ20:$CZ31))</f>
        <v>0.14082042437479936</v>
      </c>
      <c r="BK31" s="27">
        <f t="shared" si="31"/>
        <v>9.9270469431466668E-3</v>
      </c>
      <c r="BL31" s="13">
        <v>0</v>
      </c>
      <c r="BM31" s="13">
        <v>4147.1000000000004</v>
      </c>
      <c r="BN31" s="27">
        <f t="shared" si="32"/>
        <v>0</v>
      </c>
      <c r="BO31" s="27">
        <f>IF(SUM(BL20:BL31)=0,0,SUM(BL20:BL31)/SUM($CZ20:$CZ31))</f>
        <v>0</v>
      </c>
      <c r="BP31" s="27">
        <f t="shared" si="33"/>
        <v>0</v>
      </c>
      <c r="BQ31" s="13">
        <v>0</v>
      </c>
      <c r="BR31" s="13">
        <v>12092.5</v>
      </c>
      <c r="BS31" s="27">
        <f t="shared" si="34"/>
        <v>4.6142988979968512E-2</v>
      </c>
      <c r="BT31" s="27">
        <f>IF(SUM(BQ20:BQ31)=0,0,SUM(BQ20:BQ31)/SUM($CZ20:$CZ31))</f>
        <v>2.6751600375151858E-2</v>
      </c>
      <c r="BU31" s="27">
        <f t="shared" si="35"/>
        <v>1.8858371852482271E-3</v>
      </c>
      <c r="BV31" s="13">
        <v>0</v>
      </c>
      <c r="BW31" s="13">
        <v>40150.699999999997</v>
      </c>
      <c r="BX31" s="27">
        <f t="shared" si="36"/>
        <v>0.11408095995046195</v>
      </c>
      <c r="BY31" s="27">
        <f>IF(SUM(BV20:BV31)=0,0,SUM(BV20:BV31)/SUM($CZ20:$CZ31))</f>
        <v>0.19018184793760898</v>
      </c>
      <c r="BZ31" s="27">
        <f t="shared" si="37"/>
        <v>1.3406749344727043E-2</v>
      </c>
      <c r="CA31" s="13">
        <v>0</v>
      </c>
      <c r="CB31" s="13">
        <v>7395.3</v>
      </c>
      <c r="CC31" s="27">
        <f t="shared" si="38"/>
        <v>3.3465602141798535E-2</v>
      </c>
      <c r="CD31" s="27">
        <f>IF(SUM(CA20:CA31)=0,0,SUM(CA20:CA31)/SUM($CZ20:$CZ31))</f>
        <v>1.3218437832427977E-2</v>
      </c>
      <c r="CE31" s="27">
        <f t="shared" si="39"/>
        <v>9.3182543271088877E-4</v>
      </c>
      <c r="CF31" s="13">
        <v>0</v>
      </c>
      <c r="CG31" s="13">
        <v>12017.7</v>
      </c>
      <c r="CH31" s="27">
        <f t="shared" si="40"/>
        <v>0.13693200973965161</v>
      </c>
      <c r="CI31" s="27">
        <f>IF(SUM(CF20:CF31)=0,0,SUM(CF20:CF31)/SUM($CZ20:$CZ31))</f>
        <v>0.11504447060156484</v>
      </c>
      <c r="CJ31" s="27">
        <f t="shared" si="41"/>
        <v>8.1099873493604337E-3</v>
      </c>
      <c r="CK31" s="13">
        <f t="shared" si="2"/>
        <v>2509.3000000000002</v>
      </c>
      <c r="CL31" s="13">
        <f t="shared" si="3"/>
        <v>211064.69999999995</v>
      </c>
      <c r="CM31" s="27">
        <f t="shared" si="42"/>
        <v>6.4689957833742456E-2</v>
      </c>
      <c r="CN31" s="27">
        <f>IF(SUM(CK20:CK31)=0,0,SUM(CK20:CK31)/SUM($CZ20:$CZ31))</f>
        <v>0.80981815206239116</v>
      </c>
      <c r="CO31" s="27">
        <f t="shared" si="43"/>
        <v>5.7087619545437798E-2</v>
      </c>
      <c r="CP31" s="13">
        <f>$CZ31-BG31</f>
        <v>2099.3000000000002</v>
      </c>
      <c r="CQ31" s="13">
        <f>$DA31-BH31</f>
        <v>231959.09999999998</v>
      </c>
      <c r="CR31" s="27">
        <f t="shared" si="44"/>
        <v>6.5513696263189425E-2</v>
      </c>
      <c r="CS31" s="27">
        <f>IF(SUM(CP20:CP31)=0,0,SUM(CP20:CP31)/SUM($CZ20:$CZ31))</f>
        <v>0.85917957562520075</v>
      </c>
      <c r="CT31" s="27">
        <f t="shared" si="45"/>
        <v>6.0567321947018186E-2</v>
      </c>
      <c r="CU31" s="13">
        <f t="shared" si="4"/>
        <v>2304.3000000000002</v>
      </c>
      <c r="CV31" s="13">
        <f t="shared" si="5"/>
        <v>232833.59999999998</v>
      </c>
      <c r="CW31" s="27">
        <f t="shared" si="46"/>
        <v>7.3402719809157344E-2</v>
      </c>
      <c r="CX31" s="27">
        <f>IF(SUM(CU20:CU31)=0,0,SUM(CU20:CU31)/SUM($CZ20:$CZ31))</f>
        <v>0.98080179267194989</v>
      </c>
      <c r="CY31" s="27">
        <f t="shared" si="47"/>
        <v>6.9141003380751409E-2</v>
      </c>
      <c r="CZ31" s="13">
        <f t="shared" si="6"/>
        <v>2509.3000000000002</v>
      </c>
      <c r="DA31" s="13">
        <f t="shared" si="7"/>
        <v>251215.39999999997</v>
      </c>
      <c r="DB31" s="27">
        <f>IF(SUM(CZ20:CZ31)=0,0,SUM(CZ20:CZ31)/DA19)</f>
        <v>7.0494368890164832E-2</v>
      </c>
      <c r="DC31" s="27">
        <f>CM31</f>
        <v>6.4689957833742456E-2</v>
      </c>
      <c r="DD31" s="27">
        <f>VLOOKUP(A31,moodys_data!A:C,3,FALSE)</f>
        <v>3.4053198492791786E-2</v>
      </c>
      <c r="DE31" s="27">
        <f t="shared" si="48"/>
        <v>6.5513696263189425E-2</v>
      </c>
      <c r="DF31" s="27">
        <f t="shared" si="49"/>
        <v>7.3402719809157344E-2</v>
      </c>
      <c r="DG31" s="29">
        <f t="shared" si="50"/>
        <v>7.0494368890164836</v>
      </c>
    </row>
    <row r="32" spans="1:111" x14ac:dyDescent="0.25">
      <c r="A32" s="10">
        <v>36341</v>
      </c>
      <c r="B32" s="13">
        <f t="shared" si="0"/>
        <v>1</v>
      </c>
      <c r="C32" s="13">
        <f t="shared" si="1"/>
        <v>0</v>
      </c>
      <c r="D32" s="13">
        <v>0</v>
      </c>
      <c r="E32" s="13">
        <v>3709</v>
      </c>
      <c r="F32" s="27">
        <f t="shared" si="8"/>
        <v>0</v>
      </c>
      <c r="G32" s="27">
        <f>IF(SUM(D21:D32)=0,0,SUM(D21:D32)/SUM($CZ21:$CZ32))</f>
        <v>0</v>
      </c>
      <c r="H32" s="27">
        <f t="shared" si="9"/>
        <v>0</v>
      </c>
      <c r="I32" s="13">
        <v>0</v>
      </c>
      <c r="J32" s="13">
        <v>3665</v>
      </c>
      <c r="K32" s="27">
        <f t="shared" si="10"/>
        <v>4.8278392522642564E-2</v>
      </c>
      <c r="L32" s="27">
        <f>IF(SUM(I21:I32)=0,0,SUM(I21:I32)/SUM($CZ21:$CZ32))</f>
        <v>1.388765443071727E-2</v>
      </c>
      <c r="M32" s="27">
        <f t="shared" si="11"/>
        <v>1.1390855330214061E-3</v>
      </c>
      <c r="N32" s="13">
        <v>100</v>
      </c>
      <c r="O32" s="13">
        <v>23943</v>
      </c>
      <c r="P32" s="27">
        <f t="shared" si="12"/>
        <v>8.5478959935160248E-2</v>
      </c>
      <c r="Q32" s="27">
        <f>IF(SUM(N21:N32)=0,0,SUM(N21:N32)/SUM($CZ21:$CZ32))</f>
        <v>0.10838481023908986</v>
      </c>
      <c r="R32" s="27">
        <f t="shared" si="13"/>
        <v>8.8898791339122613E-3</v>
      </c>
      <c r="S32" s="13">
        <v>0</v>
      </c>
      <c r="T32" s="13">
        <v>14144.8</v>
      </c>
      <c r="U32" s="27">
        <f t="shared" si="14"/>
        <v>2.3718501167510071E-2</v>
      </c>
      <c r="V32" s="27">
        <f>IF(SUM(S21:S32)=0,0,SUM(S21:S32)/SUM($CZ21:$CZ32))</f>
        <v>1.7887298906763844E-2</v>
      </c>
      <c r="W32" s="27">
        <f t="shared" si="15"/>
        <v>1.4671421665315709E-3</v>
      </c>
      <c r="X32" s="13">
        <v>544.29999999999995</v>
      </c>
      <c r="Y32" s="13">
        <v>11494</v>
      </c>
      <c r="Z32" s="27">
        <f t="shared" si="16"/>
        <v>7.5174275006436961E-2</v>
      </c>
      <c r="AA32" s="27">
        <f>IF(SUM(X21:X32)=0,0,SUM(X21:X32)/SUM($CZ21:$CZ32))</f>
        <v>4.3790551950937694E-2</v>
      </c>
      <c r="AB32" s="27">
        <f t="shared" si="17"/>
        <v>3.5917645027230974E-3</v>
      </c>
      <c r="AC32" s="13">
        <v>0</v>
      </c>
      <c r="AD32" s="13">
        <v>18723.900000000001</v>
      </c>
      <c r="AE32" s="27">
        <f t="shared" si="18"/>
        <v>6.8515138386801233E-2</v>
      </c>
      <c r="AF32" s="27">
        <f>IF(SUM(AC21:AC32)=0,0,SUM(AC21:AC32)/SUM($CZ21:$CZ32))</f>
        <v>5.358968091725181E-2</v>
      </c>
      <c r="AG32" s="27">
        <f t="shared" si="19"/>
        <v>4.3955032548230024E-3</v>
      </c>
      <c r="AH32" s="13">
        <v>185</v>
      </c>
      <c r="AI32" s="13">
        <v>5455</v>
      </c>
      <c r="AJ32" s="27">
        <f t="shared" si="20"/>
        <v>0.24796082102025807</v>
      </c>
      <c r="AK32" s="27">
        <f>IF(SUM(AH21:AH32)=0,0,SUM(AH21:AH32)/SUM($CZ21:$CZ32))</f>
        <v>8.2409341391876278E-2</v>
      </c>
      <c r="AL32" s="27">
        <f t="shared" si="21"/>
        <v>6.7593335529490244E-3</v>
      </c>
      <c r="AM32" s="13">
        <v>0</v>
      </c>
      <c r="AN32" s="13">
        <v>16723.7</v>
      </c>
      <c r="AO32" s="27">
        <f t="shared" si="22"/>
        <v>0.13413921264388554</v>
      </c>
      <c r="AP32" s="27">
        <f>IF(SUM(AM21:AM32)=0,0,SUM(AM21:AM32)/SUM($CZ21:$CZ32))</f>
        <v>0.10325193316149676</v>
      </c>
      <c r="AQ32" s="27">
        <f t="shared" si="23"/>
        <v>8.4688731209075496E-3</v>
      </c>
      <c r="AR32" s="13">
        <v>0</v>
      </c>
      <c r="AS32" s="13">
        <v>1510</v>
      </c>
      <c r="AT32" s="27">
        <f t="shared" si="24"/>
        <v>0</v>
      </c>
      <c r="AU32" s="27">
        <f>IF(SUM(AR21:AR32)=0,0,SUM(AR21:AR32)/SUM($CZ21:$CZ32))</f>
        <v>0</v>
      </c>
      <c r="AV32" s="27">
        <f t="shared" si="25"/>
        <v>0</v>
      </c>
      <c r="AW32" s="13">
        <v>0</v>
      </c>
      <c r="AX32" s="13">
        <v>17731.8</v>
      </c>
      <c r="AY32" s="27">
        <f t="shared" si="26"/>
        <v>2.3764073395925046E-2</v>
      </c>
      <c r="AZ32" s="27">
        <f>IF(SUM(AW21:AW32)=0,0,SUM(AW21:AW32)/SUM($CZ21:$CZ32))</f>
        <v>1.6942938405475071E-2</v>
      </c>
      <c r="BA32" s="27">
        <f t="shared" si="27"/>
        <v>1.3896843502861154E-3</v>
      </c>
      <c r="BB32" s="13">
        <v>275</v>
      </c>
      <c r="BC32" s="13">
        <v>38106.399999999994</v>
      </c>
      <c r="BD32" s="27">
        <f t="shared" si="28"/>
        <v>2.3814771795741776E-2</v>
      </c>
      <c r="BE32" s="27">
        <f>IF(SUM(BB21:BB32)=0,0,SUM(BB21:BB32)/SUM($CZ21:$CZ32))</f>
        <v>5.3417474002310908E-2</v>
      </c>
      <c r="BF32" s="27">
        <f t="shared" si="29"/>
        <v>4.381378594213536E-3</v>
      </c>
      <c r="BG32" s="13">
        <v>0</v>
      </c>
      <c r="BH32" s="13">
        <v>19056.3</v>
      </c>
      <c r="BI32" s="27">
        <f t="shared" si="30"/>
        <v>0.12710063743480779</v>
      </c>
      <c r="BJ32" s="27">
        <f>IF(SUM(BG21:BG32)=0,0,SUM(BG21:BG32)/SUM($CZ21:$CZ32))</f>
        <v>0.1242778419696027</v>
      </c>
      <c r="BK32" s="27">
        <f t="shared" si="31"/>
        <v>1.0193448617901958E-2</v>
      </c>
      <c r="BL32" s="13">
        <v>0</v>
      </c>
      <c r="BM32" s="13">
        <v>4147.1000000000004</v>
      </c>
      <c r="BN32" s="27">
        <f t="shared" si="32"/>
        <v>0</v>
      </c>
      <c r="BO32" s="27">
        <f>IF(SUM(BL21:BL32)=0,0,SUM(BL21:BL32)/SUM($CZ21:$CZ32))</f>
        <v>0</v>
      </c>
      <c r="BP32" s="27">
        <f t="shared" si="33"/>
        <v>0</v>
      </c>
      <c r="BQ32" s="13">
        <v>0</v>
      </c>
      <c r="BR32" s="13">
        <v>12092.5</v>
      </c>
      <c r="BS32" s="27">
        <f t="shared" si="34"/>
        <v>1.5607928827844545E-2</v>
      </c>
      <c r="BT32" s="27">
        <f>IF(SUM(BQ21:BQ32)=0,0,SUM(BQ21:BQ32)/SUM($CZ21:$CZ32))</f>
        <v>8.3325926584303621E-3</v>
      </c>
      <c r="BU32" s="27">
        <f t="shared" si="35"/>
        <v>6.8345131981284359E-4</v>
      </c>
      <c r="BV32" s="13">
        <v>1444.4</v>
      </c>
      <c r="BW32" s="13">
        <v>43044.2</v>
      </c>
      <c r="BX32" s="27">
        <f t="shared" si="36"/>
        <v>0.18043636363636359</v>
      </c>
      <c r="BY32" s="27">
        <f>IF(SUM(BV21:BV32)=0,0,SUM(BV21:BV32)/SUM($CZ21:$CZ32))</f>
        <v>0.2480779486267887</v>
      </c>
      <c r="BZ32" s="27">
        <f t="shared" si="37"/>
        <v>2.0347712693467978E-2</v>
      </c>
      <c r="CA32" s="13">
        <v>226</v>
      </c>
      <c r="CB32" s="13">
        <v>7433.3</v>
      </c>
      <c r="CC32" s="27">
        <f t="shared" si="38"/>
        <v>6.9859479899376714E-2</v>
      </c>
      <c r="CD32" s="27">
        <f>IF(SUM(CA21:CA32)=0,0,SUM(CA21:CA32)/SUM($CZ21:$CZ32))</f>
        <v>2.4220069327170919E-2</v>
      </c>
      <c r="CE32" s="27">
        <f t="shared" si="39"/>
        <v>1.9865651695893322E-3</v>
      </c>
      <c r="CF32" s="13">
        <v>0</v>
      </c>
      <c r="CG32" s="13">
        <v>10627.4</v>
      </c>
      <c r="CH32" s="27">
        <f t="shared" si="40"/>
        <v>0.12889553375600329</v>
      </c>
      <c r="CI32" s="27">
        <f>IF(SUM(CF21:CF32)=0,0,SUM(CF21:CF32)/SUM($CZ21:$CZ32))</f>
        <v>0.10152986401208783</v>
      </c>
      <c r="CJ32" s="27">
        <f t="shared" si="41"/>
        <v>8.3276265148128966E-3</v>
      </c>
      <c r="CK32" s="13">
        <f t="shared" si="2"/>
        <v>1330.2999999999997</v>
      </c>
      <c r="CL32" s="13">
        <f t="shared" si="3"/>
        <v>208563.20000000001</v>
      </c>
      <c r="CM32" s="27">
        <f t="shared" si="42"/>
        <v>6.9512639151867534E-2</v>
      </c>
      <c r="CN32" s="27">
        <f>IF(SUM(CK21:CK32)=0,0,SUM(CK21:CK32)/SUM($CZ21:$CZ32))</f>
        <v>0.75192205137321133</v>
      </c>
      <c r="CO32" s="27">
        <f t="shared" si="43"/>
        <v>6.167373583148459E-2</v>
      </c>
      <c r="CP32" s="13">
        <f>$CZ32-BG32</f>
        <v>2774.7</v>
      </c>
      <c r="CQ32" s="13">
        <f>$DA32-BH32</f>
        <v>232551.1</v>
      </c>
      <c r="CR32" s="27">
        <f t="shared" si="44"/>
        <v>7.8090874190392442E-2</v>
      </c>
      <c r="CS32" s="27">
        <f>IF(SUM(CP21:CP32)=0,0,SUM(CP21:CP32)/SUM($CZ21:$CZ32))</f>
        <v>0.87572215803039744</v>
      </c>
      <c r="CT32" s="27">
        <f t="shared" si="45"/>
        <v>7.1827999907050619E-2</v>
      </c>
      <c r="CU32" s="13">
        <f t="shared" si="4"/>
        <v>2774.7</v>
      </c>
      <c r="CV32" s="13">
        <f t="shared" si="5"/>
        <v>233875.6</v>
      </c>
      <c r="CW32" s="27">
        <f t="shared" si="46"/>
        <v>8.563984285699075E-2</v>
      </c>
      <c r="CX32" s="27">
        <f>IF(SUM(CU21:CU32)=0,0,SUM(CU21:CU32)/SUM($CZ21:$CZ32))</f>
        <v>0.98305706159452488</v>
      </c>
      <c r="CY32" s="27">
        <f t="shared" si="47"/>
        <v>8.0631764174666457E-2</v>
      </c>
      <c r="CZ32" s="13">
        <f t="shared" si="6"/>
        <v>2774.7</v>
      </c>
      <c r="DA32" s="13">
        <f t="shared" si="7"/>
        <v>251607.4</v>
      </c>
      <c r="DB32" s="27">
        <f>IF(SUM(CZ21:CZ32)=0,0,SUM(CZ21:CZ32)/DA20)</f>
        <v>8.2021448524952564E-2</v>
      </c>
      <c r="DC32" s="27">
        <f>CM32</f>
        <v>6.9512639151867534E-2</v>
      </c>
      <c r="DD32" s="27">
        <f>VLOOKUP(A32,moodys_data!A:C,3,FALSE)</f>
        <v>3.4091718391217725E-2</v>
      </c>
      <c r="DE32" s="27">
        <f t="shared" si="48"/>
        <v>7.8090874190392442E-2</v>
      </c>
      <c r="DF32" s="27">
        <f t="shared" si="49"/>
        <v>8.563984285699075E-2</v>
      </c>
      <c r="DG32" s="29">
        <f t="shared" si="50"/>
        <v>8.2021448524952572</v>
      </c>
    </row>
    <row r="33" spans="1:111" x14ac:dyDescent="0.25">
      <c r="A33" s="10">
        <v>36372</v>
      </c>
      <c r="B33" s="13">
        <f t="shared" si="0"/>
        <v>0</v>
      </c>
      <c r="C33" s="13">
        <f t="shared" si="1"/>
        <v>0</v>
      </c>
      <c r="D33" s="13">
        <v>0</v>
      </c>
      <c r="E33" s="13">
        <v>4009</v>
      </c>
      <c r="F33" s="27">
        <f t="shared" si="8"/>
        <v>0</v>
      </c>
      <c r="G33" s="27">
        <f>IF(SUM(D22:D33)=0,0,SUM(D22:D33)/SUM($CZ22:$CZ33))</f>
        <v>0</v>
      </c>
      <c r="H33" s="27">
        <f t="shared" si="9"/>
        <v>0</v>
      </c>
      <c r="I33" s="13">
        <v>0</v>
      </c>
      <c r="J33" s="13">
        <v>3665</v>
      </c>
      <c r="K33" s="27">
        <f t="shared" si="10"/>
        <v>5.5691690799732678E-2</v>
      </c>
      <c r="L33" s="27">
        <f>IF(SUM(I22:I33)=0,0,SUM(I22:I33)/SUM($CZ22:$CZ33))</f>
        <v>1.3760760915035558E-2</v>
      </c>
      <c r="M33" s="27">
        <f t="shared" si="11"/>
        <v>1.1197255328773811E-3</v>
      </c>
      <c r="N33" s="13">
        <v>0</v>
      </c>
      <c r="O33" s="13">
        <v>24398</v>
      </c>
      <c r="P33" s="27">
        <f t="shared" si="12"/>
        <v>8.3199010703168305E-2</v>
      </c>
      <c r="Q33" s="27">
        <f>IF(SUM(N22:N33)=0,0,SUM(N22:N33)/SUM($CZ22:$CZ33))</f>
        <v>0.10739448248530351</v>
      </c>
      <c r="R33" s="27">
        <f t="shared" si="13"/>
        <v>8.7387859487882327E-3</v>
      </c>
      <c r="S33" s="13">
        <v>0</v>
      </c>
      <c r="T33" s="13">
        <v>13734.8</v>
      </c>
      <c r="U33" s="27">
        <f t="shared" si="14"/>
        <v>2.3465967060195308E-2</v>
      </c>
      <c r="V33" s="27">
        <f>IF(SUM(S22:S33)=0,0,SUM(S22:S33)/SUM($CZ22:$CZ33))</f>
        <v>1.7723860058565799E-2</v>
      </c>
      <c r="W33" s="27">
        <f t="shared" si="15"/>
        <v>1.4422064863460671E-3</v>
      </c>
      <c r="X33" s="13">
        <v>0</v>
      </c>
      <c r="Y33" s="13">
        <v>11644</v>
      </c>
      <c r="Z33" s="27">
        <f t="shared" si="16"/>
        <v>7.590755897929706E-2</v>
      </c>
      <c r="AA33" s="27">
        <f>IF(SUM(X22:X33)=0,0,SUM(X22:X33)/SUM($CZ22:$CZ33))</f>
        <v>4.3390431317290125E-2</v>
      </c>
      <c r="AB33" s="27">
        <f t="shared" si="17"/>
        <v>3.530718550268958E-3</v>
      </c>
      <c r="AC33" s="13">
        <v>0</v>
      </c>
      <c r="AD33" s="13">
        <v>18568.900000000001</v>
      </c>
      <c r="AE33" s="27">
        <f t="shared" si="18"/>
        <v>6.7702996701522911E-2</v>
      </c>
      <c r="AF33" s="27">
        <f>IF(SUM(AC22:AC33)=0,0,SUM(AC22:AC33)/SUM($CZ22:$CZ33))</f>
        <v>5.3100024218939217E-2</v>
      </c>
      <c r="AG33" s="27">
        <f t="shared" si="19"/>
        <v>4.3207968862672384E-3</v>
      </c>
      <c r="AH33" s="13">
        <v>0</v>
      </c>
      <c r="AI33" s="13">
        <v>5455</v>
      </c>
      <c r="AJ33" s="27">
        <f t="shared" si="20"/>
        <v>0.25454701441317779</v>
      </c>
      <c r="AK33" s="27">
        <f>IF(SUM(AH22:AH33)=0,0,SUM(AH22:AH33)/SUM($CZ22:$CZ33))</f>
        <v>8.1656355269821013E-2</v>
      </c>
      <c r="AL33" s="27">
        <f t="shared" si="21"/>
        <v>6.6444513120943799E-3</v>
      </c>
      <c r="AM33" s="13">
        <v>0</v>
      </c>
      <c r="AN33" s="13">
        <v>16714.5</v>
      </c>
      <c r="AO33" s="27">
        <f t="shared" si="22"/>
        <v>0.11213272180020066</v>
      </c>
      <c r="AP33" s="27">
        <f>IF(SUM(AM22:AM33)=0,0,SUM(AM22:AM33)/SUM($CZ22:$CZ33))</f>
        <v>8.612585041502456E-2</v>
      </c>
      <c r="AQ33" s="27">
        <f t="shared" si="23"/>
        <v>7.0081381651729531E-3</v>
      </c>
      <c r="AR33" s="13">
        <v>0</v>
      </c>
      <c r="AS33" s="13">
        <v>1510</v>
      </c>
      <c r="AT33" s="27">
        <f t="shared" si="24"/>
        <v>0</v>
      </c>
      <c r="AU33" s="27">
        <f>IF(SUM(AR22:AR33)=0,0,SUM(AR22:AR33)/SUM($CZ22:$CZ33))</f>
        <v>0</v>
      </c>
      <c r="AV33" s="27">
        <f t="shared" si="25"/>
        <v>0</v>
      </c>
      <c r="AW33" s="13">
        <v>0</v>
      </c>
      <c r="AX33" s="13">
        <v>18010.3</v>
      </c>
      <c r="AY33" s="27">
        <f t="shared" si="26"/>
        <v>2.2829341317365269E-2</v>
      </c>
      <c r="AZ33" s="27">
        <f>IF(SUM(AW22:AW33)=0,0,SUM(AW22:AW33)/SUM($CZ22:$CZ33))</f>
        <v>1.6788128316343381E-2</v>
      </c>
      <c r="BA33" s="27">
        <f t="shared" si="27"/>
        <v>1.3660651501104049E-3</v>
      </c>
      <c r="BB33" s="13">
        <v>0</v>
      </c>
      <c r="BC33" s="13">
        <v>38222.799999999996</v>
      </c>
      <c r="BD33" s="27">
        <f t="shared" si="28"/>
        <v>2.3968693137914703E-2</v>
      </c>
      <c r="BE33" s="27">
        <f>IF(SUM(BB22:BB33)=0,0,SUM(BB22:BB33)/SUM($CZ22:$CZ33))</f>
        <v>5.2929390783592774E-2</v>
      </c>
      <c r="BF33" s="27">
        <f t="shared" si="29"/>
        <v>4.3069122896595589E-3</v>
      </c>
      <c r="BG33" s="13">
        <v>0</v>
      </c>
      <c r="BH33" s="13">
        <v>16911.3</v>
      </c>
      <c r="BI33" s="27">
        <f t="shared" si="30"/>
        <v>0.13399616674652609</v>
      </c>
      <c r="BJ33" s="27">
        <f>IF(SUM(BG22:BG33)=0,0,SUM(BG22:BG33)/SUM($CZ22:$CZ33))</f>
        <v>0.12314229727647021</v>
      </c>
      <c r="BK33" s="27">
        <f t="shared" si="31"/>
        <v>1.0020199848613107E-2</v>
      </c>
      <c r="BL33" s="13">
        <v>0</v>
      </c>
      <c r="BM33" s="13">
        <v>4022.1</v>
      </c>
      <c r="BN33" s="27">
        <f t="shared" si="32"/>
        <v>0</v>
      </c>
      <c r="BO33" s="27">
        <f>IF(SUM(BL22:BL33)=0,0,SUM(BL22:BL33)/SUM($CZ22:$CZ33))</f>
        <v>0</v>
      </c>
      <c r="BP33" s="27">
        <f t="shared" si="33"/>
        <v>0</v>
      </c>
      <c r="BQ33" s="13">
        <v>0</v>
      </c>
      <c r="BR33" s="13">
        <v>13646.5</v>
      </c>
      <c r="BS33" s="27">
        <f t="shared" si="34"/>
        <v>1.4910536779324055E-2</v>
      </c>
      <c r="BT33" s="27">
        <f>IF(SUM(BQ22:BQ33)=0,0,SUM(BQ22:BQ33)/SUM($CZ22:$CZ33))</f>
        <v>8.2564565490213359E-3</v>
      </c>
      <c r="BU33" s="27">
        <f t="shared" si="35"/>
        <v>6.7183531972642857E-4</v>
      </c>
      <c r="BV33" s="13">
        <v>460</v>
      </c>
      <c r="BW33" s="13">
        <v>46133.100000000006</v>
      </c>
      <c r="BX33" s="27">
        <f t="shared" si="36"/>
        <v>0.18116885505167529</v>
      </c>
      <c r="BY33" s="27">
        <f>IF(SUM(BV22:BV33)=0,0,SUM(BV22:BV33)/SUM($CZ22:$CZ33))</f>
        <v>0.27113102446112858</v>
      </c>
      <c r="BZ33" s="27">
        <f t="shared" si="37"/>
        <v>2.2062176119389612E-2</v>
      </c>
      <c r="CA33" s="13">
        <v>0</v>
      </c>
      <c r="CB33" s="13">
        <v>7433.3</v>
      </c>
      <c r="CC33" s="27">
        <f t="shared" si="38"/>
        <v>6.6912216083486797E-2</v>
      </c>
      <c r="CD33" s="27">
        <f>IF(SUM(CA22:CA33)=0,0,SUM(CA22:CA33)/SUM($CZ22:$CZ33))</f>
        <v>2.3998767035822016E-2</v>
      </c>
      <c r="CE33" s="27">
        <f t="shared" si="39"/>
        <v>1.9528013293381526E-3</v>
      </c>
      <c r="CF33" s="13">
        <v>0</v>
      </c>
      <c r="CG33" s="13">
        <v>7232.9</v>
      </c>
      <c r="CH33" s="27">
        <f t="shared" si="40"/>
        <v>0.11773383148673022</v>
      </c>
      <c r="CI33" s="27">
        <f>IF(SUM(CF22:CF33)=0,0,SUM(CF22:CF33)/SUM($CZ22:$CZ33))</f>
        <v>0.10060217089764197</v>
      </c>
      <c r="CJ33" s="27">
        <f t="shared" si="41"/>
        <v>8.1860894257599574E-3</v>
      </c>
      <c r="CK33" s="13">
        <f t="shared" si="2"/>
        <v>0</v>
      </c>
      <c r="CL33" s="13">
        <f t="shared" si="3"/>
        <v>205178.4</v>
      </c>
      <c r="CM33" s="27">
        <f t="shared" si="42"/>
        <v>6.7532639738882086E-2</v>
      </c>
      <c r="CN33" s="27">
        <f>IF(SUM(CK22:CK33)=0,0,SUM(CK22:CK33)/SUM($CZ22:$CZ33))</f>
        <v>0.72886897553887142</v>
      </c>
      <c r="CO33" s="27">
        <f t="shared" si="43"/>
        <v>5.9308726245022814E-2</v>
      </c>
      <c r="CP33" s="13">
        <f>$CZ33-BG33</f>
        <v>460</v>
      </c>
      <c r="CQ33" s="13">
        <f>$DA33-BH33</f>
        <v>234400.2</v>
      </c>
      <c r="CR33" s="27">
        <f t="shared" si="44"/>
        <v>7.711753230092995E-2</v>
      </c>
      <c r="CS33" s="27">
        <f>IF(SUM(CP22:CP33)=0,0,SUM(CP22:CP33)/SUM($CZ22:$CZ33))</f>
        <v>0.87685770272352992</v>
      </c>
      <c r="CT33" s="27">
        <f t="shared" si="45"/>
        <v>7.1350702515799336E-2</v>
      </c>
      <c r="CU33" s="13">
        <f t="shared" si="4"/>
        <v>460</v>
      </c>
      <c r="CV33" s="13">
        <f t="shared" si="5"/>
        <v>233301.2</v>
      </c>
      <c r="CW33" s="27">
        <f t="shared" si="46"/>
        <v>8.5096875312635462E-2</v>
      </c>
      <c r="CX33" s="27">
        <f>IF(SUM(CU22:CU33)=0,0,SUM(CU22:CU33)/SUM($CZ22:$CZ33))</f>
        <v>0.98321187168365665</v>
      </c>
      <c r="CY33" s="27">
        <f t="shared" si="47"/>
        <v>8.0004837214302016E-2</v>
      </c>
      <c r="CZ33" s="13">
        <f t="shared" si="6"/>
        <v>460</v>
      </c>
      <c r="DA33" s="13">
        <f t="shared" si="7"/>
        <v>251311.5</v>
      </c>
      <c r="DB33" s="27">
        <f>IF(SUM(CZ22:CZ33)=0,0,SUM(CZ22:CZ33)/DA21)</f>
        <v>8.1370902364412426E-2</v>
      </c>
      <c r="DC33" s="27">
        <f>CM33</f>
        <v>6.7532639738882086E-2</v>
      </c>
      <c r="DD33" s="27">
        <f>VLOOKUP(A33,moodys_data!A:C,3,FALSE)</f>
        <v>3.4139704351153946E-2</v>
      </c>
      <c r="DE33" s="27">
        <f t="shared" si="48"/>
        <v>7.711753230092995E-2</v>
      </c>
      <c r="DF33" s="27">
        <f t="shared" si="49"/>
        <v>8.5096875312635462E-2</v>
      </c>
      <c r="DG33" s="29">
        <f t="shared" si="50"/>
        <v>8.1370902364412423</v>
      </c>
    </row>
    <row r="34" spans="1:111" x14ac:dyDescent="0.25">
      <c r="A34" s="10">
        <v>36403</v>
      </c>
      <c r="B34" s="13">
        <f t="shared" si="0"/>
        <v>0</v>
      </c>
      <c r="C34" s="13">
        <f t="shared" si="1"/>
        <v>0</v>
      </c>
      <c r="D34" s="13">
        <v>330</v>
      </c>
      <c r="E34" s="13">
        <v>5149</v>
      </c>
      <c r="F34" s="27">
        <f t="shared" si="8"/>
        <v>0.1187477509895646</v>
      </c>
      <c r="G34" s="27">
        <f>IF(SUM(D23:D34)=0,0,SUM(D23:D34)/SUM($CZ23:$CZ34))</f>
        <v>1.7598498261481684E-2</v>
      </c>
      <c r="H34" s="27">
        <f t="shared" si="9"/>
        <v>1.442221965827206E-3</v>
      </c>
      <c r="I34" s="13">
        <v>0</v>
      </c>
      <c r="J34" s="13">
        <v>3040</v>
      </c>
      <c r="K34" s="27">
        <f t="shared" si="10"/>
        <v>5.1653959792557699E-2</v>
      </c>
      <c r="L34" s="27">
        <f>IF(SUM(I23:I34)=0,0,SUM(I23:I34)/SUM($CZ23:$CZ34))</f>
        <v>1.333219565263764E-2</v>
      </c>
      <c r="M34" s="27">
        <f t="shared" si="11"/>
        <v>1.0925923983539437E-3</v>
      </c>
      <c r="N34" s="13">
        <v>0</v>
      </c>
      <c r="O34" s="13">
        <v>23481.1</v>
      </c>
      <c r="P34" s="27">
        <f t="shared" si="12"/>
        <v>5.6773703708552059E-2</v>
      </c>
      <c r="Q34" s="27">
        <f>IF(SUM(N23:N34)=0,0,SUM(N23:N34)/SUM($CZ23:$CZ34))</f>
        <v>6.9386079054587324E-2</v>
      </c>
      <c r="R34" s="27">
        <f t="shared" si="13"/>
        <v>5.6862878779932648E-3</v>
      </c>
      <c r="S34" s="13">
        <v>0</v>
      </c>
      <c r="T34" s="13">
        <v>13734.8</v>
      </c>
      <c r="U34" s="27">
        <f t="shared" si="14"/>
        <v>2.4073146479863035E-2</v>
      </c>
      <c r="V34" s="27">
        <f>IF(SUM(S23:S34)=0,0,SUM(S23:S34)/SUM($CZ23:$CZ34))</f>
        <v>1.7171868000597279E-2</v>
      </c>
      <c r="W34" s="27">
        <f t="shared" si="15"/>
        <v>1.4072590090798798E-3</v>
      </c>
      <c r="X34" s="13">
        <v>150</v>
      </c>
      <c r="Y34" s="13">
        <v>10484.599999999999</v>
      </c>
      <c r="Z34" s="27">
        <f t="shared" si="16"/>
        <v>8.9950437625224075E-2</v>
      </c>
      <c r="AA34" s="27">
        <f>IF(SUM(X23:X34)=0,0,SUM(X23:X34)/SUM($CZ23:$CZ34))</f>
        <v>5.0038396723479588E-2</v>
      </c>
      <c r="AB34" s="27">
        <f t="shared" si="17"/>
        <v>4.1007177895020222E-3</v>
      </c>
      <c r="AC34" s="13">
        <v>100</v>
      </c>
      <c r="AD34" s="13">
        <v>16077.900000000001</v>
      </c>
      <c r="AE34" s="27">
        <f t="shared" si="18"/>
        <v>6.7243927393989919E-2</v>
      </c>
      <c r="AF34" s="27">
        <f>IF(SUM(AC23:AC34)=0,0,SUM(AC23:AC34)/SUM($CZ23:$CZ34))</f>
        <v>5.6779154845453185E-2</v>
      </c>
      <c r="AG34" s="27">
        <f t="shared" si="19"/>
        <v>4.6531325061097764E-3</v>
      </c>
      <c r="AH34" s="13">
        <v>0</v>
      </c>
      <c r="AI34" s="13">
        <v>4914.3</v>
      </c>
      <c r="AJ34" s="27">
        <f t="shared" si="20"/>
        <v>0.2475966352894052</v>
      </c>
      <c r="AK34" s="27">
        <f>IF(SUM(AH23:AH34)=0,0,SUM(AH23:AH34)/SUM($CZ23:$CZ34))</f>
        <v>7.9113249002751754E-2</v>
      </c>
      <c r="AL34" s="27">
        <f t="shared" si="21"/>
        <v>6.4834432918323033E-3</v>
      </c>
      <c r="AM34" s="13">
        <v>0</v>
      </c>
      <c r="AN34" s="13">
        <v>16714.5</v>
      </c>
      <c r="AO34" s="27">
        <f t="shared" si="22"/>
        <v>0.10994624600358359</v>
      </c>
      <c r="AP34" s="27">
        <f>IF(SUM(AM23:AM34)=0,0,SUM(AM23:AM34)/SUM($CZ23:$CZ34))</f>
        <v>8.3443546150728465E-2</v>
      </c>
      <c r="AQ34" s="27">
        <f t="shared" si="23"/>
        <v>6.8383173028176642E-3</v>
      </c>
      <c r="AR34" s="13">
        <v>0</v>
      </c>
      <c r="AS34" s="13">
        <v>1510</v>
      </c>
      <c r="AT34" s="27">
        <f t="shared" si="24"/>
        <v>0</v>
      </c>
      <c r="AU34" s="27">
        <f>IF(SUM(AR23:AR34)=0,0,SUM(AR23:AR34)/SUM($CZ23:$CZ34))</f>
        <v>0</v>
      </c>
      <c r="AV34" s="27">
        <f t="shared" si="25"/>
        <v>0</v>
      </c>
      <c r="AW34" s="13">
        <v>0</v>
      </c>
      <c r="AX34" s="13">
        <v>18895.400000000001</v>
      </c>
      <c r="AY34" s="27">
        <f t="shared" si="26"/>
        <v>2.290924932774498E-2</v>
      </c>
      <c r="AZ34" s="27">
        <f>IF(SUM(AW23:AW34)=0,0,SUM(AW23:AW34)/SUM($CZ23:$CZ34))</f>
        <v>1.6265278696217921E-2</v>
      </c>
      <c r="BA34" s="27">
        <f t="shared" si="27"/>
        <v>1.3329627259918114E-3</v>
      </c>
      <c r="BB34" s="13">
        <v>0</v>
      </c>
      <c r="BC34" s="13">
        <v>36532.1</v>
      </c>
      <c r="BD34" s="27">
        <f t="shared" si="28"/>
        <v>2.2954044170302969E-2</v>
      </c>
      <c r="BE34" s="27">
        <f>IF(SUM(BB23:BB34)=0,0,SUM(BB23:BB34)/SUM($CZ23:$CZ34))</f>
        <v>5.1280957358305422E-2</v>
      </c>
      <c r="BF34" s="27">
        <f t="shared" si="29"/>
        <v>4.2025474010286097E-3</v>
      </c>
      <c r="BG34" s="13">
        <v>654</v>
      </c>
      <c r="BH34" s="13">
        <v>17561.3</v>
      </c>
      <c r="BI34" s="27">
        <f t="shared" si="30"/>
        <v>0.16806761768569867</v>
      </c>
      <c r="BJ34" s="27">
        <f>IF(SUM(BG23:BG34)=0,0,SUM(BG23:BG34)/SUM($CZ23:$CZ34))</f>
        <v>0.15418417628362377</v>
      </c>
      <c r="BK34" s="27">
        <f t="shared" si="31"/>
        <v>1.2635612568483688E-2</v>
      </c>
      <c r="BL34" s="13">
        <v>0</v>
      </c>
      <c r="BM34" s="13">
        <v>5819.1</v>
      </c>
      <c r="BN34" s="27">
        <f t="shared" si="32"/>
        <v>0</v>
      </c>
      <c r="BO34" s="27">
        <f>IF(SUM(BL23:BL34)=0,0,SUM(BL23:BL34)/SUM($CZ23:$CZ34))</f>
        <v>0</v>
      </c>
      <c r="BP34" s="27">
        <f t="shared" si="33"/>
        <v>0</v>
      </c>
      <c r="BQ34" s="13">
        <v>0</v>
      </c>
      <c r="BR34" s="13">
        <v>13646.5</v>
      </c>
      <c r="BS34" s="27">
        <f t="shared" si="34"/>
        <v>1.6601184217807537E-2</v>
      </c>
      <c r="BT34" s="27">
        <f>IF(SUM(BQ23:BQ34)=0,0,SUM(BQ23:BQ34)/SUM($CZ23:$CZ34))</f>
        <v>7.9993173915825846E-3</v>
      </c>
      <c r="BU34" s="27">
        <f t="shared" si="35"/>
        <v>6.5555543901236633E-4</v>
      </c>
      <c r="BV34" s="13">
        <v>0</v>
      </c>
      <c r="BW34" s="13">
        <v>46974.400000000001</v>
      </c>
      <c r="BX34" s="27">
        <f t="shared" si="36"/>
        <v>0.16388631962789701</v>
      </c>
      <c r="BY34" s="27">
        <f>IF(SUM(BV23:BV34)=0,0,SUM(BV23:BV34)/SUM($CZ23:$CZ34))</f>
        <v>0.26268691738304989</v>
      </c>
      <c r="BZ34" s="27">
        <f t="shared" si="37"/>
        <v>2.1527566543247424E-2</v>
      </c>
      <c r="CA34" s="13">
        <v>0</v>
      </c>
      <c r="CB34" s="13">
        <v>6657.3</v>
      </c>
      <c r="CC34" s="27">
        <f t="shared" si="38"/>
        <v>6.4735490193167142E-2</v>
      </c>
      <c r="CD34" s="27">
        <f>IF(SUM(CA23:CA34)=0,0,SUM(CA23:CA34)/SUM($CZ23:$CZ34))</f>
        <v>2.3251349218200046E-2</v>
      </c>
      <c r="CE34" s="27">
        <f t="shared" si="39"/>
        <v>1.9054811427292782E-3</v>
      </c>
      <c r="CF34" s="13">
        <v>0</v>
      </c>
      <c r="CG34" s="13">
        <v>6716.4</v>
      </c>
      <c r="CH34" s="27">
        <f t="shared" si="40"/>
        <v>0.11916466722303359</v>
      </c>
      <c r="CI34" s="27">
        <f>IF(SUM(CF23:CF34)=0,0,SUM(CF23:CF34)/SUM($CZ23:$CZ34))</f>
        <v>9.7469015977303258E-2</v>
      </c>
      <c r="CJ34" s="27">
        <f t="shared" si="41"/>
        <v>7.9877245058860135E-3</v>
      </c>
      <c r="CK34" s="13">
        <f t="shared" si="2"/>
        <v>1234</v>
      </c>
      <c r="CL34" s="13">
        <f t="shared" si="3"/>
        <v>200934.3</v>
      </c>
      <c r="CM34" s="27">
        <f t="shared" si="42"/>
        <v>6.9561183633917514E-2</v>
      </c>
      <c r="CN34" s="27">
        <f>IF(SUM(CK23:CK34)=0,0,SUM(CK23:CK34)/SUM($CZ23:$CZ34))</f>
        <v>0.73731308261694994</v>
      </c>
      <c r="CO34" s="27">
        <f t="shared" si="43"/>
        <v>6.0423855924647815E-2</v>
      </c>
      <c r="CP34" s="13">
        <f>$CZ34-BG34</f>
        <v>580</v>
      </c>
      <c r="CQ34" s="13">
        <f>$DA34-BH34</f>
        <v>230347.4</v>
      </c>
      <c r="CR34" s="27">
        <f t="shared" si="44"/>
        <v>7.4950735075208746E-2</v>
      </c>
      <c r="CS34" s="27">
        <f>IF(SUM(CP23:CP34)=0,0,SUM(CP23:CP34)/SUM($CZ23:$CZ34))</f>
        <v>0.8458158237163762</v>
      </c>
      <c r="CT34" s="27">
        <f t="shared" si="45"/>
        <v>6.9315809899411565E-2</v>
      </c>
      <c r="CU34" s="13">
        <f t="shared" si="4"/>
        <v>1234</v>
      </c>
      <c r="CV34" s="13">
        <f t="shared" si="5"/>
        <v>229013.3</v>
      </c>
      <c r="CW34" s="27">
        <f t="shared" si="46"/>
        <v>8.5598992483533656E-2</v>
      </c>
      <c r="CX34" s="27">
        <f>IF(SUM(CU23:CU34)=0,0,SUM(CU23:CU34)/SUM($CZ23:$CZ34))</f>
        <v>0.98373472130378203</v>
      </c>
      <c r="CY34" s="27">
        <f t="shared" si="47"/>
        <v>8.0618459741903459E-2</v>
      </c>
      <c r="CZ34" s="13">
        <f t="shared" si="6"/>
        <v>1234</v>
      </c>
      <c r="DA34" s="13">
        <f t="shared" si="7"/>
        <v>247908.69999999998</v>
      </c>
      <c r="DB34" s="27">
        <f>IF(SUM(CZ23:CZ34)=0,0,SUM(CZ23:CZ34)/DA22)</f>
        <v>8.195142246789526E-2</v>
      </c>
      <c r="DC34" s="27">
        <f>CM34</f>
        <v>6.9561183633917514E-2</v>
      </c>
      <c r="DD34" s="27">
        <f>VLOOKUP(A34,moodys_data!A:C,3,FALSE)</f>
        <v>3.4192161872279546E-2</v>
      </c>
      <c r="DE34" s="27">
        <f t="shared" si="48"/>
        <v>7.4950735075208746E-2</v>
      </c>
      <c r="DF34" s="27">
        <f t="shared" si="49"/>
        <v>8.5598992483533656E-2</v>
      </c>
      <c r="DG34" s="29">
        <f t="shared" si="50"/>
        <v>8.1951422467895263</v>
      </c>
    </row>
    <row r="35" spans="1:111" x14ac:dyDescent="0.25">
      <c r="A35" s="10">
        <v>36433</v>
      </c>
      <c r="B35" s="13">
        <f t="shared" si="0"/>
        <v>1</v>
      </c>
      <c r="C35" s="13">
        <f t="shared" si="1"/>
        <v>0</v>
      </c>
      <c r="D35" s="13">
        <v>0</v>
      </c>
      <c r="E35" s="13">
        <v>5149</v>
      </c>
      <c r="F35" s="27">
        <f t="shared" si="8"/>
        <v>0.1187477509895646</v>
      </c>
      <c r="G35" s="27">
        <f>IF(SUM(D24:D35)=0,0,SUM(D24:D35)/SUM($CZ24:$CZ35))</f>
        <v>1.6392139720638198E-2</v>
      </c>
      <c r="H35" s="27">
        <f t="shared" si="9"/>
        <v>1.4025799821234806E-3</v>
      </c>
      <c r="I35" s="13">
        <v>0</v>
      </c>
      <c r="J35" s="13">
        <v>3040</v>
      </c>
      <c r="K35" s="27">
        <f t="shared" si="10"/>
        <v>5.1653959792557699E-2</v>
      </c>
      <c r="L35" s="27">
        <f>IF(SUM(I24:I35)=0,0,SUM(I24:I35)/SUM($CZ24:$CZ35))</f>
        <v>1.2418287667150151E-2</v>
      </c>
      <c r="M35" s="27">
        <f t="shared" si="11"/>
        <v>1.0625605925177882E-3</v>
      </c>
      <c r="N35" s="13">
        <v>125</v>
      </c>
      <c r="O35" s="13">
        <v>25881.599999999999</v>
      </c>
      <c r="P35" s="27">
        <f t="shared" si="12"/>
        <v>6.1716961453406098E-2</v>
      </c>
      <c r="Q35" s="27">
        <f>IF(SUM(N24:N35)=0,0,SUM(N24:N35)/SUM($CZ24:$CZ35))</f>
        <v>7.0838880168491311E-2</v>
      </c>
      <c r="R35" s="27">
        <f t="shared" si="13"/>
        <v>6.0612706439584704E-3</v>
      </c>
      <c r="S35" s="13">
        <v>0</v>
      </c>
      <c r="T35" s="13">
        <v>13884.8</v>
      </c>
      <c r="U35" s="27">
        <f t="shared" si="14"/>
        <v>2.4529782355316179E-2</v>
      </c>
      <c r="V35" s="27">
        <f>IF(SUM(S24:S35)=0,0,SUM(S24:S35)/SUM($CZ24:$CZ35))</f>
        <v>1.5994754515289394E-2</v>
      </c>
      <c r="W35" s="27">
        <f t="shared" si="15"/>
        <v>1.3685780431629112E-3</v>
      </c>
      <c r="X35" s="13">
        <v>0</v>
      </c>
      <c r="Y35" s="13">
        <v>10359.599999999999</v>
      </c>
      <c r="Z35" s="27">
        <f t="shared" si="16"/>
        <v>8.7275602269556316E-2</v>
      </c>
      <c r="AA35" s="27">
        <f>IF(SUM(X24:X35)=0,0,SUM(X24:X35)/SUM($CZ24:$CZ35))</f>
        <v>4.6608317272347946E-2</v>
      </c>
      <c r="AB35" s="27">
        <f t="shared" si="17"/>
        <v>3.9880024158377627E-3</v>
      </c>
      <c r="AC35" s="13">
        <v>135</v>
      </c>
      <c r="AD35" s="13">
        <v>14832.900000000001</v>
      </c>
      <c r="AE35" s="27">
        <f t="shared" si="18"/>
        <v>7.245265243018649E-2</v>
      </c>
      <c r="AF35" s="27">
        <f>IF(SUM(AC24:AC35)=0,0,SUM(AC24:AC35)/SUM($CZ24:$CZ35))</f>
        <v>5.9592878857120148E-2</v>
      </c>
      <c r="AG35" s="27">
        <f t="shared" si="19"/>
        <v>5.099015771374363E-3</v>
      </c>
      <c r="AH35" s="13">
        <v>0</v>
      </c>
      <c r="AI35" s="13">
        <v>4826.7</v>
      </c>
      <c r="AJ35" s="27">
        <f t="shared" si="20"/>
        <v>0.25614683334484428</v>
      </c>
      <c r="AK35" s="27">
        <f>IF(SUM(AH24:AH35)=0,0,SUM(AH24:AH35)/SUM($CZ24:$CZ35))</f>
        <v>7.3690119016868991E-2</v>
      </c>
      <c r="AL35" s="27">
        <f t="shared" si="21"/>
        <v>6.3052345560005562E-3</v>
      </c>
      <c r="AM35" s="13">
        <v>150</v>
      </c>
      <c r="AN35" s="13">
        <v>16714.5</v>
      </c>
      <c r="AO35" s="27">
        <f t="shared" si="22"/>
        <v>0.11295932752737189</v>
      </c>
      <c r="AP35" s="27">
        <f>IF(SUM(AM24:AM35)=0,0,SUM(AM24:AM35)/SUM($CZ24:$CZ35))</f>
        <v>8.5174551451449462E-2</v>
      </c>
      <c r="AQ35" s="27">
        <f t="shared" si="23"/>
        <v>7.2878905919610054E-3</v>
      </c>
      <c r="AR35" s="13">
        <v>0</v>
      </c>
      <c r="AS35" s="13">
        <v>1510</v>
      </c>
      <c r="AT35" s="27">
        <f t="shared" si="24"/>
        <v>0</v>
      </c>
      <c r="AU35" s="27">
        <f>IF(SUM(AR24:AR35)=0,0,SUM(AR24:AR35)/SUM($CZ24:$CZ35))</f>
        <v>0</v>
      </c>
      <c r="AV35" s="27">
        <f t="shared" si="25"/>
        <v>0</v>
      </c>
      <c r="AW35" s="13">
        <v>0</v>
      </c>
      <c r="AX35" s="13">
        <v>18943.400000000001</v>
      </c>
      <c r="AY35" s="27">
        <f t="shared" si="26"/>
        <v>2.1944972083117482E-2</v>
      </c>
      <c r="AZ35" s="27">
        <f>IF(SUM(AW24:AW35)=0,0,SUM(AW24:AW35)/SUM($CZ24:$CZ35))</f>
        <v>1.5150310953923184E-2</v>
      </c>
      <c r="BA35" s="27">
        <f t="shared" si="27"/>
        <v>1.2963239228717016E-3</v>
      </c>
      <c r="BB35" s="13">
        <v>0</v>
      </c>
      <c r="BC35" s="13">
        <v>38267.1</v>
      </c>
      <c r="BD35" s="27">
        <f t="shared" si="28"/>
        <v>2.273226937360967E-2</v>
      </c>
      <c r="BE35" s="27">
        <f>IF(SUM(BB24:BB35)=0,0,SUM(BB24:BB35)/SUM($CZ24:$CZ35))</f>
        <v>4.7765701682926341E-2</v>
      </c>
      <c r="BF35" s="27">
        <f t="shared" si="29"/>
        <v>4.0870330630604209E-3</v>
      </c>
      <c r="BG35" s="13">
        <v>400</v>
      </c>
      <c r="BH35" s="13">
        <v>17495.8</v>
      </c>
      <c r="BI35" s="27">
        <f t="shared" si="30"/>
        <v>0.19049162489726462</v>
      </c>
      <c r="BJ35" s="27">
        <f>IF(SUM(BG24:BG35)=0,0,SUM(BG24:BG35)/SUM($CZ24:$CZ35))</f>
        <v>0.16348427348049829</v>
      </c>
      <c r="BK35" s="27">
        <f t="shared" si="31"/>
        <v>1.3988397688378179E-2</v>
      </c>
      <c r="BL35" s="13">
        <v>0</v>
      </c>
      <c r="BM35" s="13">
        <v>6118.8</v>
      </c>
      <c r="BN35" s="27">
        <f t="shared" si="32"/>
        <v>0</v>
      </c>
      <c r="BO35" s="27">
        <f>IF(SUM(BL24:BL35)=0,0,SUM(BL24:BL35)/SUM($CZ24:$CZ35))</f>
        <v>0</v>
      </c>
      <c r="BP35" s="27">
        <f t="shared" si="33"/>
        <v>0</v>
      </c>
      <c r="BQ35" s="13">
        <v>0</v>
      </c>
      <c r="BR35" s="13">
        <v>14056.3</v>
      </c>
      <c r="BS35" s="27">
        <f t="shared" si="34"/>
        <v>1.4241633040588654E-2</v>
      </c>
      <c r="BT35" s="27">
        <f>IF(SUM(BQ24:BQ35)=0,0,SUM(BQ24:BQ35)/SUM($CZ24:$CZ35))</f>
        <v>7.4509726002900904E-3</v>
      </c>
      <c r="BU35" s="27">
        <f t="shared" si="35"/>
        <v>6.3753635551067295E-4</v>
      </c>
      <c r="BV35" s="13">
        <v>570</v>
      </c>
      <c r="BW35" s="13">
        <v>46266.999999999993</v>
      </c>
      <c r="BX35" s="27">
        <f t="shared" si="36"/>
        <v>0.16762386958046754</v>
      </c>
      <c r="BY35" s="27">
        <f>IF(SUM(BV24:BV35)=0,0,SUM(BV24:BV35)/SUM($CZ24:$CZ35))</f>
        <v>0.27299370144449514</v>
      </c>
      <c r="BZ35" s="27">
        <f t="shared" si="37"/>
        <v>2.3358482017437041E-2</v>
      </c>
      <c r="CA35" s="13">
        <v>0</v>
      </c>
      <c r="CB35" s="13">
        <v>6557.3</v>
      </c>
      <c r="CC35" s="27">
        <f t="shared" si="38"/>
        <v>6.4735490193167142E-2</v>
      </c>
      <c r="CD35" s="27">
        <f>IF(SUM(CA24:CA35)=0,0,SUM(CA24:CA35)/SUM($CZ24:$CZ35))</f>
        <v>2.1657493691509863E-2</v>
      </c>
      <c r="CE35" s="27">
        <f t="shared" si="39"/>
        <v>1.853105673351023E-3</v>
      </c>
      <c r="CF35" s="13">
        <v>0</v>
      </c>
      <c r="CG35" s="13">
        <v>6281.5</v>
      </c>
      <c r="CH35" s="27">
        <f t="shared" si="40"/>
        <v>0.11715950538778598</v>
      </c>
      <c r="CI35" s="27">
        <f>IF(SUM(CF24:CF35)=0,0,SUM(CF24:CF35)/SUM($CZ24:$CZ35))</f>
        <v>9.0787617477001328E-2</v>
      </c>
      <c r="CJ35" s="27">
        <f t="shared" si="41"/>
        <v>7.7681679797790473E-3</v>
      </c>
      <c r="CK35" s="13">
        <f t="shared" si="2"/>
        <v>810</v>
      </c>
      <c r="CL35" s="13">
        <f t="shared" si="3"/>
        <v>203919.29999999996</v>
      </c>
      <c r="CM35" s="27">
        <f t="shared" si="42"/>
        <v>7.2277625729527062E-2</v>
      </c>
      <c r="CN35" s="27">
        <f>IF(SUM(CK24:CK35)=0,0,SUM(CK24:CK35)/SUM($CZ24:$CZ35))</f>
        <v>0.72700629855550469</v>
      </c>
      <c r="CO35" s="27">
        <f t="shared" si="43"/>
        <v>6.2205697279887381E-2</v>
      </c>
      <c r="CP35" s="13">
        <f>$CZ35-BG35</f>
        <v>980</v>
      </c>
      <c r="CQ35" s="13">
        <f>$DA35-BH35</f>
        <v>232690.49999999997</v>
      </c>
      <c r="CR35" s="27">
        <f t="shared" si="44"/>
        <v>7.7248371928314852E-2</v>
      </c>
      <c r="CS35" s="27">
        <f>IF(SUM(CP24:CP35)=0,0,SUM(CP24:CP35)/SUM($CZ24:$CZ35))</f>
        <v>0.83651572651950168</v>
      </c>
      <c r="CT35" s="27">
        <f t="shared" si="45"/>
        <v>7.157578160894626E-2</v>
      </c>
      <c r="CU35" s="13">
        <f t="shared" si="4"/>
        <v>1380</v>
      </c>
      <c r="CV35" s="13">
        <f t="shared" si="5"/>
        <v>231242.89999999997</v>
      </c>
      <c r="CW35" s="27">
        <f t="shared" si="46"/>
        <v>8.9558198645510512E-2</v>
      </c>
      <c r="CX35" s="27">
        <f>IF(SUM(CU24:CU35)=0,0,SUM(CU24:CU35)/SUM($CZ24:$CZ35))</f>
        <v>0.98484968904607684</v>
      </c>
      <c r="CY35" s="27">
        <f t="shared" si="47"/>
        <v>8.4267855374452735E-2</v>
      </c>
      <c r="CZ35" s="13">
        <f t="shared" si="6"/>
        <v>1380</v>
      </c>
      <c r="DA35" s="13">
        <f t="shared" si="7"/>
        <v>250186.29999999996</v>
      </c>
      <c r="DB35" s="27">
        <f>IF(SUM(CZ24:CZ35)=0,0,SUM(CZ24:CZ35)/DA23)</f>
        <v>8.5564179297324433E-2</v>
      </c>
      <c r="DC35" s="27">
        <f>CM35</f>
        <v>7.2277625729527062E-2</v>
      </c>
      <c r="DD35" s="27">
        <f>VLOOKUP(A35,moodys_data!A:C,3,FALSE)</f>
        <v>3.4249978260569643E-2</v>
      </c>
      <c r="DE35" s="27">
        <f t="shared" si="48"/>
        <v>7.7248371928314852E-2</v>
      </c>
      <c r="DF35" s="27">
        <f t="shared" si="49"/>
        <v>8.9558198645510512E-2</v>
      </c>
      <c r="DG35" s="29">
        <f t="shared" si="50"/>
        <v>8.5564179297324436</v>
      </c>
    </row>
    <row r="36" spans="1:111" x14ac:dyDescent="0.25">
      <c r="A36" s="10">
        <v>36464</v>
      </c>
      <c r="B36" s="13">
        <f t="shared" si="0"/>
        <v>0</v>
      </c>
      <c r="C36" s="13">
        <f t="shared" si="1"/>
        <v>0</v>
      </c>
      <c r="D36" s="13">
        <v>0</v>
      </c>
      <c r="E36" s="13">
        <v>6117.9</v>
      </c>
      <c r="F36" s="27">
        <f t="shared" si="8"/>
        <v>0.1107754279959718</v>
      </c>
      <c r="G36" s="27">
        <f>IF(SUM(D25:D36)=0,0,SUM(D25:D36)/SUM($CZ25:$CZ36))</f>
        <v>1.7584900432162247E-2</v>
      </c>
      <c r="H36" s="27">
        <f t="shared" si="9"/>
        <v>1.347793661775673E-3</v>
      </c>
      <c r="I36" s="13">
        <v>0</v>
      </c>
      <c r="J36" s="13">
        <v>3040</v>
      </c>
      <c r="K36" s="27">
        <f t="shared" si="10"/>
        <v>5.3938596301969843E-2</v>
      </c>
      <c r="L36" s="27">
        <f>IF(SUM(I25:I36)=0,0,SUM(I25:I36)/SUM($CZ25:$CZ36))</f>
        <v>1.3321894266789583E-2</v>
      </c>
      <c r="M36" s="27">
        <f t="shared" si="11"/>
        <v>1.0210558043755101E-3</v>
      </c>
      <c r="N36" s="13">
        <v>0</v>
      </c>
      <c r="O36" s="13">
        <v>26743.1</v>
      </c>
      <c r="P36" s="27">
        <f t="shared" si="12"/>
        <v>6.118893870808572E-2</v>
      </c>
      <c r="Q36" s="27">
        <f>IF(SUM(N25:N36)=0,0,SUM(N25:N36)/SUM($CZ25:$CZ36))</f>
        <v>7.599341365547449E-2</v>
      </c>
      <c r="R36" s="27">
        <f t="shared" si="13"/>
        <v>5.8245107304796583E-3</v>
      </c>
      <c r="S36" s="13">
        <v>0</v>
      </c>
      <c r="T36" s="13">
        <v>13794.7</v>
      </c>
      <c r="U36" s="27">
        <f t="shared" si="14"/>
        <v>2.3947820525215862E-2</v>
      </c>
      <c r="V36" s="27">
        <f>IF(SUM(S25:S36)=0,0,SUM(S25:S36)/SUM($CZ25:$CZ36))</f>
        <v>1.7158599815624981E-2</v>
      </c>
      <c r="W36" s="27">
        <f t="shared" si="15"/>
        <v>1.3151198760356568E-3</v>
      </c>
      <c r="X36" s="13">
        <v>0</v>
      </c>
      <c r="Y36" s="13">
        <v>10284.599999999999</v>
      </c>
      <c r="Z36" s="27">
        <f t="shared" si="16"/>
        <v>7.3356791252228035E-2</v>
      </c>
      <c r="AA36" s="27">
        <f>IF(SUM(X25:X36)=0,0,SUM(X25:X36)/SUM($CZ25:$CZ36))</f>
        <v>4.2326322464443858E-2</v>
      </c>
      <c r="AB36" s="27">
        <f t="shared" si="17"/>
        <v>3.24409850166187E-3</v>
      </c>
      <c r="AC36" s="13">
        <v>272.89999999999998</v>
      </c>
      <c r="AD36" s="13">
        <v>14867.900000000001</v>
      </c>
      <c r="AE36" s="27">
        <f t="shared" si="18"/>
        <v>7.0953496951153355E-2</v>
      </c>
      <c r="AF36" s="27">
        <f>IF(SUM(AC25:AC36)=0,0,SUM(AC25:AC36)/SUM($CZ25:$CZ36))</f>
        <v>6.9694822046136376E-2</v>
      </c>
      <c r="AG36" s="27">
        <f t="shared" si="19"/>
        <v>5.3417555461709185E-3</v>
      </c>
      <c r="AH36" s="13">
        <v>0</v>
      </c>
      <c r="AI36" s="13">
        <v>8410.6</v>
      </c>
      <c r="AJ36" s="27">
        <f t="shared" si="20"/>
        <v>0.17804230981256891</v>
      </c>
      <c r="AK36" s="27">
        <f>IF(SUM(AH25:AH36)=0,0,SUM(AH25:AH36)/SUM($CZ25:$CZ36))</f>
        <v>5.5072710898908132E-2</v>
      </c>
      <c r="AL36" s="27">
        <f t="shared" si="21"/>
        <v>4.2210446952883583E-3</v>
      </c>
      <c r="AM36" s="13">
        <v>1669</v>
      </c>
      <c r="AN36" s="13">
        <v>16294.5</v>
      </c>
      <c r="AO36" s="27">
        <f t="shared" si="22"/>
        <v>0.21264949315300929</v>
      </c>
      <c r="AP36" s="27">
        <f>IF(SUM(AM25:AM36)=0,0,SUM(AM25:AM36)/SUM($CZ25:$CZ36))</f>
        <v>0.18030917452214362</v>
      </c>
      <c r="AQ36" s="27">
        <f t="shared" si="23"/>
        <v>1.3819786101061651E-2</v>
      </c>
      <c r="AR36" s="13">
        <v>0</v>
      </c>
      <c r="AS36" s="13">
        <v>1360</v>
      </c>
      <c r="AT36" s="27">
        <f t="shared" si="24"/>
        <v>0</v>
      </c>
      <c r="AU36" s="27">
        <f>IF(SUM(AR25:AR36)=0,0,SUM(AR25:AR36)/SUM($CZ25:$CZ36))</f>
        <v>0</v>
      </c>
      <c r="AV36" s="27">
        <f t="shared" si="25"/>
        <v>0</v>
      </c>
      <c r="AW36" s="13">
        <v>0</v>
      </c>
      <c r="AX36" s="13">
        <v>19824.5</v>
      </c>
      <c r="AY36" s="27">
        <f t="shared" si="26"/>
        <v>2.1595366554795589E-2</v>
      </c>
      <c r="AZ36" s="27">
        <f>IF(SUM(AW25:AW36)=0,0,SUM(AW25:AW36)/SUM($CZ25:$CZ36))</f>
        <v>1.625271100548329E-2</v>
      </c>
      <c r="BA36" s="27">
        <f t="shared" si="27"/>
        <v>1.2456880813381222E-3</v>
      </c>
      <c r="BB36" s="13">
        <v>0</v>
      </c>
      <c r="BC36" s="13">
        <v>40038</v>
      </c>
      <c r="BD36" s="27">
        <f t="shared" si="28"/>
        <v>1.451590963062359E-2</v>
      </c>
      <c r="BE36" s="27">
        <f>IF(SUM(BB25:BB36)=0,0,SUM(BB25:BB36)/SUM($CZ25:$CZ36))</f>
        <v>3.3549858521482886E-2</v>
      </c>
      <c r="BF36" s="27">
        <f t="shared" si="29"/>
        <v>2.5714269377392846E-3</v>
      </c>
      <c r="BG36" s="13">
        <v>0</v>
      </c>
      <c r="BH36" s="13">
        <v>17202.099999999999</v>
      </c>
      <c r="BI36" s="27">
        <f t="shared" si="30"/>
        <v>0.17525119942065717</v>
      </c>
      <c r="BJ36" s="27">
        <f>IF(SUM(BG25:BG36)=0,0,SUM(BG25:BG36)/SUM($CZ25:$CZ36))</f>
        <v>0.17538007364343147</v>
      </c>
      <c r="BK36" s="27">
        <f t="shared" si="31"/>
        <v>1.3441995453442714E-2</v>
      </c>
      <c r="BL36" s="13">
        <v>0</v>
      </c>
      <c r="BM36" s="13">
        <v>6543.5</v>
      </c>
      <c r="BN36" s="27">
        <f t="shared" si="32"/>
        <v>0</v>
      </c>
      <c r="BO36" s="27">
        <f>IF(SUM(BL25:BL36)=0,0,SUM(BL25:BL36)/SUM($CZ25:$CZ36))</f>
        <v>0</v>
      </c>
      <c r="BP36" s="27">
        <f t="shared" si="33"/>
        <v>0</v>
      </c>
      <c r="BQ36" s="13">
        <v>0</v>
      </c>
      <c r="BR36" s="13">
        <v>14333</v>
      </c>
      <c r="BS36" s="27">
        <f t="shared" si="34"/>
        <v>1.3764624913971095E-2</v>
      </c>
      <c r="BT36" s="27">
        <f>IF(SUM(BQ25:BQ36)=0,0,SUM(BQ25:BQ36)/SUM($CZ25:$CZ36))</f>
        <v>7.9931365600737492E-3</v>
      </c>
      <c r="BU36" s="27">
        <f t="shared" si="35"/>
        <v>6.1263348262530605E-4</v>
      </c>
      <c r="BV36" s="13">
        <v>425</v>
      </c>
      <c r="BW36" s="13">
        <v>48909.5</v>
      </c>
      <c r="BX36" s="27">
        <f t="shared" si="36"/>
        <v>8.904884460287095E-2</v>
      </c>
      <c r="BY36" s="27">
        <f>IF(SUM(BV25:BV36)=0,0,SUM(BV25:BV36)/SUM($CZ25:$CZ36))</f>
        <v>0.17239064056996392</v>
      </c>
      <c r="BZ36" s="27">
        <f t="shared" si="37"/>
        <v>1.3212870530940848E-2</v>
      </c>
      <c r="CA36" s="13">
        <v>144</v>
      </c>
      <c r="CB36" s="13">
        <v>6657.3</v>
      </c>
      <c r="CC36" s="27">
        <f t="shared" si="38"/>
        <v>6.9468565474122959E-2</v>
      </c>
      <c r="CD36" s="27">
        <f>IF(SUM(CA25:CA36)=0,0,SUM(CA25:CA36)/SUM($CZ25:$CZ36))</f>
        <v>2.5578036992235997E-2</v>
      </c>
      <c r="CE36" s="27">
        <f t="shared" si="39"/>
        <v>1.9604271444009793E-3</v>
      </c>
      <c r="CF36" s="13">
        <v>0</v>
      </c>
      <c r="CG36" s="13">
        <v>6281.4</v>
      </c>
      <c r="CH36" s="27">
        <f t="shared" si="40"/>
        <v>0.12126942420743925</v>
      </c>
      <c r="CI36" s="27">
        <f>IF(SUM(CF25:CF36)=0,0,SUM(CF25:CF36)/SUM($CZ25:$CZ36))</f>
        <v>9.7393704605645282E-2</v>
      </c>
      <c r="CJ36" s="27">
        <f t="shared" si="41"/>
        <v>7.4647347746284783E-3</v>
      </c>
      <c r="CK36" s="13">
        <f t="shared" si="2"/>
        <v>2085.9</v>
      </c>
      <c r="CL36" s="13">
        <f t="shared" si="3"/>
        <v>211793.09999999998</v>
      </c>
      <c r="CM36" s="27">
        <f t="shared" si="42"/>
        <v>7.4483814361645737E-2</v>
      </c>
      <c r="CN36" s="27">
        <f>IF(SUM(CK25:CK36)=0,0,SUM(CK25:CK36)/SUM($CZ25:$CZ36))</f>
        <v>0.82760935943003588</v>
      </c>
      <c r="CO36" s="27">
        <f t="shared" si="43"/>
        <v>6.343207079102417E-2</v>
      </c>
      <c r="CP36" s="13">
        <f>$CZ36-BG36</f>
        <v>2510.9</v>
      </c>
      <c r="CQ36" s="13">
        <f>$DA36-BH36</f>
        <v>243500.49999999997</v>
      </c>
      <c r="CR36" s="27">
        <f t="shared" si="44"/>
        <v>6.8453411788748975E-2</v>
      </c>
      <c r="CS36" s="27">
        <f>IF(SUM(CP25:CP36)=0,0,SUM(CP25:CP36)/SUM($CZ25:$CZ36))</f>
        <v>0.82461992635656833</v>
      </c>
      <c r="CT36" s="27">
        <f t="shared" si="45"/>
        <v>6.320294586852232E-2</v>
      </c>
      <c r="CU36" s="13">
        <f t="shared" si="4"/>
        <v>2510.9</v>
      </c>
      <c r="CV36" s="13">
        <f t="shared" si="5"/>
        <v>240878.09999999998</v>
      </c>
      <c r="CW36" s="27">
        <f t="shared" si="46"/>
        <v>8.0014753737411223E-2</v>
      </c>
      <c r="CX36" s="27">
        <f>IF(SUM(CU25:CU36)=0,0,SUM(CU25:CU36)/SUM($CZ25:$CZ36))</f>
        <v>0.98374728899451669</v>
      </c>
      <c r="CY36" s="27">
        <f t="shared" si="47"/>
        <v>7.5399253240626921E-2</v>
      </c>
      <c r="CZ36" s="13">
        <f t="shared" si="6"/>
        <v>2510.9</v>
      </c>
      <c r="DA36" s="13">
        <f t="shared" si="7"/>
        <v>260702.59999999998</v>
      </c>
      <c r="DB36" s="27">
        <f>IF(SUM(CZ25:CZ36)=0,0,SUM(CZ25:CZ36)/DA24)</f>
        <v>7.6644941321965046E-2</v>
      </c>
      <c r="DC36" s="27">
        <f>CM36</f>
        <v>7.4483814361645737E-2</v>
      </c>
      <c r="DD36" s="27">
        <f>VLOOKUP(A36,moodys_data!A:C,3,FALSE)</f>
        <v>3.431627053894315E-2</v>
      </c>
      <c r="DE36" s="27">
        <f t="shared" si="48"/>
        <v>6.8453411788748975E-2</v>
      </c>
      <c r="DF36" s="27">
        <f t="shared" si="49"/>
        <v>8.0014753737411223E-2</v>
      </c>
      <c r="DG36" s="29">
        <f t="shared" si="50"/>
        <v>7.6644941321965048</v>
      </c>
    </row>
    <row r="37" spans="1:111" x14ac:dyDescent="0.25">
      <c r="A37" s="10">
        <v>36494</v>
      </c>
      <c r="B37" s="13">
        <f t="shared" si="0"/>
        <v>0</v>
      </c>
      <c r="C37" s="13">
        <f t="shared" si="1"/>
        <v>0</v>
      </c>
      <c r="D37" s="13">
        <v>0</v>
      </c>
      <c r="E37" s="13">
        <v>6117.9</v>
      </c>
      <c r="F37" s="27">
        <f t="shared" si="8"/>
        <v>0.1107754279959718</v>
      </c>
      <c r="G37" s="27">
        <f>IF(SUM(D26:D37)=0,0,SUM(D26:D37)/SUM($CZ26:$CZ37))</f>
        <v>1.8666108568875111E-2</v>
      </c>
      <c r="H37" s="27">
        <f t="shared" si="9"/>
        <v>1.3449497595036241E-3</v>
      </c>
      <c r="I37" s="13">
        <v>0</v>
      </c>
      <c r="J37" s="13">
        <v>2940</v>
      </c>
      <c r="K37" s="27">
        <f t="shared" si="10"/>
        <v>6.7204301075268813E-2</v>
      </c>
      <c r="L37" s="27">
        <f>IF(SUM(I26:I37)=0,0,SUM(I26:I37)/SUM($CZ26:$CZ37))</f>
        <v>1.4140991340056901E-2</v>
      </c>
      <c r="M37" s="27">
        <f t="shared" si="11"/>
        <v>1.0189013329572909E-3</v>
      </c>
      <c r="N37" s="13">
        <v>130</v>
      </c>
      <c r="O37" s="13">
        <v>26551.599999999999</v>
      </c>
      <c r="P37" s="27">
        <f t="shared" si="12"/>
        <v>6.5820696656303523E-2</v>
      </c>
      <c r="Q37" s="27">
        <f>IF(SUM(N26:N37)=0,0,SUM(N26:N37)/SUM($CZ26:$CZ37))</f>
        <v>8.8019186497050178E-2</v>
      </c>
      <c r="R37" s="27">
        <f t="shared" si="13"/>
        <v>6.3420494568593609E-3</v>
      </c>
      <c r="S37" s="13">
        <v>0</v>
      </c>
      <c r="T37" s="13">
        <v>15019.7</v>
      </c>
      <c r="U37" s="27">
        <f t="shared" si="14"/>
        <v>0</v>
      </c>
      <c r="V37" s="27">
        <f>IF(SUM(S26:S37)=0,0,SUM(S26:S37)/SUM($CZ26:$CZ37))</f>
        <v>0</v>
      </c>
      <c r="W37" s="27">
        <f t="shared" si="15"/>
        <v>0</v>
      </c>
      <c r="X37" s="13">
        <v>0</v>
      </c>
      <c r="Y37" s="13">
        <v>10284.599999999999</v>
      </c>
      <c r="Z37" s="27">
        <f t="shared" si="16"/>
        <v>6.216925294818184E-2</v>
      </c>
      <c r="AA37" s="27">
        <f>IF(SUM(X26:X37)=0,0,SUM(X26:X37)/SUM($CZ26:$CZ37))</f>
        <v>3.9272361149606028E-2</v>
      </c>
      <c r="AB37" s="27">
        <f t="shared" si="17"/>
        <v>2.829692781888988E-3</v>
      </c>
      <c r="AC37" s="13">
        <v>0</v>
      </c>
      <c r="AD37" s="13">
        <v>15222.900000000001</v>
      </c>
      <c r="AE37" s="27">
        <f t="shared" si="18"/>
        <v>6.9761363757587402E-2</v>
      </c>
      <c r="AF37" s="27">
        <f>IF(SUM(AC26:AC37)=0,0,SUM(AC26:AC37)/SUM($CZ26:$CZ37))</f>
        <v>7.3980010294641685E-2</v>
      </c>
      <c r="AG37" s="27">
        <f t="shared" si="19"/>
        <v>5.3304842134993639E-3</v>
      </c>
      <c r="AH37" s="13">
        <v>0</v>
      </c>
      <c r="AI37" s="13">
        <v>8206.2000000000007</v>
      </c>
      <c r="AJ37" s="27">
        <f t="shared" si="20"/>
        <v>0.17355746624571775</v>
      </c>
      <c r="AK37" s="27">
        <f>IF(SUM(AH26:AH37)=0,0,SUM(AH26:AH37)/SUM($CZ26:$CZ37))</f>
        <v>5.8458858199795231E-2</v>
      </c>
      <c r="AL37" s="27">
        <f t="shared" si="21"/>
        <v>4.2121381104454408E-3</v>
      </c>
      <c r="AM37" s="13">
        <v>100</v>
      </c>
      <c r="AN37" s="13">
        <v>16144.5</v>
      </c>
      <c r="AO37" s="27">
        <f t="shared" si="22"/>
        <v>0.22331839714866308</v>
      </c>
      <c r="AP37" s="27">
        <f>IF(SUM(AM26:AM37)=0,0,SUM(AM26:AM37)/SUM($CZ26:$CZ37))</f>
        <v>0.1970518861254249</v>
      </c>
      <c r="AQ37" s="27">
        <f t="shared" si="23"/>
        <v>1.4198186294493256E-2</v>
      </c>
      <c r="AR37" s="13">
        <v>0</v>
      </c>
      <c r="AS37" s="13">
        <v>1260</v>
      </c>
      <c r="AT37" s="27">
        <f t="shared" si="24"/>
        <v>0</v>
      </c>
      <c r="AU37" s="27">
        <f>IF(SUM(AR26:AR37)=0,0,SUM(AR26:AR37)/SUM($CZ26:$CZ37))</f>
        <v>0</v>
      </c>
      <c r="AV37" s="27">
        <f t="shared" si="25"/>
        <v>0</v>
      </c>
      <c r="AW37" s="13">
        <v>0</v>
      </c>
      <c r="AX37" s="13">
        <v>20969.5</v>
      </c>
      <c r="AY37" s="27">
        <f t="shared" si="26"/>
        <v>1.9076330339496135E-2</v>
      </c>
      <c r="AZ37" s="27">
        <f>IF(SUM(AW26:AW37)=0,0,SUM(AW26:AW37)/SUM($CZ26:$CZ37))</f>
        <v>1.725200943486942E-2</v>
      </c>
      <c r="BA37" s="27">
        <f t="shared" si="27"/>
        <v>1.2430596262078949E-3</v>
      </c>
      <c r="BB37" s="13">
        <v>0</v>
      </c>
      <c r="BC37" s="13">
        <v>42642.7</v>
      </c>
      <c r="BD37" s="27">
        <f t="shared" si="28"/>
        <v>1.4992046785853757E-2</v>
      </c>
      <c r="BE37" s="27">
        <f>IF(SUM(BB26:BB37)=0,0,SUM(BB26:BB37)/SUM($CZ26:$CZ37))</f>
        <v>3.5612672590799303E-2</v>
      </c>
      <c r="BF37" s="27">
        <f t="shared" si="29"/>
        <v>2.5660011169196415E-3</v>
      </c>
      <c r="BG37" s="13">
        <v>0</v>
      </c>
      <c r="BH37" s="13">
        <v>18302.099999999999</v>
      </c>
      <c r="BI37" s="27">
        <f t="shared" si="30"/>
        <v>0.12766864334084574</v>
      </c>
      <c r="BJ37" s="27">
        <f>IF(SUM(BG26:BG37)=0,0,SUM(BG26:BG37)/SUM($CZ26:$CZ37))</f>
        <v>0.13553857379617737</v>
      </c>
      <c r="BK37" s="27">
        <f t="shared" si="31"/>
        <v>9.7659654961290403E-3</v>
      </c>
      <c r="BL37" s="13">
        <v>0</v>
      </c>
      <c r="BM37" s="13">
        <v>6768.5</v>
      </c>
      <c r="BN37" s="27">
        <f t="shared" si="32"/>
        <v>0</v>
      </c>
      <c r="BO37" s="27">
        <f>IF(SUM(BL26:BL37)=0,0,SUM(BL26:BL37)/SUM($CZ26:$CZ37))</f>
        <v>0</v>
      </c>
      <c r="BP37" s="27">
        <f t="shared" si="33"/>
        <v>0</v>
      </c>
      <c r="BQ37" s="13">
        <v>0</v>
      </c>
      <c r="BR37" s="13">
        <v>16958</v>
      </c>
      <c r="BS37" s="27">
        <f t="shared" si="34"/>
        <v>1.3789933348655482E-2</v>
      </c>
      <c r="BT37" s="27">
        <f>IF(SUM(BQ26:BQ37)=0,0,SUM(BQ26:BQ37)/SUM($CZ26:$CZ37))</f>
        <v>8.4845948040341412E-3</v>
      </c>
      <c r="BU37" s="27">
        <f t="shared" si="35"/>
        <v>6.1134079977437448E-4</v>
      </c>
      <c r="BV37" s="13">
        <v>0</v>
      </c>
      <c r="BW37" s="13">
        <v>49725.399999999994</v>
      </c>
      <c r="BX37" s="27">
        <f t="shared" si="36"/>
        <v>8.8830981970751205E-2</v>
      </c>
      <c r="BY37" s="27">
        <f>IF(SUM(BV26:BV37)=0,0,SUM(BV26:BV37)/SUM($CZ26:$CZ37))</f>
        <v>0.18299008433687236</v>
      </c>
      <c r="BZ37" s="27">
        <f t="shared" si="37"/>
        <v>1.3184990809000529E-2</v>
      </c>
      <c r="CA37" s="13">
        <v>0</v>
      </c>
      <c r="CB37" s="13">
        <v>6657.3</v>
      </c>
      <c r="CC37" s="27">
        <f t="shared" si="38"/>
        <v>6.8185692368884596E-2</v>
      </c>
      <c r="CD37" s="27">
        <f>IF(SUM(CA26:CA37)=0,0,SUM(CA26:CA37)/SUM($CZ26:$CZ37))</f>
        <v>2.715070337290925E-2</v>
      </c>
      <c r="CE37" s="27">
        <f t="shared" si="39"/>
        <v>1.9562905592779988E-3</v>
      </c>
      <c r="CF37" s="13">
        <v>0</v>
      </c>
      <c r="CG37" s="13">
        <v>6281.4</v>
      </c>
      <c r="CH37" s="27">
        <f t="shared" si="40"/>
        <v>0.12200181230464742</v>
      </c>
      <c r="CI37" s="27">
        <f>IF(SUM(CF26:CF37)=0,0,SUM(CF26:CF37)/SUM($CZ26:$CZ37))</f>
        <v>0.103381959488888</v>
      </c>
      <c r="CJ37" s="27">
        <f t="shared" si="41"/>
        <v>7.4489838649841626E-3</v>
      </c>
      <c r="CK37" s="13">
        <f t="shared" si="2"/>
        <v>230</v>
      </c>
      <c r="CL37" s="13">
        <f t="shared" si="3"/>
        <v>220326.9</v>
      </c>
      <c r="CM37" s="27">
        <f t="shared" si="42"/>
        <v>6.912866131777827E-2</v>
      </c>
      <c r="CN37" s="27">
        <f>IF(SUM(CK26:CK37)=0,0,SUM(CK26:CK37)/SUM($CZ26:$CZ37))</f>
        <v>0.81700991566312742</v>
      </c>
      <c r="CO37" s="27">
        <f t="shared" si="43"/>
        <v>5.8868043412940434E-2</v>
      </c>
      <c r="CP37" s="13">
        <f>$CZ37-BG37</f>
        <v>230</v>
      </c>
      <c r="CQ37" s="13">
        <f>$DA37-BH37</f>
        <v>251750.19999999998</v>
      </c>
      <c r="CR37" s="27">
        <f t="shared" si="44"/>
        <v>6.7446352426157111E-2</v>
      </c>
      <c r="CS37" s="27">
        <f>IF(SUM(CP26:CP37)=0,0,SUM(CP26:CP37)/SUM($CZ26:$CZ37))</f>
        <v>0.86446142620382249</v>
      </c>
      <c r="CT37" s="27">
        <f t="shared" si="45"/>
        <v>6.2287068725811912E-2</v>
      </c>
      <c r="CU37" s="13">
        <f t="shared" si="4"/>
        <v>230</v>
      </c>
      <c r="CV37" s="13">
        <f t="shared" si="5"/>
        <v>249082.8</v>
      </c>
      <c r="CW37" s="27">
        <f t="shared" si="46"/>
        <v>7.5745750089073999E-2</v>
      </c>
      <c r="CX37" s="27">
        <f>IF(SUM(CU26:CU37)=0,0,SUM(CU26:CU37)/SUM($CZ26:$CZ37))</f>
        <v>0.98274799056513062</v>
      </c>
      <c r="CY37" s="27">
        <f t="shared" si="47"/>
        <v>7.0809974595733072E-2</v>
      </c>
      <c r="CZ37" s="13">
        <f t="shared" si="6"/>
        <v>230</v>
      </c>
      <c r="DA37" s="13">
        <f t="shared" si="7"/>
        <v>270052.3</v>
      </c>
      <c r="DB37" s="27">
        <f>IF(SUM(CZ26:CZ37)=0,0,SUM(CZ26:CZ37)/DA25)</f>
        <v>7.2053034221940968E-2</v>
      </c>
      <c r="DC37" s="27">
        <f>CM37</f>
        <v>6.912866131777827E-2</v>
      </c>
      <c r="DD37" s="27">
        <f>VLOOKUP(A37,moodys_data!A:C,3,FALSE)</f>
        <v>3.4380904037347351E-2</v>
      </c>
      <c r="DE37" s="27">
        <f t="shared" si="48"/>
        <v>6.7446352426157111E-2</v>
      </c>
      <c r="DF37" s="27">
        <f t="shared" si="49"/>
        <v>7.5745750089073999E-2</v>
      </c>
      <c r="DG37" s="29">
        <f t="shared" si="50"/>
        <v>7.2053034221940964</v>
      </c>
    </row>
    <row r="38" spans="1:111" x14ac:dyDescent="0.25">
      <c r="A38" s="10">
        <v>36525</v>
      </c>
      <c r="B38" s="13">
        <f t="shared" si="0"/>
        <v>1</v>
      </c>
      <c r="C38" s="13">
        <f t="shared" si="1"/>
        <v>1</v>
      </c>
      <c r="D38" s="13">
        <v>0</v>
      </c>
      <c r="E38" s="13">
        <v>6017.9</v>
      </c>
      <c r="F38" s="27">
        <f t="shared" si="8"/>
        <v>0.1107754279959718</v>
      </c>
      <c r="G38" s="27">
        <f>IF(SUM(D27:D38)=0,0,SUM(D27:D38)/SUM($CZ27:$CZ38))</f>
        <v>1.8608218065760313E-2</v>
      </c>
      <c r="H38" s="27">
        <f t="shared" si="9"/>
        <v>1.3414403702154288E-3</v>
      </c>
      <c r="I38" s="13">
        <v>0</v>
      </c>
      <c r="J38" s="13">
        <v>3640</v>
      </c>
      <c r="K38" s="27">
        <f t="shared" si="10"/>
        <v>6.5530799475753604E-2</v>
      </c>
      <c r="L38" s="27">
        <f>IF(SUM(I27:I38)=0,0,SUM(I27:I38)/SUM($CZ27:$CZ38))</f>
        <v>1.4097134898303268E-2</v>
      </c>
      <c r="M38" s="27">
        <f t="shared" si="11"/>
        <v>1.0162427047086581E-3</v>
      </c>
      <c r="N38" s="13">
        <v>0</v>
      </c>
      <c r="O38" s="13">
        <v>27036.6</v>
      </c>
      <c r="P38" s="27">
        <f t="shared" si="12"/>
        <v>5.8098867763174869E-2</v>
      </c>
      <c r="Q38" s="27">
        <f>IF(SUM(N27:N38)=0,0,SUM(N27:N38)/SUM($CZ27:$CZ38))</f>
        <v>7.7032383938288373E-2</v>
      </c>
      <c r="R38" s="27">
        <f t="shared" si="13"/>
        <v>5.5531566356099909E-3</v>
      </c>
      <c r="S38" s="13">
        <v>0</v>
      </c>
      <c r="T38" s="13">
        <v>14993.7</v>
      </c>
      <c r="U38" s="27">
        <f t="shared" si="14"/>
        <v>0</v>
      </c>
      <c r="V38" s="27">
        <f>IF(SUM(S27:S38)=0,0,SUM(S27:S38)/SUM($CZ27:$CZ38))</f>
        <v>0</v>
      </c>
      <c r="W38" s="27">
        <f t="shared" si="15"/>
        <v>0</v>
      </c>
      <c r="X38" s="13">
        <v>100</v>
      </c>
      <c r="Y38" s="13">
        <v>10334.599999999999</v>
      </c>
      <c r="Z38" s="27">
        <f t="shared" si="16"/>
        <v>7.0990119566022733E-2</v>
      </c>
      <c r="AA38" s="27">
        <f>IF(SUM(X27:X38)=0,0,SUM(X27:X38)/SUM($CZ27:$CZ38))</f>
        <v>4.4789416998889137E-2</v>
      </c>
      <c r="AB38" s="27">
        <f t="shared" si="17"/>
        <v>3.2288063214003485E-3</v>
      </c>
      <c r="AC38" s="13">
        <v>0</v>
      </c>
      <c r="AD38" s="13">
        <v>14950</v>
      </c>
      <c r="AE38" s="27">
        <f t="shared" si="18"/>
        <v>6.7650123636432843E-2</v>
      </c>
      <c r="AF38" s="27">
        <f>IF(SUM(AC27:AC38)=0,0,SUM(AC27:AC38)/SUM($CZ27:$CZ38))</f>
        <v>7.375057093396338E-2</v>
      </c>
      <c r="AG38" s="27">
        <f t="shared" si="19"/>
        <v>5.3165753339538156E-3</v>
      </c>
      <c r="AH38" s="13">
        <v>0</v>
      </c>
      <c r="AI38" s="13">
        <v>8206.2000000000007</v>
      </c>
      <c r="AJ38" s="27">
        <f t="shared" si="20"/>
        <v>0.18775560923288889</v>
      </c>
      <c r="AK38" s="27">
        <f>IF(SUM(AH27:AH38)=0,0,SUM(AH27:AH38)/SUM($CZ27:$CZ38))</f>
        <v>5.8277555669585708E-2</v>
      </c>
      <c r="AL38" s="27">
        <f t="shared" si="21"/>
        <v>4.2011473412655927E-3</v>
      </c>
      <c r="AM38" s="13">
        <v>0</v>
      </c>
      <c r="AN38" s="13">
        <v>14315.5</v>
      </c>
      <c r="AO38" s="27">
        <f t="shared" si="22"/>
        <v>0.20954972163698166</v>
      </c>
      <c r="AP38" s="27">
        <f>IF(SUM(AM27:AM38)=0,0,SUM(AM27:AM38)/SUM($CZ27:$CZ38))</f>
        <v>0.19644075538087635</v>
      </c>
      <c r="AQ38" s="27">
        <f t="shared" si="23"/>
        <v>1.4161138841574208E-2</v>
      </c>
      <c r="AR38" s="13">
        <v>0</v>
      </c>
      <c r="AS38" s="13">
        <v>735</v>
      </c>
      <c r="AT38" s="27">
        <f t="shared" si="24"/>
        <v>0</v>
      </c>
      <c r="AU38" s="27">
        <f>IF(SUM(AR27:AR38)=0,0,SUM(AR27:AR38)/SUM($CZ27:$CZ38))</f>
        <v>0</v>
      </c>
      <c r="AV38" s="27">
        <f t="shared" si="25"/>
        <v>0</v>
      </c>
      <c r="AW38" s="13">
        <v>0</v>
      </c>
      <c r="AX38" s="13">
        <v>20078.5</v>
      </c>
      <c r="AY38" s="27">
        <f t="shared" si="26"/>
        <v>1.8011811378185263E-2</v>
      </c>
      <c r="AZ38" s="27">
        <f>IF(SUM(AW27:AW38)=0,0,SUM(AW27:AW38)/SUM($CZ27:$CZ38))</f>
        <v>1.7198504575929988E-2</v>
      </c>
      <c r="BA38" s="27">
        <f t="shared" si="27"/>
        <v>1.2398160997445628E-3</v>
      </c>
      <c r="BB38" s="13">
        <v>0</v>
      </c>
      <c r="BC38" s="13">
        <v>44341.599999999999</v>
      </c>
      <c r="BD38" s="27">
        <f t="shared" si="28"/>
        <v>1.489368637804425E-2</v>
      </c>
      <c r="BE38" s="27">
        <f>IF(SUM(BB27:BB38)=0,0,SUM(BB27:BB38)/SUM($CZ27:$CZ38))</f>
        <v>3.5502224527886948E-2</v>
      </c>
      <c r="BF38" s="27">
        <f t="shared" si="29"/>
        <v>2.5593056275382848E-3</v>
      </c>
      <c r="BG38" s="13">
        <v>675</v>
      </c>
      <c r="BH38" s="13">
        <v>18092.099999999999</v>
      </c>
      <c r="BI38" s="27">
        <f t="shared" si="30"/>
        <v>0.1471196726587283</v>
      </c>
      <c r="BJ38" s="27">
        <f>IF(SUM(BG27:BG38)=0,0,SUM(BG27:BG38)/SUM($CZ27:$CZ38))</f>
        <v>0.15626392092071203</v>
      </c>
      <c r="BK38" s="27">
        <f t="shared" si="31"/>
        <v>1.1264847133154532E-2</v>
      </c>
      <c r="BL38" s="13">
        <v>0</v>
      </c>
      <c r="BM38" s="13">
        <v>6768.5</v>
      </c>
      <c r="BN38" s="27">
        <f t="shared" si="32"/>
        <v>0</v>
      </c>
      <c r="BO38" s="27">
        <f>IF(SUM(BL27:BL38)=0,0,SUM(BL27:BL38)/SUM($CZ27:$CZ38))</f>
        <v>0</v>
      </c>
      <c r="BP38" s="27">
        <f t="shared" si="33"/>
        <v>0</v>
      </c>
      <c r="BQ38" s="13">
        <v>0</v>
      </c>
      <c r="BR38" s="13">
        <v>19187.400000000001</v>
      </c>
      <c r="BS38" s="27">
        <f t="shared" si="34"/>
        <v>1.399581693023589E-2</v>
      </c>
      <c r="BT38" s="27">
        <f>IF(SUM(BQ27:BQ38)=0,0,SUM(BQ27:BQ38)/SUM($CZ27:$CZ38))</f>
        <v>8.4582809389819602E-3</v>
      </c>
      <c r="BU38" s="27">
        <f t="shared" si="35"/>
        <v>6.0974562282519493E-4</v>
      </c>
      <c r="BV38" s="13">
        <v>0</v>
      </c>
      <c r="BW38" s="13">
        <v>50850.599999999991</v>
      </c>
      <c r="BX38" s="27">
        <f t="shared" si="36"/>
        <v>9.2238891744198637E-2</v>
      </c>
      <c r="BY38" s="27">
        <f>IF(SUM(BV27:BV38)=0,0,SUM(BV27:BV38)/SUM($CZ27:$CZ38))</f>
        <v>0.18242256443800361</v>
      </c>
      <c r="BZ38" s="27">
        <f t="shared" si="37"/>
        <v>1.3150587096011921E-2</v>
      </c>
      <c r="CA38" s="13">
        <v>0</v>
      </c>
      <c r="CB38" s="13">
        <v>6513.1</v>
      </c>
      <c r="CC38" s="27">
        <f t="shared" si="38"/>
        <v>6.9815663376797468E-2</v>
      </c>
      <c r="CD38" s="27">
        <f>IF(SUM(CA27:CA38)=0,0,SUM(CA27:CA38)/SUM($CZ27:$CZ38))</f>
        <v>2.7066499004742273E-2</v>
      </c>
      <c r="CE38" s="27">
        <f t="shared" si="39"/>
        <v>1.9511859930406237E-3</v>
      </c>
      <c r="CF38" s="13">
        <v>0</v>
      </c>
      <c r="CG38" s="13">
        <v>5159.5</v>
      </c>
      <c r="CH38" s="27">
        <f t="shared" si="40"/>
        <v>0.10684951753199483</v>
      </c>
      <c r="CI38" s="27">
        <f>IF(SUM(CF27:CF38)=0,0,SUM(CF27:CF38)/SUM($CZ27:$CZ38))</f>
        <v>9.0091969708076522E-2</v>
      </c>
      <c r="CJ38" s="27">
        <f t="shared" si="41"/>
        <v>6.494603877252092E-3</v>
      </c>
      <c r="CK38" s="13">
        <f t="shared" si="2"/>
        <v>775</v>
      </c>
      <c r="CL38" s="13">
        <f t="shared" si="3"/>
        <v>220370.19999999995</v>
      </c>
      <c r="CM38" s="27">
        <f t="shared" si="42"/>
        <v>6.8738063404645819E-2</v>
      </c>
      <c r="CN38" s="27">
        <f>IF(SUM(CK27:CK38)=0,0,SUM(CK27:CK38)/SUM($CZ27:$CZ38))</f>
        <v>0.81757743556199625</v>
      </c>
      <c r="CO38" s="27">
        <f t="shared" si="43"/>
        <v>5.8938011902283337E-2</v>
      </c>
      <c r="CP38" s="13">
        <f>$CZ38-BG38</f>
        <v>100</v>
      </c>
      <c r="CQ38" s="13">
        <f>$DA38-BH38</f>
        <v>253128.69999999992</v>
      </c>
      <c r="CR38" s="27">
        <f t="shared" si="44"/>
        <v>6.5867152157880082E-2</v>
      </c>
      <c r="CS38" s="27">
        <f>IF(SUM(CP27:CP38)=0,0,SUM(CP27:CP38)/SUM($CZ27:$CZ38))</f>
        <v>0.84373607907928783</v>
      </c>
      <c r="CT38" s="27">
        <f t="shared" si="45"/>
        <v>6.0823751865140725E-2</v>
      </c>
      <c r="CU38" s="13">
        <f t="shared" si="4"/>
        <v>775</v>
      </c>
      <c r="CV38" s="13">
        <f t="shared" si="5"/>
        <v>251142.29999999993</v>
      </c>
      <c r="CW38" s="27">
        <f t="shared" si="46"/>
        <v>7.6086052539202365E-2</v>
      </c>
      <c r="CX38" s="27">
        <f>IF(SUM(CU27:CU38)=0,0,SUM(CU27:CU38)/SUM($CZ27:$CZ38))</f>
        <v>0.98280149542407003</v>
      </c>
      <c r="CY38" s="27">
        <f t="shared" si="47"/>
        <v>7.0848782898550705E-2</v>
      </c>
      <c r="CZ38" s="13">
        <f t="shared" si="6"/>
        <v>775</v>
      </c>
      <c r="DA38" s="13">
        <f t="shared" si="7"/>
        <v>271220.79999999993</v>
      </c>
      <c r="DB38" s="27">
        <f>IF(SUM(CZ27:CZ38)=0,0,SUM(CZ27:CZ38)/DA26)</f>
        <v>7.208859899829527E-2</v>
      </c>
      <c r="DC38" s="27">
        <f>CM38</f>
        <v>6.8738063404645819E-2</v>
      </c>
      <c r="DD38" s="27">
        <f>VLOOKUP(A38,moodys_data!A:C,3,FALSE)</f>
        <v>3.4441313388091158E-2</v>
      </c>
      <c r="DE38" s="27">
        <f t="shared" si="48"/>
        <v>6.5867152157880082E-2</v>
      </c>
      <c r="DF38" s="27">
        <f t="shared" si="49"/>
        <v>7.6086052539202365E-2</v>
      </c>
      <c r="DG38" s="29">
        <f t="shared" si="50"/>
        <v>7.2088598998295268</v>
      </c>
    </row>
    <row r="39" spans="1:111" x14ac:dyDescent="0.25">
      <c r="A39" s="10">
        <v>36556</v>
      </c>
      <c r="B39" s="13">
        <f t="shared" si="0"/>
        <v>0</v>
      </c>
      <c r="C39" s="13">
        <f t="shared" si="1"/>
        <v>0</v>
      </c>
      <c r="D39" s="13">
        <v>0</v>
      </c>
      <c r="E39" s="13">
        <v>6170.2</v>
      </c>
      <c r="F39" s="27">
        <f t="shared" si="8"/>
        <v>0.1107754279959718</v>
      </c>
      <c r="G39" s="27">
        <f>IF(SUM(D28:D39)=0,0,SUM(D28:D39)/SUM($CZ28:$CZ39))</f>
        <v>1.7776915866705451E-2</v>
      </c>
      <c r="H39" s="27">
        <f t="shared" si="9"/>
        <v>1.3534430360434184E-3</v>
      </c>
      <c r="I39" s="13">
        <v>0</v>
      </c>
      <c r="J39" s="13">
        <v>3420</v>
      </c>
      <c r="K39" s="27">
        <f t="shared" si="10"/>
        <v>6.7294751009421269E-2</v>
      </c>
      <c r="L39" s="27">
        <f>IF(SUM(I28:I39)=0,0,SUM(I28:I39)/SUM($CZ28:$CZ39))</f>
        <v>1.3467360505079887E-2</v>
      </c>
      <c r="M39" s="27">
        <f t="shared" si="11"/>
        <v>1.0253356333662261E-3</v>
      </c>
      <c r="N39" s="13">
        <v>0</v>
      </c>
      <c r="O39" s="13">
        <v>26829.100000000002</v>
      </c>
      <c r="P39" s="27">
        <f t="shared" si="12"/>
        <v>4.5460610991300457E-2</v>
      </c>
      <c r="Q39" s="27">
        <f>IF(SUM(N28:N39)=0,0,SUM(N28:N39)/SUM($CZ28:$CZ39))</f>
        <v>5.6891517717659469E-2</v>
      </c>
      <c r="R39" s="27">
        <f t="shared" si="13"/>
        <v>4.3314278495922851E-3</v>
      </c>
      <c r="S39" s="13">
        <v>0</v>
      </c>
      <c r="T39" s="13">
        <v>14543.699999999999</v>
      </c>
      <c r="U39" s="27">
        <f t="shared" si="14"/>
        <v>0</v>
      </c>
      <c r="V39" s="27">
        <f>IF(SUM(S28:S39)=0,0,SUM(S28:S39)/SUM($CZ28:$CZ39))</f>
        <v>0</v>
      </c>
      <c r="W39" s="27">
        <f t="shared" si="15"/>
        <v>0</v>
      </c>
      <c r="X39" s="13">
        <v>850</v>
      </c>
      <c r="Y39" s="13">
        <v>10434.599999999999</v>
      </c>
      <c r="Z39" s="27">
        <f t="shared" si="16"/>
        <v>0.15004243126591171</v>
      </c>
      <c r="AA39" s="27">
        <f>IF(SUM(X28:X39)=0,0,SUM(X28:X39)/SUM($CZ28:$CZ39))</f>
        <v>8.8577523514011436E-2</v>
      </c>
      <c r="AB39" s="27">
        <f t="shared" si="17"/>
        <v>6.7438375277763408E-3</v>
      </c>
      <c r="AC39" s="13">
        <v>0</v>
      </c>
      <c r="AD39" s="13">
        <v>14690</v>
      </c>
      <c r="AE39" s="27">
        <f t="shared" si="18"/>
        <v>6.7649416815372287E-2</v>
      </c>
      <c r="AF39" s="27">
        <f>IF(SUM(AC28:AC39)=0,0,SUM(AC28:AC39)/SUM($CZ28:$CZ39))</f>
        <v>7.0455843218375946E-2</v>
      </c>
      <c r="AG39" s="27">
        <f t="shared" si="19"/>
        <v>5.3641458995187484E-3</v>
      </c>
      <c r="AH39" s="13">
        <v>0</v>
      </c>
      <c r="AI39" s="13">
        <v>8206.2000000000007</v>
      </c>
      <c r="AJ39" s="27">
        <f t="shared" si="20"/>
        <v>0.18439551812731944</v>
      </c>
      <c r="AK39" s="27">
        <f>IF(SUM(AH28:AH39)=0,0,SUM(AH28:AH39)/SUM($CZ28:$CZ39))</f>
        <v>5.5674068328000252E-2</v>
      </c>
      <c r="AL39" s="27">
        <f t="shared" si="21"/>
        <v>4.2387375083359786E-3</v>
      </c>
      <c r="AM39" s="13">
        <v>325</v>
      </c>
      <c r="AN39" s="13">
        <v>14215.5</v>
      </c>
      <c r="AO39" s="27">
        <f t="shared" si="22"/>
        <v>0.22909887095706988</v>
      </c>
      <c r="AP39" s="27">
        <f>IF(SUM(AM28:AM39)=0,0,SUM(AM28:AM39)/SUM($CZ28:$CZ39))</f>
        <v>0.20517254382279107</v>
      </c>
      <c r="AQ39" s="27">
        <f t="shared" si="23"/>
        <v>1.5620783307207779E-2</v>
      </c>
      <c r="AR39" s="13">
        <v>0</v>
      </c>
      <c r="AS39" s="13">
        <v>585</v>
      </c>
      <c r="AT39" s="27">
        <f t="shared" si="24"/>
        <v>0</v>
      </c>
      <c r="AU39" s="27">
        <f>IF(SUM(AR28:AR39)=0,0,SUM(AR28:AR39)/SUM($CZ28:$CZ39))</f>
        <v>0</v>
      </c>
      <c r="AV39" s="27">
        <f t="shared" si="25"/>
        <v>0</v>
      </c>
      <c r="AW39" s="13">
        <v>0</v>
      </c>
      <c r="AX39" s="13">
        <v>19882.400000000001</v>
      </c>
      <c r="AY39" s="27">
        <f t="shared" si="26"/>
        <v>1.7065610277414083E-2</v>
      </c>
      <c r="AZ39" s="27">
        <f>IF(SUM(AW28:AW39)=0,0,SUM(AW28:AW39)/SUM($CZ28:$CZ39))</f>
        <v>1.6430179816197463E-2</v>
      </c>
      <c r="BA39" s="27">
        <f t="shared" si="27"/>
        <v>1.2509094727067957E-3</v>
      </c>
      <c r="BB39" s="13">
        <v>0</v>
      </c>
      <c r="BC39" s="13">
        <v>44410.6</v>
      </c>
      <c r="BD39" s="27">
        <f t="shared" si="28"/>
        <v>1.6263438777039001E-2</v>
      </c>
      <c r="BE39" s="27">
        <f>IF(SUM(BB28:BB39)=0,0,SUM(BB28:BB39)/SUM($CZ28:$CZ39))</f>
        <v>3.3916200695993187E-2</v>
      </c>
      <c r="BF39" s="27">
        <f t="shared" si="29"/>
        <v>2.5822052590695039E-3</v>
      </c>
      <c r="BG39" s="13">
        <v>0</v>
      </c>
      <c r="BH39" s="13">
        <v>17626.099999999999</v>
      </c>
      <c r="BI39" s="27">
        <f t="shared" si="30"/>
        <v>0.14887878885558023</v>
      </c>
      <c r="BJ39" s="27">
        <f>IF(SUM(BG28:BG39)=0,0,SUM(BG28:BG39)/SUM($CZ28:$CZ39))</f>
        <v>0.14928299772670953</v>
      </c>
      <c r="BK39" s="27">
        <f t="shared" si="31"/>
        <v>1.1365640428737942E-2</v>
      </c>
      <c r="BL39" s="13">
        <v>0</v>
      </c>
      <c r="BM39" s="13">
        <v>7268.5</v>
      </c>
      <c r="BN39" s="27">
        <f t="shared" si="32"/>
        <v>0</v>
      </c>
      <c r="BO39" s="27">
        <f>IF(SUM(BL28:BL39)=0,0,SUM(BL28:BL39)/SUM($CZ28:$CZ39))</f>
        <v>0</v>
      </c>
      <c r="BP39" s="27">
        <f t="shared" si="33"/>
        <v>0</v>
      </c>
      <c r="BQ39" s="13">
        <v>300</v>
      </c>
      <c r="BR39" s="13">
        <v>19187.400000000001</v>
      </c>
      <c r="BS39" s="27">
        <f t="shared" si="34"/>
        <v>3.9413181519597107E-2</v>
      </c>
      <c r="BT39" s="27">
        <f>IF(SUM(BQ28:BQ39)=0,0,SUM(BQ28:BQ39)/SUM($CZ28:$CZ39))</f>
        <v>2.4241248909143798E-2</v>
      </c>
      <c r="BU39" s="27">
        <f t="shared" si="35"/>
        <v>1.8456041400592069E-3</v>
      </c>
      <c r="BV39" s="13">
        <v>0</v>
      </c>
      <c r="BW39" s="13">
        <v>52189.200000000004</v>
      </c>
      <c r="BX39" s="27">
        <f t="shared" si="36"/>
        <v>7.673131073613787E-2</v>
      </c>
      <c r="BY39" s="27">
        <f>IF(SUM(BV28:BV39)=0,0,SUM(BV28:BV39)/SUM($CZ28:$CZ39))</f>
        <v>0.15618906019371451</v>
      </c>
      <c r="BZ39" s="27">
        <f t="shared" si="37"/>
        <v>1.1891432541528144E-2</v>
      </c>
      <c r="CA39" s="13">
        <v>0</v>
      </c>
      <c r="CB39" s="13">
        <v>6501.5</v>
      </c>
      <c r="CC39" s="27">
        <f t="shared" si="38"/>
        <v>6.5259064891982646E-2</v>
      </c>
      <c r="CD39" s="27">
        <f>IF(SUM(CA28:CA39)=0,0,SUM(CA28:CA39)/SUM($CZ28:$CZ39))</f>
        <v>2.5857332169753385E-2</v>
      </c>
      <c r="CE39" s="27">
        <f t="shared" si="39"/>
        <v>1.9686444160631538E-3</v>
      </c>
      <c r="CF39" s="13">
        <v>0</v>
      </c>
      <c r="CG39" s="13">
        <v>5146.5</v>
      </c>
      <c r="CH39" s="27">
        <f t="shared" si="40"/>
        <v>0.12517628255351157</v>
      </c>
      <c r="CI39" s="27">
        <f>IF(SUM(CF28:CF39)=0,0,SUM(CF28:CF39)/SUM($CZ28:$CZ39))</f>
        <v>8.6067207515864552E-2</v>
      </c>
      <c r="CJ39" s="27">
        <f t="shared" si="41"/>
        <v>6.5527149657168783E-3</v>
      </c>
      <c r="CK39" s="13">
        <f t="shared" si="2"/>
        <v>1475</v>
      </c>
      <c r="CL39" s="13">
        <f t="shared" si="3"/>
        <v>219117.3</v>
      </c>
      <c r="CM39" s="27">
        <f t="shared" si="42"/>
        <v>7.6025475134952003E-2</v>
      </c>
      <c r="CN39" s="27">
        <f>IF(SUM(CK28:CK39)=0,0,SUM(CK28:CK39)/SUM($CZ28:$CZ39))</f>
        <v>0.84381093980628541</v>
      </c>
      <c r="CO39" s="27">
        <f t="shared" si="43"/>
        <v>6.4243429444194255E-2</v>
      </c>
      <c r="CP39" s="13">
        <f>$CZ39-BG39</f>
        <v>1475</v>
      </c>
      <c r="CQ39" s="13">
        <f>$DA39-BH39</f>
        <v>253680.4</v>
      </c>
      <c r="CR39" s="27">
        <f t="shared" si="44"/>
        <v>7.0122481892359451E-2</v>
      </c>
      <c r="CS39" s="27">
        <f>IF(SUM(CP28:CP39)=0,0,SUM(CP28:CP39)/SUM($CZ28:$CZ39))</f>
        <v>0.85071700227329028</v>
      </c>
      <c r="CT39" s="27">
        <f t="shared" si="45"/>
        <v>6.476922155698446E-2</v>
      </c>
      <c r="CU39" s="13">
        <f t="shared" si="4"/>
        <v>1475</v>
      </c>
      <c r="CV39" s="13">
        <f t="shared" si="5"/>
        <v>251424.1</v>
      </c>
      <c r="CW39" s="27">
        <f t="shared" si="46"/>
        <v>8.0807115189882386E-2</v>
      </c>
      <c r="CX39" s="27">
        <f>IF(SUM(CU28:CU39)=0,0,SUM(CU28:CU39)/SUM($CZ28:$CZ39))</f>
        <v>0.98356982018380257</v>
      </c>
      <c r="CY39" s="27">
        <f t="shared" si="47"/>
        <v>7.488395251301562E-2</v>
      </c>
      <c r="CZ39" s="13">
        <f t="shared" si="6"/>
        <v>1475</v>
      </c>
      <c r="DA39" s="13">
        <f t="shared" si="7"/>
        <v>271306.5</v>
      </c>
      <c r="DB39" s="27">
        <f>IF(SUM(CZ28:CZ39)=0,0,SUM(CZ28:CZ39)/DA27)</f>
        <v>7.6134861985722405E-2</v>
      </c>
      <c r="DC39" s="27">
        <f>CM39</f>
        <v>7.6025475134952003E-2</v>
      </c>
      <c r="DD39" s="27">
        <f>VLOOKUP(A39,moodys_data!A:C,3,FALSE)</f>
        <v>3.4507953163780955E-2</v>
      </c>
      <c r="DE39" s="27">
        <f t="shared" si="48"/>
        <v>7.0122481892359451E-2</v>
      </c>
      <c r="DF39" s="27">
        <f t="shared" si="49"/>
        <v>8.0807115189882386E-2</v>
      </c>
      <c r="DG39" s="29">
        <f t="shared" si="50"/>
        <v>7.6134861985722404</v>
      </c>
    </row>
    <row r="40" spans="1:111" x14ac:dyDescent="0.25">
      <c r="A40" s="10">
        <v>36585</v>
      </c>
      <c r="B40" s="13">
        <f t="shared" si="0"/>
        <v>0</v>
      </c>
      <c r="C40" s="13">
        <f t="shared" si="1"/>
        <v>0</v>
      </c>
      <c r="D40" s="13">
        <v>0</v>
      </c>
      <c r="E40" s="13">
        <v>6170.2</v>
      </c>
      <c r="F40" s="27">
        <f t="shared" si="8"/>
        <v>0.1107754279959718</v>
      </c>
      <c r="G40" s="27">
        <f>IF(SUM(D29:D40)=0,0,SUM(D29:D40)/SUM($CZ29:$CZ40))</f>
        <v>1.8143432077587913E-2</v>
      </c>
      <c r="H40" s="27">
        <f t="shared" si="9"/>
        <v>1.3681427545025372E-3</v>
      </c>
      <c r="I40" s="13">
        <v>0</v>
      </c>
      <c r="J40" s="13">
        <v>3220</v>
      </c>
      <c r="K40" s="27">
        <f t="shared" si="10"/>
        <v>0</v>
      </c>
      <c r="L40" s="27">
        <f>IF(SUM(I29:I40)=0,0,SUM(I29:I40)/SUM($CZ29:$CZ40))</f>
        <v>0</v>
      </c>
      <c r="M40" s="27">
        <f t="shared" si="11"/>
        <v>0</v>
      </c>
      <c r="N40" s="13">
        <v>550</v>
      </c>
      <c r="O40" s="13">
        <v>26391.300000000003</v>
      </c>
      <c r="P40" s="27">
        <f t="shared" si="12"/>
        <v>6.9494744949396614E-2</v>
      </c>
      <c r="Q40" s="27">
        <f>IF(SUM(N29:N40)=0,0,SUM(N29:N40)/SUM($CZ29:$CZ40))</f>
        <v>8.8303534120648314E-2</v>
      </c>
      <c r="R40" s="27">
        <f t="shared" si="13"/>
        <v>6.6587093272925E-3</v>
      </c>
      <c r="S40" s="13">
        <v>0</v>
      </c>
      <c r="T40" s="13">
        <v>14543.699999999999</v>
      </c>
      <c r="U40" s="27">
        <f t="shared" si="14"/>
        <v>0</v>
      </c>
      <c r="V40" s="27">
        <f>IF(SUM(S29:S40)=0,0,SUM(S29:S40)/SUM($CZ29:$CZ40))</f>
        <v>0</v>
      </c>
      <c r="W40" s="27">
        <f t="shared" si="15"/>
        <v>0</v>
      </c>
      <c r="X40" s="13">
        <v>0</v>
      </c>
      <c r="Y40" s="13">
        <v>10222.699999999999</v>
      </c>
      <c r="Z40" s="27">
        <f t="shared" si="16"/>
        <v>0.14722130200825506</v>
      </c>
      <c r="AA40" s="27">
        <f>IF(SUM(X29:X40)=0,0,SUM(X29:X40)/SUM($CZ29:$CZ40))</f>
        <v>9.0403773833872131E-2</v>
      </c>
      <c r="AB40" s="27">
        <f t="shared" si="17"/>
        <v>6.8170822158440062E-3</v>
      </c>
      <c r="AC40" s="13">
        <v>0</v>
      </c>
      <c r="AD40" s="13">
        <v>14690</v>
      </c>
      <c r="AE40" s="27">
        <f t="shared" si="18"/>
        <v>4.7338028740764794E-2</v>
      </c>
      <c r="AF40" s="27">
        <f>IF(SUM(AC29:AC40)=0,0,SUM(AC29:AC40)/SUM($CZ29:$CZ40))</f>
        <v>5.1290932682368978E-2</v>
      </c>
      <c r="AG40" s="27">
        <f t="shared" si="19"/>
        <v>3.8676981081073245E-3</v>
      </c>
      <c r="AH40" s="13">
        <v>0</v>
      </c>
      <c r="AI40" s="13">
        <v>8657.2000000000007</v>
      </c>
      <c r="AJ40" s="27">
        <f t="shared" si="20"/>
        <v>0.18439551812731944</v>
      </c>
      <c r="AK40" s="27">
        <f>IF(SUM(AH29:AH40)=0,0,SUM(AH29:AH40)/SUM($CZ29:$CZ40))</f>
        <v>5.6821930461173051E-2</v>
      </c>
      <c r="AL40" s="27">
        <f t="shared" si="21"/>
        <v>4.2847743538738554E-3</v>
      </c>
      <c r="AM40" s="13">
        <v>0</v>
      </c>
      <c r="AN40" s="13">
        <v>15931.400000000001</v>
      </c>
      <c r="AO40" s="27">
        <f t="shared" si="22"/>
        <v>0.22909887095706988</v>
      </c>
      <c r="AP40" s="27">
        <f>IF(SUM(AM29:AM40)=0,0,SUM(AM29:AM40)/SUM($CZ29:$CZ40))</f>
        <v>0.2094026962239669</v>
      </c>
      <c r="AQ40" s="27">
        <f t="shared" si="23"/>
        <v>1.579044033052671E-2</v>
      </c>
      <c r="AR40" s="13">
        <v>0</v>
      </c>
      <c r="AS40" s="13">
        <v>585</v>
      </c>
      <c r="AT40" s="27">
        <f t="shared" si="24"/>
        <v>0</v>
      </c>
      <c r="AU40" s="27">
        <f>IF(SUM(AR29:AR40)=0,0,SUM(AR29:AR40)/SUM($CZ29:$CZ40))</f>
        <v>0</v>
      </c>
      <c r="AV40" s="27">
        <f t="shared" si="25"/>
        <v>0</v>
      </c>
      <c r="AW40" s="13">
        <v>0</v>
      </c>
      <c r="AX40" s="13">
        <v>19881.099999999999</v>
      </c>
      <c r="AY40" s="27">
        <f t="shared" si="26"/>
        <v>1.7506399880612093E-2</v>
      </c>
      <c r="AZ40" s="27">
        <f>IF(SUM(AW29:AW40)=0,0,SUM(AW29:AW40)/SUM($CZ29:$CZ40))</f>
        <v>1.6768929647467616E-2</v>
      </c>
      <c r="BA40" s="27">
        <f t="shared" si="27"/>
        <v>1.2644955761311331E-3</v>
      </c>
      <c r="BB40" s="13">
        <v>0</v>
      </c>
      <c r="BC40" s="13">
        <v>44210.6</v>
      </c>
      <c r="BD40" s="27">
        <f t="shared" si="28"/>
        <v>1.7018240006919743E-2</v>
      </c>
      <c r="BE40" s="27">
        <f>IF(SUM(BB29:BB40)=0,0,SUM(BB29:BB40)/SUM($CZ29:$CZ40))</f>
        <v>3.4615469200149546E-2</v>
      </c>
      <c r="BF40" s="27">
        <f t="shared" si="29"/>
        <v>2.6102505401054471E-3</v>
      </c>
      <c r="BG40" s="13">
        <v>0</v>
      </c>
      <c r="BH40" s="13">
        <v>16951</v>
      </c>
      <c r="BI40" s="27">
        <f t="shared" si="30"/>
        <v>0.12899714097206949</v>
      </c>
      <c r="BJ40" s="27">
        <f>IF(SUM(BG29:BG40)=0,0,SUM(BG29:BG40)/SUM($CZ29:$CZ40))</f>
        <v>0.12899430406192955</v>
      </c>
      <c r="BK40" s="27">
        <f t="shared" si="31"/>
        <v>9.7270803957995554E-3</v>
      </c>
      <c r="BL40" s="13">
        <v>0</v>
      </c>
      <c r="BM40" s="13">
        <v>7268.5</v>
      </c>
      <c r="BN40" s="27">
        <f t="shared" si="32"/>
        <v>0</v>
      </c>
      <c r="BO40" s="27">
        <f>IF(SUM(BL29:BL40)=0,0,SUM(BL29:BL40)/SUM($CZ29:$CZ40))</f>
        <v>0</v>
      </c>
      <c r="BP40" s="27">
        <f t="shared" si="33"/>
        <v>0</v>
      </c>
      <c r="BQ40" s="13">
        <v>0</v>
      </c>
      <c r="BR40" s="13">
        <v>19091.400000000001</v>
      </c>
      <c r="BS40" s="27">
        <f t="shared" si="34"/>
        <v>2.6275454346398074E-2</v>
      </c>
      <c r="BT40" s="27">
        <f>IF(SUM(BQ29:BQ40)=0,0,SUM(BQ29:BQ40)/SUM($CZ29:$CZ40))</f>
        <v>1.6494029161443557E-2</v>
      </c>
      <c r="BU40" s="27">
        <f t="shared" si="35"/>
        <v>1.2437661404568522E-3</v>
      </c>
      <c r="BV40" s="13">
        <v>275</v>
      </c>
      <c r="BW40" s="13">
        <v>51505</v>
      </c>
      <c r="BX40" s="27">
        <f t="shared" si="36"/>
        <v>8.5153640838553049E-2</v>
      </c>
      <c r="BY40" s="27">
        <f>IF(SUM(BV29:BV40)=0,0,SUM(BV29:BV40)/SUM($CZ29:$CZ40))</f>
        <v>0.17452882056695476</v>
      </c>
      <c r="BZ40" s="27">
        <f t="shared" si="37"/>
        <v>1.3160704120887436E-2</v>
      </c>
      <c r="CA40" s="13">
        <v>0</v>
      </c>
      <c r="CB40" s="13">
        <v>6501.5</v>
      </c>
      <c r="CC40" s="27">
        <f t="shared" si="38"/>
        <v>6.6158532383223292E-2</v>
      </c>
      <c r="CD40" s="27">
        <f>IF(SUM(CA29:CA40)=0,0,SUM(CA29:CA40)/SUM($CZ29:$CZ40))</f>
        <v>2.6390446658309689E-2</v>
      </c>
      <c r="CE40" s="27">
        <f t="shared" si="39"/>
        <v>1.9900258247309631E-3</v>
      </c>
      <c r="CF40" s="13">
        <v>0</v>
      </c>
      <c r="CG40" s="13">
        <v>5146.5</v>
      </c>
      <c r="CH40" s="27">
        <f t="shared" si="40"/>
        <v>0.12750081797795848</v>
      </c>
      <c r="CI40" s="27">
        <f>IF(SUM(CF29:CF40)=0,0,SUM(CF29:CF40)/SUM($CZ29:$CZ40))</f>
        <v>8.7841701304127898E-2</v>
      </c>
      <c r="CJ40" s="27">
        <f t="shared" si="41"/>
        <v>6.623883875359708E-3</v>
      </c>
      <c r="CK40" s="13">
        <f t="shared" si="2"/>
        <v>550</v>
      </c>
      <c r="CL40" s="13">
        <f t="shared" si="3"/>
        <v>219462.09999999998</v>
      </c>
      <c r="CM40" s="27">
        <f t="shared" si="42"/>
        <v>7.3625323894541322E-2</v>
      </c>
      <c r="CN40" s="27">
        <f>IF(SUM(CK29:CK40)=0,0,SUM(CK29:CK40)/SUM($CZ29:$CZ40))</f>
        <v>0.82547117943304515</v>
      </c>
      <c r="CO40" s="27">
        <f t="shared" si="43"/>
        <v>6.2246349442730588E-2</v>
      </c>
      <c r="CP40" s="13">
        <f>$CZ40-BG40</f>
        <v>825</v>
      </c>
      <c r="CQ40" s="13">
        <f>$DA40-BH40</f>
        <v>254016.09999999998</v>
      </c>
      <c r="CR40" s="27">
        <f t="shared" si="44"/>
        <v>7.1036509219787561E-2</v>
      </c>
      <c r="CS40" s="27">
        <f>IF(SUM(CP29:CP40)=0,0,SUM(CP29:CP40)/SUM($CZ29:$CZ40))</f>
        <v>0.87100569593807031</v>
      </c>
      <c r="CT40" s="27">
        <f t="shared" si="45"/>
        <v>6.567997316781847E-2</v>
      </c>
      <c r="CU40" s="13">
        <f t="shared" si="4"/>
        <v>825</v>
      </c>
      <c r="CV40" s="13">
        <f t="shared" si="5"/>
        <v>251085.99999999997</v>
      </c>
      <c r="CW40" s="27">
        <f t="shared" si="46"/>
        <v>7.9914845203362062E-2</v>
      </c>
      <c r="CX40" s="27">
        <f>IF(SUM(CU29:CU40)=0,0,SUM(CU29:CU40)/SUM($CZ29:$CZ40))</f>
        <v>0.98323107035253243</v>
      </c>
      <c r="CY40" s="27">
        <f t="shared" si="47"/>
        <v>7.4142557987486896E-2</v>
      </c>
      <c r="CZ40" s="13">
        <f t="shared" si="6"/>
        <v>825</v>
      </c>
      <c r="DA40" s="13">
        <f t="shared" si="7"/>
        <v>270967.09999999998</v>
      </c>
      <c r="DB40" s="27">
        <f>IF(SUM(CZ29:CZ40)=0,0,SUM(CZ29:CZ40)/DA28)</f>
        <v>7.5407053563618029E-2</v>
      </c>
      <c r="DC40" s="27">
        <f>CM40</f>
        <v>7.3625323894541322E-2</v>
      </c>
      <c r="DD40" s="27">
        <f>VLOOKUP(A40,moodys_data!A:C,3,FALSE)</f>
        <v>3.4572295545698038E-2</v>
      </c>
      <c r="DE40" s="27">
        <f t="shared" si="48"/>
        <v>7.1036509219787561E-2</v>
      </c>
      <c r="DF40" s="27">
        <f t="shared" si="49"/>
        <v>7.9914845203362062E-2</v>
      </c>
      <c r="DG40" s="29">
        <f t="shared" si="50"/>
        <v>7.5407053563618032</v>
      </c>
    </row>
    <row r="41" spans="1:111" x14ac:dyDescent="0.25">
      <c r="A41" s="10">
        <v>36616</v>
      </c>
      <c r="B41" s="13">
        <f t="shared" si="0"/>
        <v>1</v>
      </c>
      <c r="C41" s="13">
        <f t="shared" si="1"/>
        <v>0</v>
      </c>
      <c r="D41" s="13">
        <v>0</v>
      </c>
      <c r="E41" s="13">
        <v>7567</v>
      </c>
      <c r="F41" s="27">
        <f t="shared" si="8"/>
        <v>0.1071776550828191</v>
      </c>
      <c r="G41" s="27">
        <f>IF(SUM(D30:D41)=0,0,SUM(D30:D41)/SUM($CZ30:$CZ41))</f>
        <v>2.0420792079207922E-2</v>
      </c>
      <c r="H41" s="27">
        <f t="shared" si="9"/>
        <v>1.3471691689313399E-3</v>
      </c>
      <c r="I41" s="13">
        <v>0</v>
      </c>
      <c r="J41" s="13">
        <v>3145</v>
      </c>
      <c r="K41" s="27">
        <f t="shared" si="10"/>
        <v>0</v>
      </c>
      <c r="L41" s="27">
        <f>IF(SUM(I30:I41)=0,0,SUM(I30:I41)/SUM($CZ30:$CZ41))</f>
        <v>0</v>
      </c>
      <c r="M41" s="27">
        <f t="shared" si="11"/>
        <v>0</v>
      </c>
      <c r="N41" s="13">
        <v>125</v>
      </c>
      <c r="O41" s="13">
        <v>27456.700000000004</v>
      </c>
      <c r="P41" s="27">
        <f t="shared" si="12"/>
        <v>6.0539529846736974E-2</v>
      </c>
      <c r="Q41" s="27">
        <f>IF(SUM(N30:N41)=0,0,SUM(N30:N41)/SUM($CZ30:$CZ41))</f>
        <v>8.8558168316831679E-2</v>
      </c>
      <c r="R41" s="27">
        <f t="shared" si="13"/>
        <v>5.8422236292655768E-3</v>
      </c>
      <c r="S41" s="13">
        <v>150</v>
      </c>
      <c r="T41" s="13">
        <v>14607.5</v>
      </c>
      <c r="U41" s="27">
        <f t="shared" si="14"/>
        <v>1.0534003764150679E-2</v>
      </c>
      <c r="V41" s="27">
        <f>IF(SUM(S30:S41)=0,0,SUM(S30:S41)/SUM($CZ30:$CZ41))</f>
        <v>9.2821782178217817E-3</v>
      </c>
      <c r="W41" s="27">
        <f t="shared" si="15"/>
        <v>6.1234962224151817E-4</v>
      </c>
      <c r="X41" s="13">
        <v>0</v>
      </c>
      <c r="Y41" s="13">
        <v>9772.7000000000007</v>
      </c>
      <c r="Z41" s="27">
        <f t="shared" si="16"/>
        <v>0.14721998388396454</v>
      </c>
      <c r="AA41" s="27">
        <f>IF(SUM(X30:X41)=0,0,SUM(X30:X41)/SUM($CZ30:$CZ41))</f>
        <v>0.10175123762376237</v>
      </c>
      <c r="AB41" s="27">
        <f t="shared" si="17"/>
        <v>6.7125765590115216E-3</v>
      </c>
      <c r="AC41" s="13">
        <v>0</v>
      </c>
      <c r="AD41" s="13">
        <v>14689.800000000001</v>
      </c>
      <c r="AE41" s="27">
        <f t="shared" si="18"/>
        <v>3.9753426187804343E-2</v>
      </c>
      <c r="AF41" s="27">
        <f>IF(SUM(AC30:AC41)=0,0,SUM(AC30:AC41)/SUM($CZ30:$CZ41))</f>
        <v>4.8446782178217823E-2</v>
      </c>
      <c r="AG41" s="27">
        <f t="shared" si="19"/>
        <v>3.1960567950192302E-3</v>
      </c>
      <c r="AH41" s="13">
        <v>0</v>
      </c>
      <c r="AI41" s="13">
        <v>8069.3</v>
      </c>
      <c r="AJ41" s="27">
        <f t="shared" si="20"/>
        <v>7.7616201266839144E-2</v>
      </c>
      <c r="AK41" s="27">
        <f>IF(SUM(AH30:AH41)=0,0,SUM(AH30:AH41)/SUM($CZ30:$CZ41))</f>
        <v>2.6918316831683168E-2</v>
      </c>
      <c r="AL41" s="27">
        <f t="shared" si="21"/>
        <v>1.7758139045004027E-3</v>
      </c>
      <c r="AM41" s="13">
        <v>125</v>
      </c>
      <c r="AN41" s="13">
        <v>15606.400000000001</v>
      </c>
      <c r="AO41" s="27">
        <f t="shared" si="22"/>
        <v>0.23450195830625881</v>
      </c>
      <c r="AP41" s="27">
        <f>IF(SUM(AM30:AM41)=0,0,SUM(AM30:AM41)/SUM($CZ30:$CZ41))</f>
        <v>0.24342202970297028</v>
      </c>
      <c r="AQ41" s="27">
        <f t="shared" si="23"/>
        <v>1.6058664726743065E-2</v>
      </c>
      <c r="AR41" s="13">
        <v>100</v>
      </c>
      <c r="AS41" s="13">
        <v>585</v>
      </c>
      <c r="AT41" s="27">
        <f t="shared" si="24"/>
        <v>8.0971659919028341E-2</v>
      </c>
      <c r="AU41" s="27">
        <f>IF(SUM(AR30:AR41)=0,0,SUM(AR30:AR41)/SUM($CZ30:$CZ41))</f>
        <v>6.1881188118811884E-3</v>
      </c>
      <c r="AV41" s="27">
        <f t="shared" si="25"/>
        <v>4.0823308149434548E-4</v>
      </c>
      <c r="AW41" s="13">
        <v>225</v>
      </c>
      <c r="AX41" s="13">
        <v>20031.099999999999</v>
      </c>
      <c r="AY41" s="27">
        <f t="shared" si="26"/>
        <v>3.0818970530086292E-2</v>
      </c>
      <c r="AZ41" s="27">
        <f>IF(SUM(AW30:AW41)=0,0,SUM(AW30:AW41)/SUM($CZ30:$CZ41))</f>
        <v>3.2797029702970298E-2</v>
      </c>
      <c r="BA41" s="27">
        <f t="shared" si="27"/>
        <v>2.1636353319200306E-3</v>
      </c>
      <c r="BB41" s="13">
        <v>0</v>
      </c>
      <c r="BC41" s="13">
        <v>44300.6</v>
      </c>
      <c r="BD41" s="27">
        <f t="shared" si="28"/>
        <v>1.6769076289176007E-2</v>
      </c>
      <c r="BE41" s="27">
        <f>IF(SUM(BB30:BB41)=0,0,SUM(BB30:BB41)/SUM($CZ30:$CZ41))</f>
        <v>3.896039603960396E-2</v>
      </c>
      <c r="BF41" s="27">
        <f t="shared" si="29"/>
        <v>2.5702354810883989E-3</v>
      </c>
      <c r="BG41" s="13">
        <v>0</v>
      </c>
      <c r="BH41" s="13">
        <v>16951</v>
      </c>
      <c r="BI41" s="27">
        <f t="shared" si="30"/>
        <v>0.11401074420144104</v>
      </c>
      <c r="BJ41" s="27">
        <f>IF(SUM(BG30:BG41)=0,0,SUM(BG30:BG41)/SUM($CZ30:$CZ41))</f>
        <v>0.13855198019801981</v>
      </c>
      <c r="BK41" s="27">
        <f t="shared" si="31"/>
        <v>9.1403386946583946E-3</v>
      </c>
      <c r="BL41" s="13">
        <v>0</v>
      </c>
      <c r="BM41" s="13">
        <v>9393.5</v>
      </c>
      <c r="BN41" s="27">
        <f t="shared" si="32"/>
        <v>0</v>
      </c>
      <c r="BO41" s="27">
        <f>IF(SUM(BL30:BL41)=0,0,SUM(BL30:BL41)/SUM($CZ30:$CZ41))</f>
        <v>0</v>
      </c>
      <c r="BP41" s="27">
        <f t="shared" si="33"/>
        <v>0</v>
      </c>
      <c r="BQ41" s="13">
        <v>0</v>
      </c>
      <c r="BR41" s="13">
        <v>21416.400000000001</v>
      </c>
      <c r="BS41" s="27">
        <f t="shared" si="34"/>
        <v>2.6275454346398074E-2</v>
      </c>
      <c r="BT41" s="27">
        <f>IF(SUM(BQ30:BQ41)=0,0,SUM(BQ30:BQ41)/SUM($CZ30:$CZ41))</f>
        <v>1.8564356435643563E-2</v>
      </c>
      <c r="BU41" s="27">
        <f t="shared" si="35"/>
        <v>1.2246992444830363E-3</v>
      </c>
      <c r="BV41" s="13">
        <v>0</v>
      </c>
      <c r="BW41" s="13">
        <v>51421</v>
      </c>
      <c r="BX41" s="27">
        <f t="shared" si="36"/>
        <v>8.3305122330779913E-2</v>
      </c>
      <c r="BY41" s="27">
        <f>IF(SUM(BV30:BV41)=0,0,SUM(BV30:BV41)/SUM($CZ30:$CZ41))</f>
        <v>0.19643564356435644</v>
      </c>
      <c r="BZ41" s="27">
        <f t="shared" si="37"/>
        <v>1.2958950938956501E-2</v>
      </c>
      <c r="CA41" s="13">
        <v>0</v>
      </c>
      <c r="CB41" s="13">
        <v>8639.4</v>
      </c>
      <c r="CC41" s="27">
        <f t="shared" si="38"/>
        <v>6.7788950401084624E-2</v>
      </c>
      <c r="CD41" s="27">
        <f>IF(SUM(CA30:CA41)=0,0,SUM(CA30:CA41)/SUM($CZ30:$CZ41))</f>
        <v>2.9702970297029702E-2</v>
      </c>
      <c r="CE41" s="27">
        <f t="shared" si="39"/>
        <v>1.9595187911728585E-3</v>
      </c>
      <c r="CF41" s="13">
        <v>0</v>
      </c>
      <c r="CG41" s="13">
        <v>5626.5</v>
      </c>
      <c r="CH41" s="27">
        <f t="shared" si="40"/>
        <v>0</v>
      </c>
      <c r="CI41" s="27">
        <f>IF(SUM(CF30:CF41)=0,0,SUM(CF30:CF41)/SUM($CZ30:$CZ41))</f>
        <v>0</v>
      </c>
      <c r="CJ41" s="27">
        <f t="shared" si="41"/>
        <v>0</v>
      </c>
      <c r="CK41" s="13">
        <f t="shared" si="2"/>
        <v>725</v>
      </c>
      <c r="CL41" s="13">
        <f t="shared" si="3"/>
        <v>227857.90000000002</v>
      </c>
      <c r="CM41" s="27">
        <f t="shared" si="42"/>
        <v>6.277712997286955E-2</v>
      </c>
      <c r="CN41" s="27">
        <f>IF(SUM(CK30:CK41)=0,0,SUM(CK30:CK41)/SUM($CZ30:$CZ41))</f>
        <v>0.80356435643564361</v>
      </c>
      <c r="CO41" s="27">
        <f t="shared" si="43"/>
        <v>5.301151503052972E-2</v>
      </c>
      <c r="CP41" s="13">
        <f>$CZ41-BG41</f>
        <v>725</v>
      </c>
      <c r="CQ41" s="13">
        <f>$DA41-BH41</f>
        <v>262327.90000000002</v>
      </c>
      <c r="CR41" s="27">
        <f t="shared" si="44"/>
        <v>6.1783351293007813E-2</v>
      </c>
      <c r="CS41" s="27">
        <f>IF(SUM(CP30:CP41)=0,0,SUM(CP30:CP41)/SUM($CZ30:$CZ41))</f>
        <v>0.86144801980198016</v>
      </c>
      <c r="CT41" s="27">
        <f t="shared" si="45"/>
        <v>5.6830127274827828E-2</v>
      </c>
      <c r="CU41" s="13">
        <f t="shared" si="4"/>
        <v>500</v>
      </c>
      <c r="CV41" s="13">
        <f t="shared" si="5"/>
        <v>259247.80000000002</v>
      </c>
      <c r="CW41" s="27">
        <f t="shared" si="46"/>
        <v>6.8624597110390789E-2</v>
      </c>
      <c r="CX41" s="27">
        <f>IF(SUM(CU30:CU41)=0,0,SUM(CU30:CU41)/SUM($CZ30:$CZ41))</f>
        <v>0.96720297029702973</v>
      </c>
      <c r="CY41" s="27">
        <f t="shared" si="47"/>
        <v>6.3806830637566203E-2</v>
      </c>
      <c r="CZ41" s="13">
        <f t="shared" si="6"/>
        <v>725</v>
      </c>
      <c r="DA41" s="13">
        <f t="shared" si="7"/>
        <v>279278.90000000002</v>
      </c>
      <c r="DB41" s="27">
        <f>IF(SUM(CZ30:CZ41)=0,0,SUM(CZ30:CZ41)/DA29)</f>
        <v>6.5970465969486219E-2</v>
      </c>
      <c r="DC41" s="27">
        <f>CM41</f>
        <v>6.277712997286955E-2</v>
      </c>
      <c r="DD41" s="27">
        <f>VLOOKUP(A41,moodys_data!A:C,3,FALSE)</f>
        <v>3.4650002698014638E-2</v>
      </c>
      <c r="DE41" s="27">
        <f t="shared" si="48"/>
        <v>6.1783351293007813E-2</v>
      </c>
      <c r="DF41" s="27">
        <f t="shared" si="49"/>
        <v>6.8624597110390789E-2</v>
      </c>
      <c r="DG41" s="29">
        <f t="shared" si="50"/>
        <v>6.5970465969486218</v>
      </c>
    </row>
    <row r="42" spans="1:111" x14ac:dyDescent="0.25">
      <c r="A42" s="10">
        <v>36646</v>
      </c>
      <c r="B42" s="13">
        <f t="shared" si="0"/>
        <v>0</v>
      </c>
      <c r="C42" s="13">
        <f t="shared" si="1"/>
        <v>0</v>
      </c>
      <c r="D42" s="13">
        <v>0</v>
      </c>
      <c r="E42" s="13">
        <v>7462</v>
      </c>
      <c r="F42" s="27">
        <f t="shared" si="8"/>
        <v>0.1071776550828191</v>
      </c>
      <c r="G42" s="27">
        <f>IF(SUM(D31:D42)=0,0,SUM(D31:D42)/SUM($CZ31:$CZ42))</f>
        <v>1.8300088173152106E-2</v>
      </c>
      <c r="H42" s="27">
        <f t="shared" si="9"/>
        <v>1.3362536549574404E-3</v>
      </c>
      <c r="I42" s="13">
        <v>500</v>
      </c>
      <c r="J42" s="13">
        <v>3645</v>
      </c>
      <c r="K42" s="27">
        <f t="shared" si="10"/>
        <v>0.13280212483399734</v>
      </c>
      <c r="L42" s="27">
        <f>IF(SUM(I31:I42)=0,0,SUM(I31:I42)/SUM($CZ31:$CZ42))</f>
        <v>2.7727406322957737E-2</v>
      </c>
      <c r="M42" s="27">
        <f t="shared" si="11"/>
        <v>2.0246267499355155E-3</v>
      </c>
      <c r="N42" s="13">
        <v>0</v>
      </c>
      <c r="O42" s="13">
        <v>28597.200000000004</v>
      </c>
      <c r="P42" s="27">
        <f t="shared" si="12"/>
        <v>4.3571878794031925E-2</v>
      </c>
      <c r="Q42" s="27">
        <f>IF(SUM(N31:N42)=0,0,SUM(N31:N42)/SUM($CZ31:$CZ42))</f>
        <v>5.7118457025292939E-2</v>
      </c>
      <c r="R42" s="27">
        <f t="shared" si="13"/>
        <v>4.1707311048671623E-3</v>
      </c>
      <c r="S42" s="13">
        <v>0</v>
      </c>
      <c r="T42" s="13">
        <v>15877.5</v>
      </c>
      <c r="U42" s="27">
        <f t="shared" si="14"/>
        <v>1.0508911557000336E-2</v>
      </c>
      <c r="V42" s="27">
        <f>IF(SUM(S31:S42)=0,0,SUM(S31:S42)/SUM($CZ31:$CZ42))</f>
        <v>8.3182218968873203E-3</v>
      </c>
      <c r="W42" s="27">
        <f t="shared" si="15"/>
        <v>6.0738802498065464E-4</v>
      </c>
      <c r="X42" s="13">
        <v>0</v>
      </c>
      <c r="Y42" s="13">
        <v>9642.7000000000007</v>
      </c>
      <c r="Z42" s="27">
        <f t="shared" si="16"/>
        <v>0.14151820294345469</v>
      </c>
      <c r="AA42" s="27">
        <f>IF(SUM(X31:X42)=0,0,SUM(X31:X42)/SUM($CZ31:$CZ42))</f>
        <v>9.1184348433678813E-2</v>
      </c>
      <c r="AB42" s="27">
        <f t="shared" si="17"/>
        <v>6.6581875298379369E-3</v>
      </c>
      <c r="AC42" s="13">
        <v>0</v>
      </c>
      <c r="AD42" s="13">
        <v>15032.1</v>
      </c>
      <c r="AE42" s="27">
        <f t="shared" si="18"/>
        <v>4.4122205377622729E-2</v>
      </c>
      <c r="AF42" s="27">
        <f>IF(SUM(AC31:AC42)=0,0,SUM(AC31:AC42)/SUM($CZ31:$CZ42))</f>
        <v>4.3415572820487226E-2</v>
      </c>
      <c r="AG42" s="27">
        <f t="shared" si="19"/>
        <v>3.1701605650490301E-3</v>
      </c>
      <c r="AH42" s="13">
        <v>0</v>
      </c>
      <c r="AI42" s="13">
        <v>7824.4</v>
      </c>
      <c r="AJ42" s="27">
        <f t="shared" si="20"/>
        <v>3.0560832576195591E-2</v>
      </c>
      <c r="AK42" s="27">
        <f>IF(SUM(AH31:AH42)=0,0,SUM(AH31:AH42)/SUM($CZ31:$CZ42))</f>
        <v>1.0259140339494363E-2</v>
      </c>
      <c r="AL42" s="27">
        <f t="shared" si="21"/>
        <v>7.4911189747614083E-4</v>
      </c>
      <c r="AM42" s="13">
        <v>0</v>
      </c>
      <c r="AN42" s="13">
        <v>17181.400000000001</v>
      </c>
      <c r="AO42" s="27">
        <f t="shared" si="22"/>
        <v>0.21344948512955467</v>
      </c>
      <c r="AP42" s="27">
        <f>IF(SUM(AM31:AM42)=0,0,SUM(AM31:AM42)/SUM($CZ31:$CZ42))</f>
        <v>0.20150615271146305</v>
      </c>
      <c r="AQ42" s="27">
        <f t="shared" si="23"/>
        <v>1.4713772442481366E-2</v>
      </c>
      <c r="AR42" s="13">
        <v>200</v>
      </c>
      <c r="AS42" s="13">
        <v>585</v>
      </c>
      <c r="AT42" s="27">
        <f t="shared" si="24"/>
        <v>0.24291497975708501</v>
      </c>
      <c r="AU42" s="27">
        <f>IF(SUM(AR31:AR42)=0,0,SUM(AR31:AR42)/SUM($CZ31:$CZ42))</f>
        <v>1.6636443793774641E-2</v>
      </c>
      <c r="AV42" s="27">
        <f t="shared" si="25"/>
        <v>1.2147760499613093E-3</v>
      </c>
      <c r="AW42" s="13">
        <v>200</v>
      </c>
      <c r="AX42" s="13">
        <v>20375.5</v>
      </c>
      <c r="AY42" s="27">
        <f t="shared" si="26"/>
        <v>3.503484020220108E-2</v>
      </c>
      <c r="AZ42" s="27">
        <f>IF(SUM(AW31:AW42)=0,0,SUM(AW31:AW42)/SUM($CZ31:$CZ42))</f>
        <v>3.4936531966926747E-2</v>
      </c>
      <c r="BA42" s="27">
        <f t="shared" si="27"/>
        <v>2.5510297049187499E-3</v>
      </c>
      <c r="BB42" s="13">
        <v>0</v>
      </c>
      <c r="BC42" s="13">
        <v>45114.299999999996</v>
      </c>
      <c r="BD42" s="27">
        <f t="shared" si="28"/>
        <v>1.7239538124953793E-2</v>
      </c>
      <c r="BE42" s="27">
        <f>IF(SUM(BB31:BB42)=0,0,SUM(BB31:BB42)/SUM($CZ31:$CZ42))</f>
        <v>3.4914350041868381E-2</v>
      </c>
      <c r="BF42" s="27">
        <f t="shared" si="29"/>
        <v>2.5494100035188014E-3</v>
      </c>
      <c r="BG42" s="13">
        <v>663.5</v>
      </c>
      <c r="BH42" s="13">
        <v>18070.900000000001</v>
      </c>
      <c r="BI42" s="27">
        <f t="shared" si="30"/>
        <v>0.14510575504181014</v>
      </c>
      <c r="BJ42" s="27">
        <f>IF(SUM(BG31:BG42)=0,0,SUM(BG31:BG42)/SUM($CZ31:$CZ42))</f>
        <v>0.15541211244017811</v>
      </c>
      <c r="BK42" s="27">
        <f t="shared" si="31"/>
        <v>1.1348032933388565E-2</v>
      </c>
      <c r="BL42" s="13">
        <v>225</v>
      </c>
      <c r="BM42" s="13">
        <v>9825.2000000000007</v>
      </c>
      <c r="BN42" s="27">
        <f t="shared" si="32"/>
        <v>5.671649315620983E-2</v>
      </c>
      <c r="BO42" s="27">
        <f>IF(SUM(BL31:BL42)=0,0,SUM(BL31:BL42)/SUM($CZ31:$CZ42))</f>
        <v>1.2477332845330981E-2</v>
      </c>
      <c r="BP42" s="27">
        <f t="shared" si="33"/>
        <v>9.1108203747098206E-4</v>
      </c>
      <c r="BQ42" s="13">
        <v>882.2</v>
      </c>
      <c r="BR42" s="13">
        <v>12640.599999999999</v>
      </c>
      <c r="BS42" s="27">
        <f t="shared" si="34"/>
        <v>0.10242148581329868</v>
      </c>
      <c r="BT42" s="27">
        <f>IF(SUM(BQ31:BQ42)=0,0,SUM(BQ31:BQ42)/SUM($CZ31:$CZ42))</f>
        <v>6.5558679510001272E-2</v>
      </c>
      <c r="BU42" s="27">
        <f t="shared" si="35"/>
        <v>4.7870274875475337E-3</v>
      </c>
      <c r="BV42" s="13">
        <v>363.1</v>
      </c>
      <c r="BW42" s="13">
        <v>64610.6</v>
      </c>
      <c r="BX42" s="27">
        <f t="shared" si="36"/>
        <v>9.0668628270157911E-2</v>
      </c>
      <c r="BY42" s="27">
        <f>IF(SUM(BV31:BV42)=0,0,SUM(BV31:BV42)/SUM($CZ31:$CZ42))</f>
        <v>0.19617139973492598</v>
      </c>
      <c r="BZ42" s="27">
        <f t="shared" si="37"/>
        <v>1.4324234255793772E-2</v>
      </c>
      <c r="CA42" s="13">
        <v>100</v>
      </c>
      <c r="CB42" s="13">
        <v>9099.4</v>
      </c>
      <c r="CC42" s="27">
        <f t="shared" si="38"/>
        <v>6.478022962523948E-2</v>
      </c>
      <c r="CD42" s="27">
        <f>IF(SUM(CA31:CA42)=0,0,SUM(CA31:CA42)/SUM($CZ31:$CZ42))</f>
        <v>2.6063761943580274E-2</v>
      </c>
      <c r="CE42" s="27">
        <f t="shared" si="39"/>
        <v>1.9031491449393847E-3</v>
      </c>
      <c r="CF42" s="13">
        <v>0</v>
      </c>
      <c r="CG42" s="13">
        <v>7048.6</v>
      </c>
      <c r="CH42" s="27">
        <f t="shared" si="40"/>
        <v>0</v>
      </c>
      <c r="CI42" s="27">
        <f>IF(SUM(CF31:CF42)=0,0,SUM(CF31:CF42)/SUM($CZ31:$CZ42))</f>
        <v>0</v>
      </c>
      <c r="CJ42" s="27">
        <f t="shared" si="41"/>
        <v>0</v>
      </c>
      <c r="CK42" s="13">
        <f t="shared" si="2"/>
        <v>2770.7</v>
      </c>
      <c r="CL42" s="13">
        <f t="shared" si="3"/>
        <v>228021.80000000002</v>
      </c>
      <c r="CM42" s="27">
        <f t="shared" si="42"/>
        <v>6.9707430002587237E-2</v>
      </c>
      <c r="CN42" s="27">
        <f>IF(SUM(CK31:CK42)=0,0,SUM(CK31:CK42)/SUM($CZ31:$CZ42))</f>
        <v>0.80382860026507397</v>
      </c>
      <c r="CO42" s="27">
        <f t="shared" si="43"/>
        <v>5.869473933133057E-2</v>
      </c>
      <c r="CP42" s="13">
        <f>$CZ42-BG42</f>
        <v>2470.2999999999997</v>
      </c>
      <c r="CQ42" s="13">
        <f>$DA42-BH42</f>
        <v>274561.5</v>
      </c>
      <c r="CR42" s="27">
        <f t="shared" si="44"/>
        <v>6.69031160716482E-2</v>
      </c>
      <c r="CS42" s="27">
        <f>IF(SUM(CP31:CP42)=0,0,SUM(CP31:CP42)/SUM($CZ31:$CZ42))</f>
        <v>0.84458788755982184</v>
      </c>
      <c r="CT42" s="27">
        <f t="shared" si="45"/>
        <v>6.1670940653735774E-2</v>
      </c>
      <c r="CU42" s="13">
        <f t="shared" si="4"/>
        <v>2933.7999999999997</v>
      </c>
      <c r="CV42" s="13">
        <f t="shared" si="5"/>
        <v>272256.90000000002</v>
      </c>
      <c r="CW42" s="27">
        <f t="shared" si="46"/>
        <v>7.6001956528384956E-2</v>
      </c>
      <c r="CX42" s="27">
        <f>IF(SUM(CU31:CU42)=0,0,SUM(CU31:CU42)/SUM($CZ31:$CZ42))</f>
        <v>0.9650634680330733</v>
      </c>
      <c r="CY42" s="27">
        <f t="shared" si="47"/>
        <v>7.0467943882205605E-2</v>
      </c>
      <c r="CZ42" s="13">
        <f t="shared" si="6"/>
        <v>3133.7999999999997</v>
      </c>
      <c r="DA42" s="13">
        <f t="shared" si="7"/>
        <v>292632.40000000002</v>
      </c>
      <c r="DB42" s="27">
        <f>IF(SUM(CZ31:CZ42)=0,0,SUM(CZ31:CZ42)/DA30)</f>
        <v>7.301897358712435E-2</v>
      </c>
      <c r="DC42" s="27">
        <f>CM42</f>
        <v>6.9707430002587237E-2</v>
      </c>
      <c r="DD42" s="27">
        <f>VLOOKUP(A42,moodys_data!A:C,3,FALSE)</f>
        <v>3.4733223537286244E-2</v>
      </c>
      <c r="DE42" s="27">
        <f t="shared" si="48"/>
        <v>6.69031160716482E-2</v>
      </c>
      <c r="DF42" s="27">
        <f t="shared" si="49"/>
        <v>7.6001956528384956E-2</v>
      </c>
      <c r="DG42" s="29">
        <f t="shared" si="50"/>
        <v>7.3018973587124352</v>
      </c>
    </row>
    <row r="43" spans="1:111" x14ac:dyDescent="0.25">
      <c r="A43" s="10">
        <v>36677</v>
      </c>
      <c r="B43" s="13">
        <f t="shared" si="0"/>
        <v>0</v>
      </c>
      <c r="C43" s="13">
        <f t="shared" si="1"/>
        <v>0</v>
      </c>
      <c r="D43" s="13">
        <v>0</v>
      </c>
      <c r="E43" s="13">
        <v>7362</v>
      </c>
      <c r="F43" s="27">
        <f t="shared" si="8"/>
        <v>9.7662030186445689E-2</v>
      </c>
      <c r="G43" s="27">
        <f>IF(SUM(D32:D43)=0,0,SUM(D32:D43)/SUM($CZ32:$CZ43))</f>
        <v>1.9058179424096468E-2</v>
      </c>
      <c r="H43" s="27">
        <f t="shared" si="9"/>
        <v>1.3136137354636699E-3</v>
      </c>
      <c r="I43" s="13">
        <v>0</v>
      </c>
      <c r="J43" s="13">
        <v>3865</v>
      </c>
      <c r="K43" s="27">
        <f t="shared" si="10"/>
        <v>0.12610340479192939</v>
      </c>
      <c r="L43" s="27">
        <f>IF(SUM(I32:I43)=0,0,SUM(I32:I43)/SUM($CZ32:$CZ43))</f>
        <v>2.8876029430449195E-2</v>
      </c>
      <c r="M43" s="27">
        <f t="shared" si="11"/>
        <v>1.9903238416116215E-3</v>
      </c>
      <c r="N43" s="13">
        <v>185</v>
      </c>
      <c r="O43" s="13">
        <v>29177.200000000001</v>
      </c>
      <c r="P43" s="27">
        <f t="shared" si="12"/>
        <v>5.021885501010577E-2</v>
      </c>
      <c r="Q43" s="27">
        <f>IF(SUM(N32:N43)=0,0,SUM(N32:N43)/SUM($CZ32:$CZ43))</f>
        <v>7.0168751515991543E-2</v>
      </c>
      <c r="R43" s="27">
        <f t="shared" si="13"/>
        <v>4.8364869351162397E-3</v>
      </c>
      <c r="S43" s="13">
        <v>0</v>
      </c>
      <c r="T43" s="13">
        <v>15573.6</v>
      </c>
      <c r="U43" s="27">
        <f t="shared" si="14"/>
        <v>1.0530158373581939E-2</v>
      </c>
      <c r="V43" s="27">
        <f>IF(SUM(S32:S43)=0,0,SUM(S32:S43)/SUM($CZ32:$CZ43))</f>
        <v>8.6628088291347584E-3</v>
      </c>
      <c r="W43" s="27">
        <f t="shared" si="15"/>
        <v>5.9709715248348633E-4</v>
      </c>
      <c r="X43" s="13">
        <v>100</v>
      </c>
      <c r="Y43" s="13">
        <v>9642.7000000000007</v>
      </c>
      <c r="Z43" s="27">
        <f t="shared" si="16"/>
        <v>0.1517574386636506</v>
      </c>
      <c r="AA43" s="27">
        <f>IF(SUM(X32:X43)=0,0,SUM(X32:X43)/SUM($CZ32:$CZ43))</f>
        <v>0.10073691627106506</v>
      </c>
      <c r="AB43" s="27">
        <f t="shared" si="17"/>
        <v>6.9434437538463019E-3</v>
      </c>
      <c r="AC43" s="13">
        <v>0</v>
      </c>
      <c r="AD43" s="13">
        <v>15457.1</v>
      </c>
      <c r="AE43" s="27">
        <f t="shared" si="18"/>
        <v>2.7125759056606795E-2</v>
      </c>
      <c r="AF43" s="27">
        <f>IF(SUM(AC32:AC43)=0,0,SUM(AC32:AC43)/SUM($CZ32:$CZ43))</f>
        <v>2.9332270695450288E-2</v>
      </c>
      <c r="AG43" s="27">
        <f t="shared" si="19"/>
        <v>2.0217709583090849E-3</v>
      </c>
      <c r="AH43" s="13">
        <v>0</v>
      </c>
      <c r="AI43" s="13">
        <v>7824.4</v>
      </c>
      <c r="AJ43" s="27">
        <f t="shared" si="20"/>
        <v>3.2427695004382119E-2</v>
      </c>
      <c r="AK43" s="27">
        <f>IF(SUM(AH32:AH43)=0,0,SUM(AH32:AH43)/SUM($CZ32:$CZ43))</f>
        <v>1.0684130889266201E-2</v>
      </c>
      <c r="AL43" s="27">
        <f t="shared" si="21"/>
        <v>7.3641982139629981E-4</v>
      </c>
      <c r="AM43" s="13">
        <v>495</v>
      </c>
      <c r="AN43" s="13">
        <v>16981.599999999999</v>
      </c>
      <c r="AO43" s="27">
        <f t="shared" si="22"/>
        <v>0.16713644613292716</v>
      </c>
      <c r="AP43" s="27">
        <f>IF(SUM(AM32:AM43)=0,0,SUM(AM32:AM43)/SUM($CZ32:$CZ43))</f>
        <v>0.16540189657761298</v>
      </c>
      <c r="AQ43" s="27">
        <f t="shared" si="23"/>
        <v>1.1400574964751366E-2</v>
      </c>
      <c r="AR43" s="13">
        <v>0</v>
      </c>
      <c r="AS43" s="13">
        <v>3160</v>
      </c>
      <c r="AT43" s="27">
        <f t="shared" si="24"/>
        <v>0.21660649819494585</v>
      </c>
      <c r="AU43" s="27">
        <f>IF(SUM(AR32:AR43)=0,0,SUM(AR32:AR43)/SUM($CZ32:$CZ43))</f>
        <v>1.7325617658269517E-2</v>
      </c>
      <c r="AV43" s="27">
        <f t="shared" si="25"/>
        <v>1.1941943049669727E-3</v>
      </c>
      <c r="AW43" s="13">
        <v>0</v>
      </c>
      <c r="AX43" s="13">
        <v>20270.5</v>
      </c>
      <c r="AY43" s="27">
        <f t="shared" si="26"/>
        <v>2.3120695470519755E-2</v>
      </c>
      <c r="AZ43" s="27">
        <f>IF(SUM(AW32:AW43)=0,0,SUM(AW32:AW43)/SUM($CZ32:$CZ43))</f>
        <v>2.4544625015881814E-2</v>
      </c>
      <c r="BA43" s="27">
        <f t="shared" si="27"/>
        <v>1.6917752653698782E-3</v>
      </c>
      <c r="BB43" s="13">
        <v>0</v>
      </c>
      <c r="BC43" s="13">
        <v>44189.299999999996</v>
      </c>
      <c r="BD43" s="27">
        <f t="shared" si="28"/>
        <v>7.3240561954857177E-3</v>
      </c>
      <c r="BE43" s="27">
        <f>IF(SUM(BB32:BB43)=0,0,SUM(BB32:BB43)/SUM($CZ32:$CZ43))</f>
        <v>1.5881816186747055E-2</v>
      </c>
      <c r="BF43" s="27">
        <f t="shared" si="29"/>
        <v>1.0946781128863916E-3</v>
      </c>
      <c r="BG43" s="13">
        <v>399</v>
      </c>
      <c r="BH43" s="13">
        <v>18000.900000000001</v>
      </c>
      <c r="BI43" s="27">
        <f t="shared" si="30"/>
        <v>0.14496554374412529</v>
      </c>
      <c r="BJ43" s="27">
        <f>IF(SUM(BG32:BG43)=0,0,SUM(BG32:BG43)/SUM($CZ32:$CZ43))</f>
        <v>0.16121487231019785</v>
      </c>
      <c r="BK43" s="27">
        <f t="shared" si="31"/>
        <v>1.111197800771768E-2</v>
      </c>
      <c r="BL43" s="13">
        <v>325</v>
      </c>
      <c r="BM43" s="13">
        <v>9825.2000000000007</v>
      </c>
      <c r="BN43" s="27">
        <f t="shared" si="32"/>
        <v>0.13262279665308285</v>
      </c>
      <c r="BO43" s="27">
        <f>IF(SUM(BL32:BL43)=0,0,SUM(BL32:BL43)/SUM($CZ32:$CZ43))</f>
        <v>3.1763632373494111E-2</v>
      </c>
      <c r="BP43" s="27">
        <f t="shared" si="33"/>
        <v>2.1893562257727832E-3</v>
      </c>
      <c r="BQ43" s="13">
        <v>0</v>
      </c>
      <c r="BR43" s="13">
        <v>12660.5</v>
      </c>
      <c r="BS43" s="27">
        <f t="shared" si="34"/>
        <v>9.7763076286954728E-2</v>
      </c>
      <c r="BT43" s="27">
        <f>IF(SUM(BQ32:BQ43)=0,0,SUM(BQ32:BQ43)/SUM($CZ32:$CZ43))</f>
        <v>6.8274483985354073E-2</v>
      </c>
      <c r="BU43" s="27">
        <f t="shared" si="35"/>
        <v>4.7059216911065176E-3</v>
      </c>
      <c r="BV43" s="13">
        <v>0</v>
      </c>
      <c r="BW43" s="13">
        <v>63903.4</v>
      </c>
      <c r="BX43" s="27">
        <f t="shared" si="36"/>
        <v>8.8105562294057152E-2</v>
      </c>
      <c r="BY43" s="27">
        <f>IF(SUM(BV32:BV43)=0,0,SUM(BV32:BV43)/SUM($CZ32:$CZ43))</f>
        <v>0.20429790822042804</v>
      </c>
      <c r="BZ43" s="27">
        <f t="shared" si="37"/>
        <v>1.4081541179402222E-2</v>
      </c>
      <c r="CA43" s="13">
        <v>288</v>
      </c>
      <c r="CB43" s="13">
        <v>9354.9</v>
      </c>
      <c r="CC43" s="27">
        <f t="shared" si="38"/>
        <v>0.10249753221640771</v>
      </c>
      <c r="CD43" s="27">
        <f>IF(SUM(CA32:CA43)=0,0,SUM(CA32:CA43)/SUM($CZ32:$CZ43))</f>
        <v>4.3776060616560974E-2</v>
      </c>
      <c r="CE43" s="27">
        <f t="shared" si="39"/>
        <v>3.0173309438832176E-3</v>
      </c>
      <c r="CF43" s="13">
        <v>0</v>
      </c>
      <c r="CG43" s="13">
        <v>7958.6</v>
      </c>
      <c r="CH43" s="27">
        <f t="shared" si="40"/>
        <v>0</v>
      </c>
      <c r="CI43" s="27">
        <f>IF(SUM(CF32:CF43)=0,0,SUM(CF32:CF43)/SUM($CZ32:$CZ43))</f>
        <v>0</v>
      </c>
      <c r="CJ43" s="27">
        <f t="shared" si="41"/>
        <v>0</v>
      </c>
      <c r="CK43" s="13">
        <f t="shared" si="2"/>
        <v>1792</v>
      </c>
      <c r="CL43" s="13">
        <f t="shared" si="3"/>
        <v>231303.50000000003</v>
      </c>
      <c r="CM43" s="27">
        <f t="shared" si="42"/>
        <v>6.5278087714335964E-2</v>
      </c>
      <c r="CN43" s="27">
        <f>IF(SUM(CK32:CK43)=0,0,SUM(CK32:CK43)/SUM($CZ32:$CZ43))</f>
        <v>0.79570209177957196</v>
      </c>
      <c r="CO43" s="27">
        <f t="shared" si="43"/>
        <v>5.4844965714681525E-2</v>
      </c>
      <c r="CP43" s="13">
        <f>$CZ43-BG43</f>
        <v>1393</v>
      </c>
      <c r="CQ43" s="13">
        <f>$DA43-BH43</f>
        <v>277206</v>
      </c>
      <c r="CR43" s="27">
        <f t="shared" si="44"/>
        <v>6.261405566757243E-2</v>
      </c>
      <c r="CS43" s="27">
        <f>IF(SUM(CP32:CP43)=0,0,SUM(CP32:CP43)/SUM($CZ32:$CZ43))</f>
        <v>0.83878512768980207</v>
      </c>
      <c r="CT43" s="27">
        <f t="shared" si="45"/>
        <v>5.7814528886366047E-2</v>
      </c>
      <c r="CU43" s="13">
        <f t="shared" si="4"/>
        <v>1792</v>
      </c>
      <c r="CV43" s="13">
        <f t="shared" si="5"/>
        <v>274936.40000000002</v>
      </c>
      <c r="CW43" s="27">
        <f t="shared" si="46"/>
        <v>7.2542794510757916E-2</v>
      </c>
      <c r="CX43" s="27">
        <f>IF(SUM(CU32:CU43)=0,0,SUM(CU32:CU43)/SUM($CZ32:$CZ43))</f>
        <v>0.97545537498411816</v>
      </c>
      <c r="CY43" s="27">
        <f t="shared" si="47"/>
        <v>6.7234731628713865E-2</v>
      </c>
      <c r="CZ43" s="13">
        <f t="shared" si="6"/>
        <v>1792</v>
      </c>
      <c r="DA43" s="13">
        <f t="shared" si="7"/>
        <v>295206.90000000002</v>
      </c>
      <c r="DB43" s="27">
        <f>IF(SUM(CZ32:CZ43)=0,0,SUM(CZ32:CZ43)/DA31)</f>
        <v>6.8926506894083736E-2</v>
      </c>
      <c r="DC43" s="27">
        <f>CM43</f>
        <v>6.5278087714335964E-2</v>
      </c>
      <c r="DD43" s="27">
        <f>VLOOKUP(A43,moodys_data!A:C,3,FALSE)</f>
        <v>3.4809568257445411E-2</v>
      </c>
      <c r="DE43" s="27">
        <f t="shared" si="48"/>
        <v>6.261405566757243E-2</v>
      </c>
      <c r="DF43" s="27">
        <f t="shared" si="49"/>
        <v>7.2542794510757916E-2</v>
      </c>
      <c r="DG43" s="29">
        <f t="shared" si="50"/>
        <v>6.8926506894083737</v>
      </c>
    </row>
    <row r="44" spans="1:111" x14ac:dyDescent="0.25">
      <c r="A44" s="10">
        <v>36707</v>
      </c>
      <c r="B44" s="13">
        <f t="shared" si="0"/>
        <v>1</v>
      </c>
      <c r="C44" s="13">
        <f t="shared" si="1"/>
        <v>0</v>
      </c>
      <c r="D44" s="13">
        <v>0</v>
      </c>
      <c r="E44" s="13">
        <v>7362</v>
      </c>
      <c r="F44" s="27">
        <f t="shared" si="8"/>
        <v>8.8972768940415212E-2</v>
      </c>
      <c r="G44" s="27">
        <f>IF(SUM(D33:D44)=0,0,SUM(D33:D44)/SUM($CZ33:$CZ44))</f>
        <v>2.2539905878817271E-2</v>
      </c>
      <c r="H44" s="27">
        <f t="shared" si="9"/>
        <v>1.3115671478660805E-3</v>
      </c>
      <c r="I44" s="13">
        <v>0</v>
      </c>
      <c r="J44" s="13">
        <v>3365</v>
      </c>
      <c r="K44" s="27">
        <f t="shared" si="10"/>
        <v>0.13642564802182811</v>
      </c>
      <c r="L44" s="27">
        <f>IF(SUM(I33:I44)=0,0,SUM(I33:I44)/SUM($CZ33:$CZ44))</f>
        <v>3.4151372543662531E-2</v>
      </c>
      <c r="M44" s="27">
        <f t="shared" si="11"/>
        <v>1.9872229513122428E-3</v>
      </c>
      <c r="N44" s="13">
        <v>0</v>
      </c>
      <c r="O44" s="13">
        <v>29452.200000000004</v>
      </c>
      <c r="P44" s="27">
        <f t="shared" si="12"/>
        <v>4.6568934552896464E-2</v>
      </c>
      <c r="Q44" s="27">
        <f>IF(SUM(N33:N44)=0,0,SUM(N33:N44)/SUM($CZ33:$CZ44))</f>
        <v>7.6157560772367447E-2</v>
      </c>
      <c r="R44" s="27">
        <f t="shared" si="13"/>
        <v>4.4315071814263014E-3</v>
      </c>
      <c r="S44" s="13">
        <v>0</v>
      </c>
      <c r="T44" s="13">
        <v>15798.6</v>
      </c>
      <c r="U44" s="27">
        <f t="shared" si="14"/>
        <v>1.0604603812001585E-2</v>
      </c>
      <c r="V44" s="27">
        <f>IF(SUM(S33:S44)=0,0,SUM(S33:S44)/SUM($CZ33:$CZ44))</f>
        <v>1.0245411763098759E-2</v>
      </c>
      <c r="W44" s="27">
        <f t="shared" si="15"/>
        <v>5.9616688539367284E-4</v>
      </c>
      <c r="X44" s="13">
        <v>0</v>
      </c>
      <c r="Y44" s="13">
        <v>9642.7000000000007</v>
      </c>
      <c r="Z44" s="27">
        <f t="shared" si="16"/>
        <v>0.10440229685053071</v>
      </c>
      <c r="AA44" s="27">
        <f>IF(SUM(X33:X44)=0,0,SUM(X33:X44)/SUM($CZ33:$CZ44))</f>
        <v>8.1963294104790071E-2</v>
      </c>
      <c r="AB44" s="27">
        <f t="shared" si="17"/>
        <v>4.7693350831493828E-3</v>
      </c>
      <c r="AC44" s="13">
        <v>0</v>
      </c>
      <c r="AD44" s="13">
        <v>15457.1</v>
      </c>
      <c r="AE44" s="27">
        <f t="shared" si="18"/>
        <v>2.7125759056606795E-2</v>
      </c>
      <c r="AF44" s="27">
        <f>IF(SUM(AC33:AC44)=0,0,SUM(AC33:AC44)/SUM($CZ33:$CZ44))</f>
        <v>3.4690964229852399E-2</v>
      </c>
      <c r="AG44" s="27">
        <f t="shared" si="19"/>
        <v>2.0186210739429763E-3</v>
      </c>
      <c r="AH44" s="13">
        <v>0</v>
      </c>
      <c r="AI44" s="13">
        <v>7519.5</v>
      </c>
      <c r="AJ44" s="27">
        <f t="shared" si="20"/>
        <v>0</v>
      </c>
      <c r="AK44" s="27">
        <f>IF(SUM(AH33:AH44)=0,0,SUM(AH33:AH44)/SUM($CZ33:$CZ44))</f>
        <v>0</v>
      </c>
      <c r="AL44" s="27">
        <f t="shared" si="21"/>
        <v>0</v>
      </c>
      <c r="AM44" s="13">
        <v>0</v>
      </c>
      <c r="AN44" s="13">
        <v>16931.599999999999</v>
      </c>
      <c r="AO44" s="27">
        <f t="shared" si="22"/>
        <v>0.17125396891836137</v>
      </c>
      <c r="AP44" s="27">
        <f>IF(SUM(AM33:AM44)=0,0,SUM(AM33:AM44)/SUM($CZ33:$CZ44))</f>
        <v>0.19561906193009898</v>
      </c>
      <c r="AQ44" s="27">
        <f t="shared" si="23"/>
        <v>1.1382813065116529E-2</v>
      </c>
      <c r="AR44" s="13">
        <v>0</v>
      </c>
      <c r="AS44" s="13">
        <v>2803.9</v>
      </c>
      <c r="AT44" s="27">
        <f t="shared" si="24"/>
        <v>0.19867549668874171</v>
      </c>
      <c r="AU44" s="27">
        <f>IF(SUM(AR33:AR44)=0,0,SUM(AR33:AR44)/SUM($CZ33:$CZ44))</f>
        <v>2.0490823526197518E-2</v>
      </c>
      <c r="AV44" s="27">
        <f t="shared" si="25"/>
        <v>1.1923337707873457E-3</v>
      </c>
      <c r="AW44" s="13">
        <v>0</v>
      </c>
      <c r="AX44" s="13">
        <v>20778.2</v>
      </c>
      <c r="AY44" s="27">
        <f t="shared" si="26"/>
        <v>2.3968237855152889E-2</v>
      </c>
      <c r="AZ44" s="27">
        <f>IF(SUM(AW33:AW44)=0,0,SUM(AW33:AW44)/SUM($CZ33:$CZ44))</f>
        <v>2.9028666662113154E-2</v>
      </c>
      <c r="BA44" s="27">
        <f t="shared" si="27"/>
        <v>1.6891395086154062E-3</v>
      </c>
      <c r="BB44" s="13">
        <v>0</v>
      </c>
      <c r="BC44" s="13">
        <v>44140.5</v>
      </c>
      <c r="BD44" s="27">
        <f t="shared" si="28"/>
        <v>0</v>
      </c>
      <c r="BE44" s="27">
        <f>IF(SUM(BB33:BB44)=0,0,SUM(BB33:BB44)/SUM($CZ33:$CZ44))</f>
        <v>0</v>
      </c>
      <c r="BF44" s="27">
        <f t="shared" si="29"/>
        <v>0</v>
      </c>
      <c r="BG44" s="13">
        <v>0</v>
      </c>
      <c r="BH44" s="13">
        <v>17529</v>
      </c>
      <c r="BI44" s="27">
        <f t="shared" si="30"/>
        <v>0.14648698855496609</v>
      </c>
      <c r="BJ44" s="27">
        <f>IF(SUM(BG33:BG44)=0,0,SUM(BG33:BG44)/SUM($CZ33:$CZ44))</f>
        <v>0.19066711291126792</v>
      </c>
      <c r="BK44" s="27">
        <f t="shared" si="31"/>
        <v>1.1094665737176252E-2</v>
      </c>
      <c r="BL44" s="13">
        <v>0</v>
      </c>
      <c r="BM44" s="13">
        <v>9600.2000000000007</v>
      </c>
      <c r="BN44" s="27">
        <f t="shared" si="32"/>
        <v>0.13262279665308285</v>
      </c>
      <c r="BO44" s="27">
        <f>IF(SUM(BL33:BL44)=0,0,SUM(BL33:BL44)/SUM($CZ33:$CZ44))</f>
        <v>3.7566509798028787E-2</v>
      </c>
      <c r="BP44" s="27">
        <f t="shared" si="33"/>
        <v>2.1859452464434671E-3</v>
      </c>
      <c r="BQ44" s="13">
        <v>0</v>
      </c>
      <c r="BR44" s="13">
        <v>12723.3</v>
      </c>
      <c r="BS44" s="27">
        <f t="shared" si="34"/>
        <v>9.7763076286954728E-2</v>
      </c>
      <c r="BT44" s="27">
        <f>IF(SUM(BQ33:BQ44)=0,0,SUM(BQ33:BQ44)/SUM($CZ33:$CZ44))</f>
        <v>8.0747505242235701E-2</v>
      </c>
      <c r="BU44" s="27">
        <f t="shared" si="35"/>
        <v>4.6985899460826675E-3</v>
      </c>
      <c r="BV44" s="13">
        <v>0</v>
      </c>
      <c r="BW44" s="13">
        <v>68565.3</v>
      </c>
      <c r="BX44" s="27">
        <f t="shared" si="36"/>
        <v>4.8626760399775114E-2</v>
      </c>
      <c r="BY44" s="27">
        <f>IF(SUM(BV33:BV44)=0,0,SUM(BV33:BV44)/SUM($CZ33:$CZ44))</f>
        <v>0.14296447574228008</v>
      </c>
      <c r="BZ44" s="27">
        <f t="shared" si="37"/>
        <v>8.3189127187833101E-3</v>
      </c>
      <c r="CA44" s="13">
        <v>100</v>
      </c>
      <c r="CB44" s="13">
        <v>8966.9</v>
      </c>
      <c r="CC44" s="27">
        <f t="shared" si="38"/>
        <v>8.5022802792837637E-2</v>
      </c>
      <c r="CD44" s="27">
        <f>IF(SUM(CA33:CA44)=0,0,SUM(CA33:CA44)/SUM($CZ33:$CZ44))</f>
        <v>4.3167334895189438E-2</v>
      </c>
      <c r="CE44" s="27">
        <f t="shared" si="39"/>
        <v>2.511849810458675E-3</v>
      </c>
      <c r="CF44" s="13">
        <v>0</v>
      </c>
      <c r="CG44" s="13">
        <v>8063</v>
      </c>
      <c r="CH44" s="27">
        <f t="shared" si="40"/>
        <v>0</v>
      </c>
      <c r="CI44" s="27">
        <f>IF(SUM(CF33:CF44)=0,0,SUM(CF33:CF44)/SUM($CZ33:$CZ44))</f>
        <v>0</v>
      </c>
      <c r="CJ44" s="27">
        <f t="shared" si="41"/>
        <v>0</v>
      </c>
      <c r="CK44" s="13">
        <f t="shared" si="2"/>
        <v>100</v>
      </c>
      <c r="CL44" s="13">
        <f t="shared" si="3"/>
        <v>230133.7</v>
      </c>
      <c r="CM44" s="27">
        <f t="shared" si="42"/>
        <v>6.0162099545845088E-2</v>
      </c>
      <c r="CN44" s="27">
        <f>IF(SUM(CK33:CK44)=0,0,SUM(CK33:CK44)/SUM($CZ33:$CZ44))</f>
        <v>0.85703552425771989</v>
      </c>
      <c r="CO44" s="27">
        <f t="shared" si="43"/>
        <v>4.9869757407770991E-2</v>
      </c>
      <c r="CP44" s="13">
        <f>$CZ44-BG44</f>
        <v>100</v>
      </c>
      <c r="CQ44" s="13">
        <f>$DA44-BH44</f>
        <v>281170</v>
      </c>
      <c r="CR44" s="27">
        <f t="shared" si="44"/>
        <v>5.095310235040814E-2</v>
      </c>
      <c r="CS44" s="27">
        <f>IF(SUM(CP33:CP44)=0,0,SUM(CP33:CP44)/SUM($CZ33:$CZ44))</f>
        <v>0.80933288708873208</v>
      </c>
      <c r="CT44" s="27">
        <f t="shared" si="45"/>
        <v>4.7094004389378052E-2</v>
      </c>
      <c r="CU44" s="13">
        <f t="shared" si="4"/>
        <v>100</v>
      </c>
      <c r="CV44" s="13">
        <f t="shared" si="5"/>
        <v>277920.8</v>
      </c>
      <c r="CW44" s="27">
        <f t="shared" si="46"/>
        <v>6.078316848786277E-2</v>
      </c>
      <c r="CX44" s="27">
        <f>IF(SUM(CU33:CU44)=0,0,SUM(CU33:CU44)/SUM($CZ33:$CZ44))</f>
        <v>0.97097133333788688</v>
      </c>
      <c r="CY44" s="27">
        <f t="shared" si="47"/>
        <v>5.6499530617938894E-2</v>
      </c>
      <c r="CZ44" s="13">
        <f t="shared" si="6"/>
        <v>100</v>
      </c>
      <c r="DA44" s="13">
        <f t="shared" si="7"/>
        <v>298699</v>
      </c>
      <c r="DB44" s="27">
        <f>IF(SUM(CZ33:CZ44)=0,0,SUM(CZ33:CZ44)/DA32)</f>
        <v>5.8188670126554307E-2</v>
      </c>
      <c r="DC44" s="27">
        <f>CM44</f>
        <v>6.0162099545845088E-2</v>
      </c>
      <c r="DD44" s="27">
        <f>VLOOKUP(A44,moodys_data!A:C,3,FALSE)</f>
        <v>3.4896133493041014E-2</v>
      </c>
      <c r="DE44" s="27">
        <f t="shared" si="48"/>
        <v>5.095310235040814E-2</v>
      </c>
      <c r="DF44" s="27">
        <f t="shared" si="49"/>
        <v>6.078316848786277E-2</v>
      </c>
      <c r="DG44" s="29">
        <f t="shared" si="50"/>
        <v>5.8188670126554305</v>
      </c>
    </row>
    <row r="45" spans="1:111" x14ac:dyDescent="0.25">
      <c r="A45" s="10">
        <v>36738</v>
      </c>
      <c r="B45" s="13">
        <f t="shared" si="0"/>
        <v>0</v>
      </c>
      <c r="C45" s="13">
        <f t="shared" si="1"/>
        <v>0</v>
      </c>
      <c r="D45" s="13">
        <v>0</v>
      </c>
      <c r="E45" s="13">
        <v>7062</v>
      </c>
      <c r="F45" s="27">
        <f t="shared" si="8"/>
        <v>8.2314791718633082E-2</v>
      </c>
      <c r="G45" s="27">
        <f>IF(SUM(D34:D45)=0,0,SUM(D34:D45)/SUM($CZ34:$CZ45))</f>
        <v>2.0524685599134233E-2</v>
      </c>
      <c r="H45" s="27">
        <f t="shared" si="9"/>
        <v>1.3131114175037753E-3</v>
      </c>
      <c r="I45" s="13">
        <v>0</v>
      </c>
      <c r="J45" s="13">
        <v>3065</v>
      </c>
      <c r="K45" s="27">
        <f t="shared" si="10"/>
        <v>0.13642564802182811</v>
      </c>
      <c r="L45" s="27">
        <f>IF(SUM(I34:I45)=0,0,SUM(I34:I45)/SUM($CZ34:$CZ45))</f>
        <v>3.1098008483536718E-2</v>
      </c>
      <c r="M45" s="27">
        <f t="shared" si="11"/>
        <v>1.989562753793599E-3</v>
      </c>
      <c r="N45" s="13">
        <v>0</v>
      </c>
      <c r="O45" s="13">
        <v>30206.000000000004</v>
      </c>
      <c r="P45" s="27">
        <f t="shared" si="12"/>
        <v>4.5700467251414051E-2</v>
      </c>
      <c r="Q45" s="27">
        <f>IF(SUM(N34:N45)=0,0,SUM(N34:N45)/SUM($CZ34:$CZ45))</f>
        <v>6.9348558918286882E-2</v>
      </c>
      <c r="R45" s="27">
        <f t="shared" si="13"/>
        <v>4.4367249409597255E-3</v>
      </c>
      <c r="S45" s="13">
        <v>0</v>
      </c>
      <c r="T45" s="13">
        <v>15673</v>
      </c>
      <c r="U45" s="27">
        <f t="shared" si="14"/>
        <v>1.0921163759210182E-2</v>
      </c>
      <c r="V45" s="27">
        <f>IF(SUM(S34:S45)=0,0,SUM(S34:S45)/SUM($CZ34:$CZ45))</f>
        <v>9.3294025450610142E-3</v>
      </c>
      <c r="W45" s="27">
        <f t="shared" si="15"/>
        <v>5.9686882613807957E-4</v>
      </c>
      <c r="X45" s="13">
        <v>0</v>
      </c>
      <c r="Y45" s="13">
        <v>9672.7000000000007</v>
      </c>
      <c r="Z45" s="27">
        <f t="shared" si="16"/>
        <v>0.10305736860185503</v>
      </c>
      <c r="AA45" s="27">
        <f>IF(SUM(X34:X45)=0,0,SUM(X34:X45)/SUM($CZ34:$CZ45))</f>
        <v>7.4635220360488114E-2</v>
      </c>
      <c r="AB45" s="27">
        <f t="shared" si="17"/>
        <v>4.7749506091046374E-3</v>
      </c>
      <c r="AC45" s="13">
        <v>0</v>
      </c>
      <c r="AD45" s="13">
        <v>15347.1</v>
      </c>
      <c r="AE45" s="27">
        <f t="shared" si="18"/>
        <v>2.7352185643737644E-2</v>
      </c>
      <c r="AF45" s="27">
        <f>IF(SUM(AC34:AC45)=0,0,SUM(AC34:AC45)/SUM($CZ34:$CZ45))</f>
        <v>3.1589357017576598E-2</v>
      </c>
      <c r="AG45" s="27">
        <f t="shared" si="19"/>
        <v>2.0209978453035373E-3</v>
      </c>
      <c r="AH45" s="13">
        <v>475</v>
      </c>
      <c r="AI45" s="13">
        <v>7482.2999999999993</v>
      </c>
      <c r="AJ45" s="27">
        <f t="shared" si="20"/>
        <v>8.707607699358387E-2</v>
      </c>
      <c r="AK45" s="27">
        <f>IF(SUM(AH34:AH45)=0,0,SUM(AH34:AH45)/SUM($CZ34:$CZ45))</f>
        <v>2.954310805935988E-2</v>
      </c>
      <c r="AL45" s="27">
        <f t="shared" si="21"/>
        <v>1.890084616103919E-3</v>
      </c>
      <c r="AM45" s="13">
        <v>0</v>
      </c>
      <c r="AN45" s="13">
        <v>15476.6</v>
      </c>
      <c r="AO45" s="27">
        <f t="shared" si="22"/>
        <v>0.17134823057824045</v>
      </c>
      <c r="AP45" s="27">
        <f>IF(SUM(AM34:AM45)=0,0,SUM(AM34:AM45)/SUM($CZ34:$CZ45))</f>
        <v>0.17812939259369831</v>
      </c>
      <c r="AQ45" s="27">
        <f t="shared" si="23"/>
        <v>1.1396215453729732E-2</v>
      </c>
      <c r="AR45" s="13">
        <v>0</v>
      </c>
      <c r="AS45" s="13">
        <v>2685</v>
      </c>
      <c r="AT45" s="27">
        <f t="shared" si="24"/>
        <v>0.19867549668874171</v>
      </c>
      <c r="AU45" s="27">
        <f>IF(SUM(AR34:AR45)=0,0,SUM(AR34:AR45)/SUM($CZ34:$CZ45))</f>
        <v>1.8658805090122028E-2</v>
      </c>
      <c r="AV45" s="27">
        <f t="shared" si="25"/>
        <v>1.1937376522761591E-3</v>
      </c>
      <c r="AW45" s="13">
        <v>198</v>
      </c>
      <c r="AX45" s="13">
        <v>21072.799999999999</v>
      </c>
      <c r="AY45" s="27">
        <f t="shared" si="26"/>
        <v>3.4591317190718646E-2</v>
      </c>
      <c r="AZ45" s="27">
        <f>IF(SUM(AW34:AW45)=0,0,SUM(AW34:AW45)/SUM($CZ34:$CZ45))</f>
        <v>3.8748118570486746E-2</v>
      </c>
      <c r="BA45" s="27">
        <f t="shared" si="27"/>
        <v>2.4789951912268242E-3</v>
      </c>
      <c r="BB45" s="13">
        <v>0</v>
      </c>
      <c r="BC45" s="13">
        <v>48144.1</v>
      </c>
      <c r="BD45" s="27">
        <f t="shared" si="28"/>
        <v>0</v>
      </c>
      <c r="BE45" s="27">
        <f>IF(SUM(BB34:BB45)=0,0,SUM(BB34:BB45)/SUM($CZ34:$CZ45))</f>
        <v>0</v>
      </c>
      <c r="BF45" s="27">
        <f t="shared" si="29"/>
        <v>0</v>
      </c>
      <c r="BG45" s="13">
        <v>150</v>
      </c>
      <c r="BH45" s="13">
        <v>17835</v>
      </c>
      <c r="BI45" s="27">
        <f t="shared" si="30"/>
        <v>0.17393695339802381</v>
      </c>
      <c r="BJ45" s="27">
        <f>IF(SUM(BG34:BG45)=0,0,SUM(BG34:BG45)/SUM($CZ34:$CZ45))</f>
        <v>0.18294958390864649</v>
      </c>
      <c r="BK45" s="27">
        <f t="shared" si="31"/>
        <v>1.1704597680567742E-2</v>
      </c>
      <c r="BL45" s="13">
        <v>0</v>
      </c>
      <c r="BM45" s="13">
        <v>9275.2000000000007</v>
      </c>
      <c r="BN45" s="27">
        <f t="shared" si="32"/>
        <v>0.13674448671092215</v>
      </c>
      <c r="BO45" s="27">
        <f>IF(SUM(BL34:BL45)=0,0,SUM(BL34:BL45)/SUM($CZ34:$CZ45))</f>
        <v>3.4207809331890389E-2</v>
      </c>
      <c r="BP45" s="27">
        <f t="shared" si="33"/>
        <v>2.1885190291729586E-3</v>
      </c>
      <c r="BQ45" s="13">
        <v>0</v>
      </c>
      <c r="BR45" s="13">
        <v>13948.3</v>
      </c>
      <c r="BS45" s="27">
        <f t="shared" si="34"/>
        <v>8.6630271498186348E-2</v>
      </c>
      <c r="BT45" s="27">
        <f>IF(SUM(BQ34:BQ45)=0,0,SUM(BQ34:BQ45)/SUM($CZ34:$CZ45))</f>
        <v>7.3528131258474211E-2</v>
      </c>
      <c r="BU45" s="27">
        <f t="shared" si="35"/>
        <v>4.7041221750695854E-3</v>
      </c>
      <c r="BV45" s="13">
        <v>0</v>
      </c>
      <c r="BW45" s="13">
        <v>69150.300000000017</v>
      </c>
      <c r="BX45" s="27">
        <f t="shared" si="36"/>
        <v>3.5399745518944092E-2</v>
      </c>
      <c r="BY45" s="27">
        <f>IF(SUM(BV34:BV45)=0,0,SUM(BV34:BV45)/SUM($CZ34:$CZ45))</f>
        <v>0.10157231530892762</v>
      </c>
      <c r="BZ45" s="27">
        <f t="shared" si="37"/>
        <v>6.4983098664406517E-3</v>
      </c>
      <c r="CA45" s="13">
        <v>1074.5</v>
      </c>
      <c r="CB45" s="13">
        <v>8966.9</v>
      </c>
      <c r="CC45" s="27">
        <f t="shared" si="38"/>
        <v>0.22957502051578707</v>
      </c>
      <c r="CD45" s="27">
        <f>IF(SUM(CA34:CA45)=0,0,SUM(CA34:CA45)/SUM($CZ34:$CZ45))</f>
        <v>0.10613750295431082</v>
      </c>
      <c r="CE45" s="27">
        <f t="shared" si="39"/>
        <v>6.7903776786975532E-3</v>
      </c>
      <c r="CF45" s="13">
        <v>0</v>
      </c>
      <c r="CG45" s="13">
        <v>8063</v>
      </c>
      <c r="CH45" s="27">
        <f t="shared" si="40"/>
        <v>0</v>
      </c>
      <c r="CI45" s="27">
        <f>IF(SUM(CF34:CF45)=0,0,SUM(CF34:CF45)/SUM($CZ34:$CZ45))</f>
        <v>0</v>
      </c>
      <c r="CJ45" s="27">
        <f t="shared" si="41"/>
        <v>0</v>
      </c>
      <c r="CK45" s="13">
        <f t="shared" si="2"/>
        <v>1897.5</v>
      </c>
      <c r="CL45" s="13">
        <f t="shared" si="3"/>
        <v>233975.00000000003</v>
      </c>
      <c r="CM45" s="27">
        <f t="shared" si="42"/>
        <v>7.0402634975221562E-2</v>
      </c>
      <c r="CN45" s="27">
        <f>IF(SUM(CK34:CK45)=0,0,SUM(CK34:CK45)/SUM($CZ34:$CZ45))</f>
        <v>0.89842768469107237</v>
      </c>
      <c r="CO45" s="27">
        <f t="shared" si="43"/>
        <v>5.7478865869647823E-2</v>
      </c>
      <c r="CP45" s="13">
        <f>$CZ45-BG45</f>
        <v>1747.5</v>
      </c>
      <c r="CQ45" s="13">
        <f>$DA45-BH45</f>
        <v>285290.30000000005</v>
      </c>
      <c r="CR45" s="27">
        <f t="shared" si="44"/>
        <v>5.6043894160499853E-2</v>
      </c>
      <c r="CS45" s="27">
        <f>IF(SUM(CP34:CP45)=0,0,SUM(CP34:CP45)/SUM($CZ34:$CZ45))</f>
        <v>0.81705041609135354</v>
      </c>
      <c r="CT45" s="27">
        <f t="shared" si="45"/>
        <v>5.2272578055520734E-2</v>
      </c>
      <c r="CU45" s="13">
        <f t="shared" si="4"/>
        <v>1699.5</v>
      </c>
      <c r="CV45" s="13">
        <f t="shared" si="5"/>
        <v>282052.50000000006</v>
      </c>
      <c r="CW45" s="27">
        <f t="shared" si="46"/>
        <v>6.6245694407058339E-2</v>
      </c>
      <c r="CX45" s="27">
        <f>IF(SUM(CU34:CU45)=0,0,SUM(CU34:CU45)/SUM($CZ34:$CZ45))</f>
        <v>0.96125188142951323</v>
      </c>
      <c r="CY45" s="27">
        <f t="shared" si="47"/>
        <v>6.1498180544861655E-2</v>
      </c>
      <c r="CZ45" s="13">
        <f t="shared" si="6"/>
        <v>1897.5</v>
      </c>
      <c r="DA45" s="13">
        <f t="shared" si="7"/>
        <v>303125.30000000005</v>
      </c>
      <c r="DB45" s="27">
        <f>IF(SUM(CZ34:CZ45)=0,0,SUM(CZ34:CZ45)/DA33)</f>
        <v>6.3977175736088479E-2</v>
      </c>
      <c r="DC45" s="27">
        <f>CM45</f>
        <v>7.0402634975221562E-2</v>
      </c>
      <c r="DD45" s="27">
        <f>VLOOKUP(A45,moodys_data!A:C,3,FALSE)</f>
        <v>3.4975418046945504E-2</v>
      </c>
      <c r="DE45" s="27">
        <f t="shared" si="48"/>
        <v>5.6043894160499853E-2</v>
      </c>
      <c r="DF45" s="27">
        <f t="shared" si="49"/>
        <v>6.6245694407058339E-2</v>
      </c>
      <c r="DG45" s="29">
        <f t="shared" si="50"/>
        <v>6.3977175736088476</v>
      </c>
    </row>
    <row r="46" spans="1:111" x14ac:dyDescent="0.25">
      <c r="A46" s="10">
        <v>36769</v>
      </c>
      <c r="B46" s="13">
        <f t="shared" si="0"/>
        <v>0</v>
      </c>
      <c r="C46" s="13">
        <f t="shared" si="1"/>
        <v>0</v>
      </c>
      <c r="D46" s="13">
        <v>0</v>
      </c>
      <c r="E46" s="13">
        <v>7062</v>
      </c>
      <c r="F46" s="27">
        <f t="shared" si="8"/>
        <v>0</v>
      </c>
      <c r="G46" s="27">
        <f>IF(SUM(D35:D46)=0,0,SUM(D35:D46)/SUM($CZ35:$CZ46))</f>
        <v>0</v>
      </c>
      <c r="H46" s="27">
        <f t="shared" si="9"/>
        <v>0</v>
      </c>
      <c r="I46" s="13">
        <v>0</v>
      </c>
      <c r="J46" s="13">
        <v>2915</v>
      </c>
      <c r="K46" s="27">
        <f t="shared" si="10"/>
        <v>0.16447368421052633</v>
      </c>
      <c r="L46" s="27">
        <f>IF(SUM(I35:I46)=0,0,SUM(I35:I46)/SUM($CZ35:$CZ46))</f>
        <v>3.1704363154457321E-2</v>
      </c>
      <c r="M46" s="27">
        <f t="shared" si="11"/>
        <v>2.0168715337541606E-3</v>
      </c>
      <c r="N46" s="13">
        <v>0</v>
      </c>
      <c r="O46" s="13">
        <v>30773.900000000005</v>
      </c>
      <c r="P46" s="27">
        <f t="shared" si="12"/>
        <v>4.7484998573320676E-2</v>
      </c>
      <c r="Q46" s="27">
        <f>IF(SUM(N35:N46)=0,0,SUM(N35:N46)/SUM($CZ35:$CZ46))</f>
        <v>7.0700729834439827E-2</v>
      </c>
      <c r="R46" s="27">
        <f t="shared" si="13"/>
        <v>4.497623520271778E-3</v>
      </c>
      <c r="S46" s="13">
        <v>0</v>
      </c>
      <c r="T46" s="13">
        <v>15803</v>
      </c>
      <c r="U46" s="27">
        <f t="shared" si="14"/>
        <v>1.0921163759210182E-2</v>
      </c>
      <c r="V46" s="27">
        <f>IF(SUM(S35:S46)=0,0,SUM(S35:S46)/SUM($CZ35:$CZ46))</f>
        <v>9.5113089463371957E-3</v>
      </c>
      <c r="W46" s="27">
        <f t="shared" si="15"/>
        <v>6.0506146012624814E-4</v>
      </c>
      <c r="X46" s="13">
        <v>100</v>
      </c>
      <c r="Y46" s="13">
        <v>9672.7000000000007</v>
      </c>
      <c r="Z46" s="27">
        <f t="shared" si="16"/>
        <v>0.10968468038837915</v>
      </c>
      <c r="AA46" s="27">
        <f>IF(SUM(X35:X46)=0,0,SUM(X35:X46)/SUM($CZ35:$CZ46))</f>
        <v>7.2920035255251828E-2</v>
      </c>
      <c r="AB46" s="27">
        <f t="shared" si="17"/>
        <v>4.6388045276345687E-3</v>
      </c>
      <c r="AC46" s="13">
        <v>0</v>
      </c>
      <c r="AD46" s="13">
        <v>15547.1</v>
      </c>
      <c r="AE46" s="27">
        <f t="shared" si="18"/>
        <v>2.5370228699021634E-2</v>
      </c>
      <c r="AF46" s="27">
        <f>IF(SUM(AC35:AC46)=0,0,SUM(AC35:AC46)/SUM($CZ35:$CZ46))</f>
        <v>2.5864419461406277E-2</v>
      </c>
      <c r="AG46" s="27">
        <f t="shared" si="19"/>
        <v>1.6453637972366441E-3</v>
      </c>
      <c r="AH46" s="13">
        <v>0</v>
      </c>
      <c r="AI46" s="13">
        <v>7646.7000000000007</v>
      </c>
      <c r="AJ46" s="27">
        <f t="shared" si="20"/>
        <v>9.6656695765419284E-2</v>
      </c>
      <c r="AK46" s="27">
        <f>IF(SUM(AH35:AH46)=0,0,SUM(AH35:AH46)/SUM($CZ35:$CZ46))</f>
        <v>3.0119144996734452E-2</v>
      </c>
      <c r="AL46" s="27">
        <f t="shared" si="21"/>
        <v>1.9160279570664526E-3</v>
      </c>
      <c r="AM46" s="13">
        <v>0</v>
      </c>
      <c r="AN46" s="13">
        <v>15526.6</v>
      </c>
      <c r="AO46" s="27">
        <f t="shared" si="22"/>
        <v>0.17134823057824045</v>
      </c>
      <c r="AP46" s="27">
        <f>IF(SUM(AM35:AM46)=0,0,SUM(AM35:AM46)/SUM($CZ35:$CZ46))</f>
        <v>0.18160259214873153</v>
      </c>
      <c r="AQ46" s="27">
        <f t="shared" si="23"/>
        <v>1.1552640145343832E-2</v>
      </c>
      <c r="AR46" s="13">
        <v>0</v>
      </c>
      <c r="AS46" s="13">
        <v>2785</v>
      </c>
      <c r="AT46" s="27">
        <f t="shared" si="24"/>
        <v>0.19867549668874171</v>
      </c>
      <c r="AU46" s="27">
        <f>IF(SUM(AR35:AR46)=0,0,SUM(AR35:AR46)/SUM($CZ35:$CZ46))</f>
        <v>1.9022617892674391E-2</v>
      </c>
      <c r="AV46" s="27">
        <f t="shared" si="25"/>
        <v>1.2101229202524963E-3</v>
      </c>
      <c r="AW46" s="13">
        <v>701.5</v>
      </c>
      <c r="AX46" s="13">
        <v>21445.5</v>
      </c>
      <c r="AY46" s="27">
        <f t="shared" si="26"/>
        <v>7.009642558506303E-2</v>
      </c>
      <c r="AZ46" s="27">
        <f>IF(SUM(AW35:AW46)=0,0,SUM(AW35:AW46)/SUM($CZ35:$CZ46))</f>
        <v>8.398485799615743E-2</v>
      </c>
      <c r="BA46" s="27">
        <f t="shared" si="27"/>
        <v>5.3426926929147711E-3</v>
      </c>
      <c r="BB46" s="13">
        <v>0</v>
      </c>
      <c r="BC46" s="13">
        <v>48319.1</v>
      </c>
      <c r="BD46" s="27">
        <f t="shared" si="28"/>
        <v>0</v>
      </c>
      <c r="BE46" s="27">
        <f>IF(SUM(BB35:BB46)=0,0,SUM(BB35:BB46)/SUM($CZ35:$CZ46))</f>
        <v>0</v>
      </c>
      <c r="BF46" s="27">
        <f t="shared" si="29"/>
        <v>0</v>
      </c>
      <c r="BG46" s="13">
        <v>125</v>
      </c>
      <c r="BH46" s="13">
        <v>17825</v>
      </c>
      <c r="BI46" s="27">
        <f t="shared" si="30"/>
        <v>0.13737593458343061</v>
      </c>
      <c r="BJ46" s="27">
        <f>IF(SUM(BG35:BG46)=0,0,SUM(BG35:BG46)/SUM($CZ35:$CZ46))</f>
        <v>0.15297355222025658</v>
      </c>
      <c r="BK46" s="27">
        <f t="shared" si="31"/>
        <v>9.7314051503638241E-3</v>
      </c>
      <c r="BL46" s="13">
        <v>0</v>
      </c>
      <c r="BM46" s="13">
        <v>9275.2000000000007</v>
      </c>
      <c r="BN46" s="27">
        <f t="shared" si="32"/>
        <v>9.4516334141018371E-2</v>
      </c>
      <c r="BO46" s="27">
        <f>IF(SUM(BL35:BL46)=0,0,SUM(BL35:BL46)/SUM($CZ35:$CZ46))</f>
        <v>3.4874799469903052E-2</v>
      </c>
      <c r="BP46" s="27">
        <f t="shared" si="33"/>
        <v>2.2185586871295766E-3</v>
      </c>
      <c r="BQ46" s="13">
        <v>0</v>
      </c>
      <c r="BR46" s="13">
        <v>15258.099999999999</v>
      </c>
      <c r="BS46" s="27">
        <f t="shared" si="34"/>
        <v>8.6630271498186348E-2</v>
      </c>
      <c r="BT46" s="27">
        <f>IF(SUM(BQ35:BQ46)=0,0,SUM(BQ35:BQ46)/SUM($CZ35:$CZ46))</f>
        <v>7.496179624239889E-2</v>
      </c>
      <c r="BU46" s="27">
        <f t="shared" si="35"/>
        <v>4.7686910544083366E-3</v>
      </c>
      <c r="BV46" s="13">
        <v>0</v>
      </c>
      <c r="BW46" s="13">
        <v>70534</v>
      </c>
      <c r="BX46" s="27">
        <f t="shared" si="36"/>
        <v>3.4765744746074453E-2</v>
      </c>
      <c r="BY46" s="27">
        <f>IF(SUM(BV35:BV46)=0,0,SUM(BV35:BV46)/SUM($CZ35:$CZ46))</f>
        <v>0.10355279093508848</v>
      </c>
      <c r="BZ46" s="27">
        <f t="shared" si="37"/>
        <v>6.5875058035478381E-3</v>
      </c>
      <c r="CA46" s="13">
        <v>0</v>
      </c>
      <c r="CB46" s="13">
        <v>8866.9</v>
      </c>
      <c r="CC46" s="27">
        <f t="shared" si="38"/>
        <v>0.25633515088699621</v>
      </c>
      <c r="CD46" s="27">
        <f>IF(SUM(CA35:CA46)=0,0,SUM(CA35:CA46)/SUM($CZ35:$CZ46))</f>
        <v>0.10820699144616283</v>
      </c>
      <c r="CE46" s="27">
        <f t="shared" si="39"/>
        <v>6.8835825447029495E-3</v>
      </c>
      <c r="CF46" s="13">
        <v>0</v>
      </c>
      <c r="CG46" s="13">
        <v>8063</v>
      </c>
      <c r="CH46" s="27">
        <f t="shared" si="40"/>
        <v>0</v>
      </c>
      <c r="CI46" s="27">
        <f>IF(SUM(CF35:CF46)=0,0,SUM(CF35:CF46)/SUM($CZ35:$CZ46))</f>
        <v>0</v>
      </c>
      <c r="CJ46" s="27">
        <f t="shared" si="41"/>
        <v>0</v>
      </c>
      <c r="CK46" s="13">
        <f t="shared" si="2"/>
        <v>926.5</v>
      </c>
      <c r="CL46" s="13">
        <f t="shared" si="3"/>
        <v>236784.80000000005</v>
      </c>
      <c r="CM46" s="27">
        <f t="shared" si="42"/>
        <v>7.0359316453188922E-2</v>
      </c>
      <c r="CN46" s="27">
        <f>IF(SUM(CK35:CK46)=0,0,SUM(CK35:CK46)/SUM($CZ35:$CZ46))</f>
        <v>0.89644720906491149</v>
      </c>
      <c r="CO46" s="27">
        <f t="shared" si="43"/>
        <v>5.7027445991205628E-2</v>
      </c>
      <c r="CP46" s="13">
        <f>$CZ46-BG46</f>
        <v>801.5</v>
      </c>
      <c r="CQ46" s="13">
        <f>$DA46-BH46</f>
        <v>289493.80000000005</v>
      </c>
      <c r="CR46" s="27">
        <f t="shared" si="44"/>
        <v>5.7991537998692409E-2</v>
      </c>
      <c r="CS46" s="27">
        <f>IF(SUM(CP35:CP46)=0,0,SUM(CP35:CP46)/SUM($CZ35:$CZ46))</f>
        <v>0.84702644777974345</v>
      </c>
      <c r="CT46" s="27">
        <f t="shared" si="45"/>
        <v>5.388354664438965E-2</v>
      </c>
      <c r="CU46" s="13">
        <f t="shared" si="4"/>
        <v>225</v>
      </c>
      <c r="CV46" s="13">
        <f t="shared" si="5"/>
        <v>285873.30000000005</v>
      </c>
      <c r="CW46" s="27">
        <f t="shared" si="46"/>
        <v>6.3080179186099664E-2</v>
      </c>
      <c r="CX46" s="27">
        <f>IF(SUM(CU35:CU46)=0,0,SUM(CU35:CU46)/SUM($CZ35:$CZ46))</f>
        <v>0.9160151420038426</v>
      </c>
      <c r="CY46" s="27">
        <f t="shared" si="47"/>
        <v>5.8272259101838697E-2</v>
      </c>
      <c r="CZ46" s="13">
        <f t="shared" si="6"/>
        <v>926.5</v>
      </c>
      <c r="DA46" s="13">
        <f t="shared" si="7"/>
        <v>307318.80000000005</v>
      </c>
      <c r="DB46" s="27">
        <f>IF(SUM(CZ35:CZ46)=0,0,SUM(CZ35:CZ46)/DA34)</f>
        <v>6.3614951794753474E-2</v>
      </c>
      <c r="DC46" s="27">
        <f>CM46</f>
        <v>7.0359316453188922E-2</v>
      </c>
      <c r="DD46" s="27">
        <f>VLOOKUP(A46,moodys_data!A:C,3,FALSE)</f>
        <v>3.5059117624444462E-2</v>
      </c>
      <c r="DE46" s="27">
        <f t="shared" si="48"/>
        <v>5.7991537998692409E-2</v>
      </c>
      <c r="DF46" s="27">
        <f t="shared" si="49"/>
        <v>6.3080179186099664E-2</v>
      </c>
      <c r="DG46" s="29">
        <f t="shared" si="50"/>
        <v>6.3614951794753472</v>
      </c>
    </row>
    <row r="47" spans="1:111" x14ac:dyDescent="0.25">
      <c r="A47" s="10">
        <v>36799</v>
      </c>
      <c r="B47" s="13">
        <f t="shared" si="0"/>
        <v>1</v>
      </c>
      <c r="C47" s="13">
        <f t="shared" si="1"/>
        <v>0</v>
      </c>
      <c r="D47" s="13">
        <v>0</v>
      </c>
      <c r="E47" s="13">
        <v>7062</v>
      </c>
      <c r="F47" s="27">
        <f t="shared" si="8"/>
        <v>0</v>
      </c>
      <c r="G47" s="27">
        <f>IF(SUM(D36:D47)=0,0,SUM(D36:D47)/SUM($CZ36:$CZ47))</f>
        <v>0</v>
      </c>
      <c r="H47" s="27">
        <f t="shared" si="9"/>
        <v>0</v>
      </c>
      <c r="I47" s="13">
        <v>0</v>
      </c>
      <c r="J47" s="13">
        <v>2915</v>
      </c>
      <c r="K47" s="27">
        <f t="shared" si="10"/>
        <v>0.16447368421052633</v>
      </c>
      <c r="L47" s="27">
        <f>IF(SUM(I36:I47)=0,0,SUM(I36:I47)/SUM($CZ36:$CZ47))</f>
        <v>3.0651340996168584E-2</v>
      </c>
      <c r="M47" s="27">
        <f t="shared" si="11"/>
        <v>1.9985107098190432E-3</v>
      </c>
      <c r="N47" s="13">
        <v>1200</v>
      </c>
      <c r="O47" s="13">
        <v>30923.900000000005</v>
      </c>
      <c r="P47" s="27">
        <f t="shared" si="12"/>
        <v>8.4616097922848674E-2</v>
      </c>
      <c r="Q47" s="27">
        <f>IF(SUM(N36:N47)=0,0,SUM(N36:N47)/SUM($CZ36:$CZ47))</f>
        <v>0.13425287356321841</v>
      </c>
      <c r="R47" s="27">
        <f t="shared" si="13"/>
        <v>8.7534769090074089E-3</v>
      </c>
      <c r="S47" s="13">
        <v>0</v>
      </c>
      <c r="T47" s="13">
        <v>15435.099999999999</v>
      </c>
      <c r="U47" s="27">
        <f t="shared" si="14"/>
        <v>1.0803180456326344E-2</v>
      </c>
      <c r="V47" s="27">
        <f>IF(SUM(S36:S47)=0,0,SUM(S36:S47)/SUM($CZ36:$CZ47))</f>
        <v>9.1954022988505763E-3</v>
      </c>
      <c r="W47" s="27">
        <f t="shared" si="15"/>
        <v>5.9955321294571299E-4</v>
      </c>
      <c r="X47" s="13">
        <v>145</v>
      </c>
      <c r="Y47" s="13">
        <v>9922.1</v>
      </c>
      <c r="Z47" s="27">
        <f t="shared" si="16"/>
        <v>0.12500482644117536</v>
      </c>
      <c r="AA47" s="27">
        <f>IF(SUM(X36:X47)=0,0,SUM(X36:X47)/SUM($CZ36:$CZ47))</f>
        <v>7.9386973180076634E-2</v>
      </c>
      <c r="AB47" s="27">
        <f t="shared" si="17"/>
        <v>5.1761427384313221E-3</v>
      </c>
      <c r="AC47" s="13">
        <v>0</v>
      </c>
      <c r="AD47" s="13">
        <v>15372.1</v>
      </c>
      <c r="AE47" s="27">
        <f t="shared" si="18"/>
        <v>1.8398290287131979E-2</v>
      </c>
      <c r="AF47" s="27">
        <f>IF(SUM(AC36:AC47)=0,0,SUM(AC36:AC47)/SUM($CZ36:$CZ47))</f>
        <v>1.6729501915708812E-2</v>
      </c>
      <c r="AG47" s="27">
        <f t="shared" si="19"/>
        <v>1.0907871454192337E-3</v>
      </c>
      <c r="AH47" s="13">
        <v>0</v>
      </c>
      <c r="AI47" s="13">
        <v>11196.7</v>
      </c>
      <c r="AJ47" s="27">
        <f t="shared" si="20"/>
        <v>9.8410922576501553E-2</v>
      </c>
      <c r="AK47" s="27">
        <f>IF(SUM(AH36:AH47)=0,0,SUM(AH36:AH47)/SUM($CZ36:$CZ47))</f>
        <v>2.9118773946360157E-2</v>
      </c>
      <c r="AL47" s="27">
        <f t="shared" si="21"/>
        <v>1.8985851743280912E-3</v>
      </c>
      <c r="AM47" s="13">
        <v>0</v>
      </c>
      <c r="AN47" s="13">
        <v>17004.599999999999</v>
      </c>
      <c r="AO47" s="27">
        <f t="shared" si="22"/>
        <v>0.1623739866582907</v>
      </c>
      <c r="AP47" s="27">
        <f>IF(SUM(AM36:AM47)=0,0,SUM(AM36:AM47)/SUM($CZ36:$CZ47))</f>
        <v>0.16637547892720309</v>
      </c>
      <c r="AQ47" s="27">
        <f t="shared" si="23"/>
        <v>1.0847916132897767E-2</v>
      </c>
      <c r="AR47" s="13">
        <v>0</v>
      </c>
      <c r="AS47" s="13">
        <v>2709</v>
      </c>
      <c r="AT47" s="27">
        <f t="shared" si="24"/>
        <v>0.19867549668874171</v>
      </c>
      <c r="AU47" s="27">
        <f>IF(SUM(AR36:AR47)=0,0,SUM(AR36:AR47)/SUM($CZ36:$CZ47))</f>
        <v>1.8390804597701153E-2</v>
      </c>
      <c r="AV47" s="27">
        <f t="shared" si="25"/>
        <v>1.1991064258914258E-3</v>
      </c>
      <c r="AW47" s="13">
        <v>0</v>
      </c>
      <c r="AX47" s="13">
        <v>21097.5</v>
      </c>
      <c r="AY47" s="27">
        <f t="shared" si="26"/>
        <v>6.9918810773145254E-2</v>
      </c>
      <c r="AZ47" s="27">
        <f>IF(SUM(AW36:AW47)=0,0,SUM(AW36:AW47)/SUM($CZ36:$CZ47))</f>
        <v>8.1195402298850583E-2</v>
      </c>
      <c r="BA47" s="27">
        <f t="shared" si="27"/>
        <v>5.294054870310645E-3</v>
      </c>
      <c r="BB47" s="13">
        <v>376.8</v>
      </c>
      <c r="BC47" s="13">
        <v>47277</v>
      </c>
      <c r="BD47" s="27">
        <f t="shared" si="28"/>
        <v>9.8465783924049644E-3</v>
      </c>
      <c r="BE47" s="27">
        <f>IF(SUM(BB36:BB47)=0,0,SUM(BB36:BB47)/SUM($CZ36:$CZ47))</f>
        <v>2.3098850574712646E-2</v>
      </c>
      <c r="BF47" s="27">
        <f t="shared" si="29"/>
        <v>1.506077670919631E-3</v>
      </c>
      <c r="BG47" s="13">
        <v>0</v>
      </c>
      <c r="BH47" s="13">
        <v>17825</v>
      </c>
      <c r="BI47" s="27">
        <f t="shared" si="30"/>
        <v>0.11502760662559014</v>
      </c>
      <c r="BJ47" s="27">
        <f>IF(SUM(BG36:BG47)=0,0,SUM(BG36:BG47)/SUM($CZ36:$CZ47))</f>
        <v>0.12337164750957856</v>
      </c>
      <c r="BK47" s="27">
        <f t="shared" si="31"/>
        <v>8.0440056070216481E-3</v>
      </c>
      <c r="BL47" s="13">
        <v>0</v>
      </c>
      <c r="BM47" s="13">
        <v>9430.2000000000007</v>
      </c>
      <c r="BN47" s="27">
        <f t="shared" si="32"/>
        <v>8.988690592926718E-2</v>
      </c>
      <c r="BO47" s="27">
        <f>IF(SUM(BL36:BL47)=0,0,SUM(BL36:BL47)/SUM($CZ36:$CZ47))</f>
        <v>3.3716475095785445E-2</v>
      </c>
      <c r="BP47" s="27">
        <f t="shared" si="33"/>
        <v>2.1983617808009476E-3</v>
      </c>
      <c r="BQ47" s="13">
        <v>200</v>
      </c>
      <c r="BR47" s="13">
        <v>14692.3</v>
      </c>
      <c r="BS47" s="27">
        <f t="shared" si="34"/>
        <v>9.8333131762981738E-2</v>
      </c>
      <c r="BT47" s="27">
        <f>IF(SUM(BQ36:BQ47)=0,0,SUM(BQ36:BQ47)/SUM($CZ36:$CZ47))</f>
        <v>8.4732567049808444E-2</v>
      </c>
      <c r="BU47" s="27">
        <f t="shared" si="35"/>
        <v>5.5246830062237635E-3</v>
      </c>
      <c r="BV47" s="13">
        <v>0</v>
      </c>
      <c r="BW47" s="13">
        <v>72151</v>
      </c>
      <c r="BX47" s="27">
        <f t="shared" si="36"/>
        <v>2.2977500162102579E-2</v>
      </c>
      <c r="BY47" s="27">
        <f>IF(SUM(BV36:BV47)=0,0,SUM(BV36:BV47)/SUM($CZ36:$CZ47))</f>
        <v>6.5170881226053648E-2</v>
      </c>
      <c r="BZ47" s="27">
        <f t="shared" si="37"/>
        <v>4.2492334712172491E-3</v>
      </c>
      <c r="CA47" s="13">
        <v>0</v>
      </c>
      <c r="CB47" s="13">
        <v>7542.4</v>
      </c>
      <c r="CC47" s="27">
        <f t="shared" si="38"/>
        <v>0.26024430787061748</v>
      </c>
      <c r="CD47" s="27">
        <f>IF(SUM(CA36:CA47)=0,0,SUM(CA36:CA47)/SUM($CZ36:$CZ47))</f>
        <v>0.10461302681992338</v>
      </c>
      <c r="CE47" s="27">
        <f t="shared" si="39"/>
        <v>6.8209170526123946E-3</v>
      </c>
      <c r="CF47" s="13">
        <v>0</v>
      </c>
      <c r="CG47" s="13">
        <v>9838</v>
      </c>
      <c r="CH47" s="27">
        <f t="shared" si="40"/>
        <v>0</v>
      </c>
      <c r="CI47" s="27">
        <f>IF(SUM(CF36:CF47)=0,0,SUM(CF36:CF47)/SUM($CZ36:$CZ47))</f>
        <v>0</v>
      </c>
      <c r="CJ47" s="27">
        <f t="shared" si="41"/>
        <v>0</v>
      </c>
      <c r="CK47" s="13">
        <f t="shared" si="2"/>
        <v>1921.8</v>
      </c>
      <c r="CL47" s="13">
        <f t="shared" si="3"/>
        <v>240242.90000000002</v>
      </c>
      <c r="CM47" s="27">
        <f t="shared" si="42"/>
        <v>7.478154348313279E-2</v>
      </c>
      <c r="CN47" s="27">
        <f>IF(SUM(CK36:CK47)=0,0,SUM(CK36:CK47)/SUM($CZ36:$CZ47))</f>
        <v>0.93482911877394637</v>
      </c>
      <c r="CO47" s="27">
        <f t="shared" si="43"/>
        <v>6.0952178436629027E-2</v>
      </c>
      <c r="CP47" s="13">
        <f>$CZ47-BG47</f>
        <v>1921.8</v>
      </c>
      <c r="CQ47" s="13">
        <f>$DA47-BH47</f>
        <v>294568.90000000002</v>
      </c>
      <c r="CR47" s="27">
        <f t="shared" si="44"/>
        <v>6.1455022873731419E-2</v>
      </c>
      <c r="CS47" s="27">
        <f>IF(SUM(CP36:CP47)=0,0,SUM(CP36:CP47)/SUM($CZ36:$CZ47))</f>
        <v>0.87662835249042148</v>
      </c>
      <c r="CT47" s="27">
        <f t="shared" si="45"/>
        <v>5.715740630082463E-2</v>
      </c>
      <c r="CU47" s="13">
        <f t="shared" si="4"/>
        <v>1921.8</v>
      </c>
      <c r="CV47" s="13">
        <f t="shared" si="5"/>
        <v>291296.40000000002</v>
      </c>
      <c r="CW47" s="27">
        <f t="shared" si="46"/>
        <v>6.4814962967511658E-2</v>
      </c>
      <c r="CX47" s="27">
        <f>IF(SUM(CU36:CU47)=0,0,SUM(CU36:CU47)/SUM($CZ36:$CZ47))</f>
        <v>0.91880459770114942</v>
      </c>
      <c r="CY47" s="27">
        <f t="shared" si="47"/>
        <v>5.9907357037535636E-2</v>
      </c>
      <c r="CZ47" s="13">
        <f t="shared" si="6"/>
        <v>1921.8</v>
      </c>
      <c r="DA47" s="13">
        <f t="shared" si="7"/>
        <v>312393.90000000002</v>
      </c>
      <c r="DB47" s="27">
        <f>IF(SUM(CZ36:CZ47)=0,0,SUM(CZ36:CZ47)/DA35)</f>
        <v>6.5201411907846271E-2</v>
      </c>
      <c r="DC47" s="27">
        <f>CM47</f>
        <v>7.478154348313279E-2</v>
      </c>
      <c r="DD47" s="27">
        <f>VLOOKUP(A47,moodys_data!A:C,3,FALSE)</f>
        <v>3.5147845102475567E-2</v>
      </c>
      <c r="DE47" s="27">
        <f t="shared" si="48"/>
        <v>6.1455022873731419E-2</v>
      </c>
      <c r="DF47" s="27">
        <f t="shared" si="49"/>
        <v>6.4814962967511658E-2</v>
      </c>
      <c r="DG47" s="29">
        <f t="shared" si="50"/>
        <v>6.520141190784627</v>
      </c>
    </row>
    <row r="48" spans="1:111" x14ac:dyDescent="0.25">
      <c r="A48" s="10">
        <v>36830</v>
      </c>
      <c r="B48" s="13">
        <f t="shared" si="0"/>
        <v>0</v>
      </c>
      <c r="C48" s="13">
        <f t="shared" si="1"/>
        <v>0</v>
      </c>
      <c r="D48" s="13">
        <v>0</v>
      </c>
      <c r="E48" s="13">
        <v>7187</v>
      </c>
      <c r="F48" s="27">
        <f t="shared" si="8"/>
        <v>0</v>
      </c>
      <c r="G48" s="27">
        <f>IF(SUM(D37:D48)=0,0,SUM(D37:D48)/SUM($CZ37:$CZ48))</f>
        <v>0</v>
      </c>
      <c r="H48" s="27">
        <f t="shared" si="9"/>
        <v>0</v>
      </c>
      <c r="I48" s="13">
        <v>0</v>
      </c>
      <c r="J48" s="13">
        <v>2915</v>
      </c>
      <c r="K48" s="27">
        <f t="shared" si="10"/>
        <v>0.16447368421052633</v>
      </c>
      <c r="L48" s="27">
        <f>IF(SUM(I37:I48)=0,0,SUM(I37:I48)/SUM($CZ37:$CZ48))</f>
        <v>2.9161320424588827E-2</v>
      </c>
      <c r="M48" s="27">
        <f t="shared" si="11"/>
        <v>1.917894182873512E-3</v>
      </c>
      <c r="N48" s="13">
        <v>474.5</v>
      </c>
      <c r="O48" s="13">
        <v>32120.900000000005</v>
      </c>
      <c r="P48" s="27">
        <f t="shared" si="12"/>
        <v>9.9633176408120236E-2</v>
      </c>
      <c r="Q48" s="27">
        <f>IF(SUM(N37:N48)=0,0,SUM(N37:N48)/SUM($CZ37:$CZ48))</f>
        <v>0.15540067654263384</v>
      </c>
      <c r="R48" s="27">
        <f t="shared" si="13"/>
        <v>1.0220458100532945E-2</v>
      </c>
      <c r="S48" s="13">
        <v>0</v>
      </c>
      <c r="T48" s="13">
        <v>16139.900000000001</v>
      </c>
      <c r="U48" s="27">
        <f t="shared" si="14"/>
        <v>1.0873741364437067E-2</v>
      </c>
      <c r="V48" s="27">
        <f>IF(SUM(S37:S48)=0,0,SUM(S37:S48)/SUM($CZ37:$CZ48))</f>
        <v>8.7483961273766477E-3</v>
      </c>
      <c r="W48" s="27">
        <f t="shared" si="15"/>
        <v>5.7536825486205359E-4</v>
      </c>
      <c r="X48" s="13">
        <v>0</v>
      </c>
      <c r="Y48" s="13">
        <v>10152.1</v>
      </c>
      <c r="Z48" s="27">
        <f t="shared" si="16"/>
        <v>0.12591641872313947</v>
      </c>
      <c r="AA48" s="27">
        <f>IF(SUM(X37:X48)=0,0,SUM(X37:X48)/SUM($CZ37:$CZ48))</f>
        <v>7.5527819899685059E-2</v>
      </c>
      <c r="AB48" s="27">
        <f t="shared" si="17"/>
        <v>4.9673459336423958E-3</v>
      </c>
      <c r="AC48" s="13">
        <v>0</v>
      </c>
      <c r="AD48" s="13">
        <v>15159.1</v>
      </c>
      <c r="AE48" s="27">
        <f t="shared" si="18"/>
        <v>0</v>
      </c>
      <c r="AF48" s="27">
        <f>IF(SUM(AC37:AC48)=0,0,SUM(AC37:AC48)/SUM($CZ37:$CZ48))</f>
        <v>0</v>
      </c>
      <c r="AG48" s="27">
        <f t="shared" si="19"/>
        <v>0</v>
      </c>
      <c r="AH48" s="13">
        <v>0</v>
      </c>
      <c r="AI48" s="13">
        <v>11196.7</v>
      </c>
      <c r="AJ48" s="27">
        <f t="shared" si="20"/>
        <v>5.6476351271015142E-2</v>
      </c>
      <c r="AK48" s="27">
        <f>IF(SUM(AH37:AH48)=0,0,SUM(AH37:AH48)/SUM($CZ37:$CZ48))</f>
        <v>2.7703254403359384E-2</v>
      </c>
      <c r="AL48" s="27">
        <f t="shared" si="21"/>
        <v>1.8219994737298363E-3</v>
      </c>
      <c r="AM48" s="13">
        <v>0</v>
      </c>
      <c r="AN48" s="13">
        <v>17079.599999999999</v>
      </c>
      <c r="AO48" s="27">
        <f t="shared" si="22"/>
        <v>6.4132069103071593E-2</v>
      </c>
      <c r="AP48" s="27">
        <f>IF(SUM(AM37:AM48)=0,0,SUM(AM37:AM48)/SUM($CZ37:$CZ48))</f>
        <v>6.0947159687390645E-2</v>
      </c>
      <c r="AQ48" s="27">
        <f t="shared" si="23"/>
        <v>4.0083988422056401E-3</v>
      </c>
      <c r="AR48" s="13">
        <v>174</v>
      </c>
      <c r="AS48" s="13">
        <v>3245</v>
      </c>
      <c r="AT48" s="27">
        <f t="shared" si="24"/>
        <v>0.34852941176470587</v>
      </c>
      <c r="AU48" s="27">
        <f>IF(SUM(AR37:AR48)=0,0,SUM(AR37:AR48)/SUM($CZ37:$CZ48))</f>
        <v>2.7644931762510205E-2</v>
      </c>
      <c r="AV48" s="27">
        <f t="shared" si="25"/>
        <v>1.8181636853640893E-3</v>
      </c>
      <c r="AW48" s="13">
        <v>0</v>
      </c>
      <c r="AX48" s="13">
        <v>20796.099999999999</v>
      </c>
      <c r="AY48" s="27">
        <f t="shared" si="26"/>
        <v>6.681126888446115E-2</v>
      </c>
      <c r="AZ48" s="27">
        <f>IF(SUM(AW37:AW48)=0,0,SUM(AW37:AW48)/SUM($CZ37:$CZ48))</f>
        <v>7.7248337804735792E-2</v>
      </c>
      <c r="BA48" s="27">
        <f t="shared" si="27"/>
        <v>5.0805016904319341E-3</v>
      </c>
      <c r="BB48" s="13">
        <v>0</v>
      </c>
      <c r="BC48" s="13">
        <v>49733.8</v>
      </c>
      <c r="BD48" s="27">
        <f t="shared" si="28"/>
        <v>9.4110594934811928E-3</v>
      </c>
      <c r="BE48" s="27">
        <f>IF(SUM(BB37:BB48)=0,0,SUM(BB37:BB48)/SUM($CZ37:$CZ48))</f>
        <v>2.1975971071970139E-2</v>
      </c>
      <c r="BF48" s="27">
        <f t="shared" si="29"/>
        <v>1.4453250562134787E-3</v>
      </c>
      <c r="BG48" s="13">
        <v>310</v>
      </c>
      <c r="BH48" s="13">
        <v>17817.100000000002</v>
      </c>
      <c r="BI48" s="27">
        <f t="shared" si="30"/>
        <v>0.13501258567267951</v>
      </c>
      <c r="BJ48" s="27">
        <f>IF(SUM(BG37:BG48)=0,0,SUM(BG37:BG48)/SUM($CZ37:$CZ48))</f>
        <v>0.1354543333722151</v>
      </c>
      <c r="BK48" s="27">
        <f t="shared" si="31"/>
        <v>8.9086184794474645E-3</v>
      </c>
      <c r="BL48" s="13">
        <v>180</v>
      </c>
      <c r="BM48" s="13">
        <v>9330.2000000000007</v>
      </c>
      <c r="BN48" s="27">
        <f t="shared" si="32"/>
        <v>0.11156109115916558</v>
      </c>
      <c r="BO48" s="27">
        <f>IF(SUM(BL37:BL48)=0,0,SUM(BL37:BL48)/SUM($CZ37:$CZ48))</f>
        <v>4.2575527819899685E-2</v>
      </c>
      <c r="BP48" s="27">
        <f t="shared" si="33"/>
        <v>2.8001255069953273E-3</v>
      </c>
      <c r="BQ48" s="13">
        <v>0</v>
      </c>
      <c r="BR48" s="13">
        <v>11572.7</v>
      </c>
      <c r="BS48" s="27">
        <f t="shared" si="34"/>
        <v>9.6434800809321153E-2</v>
      </c>
      <c r="BT48" s="27">
        <f>IF(SUM(BQ37:BQ48)=0,0,SUM(BQ37:BQ48)/SUM($CZ37:$CZ48))</f>
        <v>8.0613554181733355E-2</v>
      </c>
      <c r="BU48" s="27">
        <f t="shared" si="35"/>
        <v>5.3018266791355368E-3</v>
      </c>
      <c r="BV48" s="13">
        <v>2205.9</v>
      </c>
      <c r="BW48" s="13">
        <v>72944.600000000006</v>
      </c>
      <c r="BX48" s="27">
        <f t="shared" si="36"/>
        <v>5.8148212514951086E-2</v>
      </c>
      <c r="BY48" s="27">
        <f>IF(SUM(BV37:BV48)=0,0,SUM(BV37:BV48)/SUM($CZ37:$CZ48))</f>
        <v>0.16586959057506123</v>
      </c>
      <c r="BZ48" s="27">
        <f t="shared" si="37"/>
        <v>1.0908982112184535E-2</v>
      </c>
      <c r="CA48" s="13">
        <v>0</v>
      </c>
      <c r="CB48" s="13">
        <v>7542.4</v>
      </c>
      <c r="CC48" s="27">
        <f t="shared" si="38"/>
        <v>0.23470476018806422</v>
      </c>
      <c r="CD48" s="27">
        <f>IF(SUM(CA37:CA48)=0,0,SUM(CA37:CA48)/SUM($CZ37:$CZ48))</f>
        <v>9.1129126326840074E-2</v>
      </c>
      <c r="CE48" s="27">
        <f t="shared" si="39"/>
        <v>5.9934193214797246E-3</v>
      </c>
      <c r="CF48" s="13">
        <v>0</v>
      </c>
      <c r="CG48" s="13">
        <v>10903</v>
      </c>
      <c r="CH48" s="27">
        <f t="shared" si="40"/>
        <v>0</v>
      </c>
      <c r="CI48" s="27">
        <f>IF(SUM(CF37:CF48)=0,0,SUM(CF37:CF48)/SUM($CZ37:$CZ48))</f>
        <v>0</v>
      </c>
      <c r="CJ48" s="27">
        <f t="shared" si="41"/>
        <v>0</v>
      </c>
      <c r="CK48" s="13">
        <f t="shared" si="2"/>
        <v>1138.5</v>
      </c>
      <c r="CL48" s="13">
        <f t="shared" si="3"/>
        <v>242890.60000000006</v>
      </c>
      <c r="CM48" s="27">
        <f t="shared" si="42"/>
        <v>6.7528167820386981E-2</v>
      </c>
      <c r="CN48" s="27">
        <f>IF(SUM(CK37:CK48)=0,0,SUM(CK37:CK48)/SUM($CZ37:$CZ48))</f>
        <v>0.83413040942493877</v>
      </c>
      <c r="CO48" s="27">
        <f t="shared" si="43"/>
        <v>5.4859445206913937E-2</v>
      </c>
      <c r="CP48" s="13">
        <f>$CZ48-BG48</f>
        <v>3034.4</v>
      </c>
      <c r="CQ48" s="13">
        <f>$DA48-BH48</f>
        <v>298018.10000000009</v>
      </c>
      <c r="CR48" s="27">
        <f t="shared" si="44"/>
        <v>6.0876671711146385E-2</v>
      </c>
      <c r="CS48" s="27">
        <f>IF(SUM(CP37:CP48)=0,0,SUM(CP37:CP48)/SUM($CZ37:$CZ48))</f>
        <v>0.86454566662778476</v>
      </c>
      <c r="CT48" s="27">
        <f t="shared" si="45"/>
        <v>5.6859808839651006E-2</v>
      </c>
      <c r="CU48" s="13">
        <f t="shared" si="4"/>
        <v>3344.4</v>
      </c>
      <c r="CV48" s="13">
        <f t="shared" si="5"/>
        <v>295039.10000000009</v>
      </c>
      <c r="CW48" s="27">
        <f t="shared" si="46"/>
        <v>6.5682600452261958E-2</v>
      </c>
      <c r="CX48" s="27">
        <f>IF(SUM(CU37:CU48)=0,0,SUM(CU37:CU48)/SUM($CZ37:$CZ48))</f>
        <v>0.92275166219526406</v>
      </c>
      <c r="CY48" s="27">
        <f t="shared" si="47"/>
        <v>6.0687925628666539E-2</v>
      </c>
      <c r="CZ48" s="13">
        <f t="shared" si="6"/>
        <v>3344.4</v>
      </c>
      <c r="DA48" s="13">
        <f t="shared" si="7"/>
        <v>315835.20000000007</v>
      </c>
      <c r="DB48" s="27">
        <f>IF(SUM(CZ37:CZ48)=0,0,SUM(CZ37:CZ48)/DA36)</f>
        <v>6.5768427319098474E-2</v>
      </c>
      <c r="DC48" s="27">
        <f>CM48</f>
        <v>6.7528167820386981E-2</v>
      </c>
      <c r="DD48" s="27">
        <f>VLOOKUP(A48,moodys_data!A:C,3,FALSE)</f>
        <v>3.5224790116631599E-2</v>
      </c>
      <c r="DE48" s="27">
        <f t="shared" si="48"/>
        <v>6.0876671711146385E-2</v>
      </c>
      <c r="DF48" s="27">
        <f t="shared" si="49"/>
        <v>6.5682600452261958E-2</v>
      </c>
      <c r="DG48" s="29">
        <f t="shared" si="50"/>
        <v>6.5768427319098475</v>
      </c>
    </row>
    <row r="49" spans="1:111" x14ac:dyDescent="0.25">
      <c r="A49" s="10">
        <v>36860</v>
      </c>
      <c r="B49" s="13">
        <f t="shared" si="0"/>
        <v>0</v>
      </c>
      <c r="C49" s="13">
        <f t="shared" si="1"/>
        <v>0</v>
      </c>
      <c r="D49" s="13">
        <v>0</v>
      </c>
      <c r="E49" s="13">
        <v>7362</v>
      </c>
      <c r="F49" s="27">
        <f t="shared" si="8"/>
        <v>0</v>
      </c>
      <c r="G49" s="27">
        <f>IF(SUM(D38:D49)=0,0,SUM(D38:D49)/SUM($CZ38:$CZ49))</f>
        <v>0</v>
      </c>
      <c r="H49" s="27">
        <f t="shared" si="9"/>
        <v>0</v>
      </c>
      <c r="I49" s="13">
        <v>0</v>
      </c>
      <c r="J49" s="13">
        <v>2665</v>
      </c>
      <c r="K49" s="27">
        <f t="shared" si="10"/>
        <v>0.17006802721088435</v>
      </c>
      <c r="L49" s="27">
        <f>IF(SUM(I38:I49)=0,0,SUM(I38:I49)/SUM($CZ38:$CZ49))</f>
        <v>2.5865324428764307E-2</v>
      </c>
      <c r="M49" s="27">
        <f t="shared" si="11"/>
        <v>1.8514932107595453E-3</v>
      </c>
      <c r="N49" s="13">
        <v>0</v>
      </c>
      <c r="O49" s="13">
        <v>33305.699999999997</v>
      </c>
      <c r="P49" s="27">
        <f t="shared" si="12"/>
        <v>9.545564109130901E-2</v>
      </c>
      <c r="Q49" s="27">
        <f>IF(SUM(N38:N49)=0,0,SUM(N38:N49)/SUM($CZ38:$CZ49))</f>
        <v>0.13111132952940627</v>
      </c>
      <c r="R49" s="27">
        <f t="shared" si="13"/>
        <v>9.3852190853401379E-3</v>
      </c>
      <c r="S49" s="13">
        <v>0</v>
      </c>
      <c r="T49" s="13">
        <v>17453.7</v>
      </c>
      <c r="U49" s="27">
        <f t="shared" si="14"/>
        <v>9.9868838924878651E-3</v>
      </c>
      <c r="V49" s="27">
        <f>IF(SUM(S38:S49)=0,0,SUM(S38:S49)/SUM($CZ38:$CZ49))</f>
        <v>7.7595973286292922E-3</v>
      </c>
      <c r="W49" s="27">
        <f t="shared" si="15"/>
        <v>5.5544796322786372E-4</v>
      </c>
      <c r="X49" s="13">
        <v>250</v>
      </c>
      <c r="Y49" s="13">
        <v>13342.7</v>
      </c>
      <c r="Z49" s="27">
        <f t="shared" si="16"/>
        <v>0.15022460766583048</v>
      </c>
      <c r="AA49" s="27">
        <f>IF(SUM(X38:X49)=0,0,SUM(X38:X49)/SUM($CZ38:$CZ49))</f>
        <v>7.9923852484881708E-2</v>
      </c>
      <c r="AB49" s="27">
        <f t="shared" si="17"/>
        <v>5.7211140212469948E-3</v>
      </c>
      <c r="AC49" s="13">
        <v>0</v>
      </c>
      <c r="AD49" s="13">
        <v>16282.9</v>
      </c>
      <c r="AE49" s="27">
        <f t="shared" si="18"/>
        <v>0</v>
      </c>
      <c r="AF49" s="27">
        <f>IF(SUM(AC38:AC49)=0,0,SUM(AC38:AC49)/SUM($CZ38:$CZ49))</f>
        <v>0</v>
      </c>
      <c r="AG49" s="27">
        <f t="shared" si="19"/>
        <v>0</v>
      </c>
      <c r="AH49" s="13">
        <v>0</v>
      </c>
      <c r="AI49" s="13">
        <v>10981.5</v>
      </c>
      <c r="AJ49" s="27">
        <f t="shared" si="20"/>
        <v>5.788306402476176E-2</v>
      </c>
      <c r="AK49" s="27">
        <f>IF(SUM(AH38:AH49)=0,0,SUM(AH38:AH49)/SUM($CZ38:$CZ49))</f>
        <v>2.4572058207326091E-2</v>
      </c>
      <c r="AL49" s="27">
        <f t="shared" si="21"/>
        <v>1.7589185502215681E-3</v>
      </c>
      <c r="AM49" s="13">
        <v>0</v>
      </c>
      <c r="AN49" s="13">
        <v>17404.599999999999</v>
      </c>
      <c r="AO49" s="27">
        <f t="shared" si="22"/>
        <v>5.8533866022484435E-2</v>
      </c>
      <c r="AP49" s="27">
        <f>IF(SUM(AM38:AM49)=0,0,SUM(AM38:AM49)/SUM($CZ38:$CZ49))</f>
        <v>4.8885463170364539E-2</v>
      </c>
      <c r="AQ49" s="27">
        <f t="shared" si="23"/>
        <v>3.4993221683355408E-3</v>
      </c>
      <c r="AR49" s="13">
        <v>0</v>
      </c>
      <c r="AS49" s="13">
        <v>3245</v>
      </c>
      <c r="AT49" s="27">
        <f t="shared" si="24"/>
        <v>0.37619047619047619</v>
      </c>
      <c r="AU49" s="27">
        <f>IF(SUM(AR38:AR49)=0,0,SUM(AR38:AR49)/SUM($CZ38:$CZ49))</f>
        <v>2.4520327558468565E-2</v>
      </c>
      <c r="AV49" s="27">
        <f t="shared" si="25"/>
        <v>1.755215563800049E-3</v>
      </c>
      <c r="AW49" s="13">
        <v>960</v>
      </c>
      <c r="AX49" s="13">
        <v>22780.5</v>
      </c>
      <c r="AY49" s="27">
        <f t="shared" si="26"/>
        <v>0.10894394239252247</v>
      </c>
      <c r="AZ49" s="27">
        <f>IF(SUM(AW38:AW49)=0,0,SUM(AW38:AW49)/SUM($CZ38:$CZ49))</f>
        <v>0.11817866731502412</v>
      </c>
      <c r="BA49" s="27">
        <f t="shared" si="27"/>
        <v>8.459472479960364E-3</v>
      </c>
      <c r="BB49" s="13">
        <v>0</v>
      </c>
      <c r="BC49" s="13">
        <v>50921.8</v>
      </c>
      <c r="BD49" s="27">
        <f t="shared" si="28"/>
        <v>8.8362134667832951E-3</v>
      </c>
      <c r="BE49" s="27">
        <f>IF(SUM(BB38:BB49)=0,0,SUM(BB38:BB49)/SUM($CZ38:$CZ49))</f>
        <v>1.9492108489516782E-2</v>
      </c>
      <c r="BF49" s="27">
        <f t="shared" si="29"/>
        <v>1.3952852836283934E-3</v>
      </c>
      <c r="BG49" s="13">
        <v>100</v>
      </c>
      <c r="BH49" s="13">
        <v>18931.900000000001</v>
      </c>
      <c r="BI49" s="27">
        <f t="shared" si="30"/>
        <v>0.13236186011441312</v>
      </c>
      <c r="BJ49" s="27">
        <f>IF(SUM(BG38:BG49)=0,0,SUM(BG38:BG49)/SUM($CZ38:$CZ49))</f>
        <v>0.12531749685736307</v>
      </c>
      <c r="BK49" s="27">
        <f t="shared" si="31"/>
        <v>8.9704846061299994E-3</v>
      </c>
      <c r="BL49" s="13">
        <v>0</v>
      </c>
      <c r="BM49" s="13">
        <v>9430.2000000000007</v>
      </c>
      <c r="BN49" s="27">
        <f t="shared" si="32"/>
        <v>0.10785255226416487</v>
      </c>
      <c r="BO49" s="27">
        <f>IF(SUM(BL38:BL49)=0,0,SUM(BL38:BL49)/SUM($CZ38:$CZ49))</f>
        <v>3.7763373665995886E-2</v>
      </c>
      <c r="BP49" s="27">
        <f t="shared" si="33"/>
        <v>2.7031800877089364E-3</v>
      </c>
      <c r="BQ49" s="13">
        <v>0</v>
      </c>
      <c r="BR49" s="13">
        <v>12475.7</v>
      </c>
      <c r="BS49" s="27">
        <f t="shared" si="34"/>
        <v>8.1507253213822392E-2</v>
      </c>
      <c r="BT49" s="27">
        <f>IF(SUM(BQ38:BQ49)=0,0,SUM(BQ38:BQ49)/SUM($CZ38:$CZ49))</f>
        <v>7.1502102850876062E-2</v>
      </c>
      <c r="BU49" s="27">
        <f t="shared" si="35"/>
        <v>5.1182678318236882E-3</v>
      </c>
      <c r="BV49" s="13">
        <v>379.9</v>
      </c>
      <c r="BW49" s="13">
        <v>75078.5</v>
      </c>
      <c r="BX49" s="27">
        <f t="shared" si="36"/>
        <v>6.4834068705329678E-2</v>
      </c>
      <c r="BY49" s="27">
        <f>IF(SUM(BV38:BV49)=0,0,SUM(BV38:BV49)/SUM($CZ38:$CZ49))</f>
        <v>0.1667744388517865</v>
      </c>
      <c r="BZ49" s="27">
        <f t="shared" si="37"/>
        <v>1.1938057924335398E-2</v>
      </c>
      <c r="CA49" s="13">
        <v>725</v>
      </c>
      <c r="CB49" s="13">
        <v>8390.4</v>
      </c>
      <c r="CC49" s="27">
        <f t="shared" si="38"/>
        <v>0.34360776891532602</v>
      </c>
      <c r="CD49" s="27">
        <f>IF(SUM(CA38:CA49)=0,0,SUM(CA38:CA49)/SUM($CZ38:$CZ49))</f>
        <v>0.11833385926159672</v>
      </c>
      <c r="CE49" s="27">
        <f t="shared" si="39"/>
        <v>8.4705814392249199E-3</v>
      </c>
      <c r="CF49" s="13">
        <v>0</v>
      </c>
      <c r="CG49" s="13">
        <v>12517.9</v>
      </c>
      <c r="CH49" s="27">
        <f t="shared" si="40"/>
        <v>0</v>
      </c>
      <c r="CI49" s="27">
        <f>IF(SUM(CF38:CF49)=0,0,SUM(CF38:CF49)/SUM($CZ38:$CZ49))</f>
        <v>0</v>
      </c>
      <c r="CJ49" s="27">
        <f t="shared" si="41"/>
        <v>0</v>
      </c>
      <c r="CK49" s="13">
        <f t="shared" si="2"/>
        <v>2035</v>
      </c>
      <c r="CL49" s="13">
        <f t="shared" si="3"/>
        <v>257491.5</v>
      </c>
      <c r="CM49" s="27">
        <f t="shared" si="42"/>
        <v>7.3105008966222462E-2</v>
      </c>
      <c r="CN49" s="27">
        <f>IF(SUM(CK38:CK49)=0,0,SUM(CK38:CK49)/SUM($CZ38:$CZ49))</f>
        <v>0.83322556114821344</v>
      </c>
      <c r="CO49" s="27">
        <f t="shared" si="43"/>
        <v>5.9644002291407996E-2</v>
      </c>
      <c r="CP49" s="13">
        <f>$CZ49-BG49</f>
        <v>2314.9</v>
      </c>
      <c r="CQ49" s="13">
        <f>$DA49-BH49</f>
        <v>313638.09999999998</v>
      </c>
      <c r="CR49" s="27">
        <f t="shared" si="44"/>
        <v>6.7163402452113247E-2</v>
      </c>
      <c r="CS49" s="27">
        <f>IF(SUM(CP38:CP49)=0,0,SUM(CP38:CP49)/SUM($CZ38:$CZ49))</f>
        <v>0.87468250314263674</v>
      </c>
      <c r="CT49" s="27">
        <f t="shared" si="45"/>
        <v>6.261157560961339E-2</v>
      </c>
      <c r="CU49" s="13">
        <f t="shared" si="4"/>
        <v>1454.9</v>
      </c>
      <c r="CV49" s="13">
        <f t="shared" si="5"/>
        <v>309789.5</v>
      </c>
      <c r="CW49" s="27">
        <f t="shared" si="46"/>
        <v>6.8436680493394159E-2</v>
      </c>
      <c r="CX49" s="27">
        <f>IF(SUM(CU38:CU49)=0,0,SUM(CU38:CU49)/SUM($CZ38:$CZ49))</f>
        <v>0.88182133268497565</v>
      </c>
      <c r="CY49" s="27">
        <f t="shared" si="47"/>
        <v>6.3122587735783026E-2</v>
      </c>
      <c r="CZ49" s="13">
        <f t="shared" si="6"/>
        <v>2414.9</v>
      </c>
      <c r="DA49" s="13">
        <f t="shared" si="7"/>
        <v>332570</v>
      </c>
      <c r="DB49" s="27">
        <f>IF(SUM(CZ38:CZ49)=0,0,SUM(CZ38:CZ49)/DA37)</f>
        <v>7.1582060215743398E-2</v>
      </c>
      <c r="DC49" s="27">
        <f>CM49</f>
        <v>7.3105008966222462E-2</v>
      </c>
      <c r="DD49" s="27">
        <f>VLOOKUP(A49,moodys_data!A:C,3,FALSE)</f>
        <v>3.5322586459760025E-2</v>
      </c>
      <c r="DE49" s="27">
        <f t="shared" si="48"/>
        <v>6.7163402452113247E-2</v>
      </c>
      <c r="DF49" s="27">
        <f t="shared" si="49"/>
        <v>6.8436680493394159E-2</v>
      </c>
      <c r="DG49" s="29">
        <f t="shared" si="50"/>
        <v>7.1582060215743395</v>
      </c>
    </row>
    <row r="50" spans="1:111" x14ac:dyDescent="0.25">
      <c r="A50" s="10">
        <v>36891</v>
      </c>
      <c r="B50" s="13">
        <f t="shared" si="0"/>
        <v>1</v>
      </c>
      <c r="C50" s="13">
        <f t="shared" si="1"/>
        <v>1</v>
      </c>
      <c r="D50" s="13">
        <v>0</v>
      </c>
      <c r="E50" s="13">
        <v>7362</v>
      </c>
      <c r="F50" s="27">
        <f t="shared" si="8"/>
        <v>0</v>
      </c>
      <c r="G50" s="27">
        <f>IF(SUM(D39:D50)=0,0,SUM(D39:D50)/SUM($CZ39:$CZ50))</f>
        <v>0</v>
      </c>
      <c r="H50" s="27">
        <f t="shared" si="9"/>
        <v>0</v>
      </c>
      <c r="I50" s="13">
        <v>0</v>
      </c>
      <c r="J50" s="13">
        <v>2665</v>
      </c>
      <c r="K50" s="27">
        <f t="shared" si="10"/>
        <v>0.13736263736263737</v>
      </c>
      <c r="L50" s="27">
        <f>IF(SUM(I39:I50)=0,0,SUM(I39:I50)/SUM($CZ39:$CZ50))</f>
        <v>2.2513902334691673E-2</v>
      </c>
      <c r="M50" s="27">
        <f t="shared" si="11"/>
        <v>1.8435164264687671E-3</v>
      </c>
      <c r="N50" s="13">
        <v>725</v>
      </c>
      <c r="O50" s="13">
        <v>32995.300000000003</v>
      </c>
      <c r="P50" s="27">
        <f t="shared" si="12"/>
        <v>0.1205587980737223</v>
      </c>
      <c r="Q50" s="27">
        <f>IF(SUM(N39:N50)=0,0,SUM(N39:N50)/SUM($CZ39:$CZ50))</f>
        <v>0.146768129319855</v>
      </c>
      <c r="R50" s="27">
        <f t="shared" si="13"/>
        <v>1.2017883584149892E-2</v>
      </c>
      <c r="S50" s="13">
        <v>0</v>
      </c>
      <c r="T50" s="13">
        <v>20188.7</v>
      </c>
      <c r="U50" s="27">
        <f t="shared" si="14"/>
        <v>1.0004201764741191E-2</v>
      </c>
      <c r="V50" s="27">
        <f>IF(SUM(S39:S50)=0,0,SUM(S39:S50)/SUM($CZ39:$CZ50))</f>
        <v>6.7541707004075014E-3</v>
      </c>
      <c r="W50" s="27">
        <f t="shared" si="15"/>
        <v>5.5305492794063013E-4</v>
      </c>
      <c r="X50" s="13">
        <v>565</v>
      </c>
      <c r="Y50" s="13">
        <v>13632.7</v>
      </c>
      <c r="Z50" s="27">
        <f t="shared" si="16"/>
        <v>0.19449228804211099</v>
      </c>
      <c r="AA50" s="27">
        <f>IF(SUM(X39:X50)=0,0,SUM(X39:X50)/SUM($CZ39:$CZ50))</f>
        <v>9.0505887385460518E-2</v>
      </c>
      <c r="AB50" s="27">
        <f t="shared" si="17"/>
        <v>7.4109360344044427E-3</v>
      </c>
      <c r="AC50" s="13">
        <v>127.2</v>
      </c>
      <c r="AD50" s="13">
        <v>15407.9</v>
      </c>
      <c r="AE50" s="27">
        <f t="shared" si="18"/>
        <v>8.5083612040133781E-3</v>
      </c>
      <c r="AF50" s="27">
        <f>IF(SUM(AC39:AC50)=0,0,SUM(AC39:AC50)/SUM($CZ39:$CZ50))</f>
        <v>5.7275367539455614E-3</v>
      </c>
      <c r="AG50" s="27">
        <f t="shared" si="19"/>
        <v>4.6899057889365428E-4</v>
      </c>
      <c r="AH50" s="13">
        <v>0</v>
      </c>
      <c r="AI50" s="13">
        <v>10981.5</v>
      </c>
      <c r="AJ50" s="27">
        <f t="shared" si="20"/>
        <v>5.788306402476176E-2</v>
      </c>
      <c r="AK50" s="27">
        <f>IF(SUM(AH39:AH50)=0,0,SUM(AH39:AH50)/SUM($CZ39:$CZ50))</f>
        <v>2.1388207217957089E-2</v>
      </c>
      <c r="AL50" s="27">
        <f t="shared" si="21"/>
        <v>1.7513406051453285E-3</v>
      </c>
      <c r="AM50" s="13">
        <v>0</v>
      </c>
      <c r="AN50" s="13">
        <v>17804.599999999999</v>
      </c>
      <c r="AO50" s="27">
        <f t="shared" si="22"/>
        <v>6.6012364220600042E-2</v>
      </c>
      <c r="AP50" s="27">
        <f>IF(SUM(AM39:AM50)=0,0,SUM(AM39:AM50)/SUM($CZ39:$CZ50))</f>
        <v>4.2551275412567258E-2</v>
      </c>
      <c r="AQ50" s="27">
        <f t="shared" si="23"/>
        <v>3.4842460460259689E-3</v>
      </c>
      <c r="AR50" s="13">
        <v>0</v>
      </c>
      <c r="AS50" s="13">
        <v>3071</v>
      </c>
      <c r="AT50" s="27">
        <f t="shared" si="24"/>
        <v>0.64489795918367343</v>
      </c>
      <c r="AU50" s="27">
        <f>IF(SUM(AR39:AR50)=0,0,SUM(AR39:AR50)/SUM($CZ39:$CZ50))</f>
        <v>2.1343179413287706E-2</v>
      </c>
      <c r="AV50" s="27">
        <f t="shared" si="25"/>
        <v>1.7476535722923908E-3</v>
      </c>
      <c r="AW50" s="13">
        <v>0</v>
      </c>
      <c r="AX50" s="13">
        <v>22672.799999999999</v>
      </c>
      <c r="AY50" s="27">
        <f t="shared" si="26"/>
        <v>0.11377841970266703</v>
      </c>
      <c r="AZ50" s="27">
        <f>IF(SUM(AW39:AW50)=0,0,SUM(AW39:AW50)/SUM($CZ39:$CZ50))</f>
        <v>0.10286601976720625</v>
      </c>
      <c r="BA50" s="27">
        <f t="shared" si="27"/>
        <v>8.423026552535795E-3</v>
      </c>
      <c r="BB50" s="13">
        <v>0</v>
      </c>
      <c r="BC50" s="13">
        <v>51568.399999999994</v>
      </c>
      <c r="BD50" s="27">
        <f t="shared" si="28"/>
        <v>8.4976635935554885E-3</v>
      </c>
      <c r="BE50" s="27">
        <f>IF(SUM(BB39:BB50)=0,0,SUM(BB39:BB50)/SUM($CZ39:$CZ50))</f>
        <v>1.6966476799423643E-2</v>
      </c>
      <c r="BF50" s="27">
        <f t="shared" si="29"/>
        <v>1.3892739789868628E-3</v>
      </c>
      <c r="BG50" s="13">
        <v>0</v>
      </c>
      <c r="BH50" s="13">
        <v>18496.900000000001</v>
      </c>
      <c r="BI50" s="27">
        <f t="shared" si="30"/>
        <v>9.6589119007743723E-2</v>
      </c>
      <c r="BJ50" s="27">
        <f>IF(SUM(BG39:BG50)=0,0,SUM(BG39:BG50)/SUM($CZ39:$CZ50))</f>
        <v>7.8686088659747397E-2</v>
      </c>
      <c r="BK50" s="27">
        <f t="shared" si="31"/>
        <v>6.4430899105083414E-3</v>
      </c>
      <c r="BL50" s="13">
        <v>100</v>
      </c>
      <c r="BM50" s="13">
        <v>9250.2000000000007</v>
      </c>
      <c r="BN50" s="27">
        <f t="shared" si="32"/>
        <v>0.12262687449213268</v>
      </c>
      <c r="BO50" s="27">
        <f>IF(SUM(BL39:BL50)=0,0,SUM(BL39:BL50)/SUM($CZ39:$CZ50))</f>
        <v>3.7373077875588176E-2</v>
      </c>
      <c r="BP50" s="27">
        <f t="shared" si="33"/>
        <v>3.0602372679381534E-3</v>
      </c>
      <c r="BQ50" s="13">
        <v>400</v>
      </c>
      <c r="BR50" s="13">
        <v>13502.7</v>
      </c>
      <c r="BS50" s="27">
        <f t="shared" si="34"/>
        <v>9.2883871707474697E-2</v>
      </c>
      <c r="BT50" s="27">
        <f>IF(SUM(BQ39:BQ50)=0,0,SUM(BQ39:BQ50)/SUM($CZ39:$CZ50))</f>
        <v>8.0248553481774995E-2</v>
      </c>
      <c r="BU50" s="27">
        <f t="shared" si="35"/>
        <v>6.5710299505052725E-3</v>
      </c>
      <c r="BV50" s="13">
        <v>1447.4</v>
      </c>
      <c r="BW50" s="13">
        <v>73918.400000000023</v>
      </c>
      <c r="BX50" s="27">
        <f t="shared" si="36"/>
        <v>9.1863222852827719E-2</v>
      </c>
      <c r="BY50" s="27">
        <f>IF(SUM(BV39:BV50)=0,0,SUM(BV39:BV50)/SUM($CZ39:$CZ50))</f>
        <v>0.21033838395209042</v>
      </c>
      <c r="BZ50" s="27">
        <f t="shared" si="37"/>
        <v>1.7223236565927103E-2</v>
      </c>
      <c r="CA50" s="13">
        <v>288</v>
      </c>
      <c r="CB50" s="13">
        <v>8519.4</v>
      </c>
      <c r="CC50" s="27">
        <f t="shared" si="38"/>
        <v>0.3954338179975741</v>
      </c>
      <c r="CD50" s="27">
        <f>IF(SUM(CA39:CA50)=0,0,SUM(CA39:CA50)/SUM($CZ39:$CZ50))</f>
        <v>0.11596911092599681</v>
      </c>
      <c r="CE50" s="27">
        <f t="shared" si="39"/>
        <v>9.4959531127406186E-3</v>
      </c>
      <c r="CF50" s="13">
        <v>0</v>
      </c>
      <c r="CG50" s="13">
        <v>12517.9</v>
      </c>
      <c r="CH50" s="27">
        <f t="shared" si="40"/>
        <v>0</v>
      </c>
      <c r="CI50" s="27">
        <f>IF(SUM(CF39:CF50)=0,0,SUM(CF39:CF50)/SUM($CZ39:$CZ50))</f>
        <v>0</v>
      </c>
      <c r="CJ50" s="27">
        <f t="shared" si="41"/>
        <v>0</v>
      </c>
      <c r="CK50" s="13">
        <f t="shared" si="2"/>
        <v>2205.2000000000003</v>
      </c>
      <c r="CL50" s="13">
        <f t="shared" si="3"/>
        <v>260637</v>
      </c>
      <c r="CM50" s="27">
        <f t="shared" si="42"/>
        <v>7.9580632953094407E-2</v>
      </c>
      <c r="CN50" s="27">
        <f>IF(SUM(CK39:CK50)=0,0,SUM(CK39:CK50)/SUM($CZ39:$CZ50))</f>
        <v>0.78966161604790963</v>
      </c>
      <c r="CO50" s="27">
        <f t="shared" si="43"/>
        <v>6.4660232548536117E-2</v>
      </c>
      <c r="CP50" s="13">
        <f>$CZ50-BG50</f>
        <v>3652.6000000000004</v>
      </c>
      <c r="CQ50" s="13">
        <f>$DA50-BH50</f>
        <v>316058.5</v>
      </c>
      <c r="CR50" s="27">
        <f t="shared" si="44"/>
        <v>8.0832398696789445E-2</v>
      </c>
      <c r="CS50" s="27">
        <f>IF(SUM(CP39:CP50)=0,0,SUM(CP39:CP50)/SUM($CZ39:$CZ50))</f>
        <v>0.92131391134025264</v>
      </c>
      <c r="CT50" s="27">
        <f t="shared" si="45"/>
        <v>7.5440379203954883E-2</v>
      </c>
      <c r="CU50" s="13">
        <f t="shared" si="4"/>
        <v>3652.6000000000004</v>
      </c>
      <c r="CV50" s="13">
        <f t="shared" si="5"/>
        <v>311882.60000000003</v>
      </c>
      <c r="CW50" s="27">
        <f t="shared" si="46"/>
        <v>7.9333509329173157E-2</v>
      </c>
      <c r="CX50" s="27">
        <f>IF(SUM(CU39:CU50)=0,0,SUM(CU39:CU50)/SUM($CZ39:$CZ50))</f>
        <v>0.89713398023279378</v>
      </c>
      <c r="CY50" s="27">
        <f t="shared" si="47"/>
        <v>7.3460442561927422E-2</v>
      </c>
      <c r="CZ50" s="13">
        <f t="shared" si="6"/>
        <v>3652.6000000000004</v>
      </c>
      <c r="DA50" s="13">
        <f t="shared" si="7"/>
        <v>334555.40000000002</v>
      </c>
      <c r="DB50" s="27">
        <f>IF(SUM(CZ39:CZ50)=0,0,SUM(CZ39:CZ50)/DA38)</f>
        <v>8.1883469114463217E-2</v>
      </c>
      <c r="DC50" s="27">
        <f>CM50</f>
        <v>7.9580632953094407E-2</v>
      </c>
      <c r="DD50" s="27">
        <f>VLOOKUP(A50,moodys_data!A:C,3,FALSE)</f>
        <v>3.5428735184850201E-2</v>
      </c>
      <c r="DE50" s="27">
        <f t="shared" si="48"/>
        <v>8.0832398696789445E-2</v>
      </c>
      <c r="DF50" s="27">
        <f t="shared" si="49"/>
        <v>7.9333509329173157E-2</v>
      </c>
      <c r="DG50" s="29">
        <f t="shared" si="50"/>
        <v>8.1883469114463221</v>
      </c>
    </row>
    <row r="51" spans="1:111" x14ac:dyDescent="0.25">
      <c r="A51" s="10">
        <v>36922</v>
      </c>
      <c r="B51" s="13">
        <f t="shared" si="0"/>
        <v>0</v>
      </c>
      <c r="C51" s="13">
        <f t="shared" si="1"/>
        <v>0</v>
      </c>
      <c r="D51" s="13">
        <v>0</v>
      </c>
      <c r="E51" s="13">
        <v>7362</v>
      </c>
      <c r="F51" s="27">
        <f t="shared" si="8"/>
        <v>0</v>
      </c>
      <c r="G51" s="27">
        <f>IF(SUM(D40:D51)=0,0,SUM(D40:D51)/SUM($CZ40:$CZ51))</f>
        <v>0</v>
      </c>
      <c r="H51" s="27">
        <f t="shared" si="9"/>
        <v>0</v>
      </c>
      <c r="I51" s="13">
        <v>0</v>
      </c>
      <c r="J51" s="13">
        <v>2882.7</v>
      </c>
      <c r="K51" s="27">
        <f t="shared" si="10"/>
        <v>0.14619883040935672</v>
      </c>
      <c r="L51" s="27">
        <f>IF(SUM(I40:I51)=0,0,SUM(I40:I51)/SUM($CZ40:$CZ51))</f>
        <v>2.2724173976275963E-2</v>
      </c>
      <c r="M51" s="27">
        <f t="shared" si="11"/>
        <v>1.842934098519571E-3</v>
      </c>
      <c r="N51" s="13">
        <v>250</v>
      </c>
      <c r="O51" s="13">
        <v>32926.300000000003</v>
      </c>
      <c r="P51" s="27">
        <f t="shared" si="12"/>
        <v>0.13080945689568416</v>
      </c>
      <c r="Q51" s="27">
        <f>IF(SUM(N40:N51)=0,0,SUM(N40:N51)/SUM($CZ40:$CZ51))</f>
        <v>0.15950097713948097</v>
      </c>
      <c r="R51" s="27">
        <f t="shared" si="13"/>
        <v>1.293555443750887E-2</v>
      </c>
      <c r="S51" s="13">
        <v>105</v>
      </c>
      <c r="T51" s="13">
        <v>19891.400000000001</v>
      </c>
      <c r="U51" s="27">
        <f t="shared" si="14"/>
        <v>1.7533364962148561E-2</v>
      </c>
      <c r="V51" s="27">
        <f>IF(SUM(S40:S51)=0,0,SUM(S40:S51)/SUM($CZ40:$CZ51))</f>
        <v>1.1589328727900741E-2</v>
      </c>
      <c r="W51" s="27">
        <f t="shared" si="15"/>
        <v>9.3989639024498126E-4</v>
      </c>
      <c r="X51" s="13">
        <v>115</v>
      </c>
      <c r="Y51" s="13">
        <v>12993.199999999999</v>
      </c>
      <c r="Z51" s="27">
        <f t="shared" si="16"/>
        <v>0.12218963831867059</v>
      </c>
      <c r="AA51" s="27">
        <f>IF(SUM(X40:X51)=0,0,SUM(X40:X51)/SUM($CZ40:$CZ51))</f>
        <v>5.7946643639503706E-2</v>
      </c>
      <c r="AB51" s="27">
        <f t="shared" si="17"/>
        <v>4.6994819512249063E-3</v>
      </c>
      <c r="AC51" s="13">
        <v>0</v>
      </c>
      <c r="AD51" s="13">
        <v>16082.9</v>
      </c>
      <c r="AE51" s="27">
        <f t="shared" si="18"/>
        <v>8.6589516678012256E-3</v>
      </c>
      <c r="AF51" s="27">
        <f>IF(SUM(AC40:AC51)=0,0,SUM(AC40:AC51)/SUM($CZ40:$CZ51))</f>
        <v>5.7810298595646053E-3</v>
      </c>
      <c r="AG51" s="27">
        <f t="shared" si="19"/>
        <v>4.6884243466337893E-4</v>
      </c>
      <c r="AH51" s="13">
        <v>0</v>
      </c>
      <c r="AI51" s="13">
        <v>10164.299999999999</v>
      </c>
      <c r="AJ51" s="27">
        <f t="shared" si="20"/>
        <v>5.788306402476176E-2</v>
      </c>
      <c r="AK51" s="27">
        <f>IF(SUM(AH40:AH51)=0,0,SUM(AH40:AH51)/SUM($CZ40:$CZ51))</f>
        <v>2.1587965277462165E-2</v>
      </c>
      <c r="AL51" s="27">
        <f t="shared" si="21"/>
        <v>1.7507873935935924E-3</v>
      </c>
      <c r="AM51" s="13">
        <v>0</v>
      </c>
      <c r="AN51" s="13">
        <v>17604.599999999999</v>
      </c>
      <c r="AO51" s="27">
        <f t="shared" si="22"/>
        <v>4.3614364602018924E-2</v>
      </c>
      <c r="AP51" s="27">
        <f>IF(SUM(AM40:AM51)=0,0,SUM(AM40:AM51)/SUM($CZ40:$CZ51))</f>
        <v>2.8177975730582193E-2</v>
      </c>
      <c r="AQ51" s="27">
        <f t="shared" si="23"/>
        <v>2.2852382821642683E-3</v>
      </c>
      <c r="AR51" s="13">
        <v>0</v>
      </c>
      <c r="AS51" s="13">
        <v>2936</v>
      </c>
      <c r="AT51" s="27">
        <f t="shared" si="24"/>
        <v>0.81025641025641026</v>
      </c>
      <c r="AU51" s="27">
        <f>IF(SUM(AR40:AR51)=0,0,SUM(AR40:AR51)/SUM($CZ40:$CZ51))</f>
        <v>2.1542516929509613E-2</v>
      </c>
      <c r="AV51" s="27">
        <f t="shared" si="25"/>
        <v>1.7471015253965533E-3</v>
      </c>
      <c r="AW51" s="13">
        <v>300</v>
      </c>
      <c r="AX51" s="13">
        <v>22095.5</v>
      </c>
      <c r="AY51" s="27">
        <f t="shared" si="26"/>
        <v>0.12998933730334364</v>
      </c>
      <c r="AZ51" s="27">
        <f>IF(SUM(AW40:AW51)=0,0,SUM(AW40:AW51)/SUM($CZ40:$CZ51))</f>
        <v>0.11746125528337045</v>
      </c>
      <c r="BA51" s="27">
        <f t="shared" si="27"/>
        <v>9.5261263552476622E-3</v>
      </c>
      <c r="BB51" s="13">
        <v>100</v>
      </c>
      <c r="BC51" s="13">
        <v>51568.399999999994</v>
      </c>
      <c r="BD51" s="27">
        <f t="shared" si="28"/>
        <v>1.0736175597717662E-2</v>
      </c>
      <c r="BE51" s="27">
        <f>IF(SUM(BB40:BB51)=0,0,SUM(BB40:BB51)/SUM($CZ40:$CZ51))</f>
        <v>2.1669772303776758E-2</v>
      </c>
      <c r="BF51" s="27">
        <f t="shared" si="29"/>
        <v>1.7574219563482631E-3</v>
      </c>
      <c r="BG51" s="13">
        <v>125</v>
      </c>
      <c r="BH51" s="13">
        <v>18359.100000000002</v>
      </c>
      <c r="BI51" s="27">
        <f t="shared" si="30"/>
        <v>0.10623450451319351</v>
      </c>
      <c r="BJ51" s="27">
        <f>IF(SUM(BG40:BG51)=0,0,SUM(BG40:BG51)/SUM($CZ40:$CZ51))</f>
        <v>8.5102031541153478E-2</v>
      </c>
      <c r="BK51" s="27">
        <f t="shared" si="31"/>
        <v>6.9017881989557927E-3</v>
      </c>
      <c r="BL51" s="13">
        <v>0</v>
      </c>
      <c r="BM51" s="13">
        <v>9075.2000000000007</v>
      </c>
      <c r="BN51" s="27">
        <f t="shared" si="32"/>
        <v>0.11419137373598404</v>
      </c>
      <c r="BO51" s="27">
        <f>IF(SUM(BL40:BL51)=0,0,SUM(BL40:BL51)/SUM($CZ40:$CZ51))</f>
        <v>3.77221288006181E-2</v>
      </c>
      <c r="BP51" s="27">
        <f t="shared" si="33"/>
        <v>3.0592706035424879E-3</v>
      </c>
      <c r="BQ51" s="13">
        <v>0</v>
      </c>
      <c r="BR51" s="13">
        <v>16547.599999999999</v>
      </c>
      <c r="BS51" s="27">
        <f t="shared" si="34"/>
        <v>7.7248611067679829E-2</v>
      </c>
      <c r="BT51" s="27">
        <f>IF(SUM(BQ40:BQ51)=0,0,SUM(BQ40:BQ51)/SUM($CZ40:$CZ51))</f>
        <v>6.7363541335272462E-2</v>
      </c>
      <c r="BU51" s="27">
        <f t="shared" si="35"/>
        <v>5.4631938416514168E-3</v>
      </c>
      <c r="BV51" s="13">
        <v>274.5</v>
      </c>
      <c r="BW51" s="13">
        <v>73244.60000000002</v>
      </c>
      <c r="BX51" s="27">
        <f t="shared" si="36"/>
        <v>9.4766733347129289E-2</v>
      </c>
      <c r="BY51" s="27">
        <f>IF(SUM(BV40:BV51)=0,0,SUM(BV40:BV51)/SUM($CZ40:$CZ51))</f>
        <v>0.22477843930373131</v>
      </c>
      <c r="BZ51" s="27">
        <f t="shared" si="37"/>
        <v>1.822956692891619E-2</v>
      </c>
      <c r="CA51" s="13">
        <v>0</v>
      </c>
      <c r="CB51" s="13">
        <v>7794.4</v>
      </c>
      <c r="CC51" s="27">
        <f t="shared" si="38"/>
        <v>0.39613935245712528</v>
      </c>
      <c r="CD51" s="27">
        <f>IF(SUM(CA40:CA51)=0,0,SUM(CA40:CA51)/SUM($CZ40:$CZ51))</f>
        <v>0.11705222015179748</v>
      </c>
      <c r="CE51" s="27">
        <f t="shared" si="39"/>
        <v>9.49295354147431E-3</v>
      </c>
      <c r="CF51" s="13">
        <v>0</v>
      </c>
      <c r="CG51" s="13">
        <v>12852.4</v>
      </c>
      <c r="CH51" s="27">
        <f t="shared" si="40"/>
        <v>0</v>
      </c>
      <c r="CI51" s="27">
        <f>IF(SUM(CF40:CF51)=0,0,SUM(CF40:CF51)/SUM($CZ40:$CZ51))</f>
        <v>0</v>
      </c>
      <c r="CJ51" s="27">
        <f t="shared" si="41"/>
        <v>0</v>
      </c>
      <c r="CK51" s="13">
        <f t="shared" si="2"/>
        <v>995</v>
      </c>
      <c r="CL51" s="13">
        <f t="shared" si="3"/>
        <v>261136.00000000006</v>
      </c>
      <c r="CM51" s="27">
        <f t="shared" si="42"/>
        <v>7.7845062895535874E-2</v>
      </c>
      <c r="CN51" s="27">
        <f>IF(SUM(CK40:CK51)=0,0,SUM(CK40:CK51)/SUM($CZ40:$CZ51))</f>
        <v>0.77522156069626869</v>
      </c>
      <c r="CO51" s="27">
        <f t="shared" si="43"/>
        <v>6.2870591010536062E-2</v>
      </c>
      <c r="CP51" s="13">
        <f>$CZ51-BG51</f>
        <v>1144.5</v>
      </c>
      <c r="CQ51" s="13">
        <f>$DA51-BH51</f>
        <v>316021.50000000012</v>
      </c>
      <c r="CR51" s="27">
        <f t="shared" si="44"/>
        <v>7.9353785314119657E-2</v>
      </c>
      <c r="CS51" s="27">
        <f>IF(SUM(CP40:CP51)=0,0,SUM(CP40:CP51)/SUM($CZ40:$CZ51))</f>
        <v>0.91489796845884652</v>
      </c>
      <c r="CT51" s="27">
        <f t="shared" si="45"/>
        <v>7.4198369740496456E-2</v>
      </c>
      <c r="CU51" s="13">
        <f t="shared" si="4"/>
        <v>969.5</v>
      </c>
      <c r="CV51" s="13">
        <f t="shared" si="5"/>
        <v>312285.10000000009</v>
      </c>
      <c r="CW51" s="27">
        <f t="shared" si="46"/>
        <v>7.7234043991805085E-2</v>
      </c>
      <c r="CX51" s="27">
        <f>IF(SUM(CU40:CU51)=0,0,SUM(CU40:CU51)/SUM($CZ40:$CZ51))</f>
        <v>0.88253874471662952</v>
      </c>
      <c r="CY51" s="27">
        <f t="shared" si="47"/>
        <v>7.1574031584204584E-2</v>
      </c>
      <c r="CZ51" s="13">
        <f t="shared" si="6"/>
        <v>1269.5</v>
      </c>
      <c r="DA51" s="13">
        <f t="shared" si="7"/>
        <v>334380.60000000009</v>
      </c>
      <c r="DB51" s="27">
        <f>IF(SUM(CZ40:CZ51)=0,0,SUM(CZ40:CZ51)/DA39)</f>
        <v>8.1100157939452244E-2</v>
      </c>
      <c r="DC51" s="27">
        <f>CM51</f>
        <v>7.7845062895535874E-2</v>
      </c>
      <c r="DD51" s="27">
        <f>VLOOKUP(A51,moodys_data!A:C,3,FALSE)</f>
        <v>3.554331474876099E-2</v>
      </c>
      <c r="DE51" s="27">
        <f t="shared" si="48"/>
        <v>7.9353785314119657E-2</v>
      </c>
      <c r="DF51" s="27">
        <f t="shared" si="49"/>
        <v>7.7234043991805085E-2</v>
      </c>
      <c r="DG51" s="29">
        <f t="shared" si="50"/>
        <v>8.1100157939452249</v>
      </c>
    </row>
    <row r="52" spans="1:111" x14ac:dyDescent="0.25">
      <c r="A52" s="10">
        <v>36950</v>
      </c>
      <c r="B52" s="13">
        <f t="shared" si="0"/>
        <v>0</v>
      </c>
      <c r="C52" s="13">
        <f t="shared" si="1"/>
        <v>0</v>
      </c>
      <c r="D52" s="13">
        <v>0</v>
      </c>
      <c r="E52" s="13">
        <v>7362</v>
      </c>
      <c r="F52" s="27">
        <f t="shared" si="8"/>
        <v>0</v>
      </c>
      <c r="G52" s="27">
        <f>IF(SUM(D41:D52)=0,0,SUM(D41:D52)/SUM($CZ41:$CZ52))</f>
        <v>0</v>
      </c>
      <c r="H52" s="27">
        <f t="shared" si="9"/>
        <v>0</v>
      </c>
      <c r="I52" s="13">
        <v>0</v>
      </c>
      <c r="J52" s="13">
        <v>2882.7</v>
      </c>
      <c r="K52" s="27">
        <f t="shared" si="10"/>
        <v>0.15527950310559005</v>
      </c>
      <c r="L52" s="27">
        <f>IF(SUM(I41:I52)=0,0,SUM(I41:I52)/SUM($CZ41:$CZ52))</f>
        <v>2.2082074655077995E-2</v>
      </c>
      <c r="M52" s="27">
        <f t="shared" si="11"/>
        <v>1.8452424667053675E-3</v>
      </c>
      <c r="N52" s="13">
        <v>0</v>
      </c>
      <c r="O52" s="13">
        <v>32669.800000000003</v>
      </c>
      <c r="P52" s="27">
        <f t="shared" si="12"/>
        <v>0.11213922770003749</v>
      </c>
      <c r="Q52" s="27">
        <f>IF(SUM(N41:N52)=0,0,SUM(N41:N52)/SUM($CZ41:$CZ52))</f>
        <v>0.13070379988340666</v>
      </c>
      <c r="R52" s="27">
        <f t="shared" si="13"/>
        <v>1.0921990160429072E-2</v>
      </c>
      <c r="S52" s="13">
        <v>0</v>
      </c>
      <c r="T52" s="13">
        <v>19772.100000000002</v>
      </c>
      <c r="U52" s="27">
        <f t="shared" si="14"/>
        <v>1.7533364962148561E-2</v>
      </c>
      <c r="V52" s="27">
        <f>IF(SUM(S41:S52)=0,0,SUM(S41:S52)/SUM($CZ41:$CZ52))</f>
        <v>1.1261858074089777E-2</v>
      </c>
      <c r="W52" s="27">
        <f t="shared" si="15"/>
        <v>9.4107365801973761E-4</v>
      </c>
      <c r="X52" s="13">
        <v>0</v>
      </c>
      <c r="Y52" s="13">
        <v>12467.9</v>
      </c>
      <c r="Z52" s="27">
        <f t="shared" si="16"/>
        <v>0.12472243145157347</v>
      </c>
      <c r="AA52" s="27">
        <f>IF(SUM(X41:X52)=0,0,SUM(X41:X52)/SUM($CZ41:$CZ52))</f>
        <v>5.6309290370448885E-2</v>
      </c>
      <c r="AB52" s="27">
        <f t="shared" si="17"/>
        <v>4.705368290098687E-3</v>
      </c>
      <c r="AC52" s="13">
        <v>0</v>
      </c>
      <c r="AD52" s="13">
        <v>16253.000000000002</v>
      </c>
      <c r="AE52" s="27">
        <f t="shared" si="18"/>
        <v>8.6589516678012256E-3</v>
      </c>
      <c r="AF52" s="27">
        <f>IF(SUM(AC41:AC52)=0,0,SUM(AC41:AC52)/SUM($CZ41:$CZ52))</f>
        <v>5.6176797922518418E-3</v>
      </c>
      <c r="AG52" s="27">
        <f t="shared" si="19"/>
        <v>4.6942968352984551E-4</v>
      </c>
      <c r="AH52" s="13">
        <v>0</v>
      </c>
      <c r="AI52" s="13">
        <v>10128.5</v>
      </c>
      <c r="AJ52" s="27">
        <f t="shared" si="20"/>
        <v>5.4867624636141012E-2</v>
      </c>
      <c r="AK52" s="27">
        <f>IF(SUM(AH41:AH52)=0,0,SUM(AH41:AH52)/SUM($CZ41:$CZ52))</f>
        <v>2.0977970922324094E-2</v>
      </c>
      <c r="AL52" s="27">
        <f t="shared" si="21"/>
        <v>1.7529803433700992E-3</v>
      </c>
      <c r="AM52" s="13">
        <v>0</v>
      </c>
      <c r="AN52" s="13">
        <v>18234.599999999999</v>
      </c>
      <c r="AO52" s="27">
        <f t="shared" si="22"/>
        <v>3.8916856020186547E-2</v>
      </c>
      <c r="AP52" s="27">
        <f>IF(SUM(AM41:AM52)=0,0,SUM(AM41:AM52)/SUM($CZ41:$CZ52))</f>
        <v>2.7381772572296712E-2</v>
      </c>
      <c r="AQ52" s="27">
        <f t="shared" si="23"/>
        <v>2.2881006587146561E-3</v>
      </c>
      <c r="AR52" s="13">
        <v>0</v>
      </c>
      <c r="AS52" s="13">
        <v>2936</v>
      </c>
      <c r="AT52" s="27">
        <f t="shared" si="24"/>
        <v>0.81025641025641026</v>
      </c>
      <c r="AU52" s="27">
        <f>IF(SUM(AR41:AR52)=0,0,SUM(AR41:AR52)/SUM($CZ41:$CZ52))</f>
        <v>2.093380677301394E-2</v>
      </c>
      <c r="AV52" s="27">
        <f t="shared" si="25"/>
        <v>1.7492898584366885E-3</v>
      </c>
      <c r="AW52" s="13">
        <v>0</v>
      </c>
      <c r="AX52" s="13">
        <v>21985.9</v>
      </c>
      <c r="AY52" s="27">
        <f t="shared" si="26"/>
        <v>0.12999783714180807</v>
      </c>
      <c r="AZ52" s="27">
        <f>IF(SUM(AW41:AW52)=0,0,SUM(AW41:AW52)/SUM($CZ41:$CZ52))</f>
        <v>0.11414224389209815</v>
      </c>
      <c r="BA52" s="27">
        <f t="shared" si="27"/>
        <v>9.538058310400048E-3</v>
      </c>
      <c r="BB52" s="13">
        <v>0</v>
      </c>
      <c r="BC52" s="13">
        <v>51418.399999999994</v>
      </c>
      <c r="BD52" s="27">
        <f t="shared" si="28"/>
        <v>1.0784743930188688E-2</v>
      </c>
      <c r="BE52" s="27">
        <f>IF(SUM(BB41:BB52)=0,0,SUM(BB41:BB52)/SUM($CZ41:$CZ52))</f>
        <v>2.1057466391082375E-2</v>
      </c>
      <c r="BF52" s="27">
        <f t="shared" si="29"/>
        <v>1.7596232162502387E-3</v>
      </c>
      <c r="BG52" s="13">
        <v>361.7</v>
      </c>
      <c r="BH52" s="13">
        <v>18808.100000000002</v>
      </c>
      <c r="BI52" s="27">
        <f t="shared" si="30"/>
        <v>0.13180343342575659</v>
      </c>
      <c r="BJ52" s="27">
        <f>IF(SUM(BG41:BG52)=0,0,SUM(BG41:BG52)/SUM($CZ41:$CZ52))</f>
        <v>9.8671542388750505E-2</v>
      </c>
      <c r="BK52" s="27">
        <f t="shared" si="31"/>
        <v>8.2452814382262662E-3</v>
      </c>
      <c r="BL52" s="13">
        <v>0</v>
      </c>
      <c r="BM52" s="13">
        <v>9075.2000000000007</v>
      </c>
      <c r="BN52" s="27">
        <f t="shared" si="32"/>
        <v>0.11419137373598404</v>
      </c>
      <c r="BO52" s="27">
        <f>IF(SUM(BL41:BL52)=0,0,SUM(BL41:BL52)/SUM($CZ41:$CZ52))</f>
        <v>3.6656243927429472E-2</v>
      </c>
      <c r="BP52" s="27">
        <f t="shared" si="33"/>
        <v>3.0631024947309102E-3</v>
      </c>
      <c r="BQ52" s="13">
        <v>0</v>
      </c>
      <c r="BR52" s="13">
        <v>16584.900000000001</v>
      </c>
      <c r="BS52" s="27">
        <f t="shared" si="34"/>
        <v>7.763705123773007E-2</v>
      </c>
      <c r="BT52" s="27">
        <f>IF(SUM(BQ41:BQ52)=0,0,SUM(BQ41:BQ52)/SUM($CZ41:$CZ52))</f>
        <v>6.5460102107513213E-2</v>
      </c>
      <c r="BU52" s="27">
        <f t="shared" si="35"/>
        <v>5.4700367683013923E-3</v>
      </c>
      <c r="BV52" s="13">
        <v>1103.0999999999999</v>
      </c>
      <c r="BW52" s="13">
        <v>73398.400000000023</v>
      </c>
      <c r="BX52" s="27">
        <f t="shared" si="36"/>
        <v>0.11210367925444131</v>
      </c>
      <c r="BY52" s="27">
        <f>IF(SUM(BV41:BV52)=0,0,SUM(BV41:BV52)/SUM($CZ41:$CZ52))</f>
        <v>0.25499938170190967</v>
      </c>
      <c r="BZ52" s="27">
        <f t="shared" si="37"/>
        <v>2.1308490957020244E-2</v>
      </c>
      <c r="CA52" s="13">
        <v>0</v>
      </c>
      <c r="CB52" s="13">
        <v>7506.4</v>
      </c>
      <c r="CC52" s="27">
        <f t="shared" si="38"/>
        <v>0.39613935245712528</v>
      </c>
      <c r="CD52" s="27">
        <f>IF(SUM(CA41:CA52)=0,0,SUM(CA41:CA52)/SUM($CZ41:$CZ52))</f>
        <v>0.11374476654830674</v>
      </c>
      <c r="CE52" s="27">
        <f t="shared" si="39"/>
        <v>9.504843945999349E-3</v>
      </c>
      <c r="CF52" s="13">
        <v>0</v>
      </c>
      <c r="CG52" s="13">
        <v>19690.3</v>
      </c>
      <c r="CH52" s="27">
        <f t="shared" si="40"/>
        <v>0</v>
      </c>
      <c r="CI52" s="27">
        <f>IF(SUM(CF41:CF52)=0,0,SUM(CF41:CF52)/SUM($CZ41:$CZ52))</f>
        <v>0</v>
      </c>
      <c r="CJ52" s="27">
        <f t="shared" si="41"/>
        <v>0</v>
      </c>
      <c r="CK52" s="13">
        <f t="shared" si="2"/>
        <v>361.70000000000005</v>
      </c>
      <c r="CL52" s="13">
        <f t="shared" si="3"/>
        <v>267775.8</v>
      </c>
      <c r="CM52" s="27">
        <f t="shared" si="42"/>
        <v>7.6864752501684813E-2</v>
      </c>
      <c r="CN52" s="27">
        <f>IF(SUM(CK41:CK52)=0,0,SUM(CK41:CK52)/SUM($CZ41:$CZ52))</f>
        <v>0.74500061829809039</v>
      </c>
      <c r="CO52" s="27">
        <f t="shared" si="43"/>
        <v>6.2254421293212361E-2</v>
      </c>
      <c r="CP52" s="13">
        <f>$CZ52-BG52</f>
        <v>1103.0999999999999</v>
      </c>
      <c r="CQ52" s="13">
        <f>$DA52-BH52</f>
        <v>322366.10000000003</v>
      </c>
      <c r="CR52" s="27">
        <f t="shared" si="44"/>
        <v>8.0343726244123892E-2</v>
      </c>
      <c r="CS52" s="27">
        <f>IF(SUM(CP41:CP52)=0,0,SUM(CP41:CP52)/SUM($CZ41:$CZ52))</f>
        <v>0.90132845761124947</v>
      </c>
      <c r="CT52" s="27">
        <f t="shared" si="45"/>
        <v>7.531763081200632E-2</v>
      </c>
      <c r="CU52" s="13">
        <f t="shared" si="4"/>
        <v>1464.8</v>
      </c>
      <c r="CV52" s="13">
        <f t="shared" si="5"/>
        <v>319188.3</v>
      </c>
      <c r="CW52" s="27">
        <f t="shared" si="46"/>
        <v>7.9886174458153783E-2</v>
      </c>
      <c r="CX52" s="27">
        <f>IF(SUM(CU41:CU52)=0,0,SUM(CU41:CU52)/SUM($CZ41:$CZ52))</f>
        <v>0.88585775610790185</v>
      </c>
      <c r="CY52" s="27">
        <f t="shared" si="47"/>
        <v>7.4024853939832547E-2</v>
      </c>
      <c r="CZ52" s="13">
        <f t="shared" si="6"/>
        <v>1464.8</v>
      </c>
      <c r="DA52" s="13">
        <f t="shared" si="7"/>
        <v>341174.2</v>
      </c>
      <c r="DB52" s="27">
        <f>IF(SUM(CZ41:CZ52)=0,0,SUM(CZ41:CZ52)/DA40)</f>
        <v>8.3562912250232602E-2</v>
      </c>
      <c r="DC52" s="27">
        <f>CM52</f>
        <v>7.6864752501684813E-2</v>
      </c>
      <c r="DD52" s="27">
        <f>VLOOKUP(A52,moodys_data!A:C,3,FALSE)</f>
        <v>3.5663559578734128E-2</v>
      </c>
      <c r="DE52" s="27">
        <f t="shared" si="48"/>
        <v>8.0343726244123892E-2</v>
      </c>
      <c r="DF52" s="27">
        <f t="shared" si="49"/>
        <v>7.9886174458153783E-2</v>
      </c>
      <c r="DG52" s="29">
        <f t="shared" si="50"/>
        <v>8.3562912250232593</v>
      </c>
    </row>
    <row r="53" spans="1:111" x14ac:dyDescent="0.25">
      <c r="A53" s="10">
        <v>36981</v>
      </c>
      <c r="B53" s="13">
        <f t="shared" si="0"/>
        <v>1</v>
      </c>
      <c r="C53" s="13">
        <f t="shared" si="1"/>
        <v>0</v>
      </c>
      <c r="D53" s="13">
        <v>0</v>
      </c>
      <c r="E53" s="13">
        <v>7217</v>
      </c>
      <c r="F53" s="27">
        <f t="shared" si="8"/>
        <v>0</v>
      </c>
      <c r="G53" s="27">
        <f>IF(SUM(D42:D53)=0,0,SUM(D42:D53)/SUM($CZ42:$CZ53))</f>
        <v>0</v>
      </c>
      <c r="H53" s="27">
        <f t="shared" si="9"/>
        <v>0</v>
      </c>
      <c r="I53" s="13">
        <v>0</v>
      </c>
      <c r="J53" s="13">
        <v>3162.7</v>
      </c>
      <c r="K53" s="27">
        <f t="shared" si="10"/>
        <v>0.1589825119236884</v>
      </c>
      <c r="L53" s="27">
        <f>IF(SUM(I42:I53)=0,0,SUM(I42:I53)/SUM($CZ42:$CZ53))</f>
        <v>1.7707953350167692E-2</v>
      </c>
      <c r="M53" s="27">
        <f t="shared" si="11"/>
        <v>1.7903250120220324E-3</v>
      </c>
      <c r="N53" s="13">
        <v>1275.7</v>
      </c>
      <c r="O53" s="13">
        <v>32731.4</v>
      </c>
      <c r="P53" s="27">
        <f t="shared" si="12"/>
        <v>0.14969752373737555</v>
      </c>
      <c r="Q53" s="27">
        <f>IF(SUM(N42:N53)=0,0,SUM(N42:N53)/SUM($CZ42:$CZ53))</f>
        <v>0.14556645971971849</v>
      </c>
      <c r="R53" s="27">
        <f t="shared" si="13"/>
        <v>1.4717187728825914E-2</v>
      </c>
      <c r="S53" s="13">
        <v>110</v>
      </c>
      <c r="T53" s="13">
        <v>18839.800000000003</v>
      </c>
      <c r="U53" s="27">
        <f t="shared" si="14"/>
        <v>1.4718466541160363E-2</v>
      </c>
      <c r="V53" s="27">
        <f>IF(SUM(S42:S53)=0,0,SUM(S42:S53)/SUM($CZ42:$CZ53))</f>
        <v>7.6144199405721079E-3</v>
      </c>
      <c r="W53" s="27">
        <f t="shared" si="15"/>
        <v>7.6983975516947386E-4</v>
      </c>
      <c r="X53" s="13">
        <v>525</v>
      </c>
      <c r="Y53" s="13">
        <v>13627.9</v>
      </c>
      <c r="Z53" s="27">
        <f t="shared" si="16"/>
        <v>0.18418656052063401</v>
      </c>
      <c r="AA53" s="27">
        <f>IF(SUM(X42:X53)=0,0,SUM(X42:X53)/SUM($CZ42:$CZ53))</f>
        <v>6.3748632060603702E-2</v>
      </c>
      <c r="AB53" s="27">
        <f t="shared" si="17"/>
        <v>6.445170043279316E-3</v>
      </c>
      <c r="AC53" s="13">
        <v>0</v>
      </c>
      <c r="AD53" s="13">
        <v>14338.300000000001</v>
      </c>
      <c r="AE53" s="27">
        <f t="shared" si="18"/>
        <v>8.6590695584691409E-3</v>
      </c>
      <c r="AF53" s="27">
        <f>IF(SUM(AC42:AC53)=0,0,SUM(AC42:AC53)/SUM($CZ42:$CZ53))</f>
        <v>4.5049033322826617E-3</v>
      </c>
      <c r="AG53" s="27">
        <f t="shared" si="19"/>
        <v>4.5545868305840498E-4</v>
      </c>
      <c r="AH53" s="13">
        <v>449</v>
      </c>
      <c r="AI53" s="13">
        <v>10154.299999999999</v>
      </c>
      <c r="AJ53" s="27">
        <f t="shared" si="20"/>
        <v>0.11450807381061553</v>
      </c>
      <c r="AK53" s="27">
        <f>IF(SUM(AH42:AH53)=0,0,SUM(AH42:AH53)/SUM($CZ42:$CZ53))</f>
        <v>3.2724297791109899E-2</v>
      </c>
      <c r="AL53" s="27">
        <f t="shared" si="21"/>
        <v>3.3085206222167153E-3</v>
      </c>
      <c r="AM53" s="13">
        <v>0</v>
      </c>
      <c r="AN53" s="13">
        <v>18584.599999999999</v>
      </c>
      <c r="AO53" s="27">
        <f t="shared" si="22"/>
        <v>3.1717756817715805E-2</v>
      </c>
      <c r="AP53" s="27">
        <f>IF(SUM(AM42:AM53)=0,0,SUM(AM42:AM53)/SUM($CZ42:$CZ53))</f>
        <v>1.7530873816666015E-2</v>
      </c>
      <c r="AQ53" s="27">
        <f t="shared" si="23"/>
        <v>1.772421761901812E-3</v>
      </c>
      <c r="AR53" s="13">
        <v>0</v>
      </c>
      <c r="AS53" s="13">
        <v>2936</v>
      </c>
      <c r="AT53" s="27">
        <f t="shared" si="24"/>
        <v>0.63931623931623927</v>
      </c>
      <c r="AU53" s="27">
        <f>IF(SUM(AR42:AR53)=0,0,SUM(AR42:AR53)/SUM($CZ42:$CZ53))</f>
        <v>1.3245549105925434E-2</v>
      </c>
      <c r="AV53" s="27">
        <f t="shared" si="25"/>
        <v>1.33916310899248E-3</v>
      </c>
      <c r="AW53" s="13">
        <v>0</v>
      </c>
      <c r="AX53" s="13">
        <v>22085.9</v>
      </c>
      <c r="AY53" s="27">
        <f t="shared" si="26"/>
        <v>0.11779183369859869</v>
      </c>
      <c r="AZ53" s="27">
        <f>IF(SUM(AW42:AW53)=0,0,SUM(AW42:AW53)/SUM($CZ42:$CZ53))</f>
        <v>8.3563831859441343E-2</v>
      </c>
      <c r="BA53" s="27">
        <f t="shared" si="27"/>
        <v>8.4485437317319712E-3</v>
      </c>
      <c r="BB53" s="13">
        <v>0</v>
      </c>
      <c r="BC53" s="13">
        <v>51718.399999999994</v>
      </c>
      <c r="BD53" s="27">
        <f t="shared" si="28"/>
        <v>1.0762833911956047E-2</v>
      </c>
      <c r="BE53" s="27">
        <f>IF(SUM(BB42:BB53)=0,0,SUM(BB42:BB53)/SUM($CZ42:$CZ53))</f>
        <v>1.6886304314719911E-2</v>
      </c>
      <c r="BF53" s="27">
        <f t="shared" si="29"/>
        <v>1.70725393146421E-3</v>
      </c>
      <c r="BG53" s="13">
        <v>125</v>
      </c>
      <c r="BH53" s="13">
        <v>18854.600000000002</v>
      </c>
      <c r="BI53" s="27">
        <f t="shared" si="30"/>
        <v>0.13917762963836941</v>
      </c>
      <c r="BJ53" s="27">
        <f>IF(SUM(BG42:BG53)=0,0,SUM(BG42:BG53)/SUM($CZ42:$CZ53))</f>
        <v>8.3553207087431233E-2</v>
      </c>
      <c r="BK53" s="27">
        <f t="shared" si="31"/>
        <v>8.4474695367247558E-3</v>
      </c>
      <c r="BL53" s="13">
        <v>0</v>
      </c>
      <c r="BM53" s="13">
        <v>9175.2000000000007</v>
      </c>
      <c r="BN53" s="27">
        <f t="shared" si="32"/>
        <v>8.8358971629318148E-2</v>
      </c>
      <c r="BO53" s="27">
        <f>IF(SUM(BL42:BL53)=0,0,SUM(BL42:BL53)/SUM($CZ42:$CZ53))</f>
        <v>2.939520256127837E-2</v>
      </c>
      <c r="BP53" s="27">
        <f t="shared" si="33"/>
        <v>2.9719395199565737E-3</v>
      </c>
      <c r="BQ53" s="13">
        <v>300</v>
      </c>
      <c r="BR53" s="13">
        <v>16714.900000000001</v>
      </c>
      <c r="BS53" s="27">
        <f t="shared" si="34"/>
        <v>8.3216600362339133E-2</v>
      </c>
      <c r="BT53" s="27">
        <f>IF(SUM(BQ42:BQ53)=0,0,SUM(BQ42:BQ53)/SUM($CZ42:$CZ53))</f>
        <v>6.3118228921337727E-2</v>
      </c>
      <c r="BU53" s="27">
        <f t="shared" si="35"/>
        <v>6.3814344728513319E-3</v>
      </c>
      <c r="BV53" s="13">
        <v>3533.4</v>
      </c>
      <c r="BW53" s="13">
        <v>71402.900000000023</v>
      </c>
      <c r="BX53" s="27">
        <f t="shared" si="36"/>
        <v>0.1810019252834445</v>
      </c>
      <c r="BY53" s="27">
        <f>IF(SUM(BV42:BV53)=0,0,SUM(BV42:BV53)/SUM($CZ42:$CZ53))</f>
        <v>0.32962646843203153</v>
      </c>
      <c r="BZ53" s="27">
        <f t="shared" si="37"/>
        <v>3.3326183968785325E-2</v>
      </c>
      <c r="CA53" s="13">
        <v>0</v>
      </c>
      <c r="CB53" s="13">
        <v>7506.4</v>
      </c>
      <c r="CC53" s="27">
        <f t="shared" si="38"/>
        <v>0.29811097992916175</v>
      </c>
      <c r="CD53" s="27">
        <f>IF(SUM(CA42:CA53)=0,0,SUM(CA42:CA53)/SUM($CZ42:$CZ53))</f>
        <v>9.1213667706713783E-2</v>
      </c>
      <c r="CE53" s="27">
        <f t="shared" si="39"/>
        <v>9.2219641369254892E-3</v>
      </c>
      <c r="CF53" s="13">
        <v>0</v>
      </c>
      <c r="CG53" s="13">
        <v>21455.3</v>
      </c>
      <c r="CH53" s="27">
        <f t="shared" si="40"/>
        <v>0</v>
      </c>
      <c r="CI53" s="27">
        <f>IF(SUM(CF42:CF53)=0,0,SUM(CF42:CF53)/SUM($CZ42:$CZ53))</f>
        <v>0</v>
      </c>
      <c r="CJ53" s="27">
        <f t="shared" si="41"/>
        <v>0</v>
      </c>
      <c r="CK53" s="13">
        <f t="shared" si="2"/>
        <v>2784.7000000000003</v>
      </c>
      <c r="CL53" s="13">
        <f t="shared" si="3"/>
        <v>269102.7</v>
      </c>
      <c r="CM53" s="27">
        <f t="shared" si="42"/>
        <v>8.3071949666875713E-2</v>
      </c>
      <c r="CN53" s="27">
        <f>IF(SUM(CK42:CK53)=0,0,SUM(CK42:CK53)/SUM($CZ42:$CZ53))</f>
        <v>0.67037353156796853</v>
      </c>
      <c r="CO53" s="27">
        <f t="shared" si="43"/>
        <v>6.777669204512049E-2</v>
      </c>
      <c r="CP53" s="13">
        <f>$CZ53-BG53</f>
        <v>6193.1</v>
      </c>
      <c r="CQ53" s="13">
        <f>$DA53-BH53</f>
        <v>321651.00000000006</v>
      </c>
      <c r="CR53" s="27">
        <f t="shared" si="44"/>
        <v>9.8642576714104729E-2</v>
      </c>
      <c r="CS53" s="27">
        <f>IF(SUM(CP42:CP53)=0,0,SUM(CP42:CP53)/SUM($CZ42:$CZ53))</f>
        <v>0.91644679291256859</v>
      </c>
      <c r="CT53" s="27">
        <f t="shared" si="45"/>
        <v>9.265540647718104E-2</v>
      </c>
      <c r="CU53" s="13">
        <f t="shared" si="4"/>
        <v>6318.1</v>
      </c>
      <c r="CV53" s="13">
        <f t="shared" si="5"/>
        <v>318419.7</v>
      </c>
      <c r="CW53" s="27">
        <f t="shared" si="46"/>
        <v>9.981338318010799E-2</v>
      </c>
      <c r="CX53" s="27">
        <f>IF(SUM(CU42:CU53)=0,0,SUM(CU42:CU53)/SUM($CZ42:$CZ53))</f>
        <v>0.91643616814055862</v>
      </c>
      <c r="CY53" s="27">
        <f t="shared" si="47"/>
        <v>9.2654332282173846E-2</v>
      </c>
      <c r="CZ53" s="13">
        <f t="shared" si="6"/>
        <v>6318.1</v>
      </c>
      <c r="DA53" s="13">
        <f t="shared" si="7"/>
        <v>340505.60000000003</v>
      </c>
      <c r="DB53" s="27">
        <f>IF(SUM(CZ42:CZ53)=0,0,SUM(CZ42:CZ53)/DA41)</f>
        <v>0.10110287601390582</v>
      </c>
      <c r="DC53" s="27">
        <f>CM53</f>
        <v>8.3071949666875713E-2</v>
      </c>
      <c r="DD53" s="27">
        <f>VLOOKUP(A53,moodys_data!A:C,3,FALSE)</f>
        <v>3.577827076416891E-2</v>
      </c>
      <c r="DE53" s="27">
        <f t="shared" si="48"/>
        <v>9.8642576714104729E-2</v>
      </c>
      <c r="DF53" s="27">
        <f t="shared" si="49"/>
        <v>9.981338318010799E-2</v>
      </c>
      <c r="DG53" s="29">
        <f t="shared" si="50"/>
        <v>10.110287601390581</v>
      </c>
    </row>
    <row r="54" spans="1:111" x14ac:dyDescent="0.25">
      <c r="A54" s="10">
        <v>37011</v>
      </c>
      <c r="B54" s="13">
        <f t="shared" si="0"/>
        <v>0</v>
      </c>
      <c r="C54" s="13">
        <f t="shared" si="1"/>
        <v>0</v>
      </c>
      <c r="D54" s="13">
        <v>0</v>
      </c>
      <c r="E54" s="13">
        <v>7835.8</v>
      </c>
      <c r="F54" s="27">
        <f t="shared" si="8"/>
        <v>0</v>
      </c>
      <c r="G54" s="27">
        <f>IF(SUM(D43:D54)=0,0,SUM(D43:D54)/SUM($CZ43:$CZ54))</f>
        <v>0</v>
      </c>
      <c r="H54" s="27">
        <f t="shared" si="9"/>
        <v>0</v>
      </c>
      <c r="I54" s="13">
        <v>0</v>
      </c>
      <c r="J54" s="13">
        <v>2551.8000000000002</v>
      </c>
      <c r="K54" s="27">
        <f t="shared" si="10"/>
        <v>0</v>
      </c>
      <c r="L54" s="27">
        <f>IF(SUM(I43:I54)=0,0,SUM(I43:I54)/SUM($CZ43:$CZ54))</f>
        <v>0</v>
      </c>
      <c r="M54" s="27">
        <f t="shared" si="11"/>
        <v>0</v>
      </c>
      <c r="N54" s="13">
        <v>0</v>
      </c>
      <c r="O54" s="13">
        <v>34692.1</v>
      </c>
      <c r="P54" s="27">
        <f t="shared" si="12"/>
        <v>0.14372735792315328</v>
      </c>
      <c r="Q54" s="27">
        <f>IF(SUM(N43:N54)=0,0,SUM(N43:N54)/SUM($CZ43:$CZ54))</f>
        <v>0.15023649216688234</v>
      </c>
      <c r="R54" s="27">
        <f t="shared" si="13"/>
        <v>1.4045608073473747E-2</v>
      </c>
      <c r="S54" s="13">
        <v>225</v>
      </c>
      <c r="T54" s="13">
        <v>18637.300000000003</v>
      </c>
      <c r="U54" s="27">
        <f t="shared" si="14"/>
        <v>2.7712171311604472E-2</v>
      </c>
      <c r="V54" s="27">
        <f>IF(SUM(S43:S54)=0,0,SUM(S43:S54)/SUM($CZ43:$CZ54))</f>
        <v>1.6082929432491906E-2</v>
      </c>
      <c r="W54" s="27">
        <f t="shared" si="15"/>
        <v>1.5035929035882561E-3</v>
      </c>
      <c r="X54" s="13">
        <v>100</v>
      </c>
      <c r="Y54" s="13">
        <v>13686.4</v>
      </c>
      <c r="Z54" s="27">
        <f t="shared" si="16"/>
        <v>0.19704024806330175</v>
      </c>
      <c r="AA54" s="27">
        <f>IF(SUM(X43:X54)=0,0,SUM(X43:X54)/SUM($CZ43:$CZ54))</f>
        <v>6.9449013458487779E-2</v>
      </c>
      <c r="AB54" s="27">
        <f t="shared" si="17"/>
        <v>6.4927875382220146E-3</v>
      </c>
      <c r="AC54" s="13">
        <v>0</v>
      </c>
      <c r="AD54" s="13">
        <v>14317.7</v>
      </c>
      <c r="AE54" s="27">
        <f t="shared" si="18"/>
        <v>8.4618915520785522E-3</v>
      </c>
      <c r="AF54" s="27">
        <f>IF(SUM(AC43:AC54)=0,0,SUM(AC43:AC54)/SUM($CZ43:$CZ54))</f>
        <v>4.6494286904840238E-3</v>
      </c>
      <c r="AG54" s="27">
        <f t="shared" si="19"/>
        <v>4.3467503940096858E-4</v>
      </c>
      <c r="AH54" s="13">
        <v>0</v>
      </c>
      <c r="AI54" s="13">
        <v>6629.9</v>
      </c>
      <c r="AJ54" s="27">
        <f t="shared" si="20"/>
        <v>0.11809212207964828</v>
      </c>
      <c r="AK54" s="27">
        <f>IF(SUM(AH43:AH54)=0,0,SUM(AH43:AH54)/SUM($CZ43:$CZ54))</f>
        <v>3.3774151808233004E-2</v>
      </c>
      <c r="AL54" s="27">
        <f t="shared" si="21"/>
        <v>3.1575450975353373E-3</v>
      </c>
      <c r="AM54" s="13">
        <v>350</v>
      </c>
      <c r="AN54" s="13">
        <v>19644.599999999999</v>
      </c>
      <c r="AO54" s="27">
        <f t="shared" si="22"/>
        <v>4.9181091179996972E-2</v>
      </c>
      <c r="AP54" s="27">
        <f>IF(SUM(AM43:AM54)=0,0,SUM(AM43:AM54)/SUM($CZ43:$CZ54))</f>
        <v>3.0886534932853774E-2</v>
      </c>
      <c r="AQ54" s="27">
        <f t="shared" si="23"/>
        <v>2.8875818262092644E-3</v>
      </c>
      <c r="AR54" s="13">
        <v>0</v>
      </c>
      <c r="AS54" s="13">
        <v>2936</v>
      </c>
      <c r="AT54" s="27">
        <f t="shared" si="24"/>
        <v>0.29743589743589743</v>
      </c>
      <c r="AU54" s="27">
        <f>IF(SUM(AR43:AR54)=0,0,SUM(AR43:AR54)/SUM($CZ43:$CZ54))</f>
        <v>6.3600675483036174E-3</v>
      </c>
      <c r="AV54" s="27">
        <f t="shared" si="25"/>
        <v>5.9460264823717386E-4</v>
      </c>
      <c r="AW54" s="13">
        <v>0</v>
      </c>
      <c r="AX54" s="13">
        <v>23848.6</v>
      </c>
      <c r="AY54" s="27">
        <f t="shared" si="26"/>
        <v>0.10598512919928345</v>
      </c>
      <c r="AZ54" s="27">
        <f>IF(SUM(AW43:AW54)=0,0,SUM(AW43:AW54)/SUM($CZ43:$CZ54))</f>
        <v>7.8934286612423341E-2</v>
      </c>
      <c r="BA54" s="27">
        <f t="shared" si="27"/>
        <v>7.379565625679178E-3</v>
      </c>
      <c r="BB54" s="13">
        <v>0</v>
      </c>
      <c r="BC54" s="13">
        <v>53472.7</v>
      </c>
      <c r="BD54" s="27">
        <f t="shared" si="28"/>
        <v>1.0568711029540524E-2</v>
      </c>
      <c r="BE54" s="27">
        <f>IF(SUM(BB43:BB54)=0,0,SUM(BB43:BB54)/SUM($CZ43:$CZ54))</f>
        <v>1.7428047166845775E-2</v>
      </c>
      <c r="BF54" s="27">
        <f t="shared" si="29"/>
        <v>1.6293479464338193E-3</v>
      </c>
      <c r="BG54" s="13">
        <v>0</v>
      </c>
      <c r="BH54" s="13">
        <v>24713.4</v>
      </c>
      <c r="BI54" s="27">
        <f t="shared" si="30"/>
        <v>9.3835946189730443E-2</v>
      </c>
      <c r="BJ54" s="27">
        <f>IF(SUM(BG43:BG54)=0,0,SUM(BG43:BG54)/SUM($CZ43:$CZ54))</f>
        <v>6.1981416906083012E-2</v>
      </c>
      <c r="BK54" s="27">
        <f t="shared" si="31"/>
        <v>5.7946420150331952E-3</v>
      </c>
      <c r="BL54" s="13">
        <v>0</v>
      </c>
      <c r="BM54" s="13">
        <v>7748.7999999999993</v>
      </c>
      <c r="BN54" s="27">
        <f t="shared" si="32"/>
        <v>6.157635467980295E-2</v>
      </c>
      <c r="BO54" s="27">
        <f>IF(SUM(BL43:BL54)=0,0,SUM(BL43:BL54)/SUM($CZ43:$CZ54))</f>
        <v>2.2114027969676368E-2</v>
      </c>
      <c r="BP54" s="27">
        <f t="shared" si="33"/>
        <v>2.0674402424338519E-3</v>
      </c>
      <c r="BQ54" s="13">
        <v>666.1</v>
      </c>
      <c r="BR54" s="13">
        <v>16079.1</v>
      </c>
      <c r="BS54" s="27">
        <f t="shared" si="34"/>
        <v>0.12389443539072513</v>
      </c>
      <c r="BT54" s="27">
        <f>IF(SUM(BQ43:BQ54)=0,0,SUM(BQ43:BQ54)/SUM($CZ43:$CZ54))</f>
        <v>5.7244263145967207E-2</v>
      </c>
      <c r="BU54" s="27">
        <f t="shared" si="35"/>
        <v>5.3517655597944717E-3</v>
      </c>
      <c r="BV54" s="13">
        <v>740</v>
      </c>
      <c r="BW54" s="13">
        <v>72826.300000000017</v>
      </c>
      <c r="BX54" s="27">
        <f t="shared" si="36"/>
        <v>0.14988562248299817</v>
      </c>
      <c r="BY54" s="27">
        <f>IF(SUM(BV43:BV54)=0,0,SUM(BV43:BV54)/SUM($CZ43:$CZ54))</f>
        <v>0.35397796638667756</v>
      </c>
      <c r="BZ54" s="27">
        <f t="shared" si="37"/>
        <v>3.3093396356657707E-2</v>
      </c>
      <c r="CA54" s="13">
        <v>175</v>
      </c>
      <c r="CB54" s="13">
        <v>6871.4</v>
      </c>
      <c r="CC54" s="27">
        <f t="shared" si="38"/>
        <v>0.29128294173242192</v>
      </c>
      <c r="CD54" s="27">
        <f>IF(SUM(CA43:CA54)=0,0,SUM(CA43:CA54)/SUM($CZ43:$CZ54))</f>
        <v>9.688137377459044E-2</v>
      </c>
      <c r="CE54" s="27">
        <f t="shared" si="39"/>
        <v>9.0574386158197105E-3</v>
      </c>
      <c r="CF54" s="13">
        <v>0</v>
      </c>
      <c r="CG54" s="13">
        <v>22899.9</v>
      </c>
      <c r="CH54" s="27">
        <f t="shared" si="40"/>
        <v>0</v>
      </c>
      <c r="CI54" s="27">
        <f>IF(SUM(CF43:CF54)=0,0,SUM(CF43:CF54)/SUM($CZ43:$CZ54))</f>
        <v>0</v>
      </c>
      <c r="CJ54" s="27">
        <f t="shared" si="41"/>
        <v>0</v>
      </c>
      <c r="CK54" s="13">
        <f t="shared" si="2"/>
        <v>1516.1</v>
      </c>
      <c r="CL54" s="13">
        <f t="shared" si="3"/>
        <v>276565.5</v>
      </c>
      <c r="CM54" s="27">
        <f t="shared" si="42"/>
        <v>7.751013280309163E-2</v>
      </c>
      <c r="CN54" s="27">
        <f>IF(SUM(CK43:CK54)=0,0,SUM(CK43:CK54)/SUM($CZ43:$CZ54))</f>
        <v>0.64602203361332255</v>
      </c>
      <c r="CO54" s="27">
        <f t="shared" si="43"/>
        <v>6.0396593131860993E-2</v>
      </c>
      <c r="CP54" s="13">
        <f>$CZ54-BG54</f>
        <v>2256.1</v>
      </c>
      <c r="CQ54" s="13">
        <f>$DA54-BH54</f>
        <v>324678.40000000002</v>
      </c>
      <c r="CR54" s="27">
        <f t="shared" si="44"/>
        <v>9.3467219548261496E-2</v>
      </c>
      <c r="CS54" s="27">
        <f>IF(SUM(CP43:CP54)=0,0,SUM(CP43:CP54)/SUM($CZ43:$CZ54))</f>
        <v>0.93801858309391706</v>
      </c>
      <c r="CT54" s="27">
        <f t="shared" si="45"/>
        <v>8.7695347473485494E-2</v>
      </c>
      <c r="CU54" s="13">
        <f t="shared" si="4"/>
        <v>2256.1</v>
      </c>
      <c r="CV54" s="13">
        <f t="shared" si="5"/>
        <v>325543.20000000007</v>
      </c>
      <c r="CW54" s="27">
        <f t="shared" si="46"/>
        <v>9.2554862705040694E-2</v>
      </c>
      <c r="CX54" s="27">
        <f>IF(SUM(CU43:CU54)=0,0,SUM(CU43:CU54)/SUM($CZ43:$CZ54))</f>
        <v>0.9210657133875767</v>
      </c>
      <c r="CY54" s="27">
        <f t="shared" si="47"/>
        <v>8.61104238628395E-2</v>
      </c>
      <c r="CZ54" s="13">
        <f t="shared" si="6"/>
        <v>2256.1</v>
      </c>
      <c r="DA54" s="13">
        <f t="shared" si="7"/>
        <v>349391.80000000005</v>
      </c>
      <c r="DB54" s="27">
        <f>IF(SUM(CZ43:CZ54)=0,0,SUM(CZ43:CZ54)/DA42)</f>
        <v>9.3489989488518679E-2</v>
      </c>
      <c r="DC54" s="27">
        <f>CM54</f>
        <v>7.751013280309163E-2</v>
      </c>
      <c r="DD54" s="27">
        <f>VLOOKUP(A54,moodys_data!A:C,3,FALSE)</f>
        <v>3.5895755570867771E-2</v>
      </c>
      <c r="DE54" s="27">
        <f t="shared" si="48"/>
        <v>9.3467219548261496E-2</v>
      </c>
      <c r="DF54" s="27">
        <f t="shared" si="49"/>
        <v>9.2554862705040694E-2</v>
      </c>
      <c r="DG54" s="29">
        <f t="shared" si="50"/>
        <v>9.3489989488518681</v>
      </c>
    </row>
    <row r="55" spans="1:111" x14ac:dyDescent="0.25">
      <c r="A55" s="10">
        <v>37042</v>
      </c>
      <c r="B55" s="13">
        <f t="shared" si="0"/>
        <v>0</v>
      </c>
      <c r="C55" s="13">
        <f t="shared" si="1"/>
        <v>0</v>
      </c>
      <c r="D55" s="13">
        <v>0</v>
      </c>
      <c r="E55" s="13">
        <v>7835.8</v>
      </c>
      <c r="F55" s="27">
        <f t="shared" si="8"/>
        <v>0</v>
      </c>
      <c r="G55" s="27">
        <f>IF(SUM(D44:D55)=0,0,SUM(D44:D55)/SUM($CZ44:$CZ55))</f>
        <v>0</v>
      </c>
      <c r="H55" s="27">
        <f t="shared" si="9"/>
        <v>0</v>
      </c>
      <c r="I55" s="13">
        <v>0</v>
      </c>
      <c r="J55" s="13">
        <v>2551.8000000000002</v>
      </c>
      <c r="K55" s="27">
        <f t="shared" si="10"/>
        <v>0</v>
      </c>
      <c r="L55" s="27">
        <f>IF(SUM(I44:I55)=0,0,SUM(I44:I55)/SUM($CZ44:$CZ55))</f>
        <v>0</v>
      </c>
      <c r="M55" s="27">
        <f t="shared" si="11"/>
        <v>0</v>
      </c>
      <c r="N55" s="13">
        <v>445</v>
      </c>
      <c r="O55" s="13">
        <v>36716.9</v>
      </c>
      <c r="P55" s="27">
        <f t="shared" si="12"/>
        <v>0.14978133611175848</v>
      </c>
      <c r="Q55" s="27">
        <f>IF(SUM(N44:N55)=0,0,SUM(N44:N55)/SUM($CZ44:$CZ55))</f>
        <v>0.15013071423909199</v>
      </c>
      <c r="R55" s="27">
        <f t="shared" si="13"/>
        <v>1.4803854516950652E-2</v>
      </c>
      <c r="S55" s="13">
        <v>381</v>
      </c>
      <c r="T55" s="13">
        <v>16655.7</v>
      </c>
      <c r="U55" s="27">
        <f t="shared" si="14"/>
        <v>5.271741922227359E-2</v>
      </c>
      <c r="V55" s="27">
        <f>IF(SUM(S44:S55)=0,0,SUM(S44:S55)/SUM($CZ44:$CZ55))</f>
        <v>2.8204044755456164E-2</v>
      </c>
      <c r="W55" s="27">
        <f t="shared" si="15"/>
        <v>2.7811003062597791E-3</v>
      </c>
      <c r="X55" s="13">
        <v>100</v>
      </c>
      <c r="Y55" s="13">
        <v>13316.4</v>
      </c>
      <c r="Z55" s="27">
        <f t="shared" si="16"/>
        <v>0.19704024806330175</v>
      </c>
      <c r="AA55" s="27">
        <f>IF(SUM(X44:X55)=0,0,SUM(X44:X55)/SUM($CZ44:$CZ55))</f>
        <v>6.5271236340276137E-2</v>
      </c>
      <c r="AB55" s="27">
        <f t="shared" si="17"/>
        <v>6.4361639243527167E-3</v>
      </c>
      <c r="AC55" s="13">
        <v>0</v>
      </c>
      <c r="AD55" s="13">
        <v>14168.7</v>
      </c>
      <c r="AE55" s="27">
        <f t="shared" si="18"/>
        <v>8.2292279923142121E-3</v>
      </c>
      <c r="AF55" s="27">
        <f>IF(SUM(AC44:AC55)=0,0,SUM(AC44:AC55)/SUM($CZ44:$CZ55))</f>
        <v>4.3697375065700657E-3</v>
      </c>
      <c r="AG55" s="27">
        <f t="shared" si="19"/>
        <v>4.3088423746192927E-4</v>
      </c>
      <c r="AH55" s="13">
        <v>0</v>
      </c>
      <c r="AI55" s="13">
        <v>6599.9</v>
      </c>
      <c r="AJ55" s="27">
        <f t="shared" si="20"/>
        <v>0.11809212207964828</v>
      </c>
      <c r="AK55" s="27">
        <f>IF(SUM(AH44:AH55)=0,0,SUM(AH44:AH55)/SUM($CZ44:$CZ55))</f>
        <v>3.1742432830744821E-2</v>
      </c>
      <c r="AL55" s="27">
        <f t="shared" si="21"/>
        <v>3.1300081400536368E-3</v>
      </c>
      <c r="AM55" s="13">
        <v>0</v>
      </c>
      <c r="AN55" s="13">
        <v>19704.3</v>
      </c>
      <c r="AO55" s="27">
        <f t="shared" si="22"/>
        <v>2.0610543176143591E-2</v>
      </c>
      <c r="AP55" s="27">
        <f>IF(SUM(AM44:AM55)=0,0,SUM(AM44:AM55)/SUM($CZ44:$CZ55))</f>
        <v>1.2023648799524552E-2</v>
      </c>
      <c r="AQ55" s="27">
        <f t="shared" si="23"/>
        <v>1.1856091439597109E-3</v>
      </c>
      <c r="AR55" s="13">
        <v>0</v>
      </c>
      <c r="AS55" s="13">
        <v>2936</v>
      </c>
      <c r="AT55" s="27">
        <f t="shared" si="24"/>
        <v>5.5063291139240508E-2</v>
      </c>
      <c r="AU55" s="27">
        <f>IF(SUM(AR44:AR55)=0,0,SUM(AR44:AR55)/SUM($CZ44:$CZ55))</f>
        <v>5.9774711174779204E-3</v>
      </c>
      <c r="AV55" s="27">
        <f t="shared" si="25"/>
        <v>5.8941711728282772E-4</v>
      </c>
      <c r="AW55" s="13">
        <v>0</v>
      </c>
      <c r="AX55" s="13">
        <v>23848.6</v>
      </c>
      <c r="AY55" s="27">
        <f t="shared" si="26"/>
        <v>0.10653412594657261</v>
      </c>
      <c r="AZ55" s="27">
        <f>IF(SUM(AW44:AW55)=0,0,SUM(AW44:AW55)/SUM($CZ44:$CZ55))</f>
        <v>7.4185913093066491E-2</v>
      </c>
      <c r="BA55" s="27">
        <f t="shared" si="27"/>
        <v>7.3152084182314158E-3</v>
      </c>
      <c r="BB55" s="13">
        <v>193.1</v>
      </c>
      <c r="BC55" s="13">
        <v>54532.6</v>
      </c>
      <c r="BD55" s="27">
        <f t="shared" si="28"/>
        <v>1.5159778498414775E-2</v>
      </c>
      <c r="BE55" s="27">
        <f>IF(SUM(BB44:BB55)=0,0,SUM(BB44:BB55)/SUM($CZ44:$CZ55))</f>
        <v>2.3013263802289994E-2</v>
      </c>
      <c r="BF55" s="27">
        <f t="shared" si="29"/>
        <v>2.2692559015388865E-3</v>
      </c>
      <c r="BG55" s="13">
        <v>0</v>
      </c>
      <c r="BH55" s="13">
        <v>26596.6</v>
      </c>
      <c r="BI55" s="27">
        <f t="shared" si="30"/>
        <v>7.2035287124532665E-2</v>
      </c>
      <c r="BJ55" s="27">
        <f>IF(SUM(BG44:BG55)=0,0,SUM(BG44:BG55)/SUM($CZ44:$CZ55))</f>
        <v>4.4545901138124247E-2</v>
      </c>
      <c r="BK55" s="27">
        <f t="shared" si="31"/>
        <v>4.3925125056358781E-3</v>
      </c>
      <c r="BL55" s="13">
        <v>0</v>
      </c>
      <c r="BM55" s="13">
        <v>9057.7999999999993</v>
      </c>
      <c r="BN55" s="27">
        <f t="shared" si="32"/>
        <v>2.849814762040467E-2</v>
      </c>
      <c r="BO55" s="27">
        <f>IF(SUM(BL44:BL55)=0,0,SUM(BL44:BL55)/SUM($CZ44:$CZ55))</f>
        <v>9.6189190396196427E-3</v>
      </c>
      <c r="BP55" s="27">
        <f t="shared" si="33"/>
        <v>9.4848731516776854E-4</v>
      </c>
      <c r="BQ55" s="13">
        <v>2249</v>
      </c>
      <c r="BR55" s="13">
        <v>15847.2</v>
      </c>
      <c r="BS55" s="27">
        <f t="shared" si="34"/>
        <v>0.30133880968366178</v>
      </c>
      <c r="BT55" s="27">
        <f>IF(SUM(BQ44:BQ55)=0,0,SUM(BQ44:BQ55)/SUM($CZ44:$CZ55))</f>
        <v>0.13106120724304604</v>
      </c>
      <c r="BU55" s="27">
        <f t="shared" si="35"/>
        <v>1.2923478414630553E-2</v>
      </c>
      <c r="BV55" s="13">
        <v>175</v>
      </c>
      <c r="BW55" s="13">
        <v>69752.100000000006</v>
      </c>
      <c r="BX55" s="27">
        <f t="shared" si="36"/>
        <v>0.15428287070797486</v>
      </c>
      <c r="BY55" s="27">
        <f>IF(SUM(BV44:BV55)=0,0,SUM(BV44:BV55)/SUM($CZ44:$CZ55))</f>
        <v>0.33869588069792134</v>
      </c>
      <c r="BZ55" s="27">
        <f t="shared" si="37"/>
        <v>3.3397593348935953E-2</v>
      </c>
      <c r="CA55" s="13">
        <v>0</v>
      </c>
      <c r="CB55" s="13">
        <v>6542.4</v>
      </c>
      <c r="CC55" s="27">
        <f t="shared" si="38"/>
        <v>0.25254144886636953</v>
      </c>
      <c r="CD55" s="27">
        <f>IF(SUM(CA44:CA55)=0,0,SUM(CA44:CA55)/SUM($CZ44:$CZ55))</f>
        <v>8.1159629396790722E-2</v>
      </c>
      <c r="CE55" s="27">
        <f t="shared" si="39"/>
        <v>8.0028617217280489E-3</v>
      </c>
      <c r="CF55" s="13">
        <v>0</v>
      </c>
      <c r="CG55" s="13">
        <v>24614.9</v>
      </c>
      <c r="CH55" s="27">
        <f t="shared" si="40"/>
        <v>0</v>
      </c>
      <c r="CI55" s="27">
        <f>IF(SUM(CF44:CF55)=0,0,SUM(CF44:CF55)/SUM($CZ44:$CZ55))</f>
        <v>0</v>
      </c>
      <c r="CJ55" s="27">
        <f t="shared" si="41"/>
        <v>0</v>
      </c>
      <c r="CK55" s="13">
        <f t="shared" si="2"/>
        <v>3368.1</v>
      </c>
      <c r="CL55" s="13">
        <f t="shared" si="3"/>
        <v>281525.60000000009</v>
      </c>
      <c r="CM55" s="27">
        <f t="shared" si="42"/>
        <v>8.3224421593274631E-2</v>
      </c>
      <c r="CN55" s="27">
        <f>IF(SUM(CK44:CK55)=0,0,SUM(CK44:CK55)/SUM($CZ44:$CZ55))</f>
        <v>0.66130411930207889</v>
      </c>
      <c r="CO55" s="27">
        <f t="shared" si="43"/>
        <v>6.5208841663253803E-2</v>
      </c>
      <c r="CP55" s="13">
        <f>$CZ55-BG55</f>
        <v>3543.1</v>
      </c>
      <c r="CQ55" s="13">
        <f>$DA55-BH55</f>
        <v>324681.10000000009</v>
      </c>
      <c r="CR55" s="27">
        <f t="shared" si="44"/>
        <v>0.1003318831482724</v>
      </c>
      <c r="CS55" s="27">
        <f>IF(SUM(CP44:CP55)=0,0,SUM(CP44:CP55)/SUM($CZ44:$CZ55))</f>
        <v>0.95545409886187582</v>
      </c>
      <c r="CT55" s="27">
        <f t="shared" si="45"/>
        <v>9.4213922506553874E-2</v>
      </c>
      <c r="CU55" s="13">
        <f t="shared" si="4"/>
        <v>3543.1</v>
      </c>
      <c r="CV55" s="13">
        <f t="shared" si="5"/>
        <v>327429.10000000009</v>
      </c>
      <c r="CW55" s="27">
        <f t="shared" si="46"/>
        <v>9.8021942529254016E-2</v>
      </c>
      <c r="CX55" s="27">
        <f>IF(SUM(CU44:CU55)=0,0,SUM(CU44:CU55)/SUM($CZ44:$CZ55))</f>
        <v>0.92581408690693356</v>
      </c>
      <c r="CY55" s="27">
        <f t="shared" si="47"/>
        <v>9.1291226593958316E-2</v>
      </c>
      <c r="CZ55" s="13">
        <f t="shared" si="6"/>
        <v>3543.1</v>
      </c>
      <c r="DA55" s="13">
        <f t="shared" si="7"/>
        <v>351277.70000000007</v>
      </c>
      <c r="DB55" s="27">
        <f>IF(SUM(CZ44:CZ55)=0,0,SUM(CZ44:CZ55)/DA43)</f>
        <v>9.8606435012189728E-2</v>
      </c>
      <c r="DC55" s="27">
        <f>CM55</f>
        <v>8.3224421593274631E-2</v>
      </c>
      <c r="DD55" s="27">
        <f>VLOOKUP(A55,moodys_data!A:C,3,FALSE)</f>
        <v>3.602245332185209E-2</v>
      </c>
      <c r="DE55" s="27">
        <f t="shared" si="48"/>
        <v>0.1003318831482724</v>
      </c>
      <c r="DF55" s="27">
        <f t="shared" si="49"/>
        <v>9.8021942529254016E-2</v>
      </c>
      <c r="DG55" s="29">
        <f t="shared" si="50"/>
        <v>9.8606435012189735</v>
      </c>
    </row>
    <row r="56" spans="1:111" x14ac:dyDescent="0.25">
      <c r="A56" s="10">
        <v>37072</v>
      </c>
      <c r="B56" s="13">
        <f t="shared" si="0"/>
        <v>1</v>
      </c>
      <c r="C56" s="13">
        <f t="shared" si="1"/>
        <v>0</v>
      </c>
      <c r="D56" s="13">
        <v>0</v>
      </c>
      <c r="E56" s="13">
        <v>7935.8</v>
      </c>
      <c r="F56" s="27">
        <f t="shared" si="8"/>
        <v>0</v>
      </c>
      <c r="G56" s="27">
        <f>IF(SUM(D45:D56)=0,0,SUM(D45:D56)/SUM($CZ45:$CZ56))</f>
        <v>0</v>
      </c>
      <c r="H56" s="27">
        <f t="shared" si="9"/>
        <v>0</v>
      </c>
      <c r="I56" s="13">
        <v>0</v>
      </c>
      <c r="J56" s="13">
        <v>2530.3000000000002</v>
      </c>
      <c r="K56" s="27">
        <f t="shared" si="10"/>
        <v>0</v>
      </c>
      <c r="L56" s="27">
        <f>IF(SUM(I45:I56)=0,0,SUM(I45:I56)/SUM($CZ45:$CZ56))</f>
        <v>0</v>
      </c>
      <c r="M56" s="27">
        <f t="shared" si="11"/>
        <v>0</v>
      </c>
      <c r="N56" s="13">
        <v>741.8</v>
      </c>
      <c r="O56" s="13">
        <v>37567.600000000006</v>
      </c>
      <c r="P56" s="27">
        <f t="shared" si="12"/>
        <v>0.1735693768207468</v>
      </c>
      <c r="Q56" s="27">
        <f>IF(SUM(N45:N56)=0,0,SUM(N45:N56)/SUM($CZ45:$CZ56))</f>
        <v>0.15745994196898855</v>
      </c>
      <c r="R56" s="27">
        <f t="shared" si="13"/>
        <v>1.7114218661595786E-2</v>
      </c>
      <c r="S56" s="13">
        <v>130</v>
      </c>
      <c r="T56" s="13">
        <v>16420.7</v>
      </c>
      <c r="U56" s="27">
        <f t="shared" si="14"/>
        <v>6.0195207170255588E-2</v>
      </c>
      <c r="V56" s="27">
        <f>IF(SUM(S45:S56)=0,0,SUM(S45:S56)/SUM($CZ45:$CZ56))</f>
        <v>2.9292723946108785E-2</v>
      </c>
      <c r="W56" s="27">
        <f t="shared" si="15"/>
        <v>3.1838071101677606E-3</v>
      </c>
      <c r="X56" s="13">
        <v>150</v>
      </c>
      <c r="Y56" s="13">
        <v>13185.6</v>
      </c>
      <c r="Z56" s="27">
        <f t="shared" si="16"/>
        <v>0.21259605712093085</v>
      </c>
      <c r="AA56" s="27">
        <f>IF(SUM(X45:X56)=0,0,SUM(X45:X56)/SUM($CZ45:$CZ56))</f>
        <v>6.3144147307595169E-2</v>
      </c>
      <c r="AB56" s="27">
        <f t="shared" si="17"/>
        <v>6.8630962942627868E-3</v>
      </c>
      <c r="AC56" s="13">
        <v>0</v>
      </c>
      <c r="AD56" s="13">
        <v>13977.5</v>
      </c>
      <c r="AE56" s="27">
        <f t="shared" si="18"/>
        <v>8.2292279923142121E-3</v>
      </c>
      <c r="AF56" s="27">
        <f>IF(SUM(AC45:AC56)=0,0,SUM(AC45:AC56)/SUM($CZ45:$CZ56))</f>
        <v>3.9180173353785888E-3</v>
      </c>
      <c r="AG56" s="27">
        <f t="shared" si="19"/>
        <v>4.2584675542937873E-4</v>
      </c>
      <c r="AH56" s="13">
        <v>513</v>
      </c>
      <c r="AI56" s="13">
        <v>6599.9</v>
      </c>
      <c r="AJ56" s="27">
        <f t="shared" si="20"/>
        <v>0.19110313185717134</v>
      </c>
      <c r="AK56" s="27">
        <f>IF(SUM(AH45:AH56)=0,0,SUM(AH45:AH56)/SUM($CZ45:$CZ56))</f>
        <v>4.4262507161470371E-2</v>
      </c>
      <c r="AL56" s="27">
        <f t="shared" si="21"/>
        <v>4.8108631096856697E-3</v>
      </c>
      <c r="AM56" s="13">
        <v>0</v>
      </c>
      <c r="AN56" s="13">
        <v>19854.3</v>
      </c>
      <c r="AO56" s="27">
        <f t="shared" si="22"/>
        <v>2.0671407309409626E-2</v>
      </c>
      <c r="AP56" s="27">
        <f>IF(SUM(AM45:AM56)=0,0,SUM(AM45:AM56)/SUM($CZ45:$CZ56))</f>
        <v>1.0780708076906493E-2</v>
      </c>
      <c r="AQ56" s="27">
        <f t="shared" si="23"/>
        <v>1.1717481478009635E-3</v>
      </c>
      <c r="AR56" s="13">
        <v>0</v>
      </c>
      <c r="AS56" s="13">
        <v>2936</v>
      </c>
      <c r="AT56" s="27">
        <f t="shared" si="24"/>
        <v>6.2056421413031845E-2</v>
      </c>
      <c r="AU56" s="27">
        <f>IF(SUM(AR45:AR56)=0,0,SUM(AR45:AR56)/SUM($CZ45:$CZ56))</f>
        <v>5.3595520153763712E-3</v>
      </c>
      <c r="AV56" s="27">
        <f t="shared" si="25"/>
        <v>5.8252622204962184E-4</v>
      </c>
      <c r="AW56" s="13">
        <v>0</v>
      </c>
      <c r="AX56" s="13">
        <v>23528.699999999997</v>
      </c>
      <c r="AY56" s="27">
        <f t="shared" si="26"/>
        <v>0.10393104311249289</v>
      </c>
      <c r="AZ56" s="27">
        <f>IF(SUM(AW45:AW56)=0,0,SUM(AW45:AW56)/SUM($CZ45:$CZ56))</f>
        <v>6.6516968834513066E-2</v>
      </c>
      <c r="BA56" s="27">
        <f t="shared" si="27"/>
        <v>7.2296860719319438E-3</v>
      </c>
      <c r="BB56" s="13">
        <v>0</v>
      </c>
      <c r="BC56" s="13">
        <v>54532.6</v>
      </c>
      <c r="BD56" s="27">
        <f t="shared" si="28"/>
        <v>1.517653855302953E-2</v>
      </c>
      <c r="BE56" s="27">
        <f>IF(SUM(BB45:BB56)=0,0,SUM(BB45:BB56)/SUM($CZ45:$CZ56))</f>
        <v>2.0634275259199027E-2</v>
      </c>
      <c r="BF56" s="27">
        <f t="shared" si="29"/>
        <v>2.2427259548910439E-3</v>
      </c>
      <c r="BG56" s="13">
        <v>0</v>
      </c>
      <c r="BH56" s="13">
        <v>26596.6</v>
      </c>
      <c r="BI56" s="27">
        <f t="shared" si="30"/>
        <v>7.397455644931257E-2</v>
      </c>
      <c r="BJ56" s="27">
        <f>IF(SUM(BG45:BG56)=0,0,SUM(BG45:BG56)/SUM($CZ45:$CZ56))</f>
        <v>3.9940983323784714E-2</v>
      </c>
      <c r="BK56" s="27">
        <f t="shared" si="31"/>
        <v>4.3411594950100276E-3</v>
      </c>
      <c r="BL56" s="13">
        <v>220</v>
      </c>
      <c r="BM56" s="13">
        <v>9057.7999999999993</v>
      </c>
      <c r="BN56" s="27">
        <f t="shared" si="32"/>
        <v>5.2082248286494028E-2</v>
      </c>
      <c r="BO56" s="27">
        <f>IF(SUM(BL45:BL56)=0,0,SUM(BL45:BL56)/SUM($CZ45:$CZ56))</f>
        <v>1.5401011538437847E-2</v>
      </c>
      <c r="BP56" s="27">
        <f t="shared" si="33"/>
        <v>1.6739259254299479E-3</v>
      </c>
      <c r="BQ56" s="13">
        <v>0</v>
      </c>
      <c r="BR56" s="13">
        <v>15192.2</v>
      </c>
      <c r="BS56" s="27">
        <f t="shared" si="34"/>
        <v>0.29985145363231236</v>
      </c>
      <c r="BT56" s="27">
        <f>IF(SUM(BQ45:BQ56)=0,0,SUM(BQ45:BQ56)/SUM($CZ45:$CZ56))</f>
        <v>0.11751279824058845</v>
      </c>
      <c r="BU56" s="27">
        <f t="shared" si="35"/>
        <v>1.2772389596215586E-2</v>
      </c>
      <c r="BV56" s="13">
        <v>1701.3</v>
      </c>
      <c r="BW56" s="13">
        <v>68995.8</v>
      </c>
      <c r="BX56" s="27">
        <f t="shared" si="36"/>
        <v>0.16860569413391321</v>
      </c>
      <c r="BY56" s="27">
        <f>IF(SUM(BV45:BV56)=0,0,SUM(BV45:BV56)/SUM($CZ45:$CZ56))</f>
        <v>0.35608678778022146</v>
      </c>
      <c r="BZ56" s="27">
        <f t="shared" si="37"/>
        <v>3.8702841321865827E-2</v>
      </c>
      <c r="CA56" s="13">
        <v>0</v>
      </c>
      <c r="CB56" s="13">
        <v>6367.4</v>
      </c>
      <c r="CC56" s="27">
        <f t="shared" si="38"/>
        <v>0.25231685420825484</v>
      </c>
      <c r="CD56" s="27">
        <f>IF(SUM(CA45:CA56)=0,0,SUM(CA45:CA56)/SUM($CZ45:$CZ56))</f>
        <v>6.9689577211431264E-2</v>
      </c>
      <c r="CE56" s="27">
        <f t="shared" si="39"/>
        <v>7.5745148125705144E-3</v>
      </c>
      <c r="CF56" s="13">
        <v>0</v>
      </c>
      <c r="CG56" s="13">
        <v>24379.9</v>
      </c>
      <c r="CH56" s="27">
        <f t="shared" si="40"/>
        <v>0</v>
      </c>
      <c r="CI56" s="27">
        <f>IF(SUM(CF45:CF56)=0,0,SUM(CF45:CF56)/SUM($CZ45:$CZ56))</f>
        <v>0</v>
      </c>
      <c r="CJ56" s="27">
        <f t="shared" si="41"/>
        <v>0</v>
      </c>
      <c r="CK56" s="13">
        <f t="shared" si="2"/>
        <v>1754.8</v>
      </c>
      <c r="CL56" s="13">
        <f t="shared" si="3"/>
        <v>280662.90000000008</v>
      </c>
      <c r="CM56" s="27">
        <f t="shared" si="42"/>
        <v>9.0838065003082988E-2</v>
      </c>
      <c r="CN56" s="27">
        <f>IF(SUM(CK45:CK56)=0,0,SUM(CK45:CK56)/SUM($CZ45:$CZ56))</f>
        <v>0.64391321221977871</v>
      </c>
      <c r="CO56" s="27">
        <f t="shared" si="43"/>
        <v>6.9986508157041036E-2</v>
      </c>
      <c r="CP56" s="13">
        <f>$CZ56-BG56</f>
        <v>3456.1</v>
      </c>
      <c r="CQ56" s="13">
        <f>$DA56-BH56</f>
        <v>323062.10000000009</v>
      </c>
      <c r="CR56" s="27">
        <f t="shared" si="44"/>
        <v>0.11085357612832093</v>
      </c>
      <c r="CS56" s="27">
        <f>IF(SUM(CP45:CP56)=0,0,SUM(CP45:CP56)/SUM($CZ45:$CZ56))</f>
        <v>0.9600590166762154</v>
      </c>
      <c r="CT56" s="27">
        <f t="shared" si="45"/>
        <v>0.10434818998389682</v>
      </c>
      <c r="CU56" s="13">
        <f t="shared" si="4"/>
        <v>3456.1</v>
      </c>
      <c r="CV56" s="13">
        <f t="shared" si="5"/>
        <v>326130.00000000006</v>
      </c>
      <c r="CW56" s="27">
        <f t="shared" si="46"/>
        <v>0.10904509486155767</v>
      </c>
      <c r="CX56" s="27">
        <f>IF(SUM(CU45:CU56)=0,0,SUM(CU45:CU56)/SUM($CZ45:$CZ56))</f>
        <v>0.93348303116548692</v>
      </c>
      <c r="CY56" s="27">
        <f t="shared" si="47"/>
        <v>0.1014596634069749</v>
      </c>
      <c r="CZ56" s="13">
        <f t="shared" si="6"/>
        <v>3456.1</v>
      </c>
      <c r="DA56" s="13">
        <f t="shared" si="7"/>
        <v>349658.70000000007</v>
      </c>
      <c r="DB56" s="27">
        <f>IF(SUM(CZ45:CZ56)=0,0,SUM(CZ45:CZ56)/DA44)</f>
        <v>0.10868934947890684</v>
      </c>
      <c r="DC56" s="27">
        <f>CM56</f>
        <v>9.0838065003082988E-2</v>
      </c>
      <c r="DD56" s="27">
        <f>VLOOKUP(A56,moodys_data!A:C,3,FALSE)</f>
        <v>3.6150855622967527E-2</v>
      </c>
      <c r="DE56" s="27">
        <f t="shared" si="48"/>
        <v>0.11085357612832093</v>
      </c>
      <c r="DF56" s="27">
        <f t="shared" si="49"/>
        <v>0.10904509486155767</v>
      </c>
      <c r="DG56" s="29">
        <f t="shared" si="50"/>
        <v>10.868934947890683</v>
      </c>
    </row>
    <row r="57" spans="1:111" x14ac:dyDescent="0.25">
      <c r="A57" s="10">
        <v>37103</v>
      </c>
      <c r="B57" s="13">
        <f t="shared" si="0"/>
        <v>0</v>
      </c>
      <c r="C57" s="13">
        <f t="shared" si="1"/>
        <v>0</v>
      </c>
      <c r="D57" s="13">
        <v>0</v>
      </c>
      <c r="E57" s="13">
        <v>7935.8</v>
      </c>
      <c r="F57" s="27">
        <f t="shared" si="8"/>
        <v>0</v>
      </c>
      <c r="G57" s="27">
        <f>IF(SUM(D46:D57)=0,0,SUM(D46:D57)/SUM($CZ46:$CZ57))</f>
        <v>0</v>
      </c>
      <c r="H57" s="27">
        <f t="shared" si="9"/>
        <v>0</v>
      </c>
      <c r="I57" s="13">
        <v>0</v>
      </c>
      <c r="J57" s="13">
        <v>2682.3</v>
      </c>
      <c r="K57" s="27">
        <f t="shared" si="10"/>
        <v>0</v>
      </c>
      <c r="L57" s="27">
        <f>IF(SUM(I46:I57)=0,0,SUM(I46:I57)/SUM($CZ46:$CZ57))</f>
        <v>0</v>
      </c>
      <c r="M57" s="27">
        <f t="shared" si="11"/>
        <v>0</v>
      </c>
      <c r="N57" s="13">
        <v>697.4</v>
      </c>
      <c r="O57" s="13">
        <v>38483.9</v>
      </c>
      <c r="P57" s="27">
        <f t="shared" si="12"/>
        <v>0.19232602794146855</v>
      </c>
      <c r="Q57" s="27">
        <f>IF(SUM(N46:N57)=0,0,SUM(N46:N57)/SUM($CZ46:$CZ57))</f>
        <v>0.16397301645544612</v>
      </c>
      <c r="R57" s="27">
        <f t="shared" si="13"/>
        <v>1.9165011960400529E-2</v>
      </c>
      <c r="S57" s="13">
        <v>165</v>
      </c>
      <c r="T57" s="13">
        <v>15939.7</v>
      </c>
      <c r="U57" s="27">
        <f t="shared" si="14"/>
        <v>7.1205257449116321E-2</v>
      </c>
      <c r="V57" s="27">
        <f>IF(SUM(S46:S57)=0,0,SUM(S46:S57)/SUM($CZ46:$CZ57))</f>
        <v>3.149961895622231E-2</v>
      </c>
      <c r="W57" s="27">
        <f t="shared" si="15"/>
        <v>3.6816458408453533E-3</v>
      </c>
      <c r="X57" s="13">
        <v>0</v>
      </c>
      <c r="Y57" s="13">
        <v>13692.1</v>
      </c>
      <c r="Z57" s="27">
        <f t="shared" si="16"/>
        <v>0.21193668779141292</v>
      </c>
      <c r="AA57" s="27">
        <f>IF(SUM(X46:X57)=0,0,SUM(X46:X57)/SUM($CZ46:$CZ57))</f>
        <v>5.7862203279799046E-2</v>
      </c>
      <c r="AB57" s="27">
        <f t="shared" si="17"/>
        <v>6.7628799047786499E-3</v>
      </c>
      <c r="AC57" s="13">
        <v>0</v>
      </c>
      <c r="AD57" s="13">
        <v>13669.5</v>
      </c>
      <c r="AE57" s="27">
        <f t="shared" si="18"/>
        <v>8.2882108020407765E-3</v>
      </c>
      <c r="AF57" s="27">
        <f>IF(SUM(AC46:AC57)=0,0,SUM(AC46:AC57)/SUM($CZ46:$CZ57))</f>
        <v>3.5902791498489944E-3</v>
      </c>
      <c r="AG57" s="27">
        <f t="shared" si="19"/>
        <v>4.1962845067699726E-4</v>
      </c>
      <c r="AH57" s="13">
        <v>0</v>
      </c>
      <c r="AI57" s="13">
        <v>6482.6</v>
      </c>
      <c r="AJ57" s="27">
        <f t="shared" si="20"/>
        <v>0.12857009208398487</v>
      </c>
      <c r="AK57" s="27">
        <f>IF(SUM(AH46:AH57)=0,0,SUM(AH46:AH57)/SUM($CZ46:$CZ57))</f>
        <v>2.7152897343983746E-2</v>
      </c>
      <c r="AL57" s="27">
        <f t="shared" si="21"/>
        <v>3.1736051065351517E-3</v>
      </c>
      <c r="AM57" s="13">
        <v>0</v>
      </c>
      <c r="AN57" s="13">
        <v>20204.2</v>
      </c>
      <c r="AO57" s="27">
        <f t="shared" si="22"/>
        <v>2.2614786193349959E-2</v>
      </c>
      <c r="AP57" s="27">
        <f>IF(SUM(AM46:AM57)=0,0,SUM(AM46:AM57)/SUM($CZ46:$CZ57))</f>
        <v>9.8789127550876418E-3</v>
      </c>
      <c r="AQ57" s="27">
        <f t="shared" si="23"/>
        <v>1.1546380325231842E-3</v>
      </c>
      <c r="AR57" s="13">
        <v>0</v>
      </c>
      <c r="AS57" s="13">
        <v>2936</v>
      </c>
      <c r="AT57" s="27">
        <f t="shared" si="24"/>
        <v>6.4804469273743018E-2</v>
      </c>
      <c r="AU57" s="27">
        <f>IF(SUM(AR46:AR57)=0,0,SUM(AR46:AR57)/SUM($CZ46:$CZ57))</f>
        <v>4.9112309125292847E-3</v>
      </c>
      <c r="AV57" s="27">
        <f t="shared" si="25"/>
        <v>5.7402005045438303E-4</v>
      </c>
      <c r="AW57" s="13">
        <v>0</v>
      </c>
      <c r="AX57" s="13">
        <v>24128.699999999997</v>
      </c>
      <c r="AY57" s="27">
        <f t="shared" si="26"/>
        <v>9.3082077369879654E-2</v>
      </c>
      <c r="AZ57" s="27">
        <f>IF(SUM(AW46:AW57)=0,0,SUM(AW46:AW57)/SUM($CZ46:$CZ57))</f>
        <v>5.53642496260126E-2</v>
      </c>
      <c r="BA57" s="27">
        <f t="shared" si="27"/>
        <v>6.4709214308406445E-3</v>
      </c>
      <c r="BB57" s="13">
        <v>150</v>
      </c>
      <c r="BC57" s="13">
        <v>55578.399999999994</v>
      </c>
      <c r="BD57" s="27">
        <f t="shared" si="28"/>
        <v>1.70301241481303E-2</v>
      </c>
      <c r="BE57" s="27">
        <f>IF(SUM(BB46:BB57)=0,0,SUM(BB46:BB57)/SUM($CZ46:$CZ57))</f>
        <v>2.3142058765418163E-2</v>
      </c>
      <c r="BF57" s="27">
        <f t="shared" si="29"/>
        <v>2.7048220653307386E-3</v>
      </c>
      <c r="BG57" s="13">
        <v>200</v>
      </c>
      <c r="BH57" s="13">
        <v>26649.599999999999</v>
      </c>
      <c r="BI57" s="27">
        <f t="shared" si="30"/>
        <v>7.5508830950378469E-2</v>
      </c>
      <c r="BJ57" s="27">
        <f>IF(SUM(BG46:BG57)=0,0,SUM(BG46:BG57)/SUM($CZ46:$CZ57))</f>
        <v>3.8011233735075797E-2</v>
      </c>
      <c r="BK57" s="27">
        <f t="shared" si="31"/>
        <v>4.4427172525684918E-3</v>
      </c>
      <c r="BL57" s="13">
        <v>0</v>
      </c>
      <c r="BM57" s="13">
        <v>9407.7999999999993</v>
      </c>
      <c r="BN57" s="27">
        <f t="shared" si="32"/>
        <v>5.3907193375884073E-2</v>
      </c>
      <c r="BO57" s="27">
        <f>IF(SUM(BL46:BL57)=0,0,SUM(BL46:BL57)/SUM($CZ46:$CZ57))</f>
        <v>1.411273250726806E-2</v>
      </c>
      <c r="BP57" s="27">
        <f t="shared" si="33"/>
        <v>1.6494829036045489E-3</v>
      </c>
      <c r="BQ57" s="13">
        <v>1663.8</v>
      </c>
      <c r="BR57" s="13">
        <v>15669</v>
      </c>
      <c r="BS57" s="27">
        <f t="shared" si="34"/>
        <v>0.39280055634019917</v>
      </c>
      <c r="BT57" s="27">
        <f>IF(SUM(BQ46:BQ57)=0,0,SUM(BQ46:BQ57)/SUM($CZ46:$CZ57))</f>
        <v>0.15464450026814194</v>
      </c>
      <c r="BU57" s="27">
        <f t="shared" si="35"/>
        <v>1.8074703761117923E-2</v>
      </c>
      <c r="BV57" s="13">
        <v>1984.8999999999999</v>
      </c>
      <c r="BW57" s="13">
        <v>67505.600000000006</v>
      </c>
      <c r="BX57" s="27">
        <f t="shared" si="36"/>
        <v>0.19588345965238033</v>
      </c>
      <c r="BY57" s="27">
        <f>IF(SUM(BV46:BV57)=0,0,SUM(BV46:BV57)/SUM($CZ46:$CZ57))</f>
        <v>0.38232521380789758</v>
      </c>
      <c r="BZ57" s="27">
        <f t="shared" si="37"/>
        <v>4.4685811444970101E-2</v>
      </c>
      <c r="CA57" s="13">
        <v>0</v>
      </c>
      <c r="CB57" s="13">
        <v>6667.4</v>
      </c>
      <c r="CC57" s="27">
        <f t="shared" si="38"/>
        <v>0.13248725869587039</v>
      </c>
      <c r="CD57" s="27">
        <f>IF(SUM(CA46:CA57)=0,0,SUM(CA46:CA57)/SUM($CZ46:$CZ57))</f>
        <v>3.3531852437268909E-2</v>
      </c>
      <c r="CE57" s="27">
        <f t="shared" si="39"/>
        <v>3.9191713789644084E-3</v>
      </c>
      <c r="CF57" s="13">
        <v>0</v>
      </c>
      <c r="CG57" s="13">
        <v>24302.400000000001</v>
      </c>
      <c r="CH57" s="27">
        <f t="shared" si="40"/>
        <v>0</v>
      </c>
      <c r="CI57" s="27">
        <f>IF(SUM(CF46:CF57)=0,0,SUM(CF46:CF57)/SUM($CZ46:$CZ57))</f>
        <v>0</v>
      </c>
      <c r="CJ57" s="27">
        <f t="shared" si="41"/>
        <v>0</v>
      </c>
      <c r="CK57" s="13">
        <f t="shared" si="2"/>
        <v>2876.2</v>
      </c>
      <c r="CL57" s="13">
        <f t="shared" si="3"/>
        <v>284429.40000000002</v>
      </c>
      <c r="CM57" s="27">
        <f t="shared" si="42"/>
        <v>9.3529650603696973E-2</v>
      </c>
      <c r="CN57" s="27">
        <f>IF(SUM(CK46:CK57)=0,0,SUM(CK46:CK57)/SUM($CZ46:$CZ57))</f>
        <v>0.6176747861921027</v>
      </c>
      <c r="CO57" s="27">
        <f t="shared" si="43"/>
        <v>7.2193248138641017E-2</v>
      </c>
      <c r="CP57" s="13">
        <f>$CZ57-BG57</f>
        <v>4661.0999999999995</v>
      </c>
      <c r="CQ57" s="13">
        <f>$DA57-BH57</f>
        <v>325285.40000000002</v>
      </c>
      <c r="CR57" s="27">
        <f t="shared" si="44"/>
        <v>0.11946533057731017</v>
      </c>
      <c r="CS57" s="27">
        <f>IF(SUM(CP46:CP57)=0,0,SUM(CP46:CP57)/SUM($CZ46:$CZ57))</f>
        <v>0.96198876626492424</v>
      </c>
      <c r="CT57" s="27">
        <f t="shared" si="45"/>
        <v>0.11243634233104262</v>
      </c>
      <c r="CU57" s="13">
        <f t="shared" si="4"/>
        <v>4861.0999999999995</v>
      </c>
      <c r="CV57" s="13">
        <f t="shared" si="5"/>
        <v>327806.3</v>
      </c>
      <c r="CW57" s="27">
        <f t="shared" si="46"/>
        <v>0.11865698761755342</v>
      </c>
      <c r="CX57" s="27">
        <f>IF(SUM(CU46:CU57)=0,0,SUM(CU46:CU57)/SUM($CZ46:$CZ57))</f>
        <v>0.94463575037398739</v>
      </c>
      <c r="CY57" s="27">
        <f t="shared" si="47"/>
        <v>0.11040813815277045</v>
      </c>
      <c r="CZ57" s="13">
        <f t="shared" si="6"/>
        <v>4861.0999999999995</v>
      </c>
      <c r="DA57" s="13">
        <f t="shared" si="7"/>
        <v>351935</v>
      </c>
      <c r="DB57" s="27">
        <f>IF(SUM(CZ46:CZ57)=0,0,SUM(CZ46:CZ57)/DA45)</f>
        <v>0.1168790595836111</v>
      </c>
      <c r="DC57" s="27">
        <f>CM57</f>
        <v>9.3529650603696973E-2</v>
      </c>
      <c r="DD57" s="27">
        <f>VLOOKUP(A57,moodys_data!A:C,3,FALSE)</f>
        <v>3.6289849345606792E-2</v>
      </c>
      <c r="DE57" s="27">
        <f t="shared" si="48"/>
        <v>0.11946533057731017</v>
      </c>
      <c r="DF57" s="27">
        <f t="shared" si="49"/>
        <v>0.11865698761755342</v>
      </c>
      <c r="DG57" s="29">
        <f t="shared" si="50"/>
        <v>11.68790595836111</v>
      </c>
    </row>
    <row r="58" spans="1:111" x14ac:dyDescent="0.25">
      <c r="A58" s="10">
        <v>37134</v>
      </c>
      <c r="B58" s="13">
        <f t="shared" si="0"/>
        <v>0</v>
      </c>
      <c r="C58" s="13">
        <f t="shared" si="1"/>
        <v>0</v>
      </c>
      <c r="D58" s="13">
        <v>0</v>
      </c>
      <c r="E58" s="13">
        <v>9635.7999999999993</v>
      </c>
      <c r="F58" s="27">
        <f t="shared" si="8"/>
        <v>0</v>
      </c>
      <c r="G58" s="27">
        <f>IF(SUM(D47:D58)=0,0,SUM(D47:D58)/SUM($CZ47:$CZ58))</f>
        <v>0</v>
      </c>
      <c r="H58" s="27">
        <f t="shared" si="9"/>
        <v>0</v>
      </c>
      <c r="I58" s="13">
        <v>0</v>
      </c>
      <c r="J58" s="13">
        <v>2557.3000000000002</v>
      </c>
      <c r="K58" s="27">
        <f t="shared" si="10"/>
        <v>0</v>
      </c>
      <c r="L58" s="27">
        <f>IF(SUM(I47:I58)=0,0,SUM(I47:I58)/SUM($CZ47:$CZ58))</f>
        <v>0</v>
      </c>
      <c r="M58" s="27">
        <f t="shared" si="11"/>
        <v>0</v>
      </c>
      <c r="N58" s="13">
        <v>0</v>
      </c>
      <c r="O58" s="13">
        <v>39292.300000000003</v>
      </c>
      <c r="P58" s="27">
        <f t="shared" si="12"/>
        <v>0.18877685311254014</v>
      </c>
      <c r="Q58" s="27">
        <f>IF(SUM(N47:N58)=0,0,SUM(N47:N58)/SUM($CZ47:$CZ58))</f>
        <v>0.16300819053444715</v>
      </c>
      <c r="R58" s="27">
        <f t="shared" si="13"/>
        <v>1.8903496954953615E-2</v>
      </c>
      <c r="S58" s="13">
        <v>125</v>
      </c>
      <c r="T58" s="13">
        <v>16009.7</v>
      </c>
      <c r="U58" s="27">
        <f t="shared" si="14"/>
        <v>7.8529393153198762E-2</v>
      </c>
      <c r="V58" s="27">
        <f>IF(SUM(S47:S58)=0,0,SUM(S47:S58)/SUM($CZ47:$CZ58))</f>
        <v>3.4821696638766296E-2</v>
      </c>
      <c r="W58" s="27">
        <f t="shared" si="15"/>
        <v>4.0381519126067127E-3</v>
      </c>
      <c r="X58" s="13">
        <v>0</v>
      </c>
      <c r="Y58" s="13">
        <v>13641.9</v>
      </c>
      <c r="Z58" s="27">
        <f t="shared" si="16"/>
        <v>0.20159831277719767</v>
      </c>
      <c r="AA58" s="27">
        <f>IF(SUM(X47:X58)=0,0,SUM(X47:X58)/SUM($CZ47:$CZ58))</f>
        <v>5.4715800520221014E-2</v>
      </c>
      <c r="AB58" s="27">
        <f t="shared" si="17"/>
        <v>6.3452024412434249E-3</v>
      </c>
      <c r="AC58" s="13">
        <v>0</v>
      </c>
      <c r="AD58" s="13">
        <v>14808.999999999998</v>
      </c>
      <c r="AE58" s="27">
        <f t="shared" si="18"/>
        <v>8.1815901357809497E-3</v>
      </c>
      <c r="AF58" s="27">
        <f>IF(SUM(AC47:AC58)=0,0,SUM(AC47:AC58)/SUM($CZ47:$CZ58))</f>
        <v>3.5691537570113397E-3</v>
      </c>
      <c r="AG58" s="27">
        <f t="shared" si="19"/>
        <v>4.1390243616726339E-4</v>
      </c>
      <c r="AH58" s="13">
        <v>0</v>
      </c>
      <c r="AI58" s="13">
        <v>5969.6</v>
      </c>
      <c r="AJ58" s="27">
        <f t="shared" si="20"/>
        <v>0.12580590320007323</v>
      </c>
      <c r="AK58" s="27">
        <f>IF(SUM(AH47:AH58)=0,0,SUM(AH47:AH58)/SUM($CZ47:$CZ58))</f>
        <v>2.6993128256642365E-2</v>
      </c>
      <c r="AL58" s="27">
        <f t="shared" si="21"/>
        <v>3.1302998710134229E-3</v>
      </c>
      <c r="AM58" s="13">
        <v>0</v>
      </c>
      <c r="AN58" s="13">
        <v>19918.2</v>
      </c>
      <c r="AO58" s="27">
        <f t="shared" si="22"/>
        <v>2.2541960248863242E-2</v>
      </c>
      <c r="AP58" s="27">
        <f>IF(SUM(AM47:AM58)=0,0,SUM(AM47:AM58)/SUM($CZ47:$CZ58))</f>
        <v>9.8207847087576176E-3</v>
      </c>
      <c r="AQ58" s="27">
        <f t="shared" si="23"/>
        <v>1.138882489453948E-3</v>
      </c>
      <c r="AR58" s="13">
        <v>0</v>
      </c>
      <c r="AS58" s="13">
        <v>3336</v>
      </c>
      <c r="AT58" s="27">
        <f t="shared" si="24"/>
        <v>6.2477558348294437E-2</v>
      </c>
      <c r="AU58" s="27">
        <f>IF(SUM(AR47:AR58)=0,0,SUM(AR47:AR58)/SUM($CZ47:$CZ58))</f>
        <v>4.8823329694966441E-3</v>
      </c>
      <c r="AV58" s="27">
        <f t="shared" si="25"/>
        <v>5.6618729475710556E-4</v>
      </c>
      <c r="AW58" s="13">
        <v>0</v>
      </c>
      <c r="AX58" s="13">
        <v>24857.599999999999</v>
      </c>
      <c r="AY58" s="27">
        <f t="shared" si="26"/>
        <v>5.8753584668112188E-2</v>
      </c>
      <c r="AZ58" s="27">
        <f>IF(SUM(AW47:AW58)=0,0,SUM(AW47:AW58)/SUM($CZ47:$CZ58))</f>
        <v>3.5354824951527419E-2</v>
      </c>
      <c r="BA58" s="27">
        <f t="shared" si="27"/>
        <v>4.0999769620342118E-3</v>
      </c>
      <c r="BB58" s="13">
        <v>0</v>
      </c>
      <c r="BC58" s="13">
        <v>56548.399999999994</v>
      </c>
      <c r="BD58" s="27">
        <f t="shared" si="28"/>
        <v>1.6968445190411244E-2</v>
      </c>
      <c r="BE58" s="27">
        <f>IF(SUM(BB47:BB58)=0,0,SUM(BB47:BB58)/SUM($CZ47:$CZ58))</f>
        <v>2.3005889664886772E-2</v>
      </c>
      <c r="BF58" s="27">
        <f t="shared" si="29"/>
        <v>2.6679135802951197E-3</v>
      </c>
      <c r="BG58" s="13">
        <v>0</v>
      </c>
      <c r="BH58" s="13">
        <v>26780.5</v>
      </c>
      <c r="BI58" s="27">
        <f t="shared" si="30"/>
        <v>6.8538569424964946E-2</v>
      </c>
      <c r="BJ58" s="27">
        <f>IF(SUM(BG47:BG58)=0,0,SUM(BG47:BG58)/SUM($CZ47:$CZ58))</f>
        <v>3.4280150510540522E-2</v>
      </c>
      <c r="BK58" s="27">
        <f t="shared" si="31"/>
        <v>3.9753506781882528E-3</v>
      </c>
      <c r="BL58" s="13">
        <v>0</v>
      </c>
      <c r="BM58" s="13">
        <v>8062.7999999999993</v>
      </c>
      <c r="BN58" s="27">
        <f t="shared" si="32"/>
        <v>5.3907193375884073E-2</v>
      </c>
      <c r="BO58" s="27">
        <f>IF(SUM(BL47:BL58)=0,0,SUM(BL47:BL58)/SUM($CZ47:$CZ58))</f>
        <v>1.4029692441082311E-2</v>
      </c>
      <c r="BP58" s="27">
        <f t="shared" si="33"/>
        <v>1.6269749849342114E-3</v>
      </c>
      <c r="BQ58" s="13">
        <v>145</v>
      </c>
      <c r="BR58" s="13">
        <v>16669</v>
      </c>
      <c r="BS58" s="27">
        <f t="shared" si="34"/>
        <v>0.36858455508877253</v>
      </c>
      <c r="BT58" s="27">
        <f>IF(SUM(BQ47:BQ58)=0,0,SUM(BQ47:BQ58)/SUM($CZ47:$CZ58))</f>
        <v>0.15780317463880561</v>
      </c>
      <c r="BU58" s="27">
        <f t="shared" si="35"/>
        <v>1.8299889235543022E-2</v>
      </c>
      <c r="BV58" s="13">
        <v>691.2</v>
      </c>
      <c r="BW58" s="13">
        <v>65551.100000000006</v>
      </c>
      <c r="BX58" s="27">
        <f t="shared" si="36"/>
        <v>0.20184024725664218</v>
      </c>
      <c r="BY58" s="27">
        <f>IF(SUM(BV47:BV58)=0,0,SUM(BV47:BV58)/SUM($CZ47:$CZ58))</f>
        <v>0.39947023881342486</v>
      </c>
      <c r="BZ58" s="27">
        <f t="shared" si="37"/>
        <v>4.6325184141028784E-2</v>
      </c>
      <c r="CA58" s="13">
        <v>175</v>
      </c>
      <c r="CB58" s="13">
        <v>6966.7999999999993</v>
      </c>
      <c r="CC58" s="27">
        <f t="shared" si="38"/>
        <v>0.15371775930708592</v>
      </c>
      <c r="CD58" s="27">
        <f>IF(SUM(CA47:CA58)=0,0,SUM(CA47:CA58)/SUM($CZ47:$CZ58))</f>
        <v>3.8244941594390382E-2</v>
      </c>
      <c r="CE58" s="27">
        <f t="shared" si="39"/>
        <v>4.4351338089306603E-3</v>
      </c>
      <c r="CF58" s="13">
        <v>0</v>
      </c>
      <c r="CG58" s="13">
        <v>24993.100000000002</v>
      </c>
      <c r="CH58" s="27">
        <f t="shared" si="40"/>
        <v>0</v>
      </c>
      <c r="CI58" s="27">
        <f>IF(SUM(CF47:CF58)=0,0,SUM(CF47:CF58)/SUM($CZ47:$CZ58))</f>
        <v>0</v>
      </c>
      <c r="CJ58" s="27">
        <f t="shared" si="41"/>
        <v>0</v>
      </c>
      <c r="CK58" s="13">
        <f t="shared" si="2"/>
        <v>445</v>
      </c>
      <c r="CL58" s="13">
        <f t="shared" si="3"/>
        <v>290047.99999999988</v>
      </c>
      <c r="CM58" s="27">
        <f t="shared" si="42"/>
        <v>9.0386291687642104E-2</v>
      </c>
      <c r="CN58" s="27">
        <f>IF(SUM(CK47:CK58)=0,0,SUM(CK47:CK58)/SUM($CZ47:$CZ58))</f>
        <v>0.60052976118657553</v>
      </c>
      <c r="CO58" s="27">
        <f t="shared" si="43"/>
        <v>6.9641362650120983E-2</v>
      </c>
      <c r="CP58" s="13">
        <f>$CZ58-BG58</f>
        <v>1136.2</v>
      </c>
      <c r="CQ58" s="13">
        <f>$DA58-BH58</f>
        <v>328818.59999999992</v>
      </c>
      <c r="CR58" s="27">
        <f t="shared" si="44"/>
        <v>0.11888682935524003</v>
      </c>
      <c r="CS58" s="27">
        <f>IF(SUM(CP47:CP58)=0,0,SUM(CP47:CP58)/SUM($CZ47:$CZ58))</f>
        <v>0.96571984948945955</v>
      </c>
      <c r="CT58" s="27">
        <f t="shared" si="45"/>
        <v>0.11199119611296149</v>
      </c>
      <c r="CU58" s="13">
        <f t="shared" si="4"/>
        <v>1136.2</v>
      </c>
      <c r="CV58" s="13">
        <f t="shared" si="5"/>
        <v>330741.49999999994</v>
      </c>
      <c r="CW58" s="27">
        <f t="shared" si="46"/>
        <v>0.12025852012062681</v>
      </c>
      <c r="CX58" s="27">
        <f>IF(SUM(CU47:CU58)=0,0,SUM(CU47:CU58)/SUM($CZ47:$CZ58))</f>
        <v>0.96464517504847258</v>
      </c>
      <c r="CY58" s="27">
        <f t="shared" si="47"/>
        <v>0.11186656982911551</v>
      </c>
      <c r="CZ58" s="13">
        <f t="shared" si="6"/>
        <v>1136.2</v>
      </c>
      <c r="DA58" s="13">
        <f t="shared" si="7"/>
        <v>355599.09999999992</v>
      </c>
      <c r="DB58" s="27">
        <f>IF(SUM(CZ47:CZ58)=0,0,SUM(CZ47:CZ58)/DA46)</f>
        <v>0.11596654679114973</v>
      </c>
      <c r="DC58" s="27">
        <f>CM58</f>
        <v>9.0386291687642104E-2</v>
      </c>
      <c r="DD58" s="27">
        <f>VLOOKUP(A58,moodys_data!A:C,3,FALSE)</f>
        <v>3.6443476643240685E-2</v>
      </c>
      <c r="DE58" s="27">
        <f t="shared" si="48"/>
        <v>0.11888682935524003</v>
      </c>
      <c r="DF58" s="27">
        <f t="shared" si="49"/>
        <v>0.12025852012062681</v>
      </c>
      <c r="DG58" s="29">
        <f t="shared" si="50"/>
        <v>11.596654679114973</v>
      </c>
    </row>
    <row r="59" spans="1:111" x14ac:dyDescent="0.25">
      <c r="A59" s="10">
        <v>37164</v>
      </c>
      <c r="B59" s="13">
        <f t="shared" si="0"/>
        <v>1</v>
      </c>
      <c r="C59" s="13">
        <f t="shared" si="1"/>
        <v>0</v>
      </c>
      <c r="D59" s="13">
        <v>2123.9</v>
      </c>
      <c r="E59" s="13">
        <v>9310.7999999999993</v>
      </c>
      <c r="F59" s="27">
        <f t="shared" si="8"/>
        <v>0.3007504956103087</v>
      </c>
      <c r="G59" s="27">
        <f>IF(SUM(D48:D59)=0,0,SUM(D48:D59)/SUM($CZ48:$CZ59))</f>
        <v>5.4315664567078155E-2</v>
      </c>
      <c r="H59" s="27">
        <f t="shared" si="9"/>
        <v>6.7987883246119719E-3</v>
      </c>
      <c r="I59" s="13">
        <v>0</v>
      </c>
      <c r="J59" s="13">
        <v>2557.3000000000002</v>
      </c>
      <c r="K59" s="27">
        <f t="shared" si="10"/>
        <v>0</v>
      </c>
      <c r="L59" s="27">
        <f>IF(SUM(I48:I59)=0,0,SUM(I48:I59)/SUM($CZ48:$CZ59))</f>
        <v>0</v>
      </c>
      <c r="M59" s="27">
        <f t="shared" si="11"/>
        <v>0</v>
      </c>
      <c r="N59" s="13">
        <v>255</v>
      </c>
      <c r="O59" s="13">
        <v>40080.5</v>
      </c>
      <c r="P59" s="27">
        <f t="shared" si="12"/>
        <v>0.15730228076018868</v>
      </c>
      <c r="Q59" s="27">
        <f>IF(SUM(N48:N59)=0,0,SUM(N48:N59)/SUM($CZ48:$CZ59))</f>
        <v>0.1243999805641014</v>
      </c>
      <c r="R59" s="27">
        <f t="shared" si="13"/>
        <v>1.5571366790452693E-2</v>
      </c>
      <c r="S59" s="13">
        <v>0</v>
      </c>
      <c r="T59" s="13">
        <v>16403.100000000002</v>
      </c>
      <c r="U59" s="27">
        <f t="shared" si="14"/>
        <v>8.0401163581706639E-2</v>
      </c>
      <c r="V59" s="27">
        <f>IF(SUM(S48:S59)=0,0,SUM(S48:S59)/SUM($CZ48:$CZ59))</f>
        <v>3.1736776556214506E-2</v>
      </c>
      <c r="W59" s="27">
        <f t="shared" si="15"/>
        <v>3.972548759754912E-3</v>
      </c>
      <c r="X59" s="13">
        <v>0</v>
      </c>
      <c r="Y59" s="13">
        <v>13915.499999999998</v>
      </c>
      <c r="Z59" s="27">
        <f t="shared" si="16"/>
        <v>0.18191713447758034</v>
      </c>
      <c r="AA59" s="27">
        <f>IF(SUM(X48:X59)=0,0,SUM(X48:X59)/SUM($CZ48:$CZ59))</f>
        <v>4.6160259213511023E-2</v>
      </c>
      <c r="AB59" s="27">
        <f t="shared" si="17"/>
        <v>5.7779617335677802E-3</v>
      </c>
      <c r="AC59" s="13">
        <v>0</v>
      </c>
      <c r="AD59" s="13">
        <v>14292</v>
      </c>
      <c r="AE59" s="27">
        <f t="shared" si="18"/>
        <v>8.2747314940704256E-3</v>
      </c>
      <c r="AF59" s="27">
        <f>IF(SUM(AC48:AC59)=0,0,SUM(AC48:AC59)/SUM($CZ48:$CZ59))</f>
        <v>3.2529556631349598E-3</v>
      </c>
      <c r="AG59" s="27">
        <f t="shared" si="19"/>
        <v>4.0717824515779593E-4</v>
      </c>
      <c r="AH59" s="13">
        <v>0</v>
      </c>
      <c r="AI59" s="13">
        <v>6369</v>
      </c>
      <c r="AJ59" s="27">
        <f t="shared" si="20"/>
        <v>8.5918172318629596E-2</v>
      </c>
      <c r="AK59" s="27">
        <f>IF(SUM(AH48:AH59)=0,0,SUM(AH48:AH59)/SUM($CZ48:$CZ59))</f>
        <v>2.4601755879998674E-2</v>
      </c>
      <c r="AL59" s="27">
        <f t="shared" si="21"/>
        <v>3.0794455333474822E-3</v>
      </c>
      <c r="AM59" s="13">
        <v>0</v>
      </c>
      <c r="AN59" s="13">
        <v>20307.600000000002</v>
      </c>
      <c r="AO59" s="27">
        <f t="shared" si="22"/>
        <v>2.0582665866883079E-2</v>
      </c>
      <c r="AP59" s="27">
        <f>IF(SUM(AM48:AM59)=0,0,SUM(AM48:AM59)/SUM($CZ48:$CZ59))</f>
        <v>8.9507427837833015E-3</v>
      </c>
      <c r="AQ59" s="27">
        <f t="shared" si="23"/>
        <v>1.120380391550539E-3</v>
      </c>
      <c r="AR59" s="13">
        <v>0</v>
      </c>
      <c r="AS59" s="13">
        <v>3336</v>
      </c>
      <c r="AT59" s="27">
        <f t="shared" si="24"/>
        <v>6.4230343300110737E-2</v>
      </c>
      <c r="AU59" s="27">
        <f>IF(SUM(AR48:AR59)=0,0,SUM(AR48:AR59)/SUM($CZ48:$CZ59))</f>
        <v>4.4497978410808414E-3</v>
      </c>
      <c r="AV59" s="27">
        <f t="shared" si="25"/>
        <v>5.56989108942268E-4</v>
      </c>
      <c r="AW59" s="13">
        <v>0</v>
      </c>
      <c r="AX59" s="13">
        <v>26063.300000000003</v>
      </c>
      <c r="AY59" s="27">
        <f t="shared" si="26"/>
        <v>5.9722715961606825E-2</v>
      </c>
      <c r="AZ59" s="27">
        <f>IF(SUM(AW48:AW59)=0,0,SUM(AW48:AW59)/SUM($CZ48:$CZ59))</f>
        <v>3.2222674021619886E-2</v>
      </c>
      <c r="BA59" s="27">
        <f t="shared" si="27"/>
        <v>4.0333694095819406E-3</v>
      </c>
      <c r="BB59" s="13">
        <v>225</v>
      </c>
      <c r="BC59" s="13">
        <v>56692.999999999993</v>
      </c>
      <c r="BD59" s="27">
        <f t="shared" si="28"/>
        <v>1.413160733549083E-2</v>
      </c>
      <c r="BE59" s="27">
        <f>IF(SUM(BB48:BB59)=0,0,SUM(BB48:BB59)/SUM($CZ48:$CZ59))</f>
        <v>1.7085689296701782E-2</v>
      </c>
      <c r="BF59" s="27">
        <f t="shared" si="29"/>
        <v>2.1386461131283293E-3</v>
      </c>
      <c r="BG59" s="13">
        <v>105</v>
      </c>
      <c r="BH59" s="13">
        <v>26309.4</v>
      </c>
      <c r="BI59" s="27">
        <f t="shared" si="30"/>
        <v>7.4429172510518934E-2</v>
      </c>
      <c r="BJ59" s="27">
        <f>IF(SUM(BG48:BG59)=0,0,SUM(BG48:BG59)/SUM($CZ48:$CZ59))</f>
        <v>3.3928429860700875E-2</v>
      </c>
      <c r="BK59" s="27">
        <f t="shared" si="31"/>
        <v>4.2468819013431443E-3</v>
      </c>
      <c r="BL59" s="13">
        <v>0</v>
      </c>
      <c r="BM59" s="13">
        <v>8262.7999999999993</v>
      </c>
      <c r="BN59" s="27">
        <f t="shared" si="32"/>
        <v>5.3021144832559222E-2</v>
      </c>
      <c r="BO59" s="27">
        <f>IF(SUM(BL48:BL59)=0,0,SUM(BL48:BL59)/SUM($CZ48:$CZ59))</f>
        <v>1.2786775405404717E-2</v>
      </c>
      <c r="BP59" s="27">
        <f t="shared" si="33"/>
        <v>1.6005434165007703E-3</v>
      </c>
      <c r="BQ59" s="13">
        <v>2150.1999999999998</v>
      </c>
      <c r="BR59" s="13">
        <v>14805</v>
      </c>
      <c r="BS59" s="27">
        <f t="shared" si="34"/>
        <v>0.51551492958896838</v>
      </c>
      <c r="BT59" s="27">
        <f>IF(SUM(BQ48:BQ59)=0,0,SUM(BQ48:BQ59)/SUM($CZ48:$CZ59))</f>
        <v>0.19369663119615171</v>
      </c>
      <c r="BU59" s="27">
        <f t="shared" si="35"/>
        <v>2.4245351781836968E-2</v>
      </c>
      <c r="BV59" s="13">
        <v>526.9</v>
      </c>
      <c r="BW59" s="13">
        <v>65484.100000000006</v>
      </c>
      <c r="BX59" s="27">
        <f t="shared" si="36"/>
        <v>0.20461947859350529</v>
      </c>
      <c r="BY59" s="27">
        <f>IF(SUM(BV48:BV59)=0,0,SUM(BV48:BV59)/SUM($CZ48:$CZ59))</f>
        <v>0.37755511739538505</v>
      </c>
      <c r="BZ59" s="27">
        <f t="shared" si="37"/>
        <v>4.7259245459018245E-2</v>
      </c>
      <c r="CA59" s="13">
        <v>0</v>
      </c>
      <c r="CB59" s="13">
        <v>6966.7999999999993</v>
      </c>
      <c r="CC59" s="27">
        <f t="shared" si="38"/>
        <v>0.18071170980059398</v>
      </c>
      <c r="CD59" s="27">
        <f>IF(SUM(CA48:CA59)=0,0,SUM(CA48:CA59)/SUM($CZ48:$CZ59))</f>
        <v>3.4856749755133254E-2</v>
      </c>
      <c r="CE59" s="27">
        <f t="shared" si="39"/>
        <v>4.3630813533810991E-3</v>
      </c>
      <c r="CF59" s="13">
        <v>0</v>
      </c>
      <c r="CG59" s="13">
        <v>24648.100000000002</v>
      </c>
      <c r="CH59" s="27">
        <f t="shared" si="40"/>
        <v>0</v>
      </c>
      <c r="CI59" s="27">
        <f>IF(SUM(CF48:CF59)=0,0,SUM(CF48:CF59)/SUM($CZ48:$CZ59))</f>
        <v>0</v>
      </c>
      <c r="CJ59" s="27">
        <f t="shared" si="41"/>
        <v>0</v>
      </c>
      <c r="CK59" s="13">
        <f t="shared" si="2"/>
        <v>4859.1000000000004</v>
      </c>
      <c r="CL59" s="13">
        <f t="shared" si="3"/>
        <v>290320.19999999995</v>
      </c>
      <c r="CM59" s="27">
        <f t="shared" si="42"/>
        <v>0.10131163085360691</v>
      </c>
      <c r="CN59" s="27">
        <f>IF(SUM(CK48:CK59)=0,0,SUM(CK48:CK59)/SUM($CZ48:$CZ59))</f>
        <v>0.62244488260461517</v>
      </c>
      <c r="CO59" s="27">
        <f t="shared" si="43"/>
        <v>7.7912532863157705E-2</v>
      </c>
      <c r="CP59" s="13">
        <f>$CZ59-BG59</f>
        <v>5281</v>
      </c>
      <c r="CQ59" s="13">
        <f>$DA59-BH59</f>
        <v>329494.89999999997</v>
      </c>
      <c r="CR59" s="27">
        <f t="shared" si="44"/>
        <v>0.12824232293361584</v>
      </c>
      <c r="CS59" s="27">
        <f>IF(SUM(CP48:CP59)=0,0,SUM(CP48:CP59)/SUM($CZ48:$CZ59))</f>
        <v>0.96607157013929923</v>
      </c>
      <c r="CT59" s="27">
        <f t="shared" si="45"/>
        <v>0.12092489642083278</v>
      </c>
      <c r="CU59" s="13">
        <f t="shared" si="4"/>
        <v>5386</v>
      </c>
      <c r="CV59" s="13">
        <f t="shared" si="5"/>
        <v>329741</v>
      </c>
      <c r="CW59" s="27">
        <f t="shared" si="46"/>
        <v>0.12991200715147866</v>
      </c>
      <c r="CX59" s="27">
        <f>IF(SUM(CU48:CU59)=0,0,SUM(CU48:CU59)/SUM($CZ48:$CZ59))</f>
        <v>0.96777732597838007</v>
      </c>
      <c r="CY59" s="27">
        <f t="shared" si="47"/>
        <v>0.12113840891259396</v>
      </c>
      <c r="CZ59" s="13">
        <f t="shared" si="6"/>
        <v>5386</v>
      </c>
      <c r="DA59" s="13">
        <f t="shared" si="7"/>
        <v>355804.3</v>
      </c>
      <c r="DB59" s="27">
        <f>IF(SUM(CZ48:CZ59)=0,0,SUM(CZ48:CZ59)/DA47)</f>
        <v>0.12517177832217591</v>
      </c>
      <c r="DC59" s="27">
        <f>CM59</f>
        <v>0.10131163085360691</v>
      </c>
      <c r="DD59" s="27">
        <f>VLOOKUP(A59,moodys_data!A:C,3,FALSE)</f>
        <v>3.6608018199370228E-2</v>
      </c>
      <c r="DE59" s="27">
        <f t="shared" si="48"/>
        <v>0.12824232293361584</v>
      </c>
      <c r="DF59" s="27">
        <f t="shared" si="49"/>
        <v>0.12991200715147866</v>
      </c>
      <c r="DG59" s="29">
        <f t="shared" si="50"/>
        <v>12.517177832217591</v>
      </c>
    </row>
    <row r="60" spans="1:111" x14ac:dyDescent="0.25">
      <c r="A60" s="10">
        <v>37195</v>
      </c>
      <c r="B60" s="13">
        <f t="shared" si="0"/>
        <v>0</v>
      </c>
      <c r="C60" s="13">
        <f t="shared" si="1"/>
        <v>0</v>
      </c>
      <c r="D60" s="13">
        <v>0</v>
      </c>
      <c r="E60" s="13">
        <v>9985.7999999999993</v>
      </c>
      <c r="F60" s="27">
        <f t="shared" si="8"/>
        <v>0.29551968832614445</v>
      </c>
      <c r="G60" s="27">
        <f>IF(SUM(D49:D60)=0,0,SUM(D49:D60)/SUM($CZ49:$CZ60))</f>
        <v>5.8119775062596635E-2</v>
      </c>
      <c r="H60" s="27">
        <f t="shared" si="9"/>
        <v>6.7247095953839207E-3</v>
      </c>
      <c r="I60" s="13">
        <v>0</v>
      </c>
      <c r="J60" s="13">
        <v>2557.3000000000002</v>
      </c>
      <c r="K60" s="27">
        <f t="shared" si="10"/>
        <v>0</v>
      </c>
      <c r="L60" s="27">
        <f>IF(SUM(I49:I60)=0,0,SUM(I49:I60)/SUM($CZ49:$CZ60))</f>
        <v>0</v>
      </c>
      <c r="M60" s="27">
        <f t="shared" si="11"/>
        <v>0</v>
      </c>
      <c r="N60" s="13">
        <v>200</v>
      </c>
      <c r="O60" s="13">
        <v>40505.5</v>
      </c>
      <c r="P60" s="27">
        <f t="shared" si="12"/>
        <v>0.14289450171072413</v>
      </c>
      <c r="Q60" s="27">
        <f>IF(SUM(N49:N60)=0,0,SUM(N49:N60)/SUM($CZ49:$CZ60))</f>
        <v>0.12560099607317307</v>
      </c>
      <c r="R60" s="27">
        <f t="shared" si="13"/>
        <v>1.4532579015891828E-2</v>
      </c>
      <c r="S60" s="13">
        <v>0</v>
      </c>
      <c r="T60" s="13">
        <v>15928.100000000002</v>
      </c>
      <c r="U60" s="27">
        <f t="shared" si="14"/>
        <v>7.6890191389042059E-2</v>
      </c>
      <c r="V60" s="27">
        <f>IF(SUM(S49:S60)=0,0,SUM(S49:S60)/SUM($CZ49:$CZ60))</f>
        <v>3.3959527686182218E-2</v>
      </c>
      <c r="W60" s="27">
        <f t="shared" si="15"/>
        <v>3.9292643758517092E-3</v>
      </c>
      <c r="X60" s="13">
        <v>115</v>
      </c>
      <c r="Y60" s="13">
        <v>14265.499999999998</v>
      </c>
      <c r="Z60" s="27">
        <f t="shared" si="16"/>
        <v>0.18912343259030151</v>
      </c>
      <c r="AA60" s="27">
        <f>IF(SUM(X49:X60)=0,0,SUM(X49:X60)/SUM($CZ49:$CZ60))</f>
        <v>5.2540123414560727E-2</v>
      </c>
      <c r="AB60" s="27">
        <f t="shared" si="17"/>
        <v>6.0791197434611451E-3</v>
      </c>
      <c r="AC60" s="13">
        <v>0</v>
      </c>
      <c r="AD60" s="13">
        <v>14356.900000000001</v>
      </c>
      <c r="AE60" s="27">
        <f t="shared" si="18"/>
        <v>8.3909994656674869E-3</v>
      </c>
      <c r="AF60" s="27">
        <f>IF(SUM(AC49:AC60)=0,0,SUM(AC49:AC60)/SUM($CZ49:$CZ60))</f>
        <v>3.4807831762146482E-3</v>
      </c>
      <c r="AG60" s="27">
        <f t="shared" si="19"/>
        <v>4.0274168300430093E-4</v>
      </c>
      <c r="AH60" s="13">
        <v>0</v>
      </c>
      <c r="AI60" s="13">
        <v>6309</v>
      </c>
      <c r="AJ60" s="27">
        <f t="shared" si="20"/>
        <v>8.5918172318629596E-2</v>
      </c>
      <c r="AK60" s="27">
        <f>IF(SUM(AH49:AH60)=0,0,SUM(AH49:AH60)/SUM($CZ49:$CZ60))</f>
        <v>2.6324791002503865E-2</v>
      </c>
      <c r="AL60" s="27">
        <f t="shared" si="21"/>
        <v>3.0458922881300113E-3</v>
      </c>
      <c r="AM60" s="13">
        <v>0</v>
      </c>
      <c r="AN60" s="13">
        <v>20983</v>
      </c>
      <c r="AO60" s="27">
        <f t="shared" si="22"/>
        <v>2.0492283191643833E-2</v>
      </c>
      <c r="AP60" s="27">
        <f>IF(SUM(AM49:AM60)=0,0,SUM(AM49:AM60)/SUM($CZ49:$CZ60))</f>
        <v>9.5776266641126335E-3</v>
      </c>
      <c r="AQ60" s="27">
        <f t="shared" si="23"/>
        <v>1.1081728699017712E-3</v>
      </c>
      <c r="AR60" s="13">
        <v>0</v>
      </c>
      <c r="AS60" s="13">
        <v>3336</v>
      </c>
      <c r="AT60" s="27">
        <f t="shared" si="24"/>
        <v>0</v>
      </c>
      <c r="AU60" s="27">
        <f>IF(SUM(AR49:AR60)=0,0,SUM(AR49:AR60)/SUM($CZ49:$CZ60))</f>
        <v>0</v>
      </c>
      <c r="AV60" s="27">
        <f t="shared" si="25"/>
        <v>0</v>
      </c>
      <c r="AW60" s="13">
        <v>0</v>
      </c>
      <c r="AX60" s="13">
        <v>26013.300000000003</v>
      </c>
      <c r="AY60" s="27">
        <f t="shared" si="26"/>
        <v>6.058828338005684E-2</v>
      </c>
      <c r="AZ60" s="27">
        <f>IF(SUM(AW49:AW60)=0,0,SUM(AW49:AW60)/SUM($CZ49:$CZ60))</f>
        <v>3.4479455990805478E-2</v>
      </c>
      <c r="BA60" s="27">
        <f t="shared" si="27"/>
        <v>3.9894223316463764E-3</v>
      </c>
      <c r="BB60" s="13">
        <v>170</v>
      </c>
      <c r="BC60" s="13">
        <v>57062.999999999993</v>
      </c>
      <c r="BD60" s="27">
        <f t="shared" si="28"/>
        <v>1.6851718549557845E-2</v>
      </c>
      <c r="BE60" s="27">
        <f>IF(SUM(BB49:BB60)=0,0,SUM(BB49:BB60)/SUM($CZ49:$CZ60))</f>
        <v>2.2934311163407994E-2</v>
      </c>
      <c r="BF60" s="27">
        <f t="shared" si="29"/>
        <v>2.6535990921847845E-3</v>
      </c>
      <c r="BG60" s="13">
        <v>300</v>
      </c>
      <c r="BH60" s="13">
        <v>26209.4</v>
      </c>
      <c r="BI60" s="27">
        <f t="shared" si="30"/>
        <v>7.390091541272148E-2</v>
      </c>
      <c r="BJ60" s="27">
        <f>IF(SUM(BG49:BG60)=0,0,SUM(BG49:BG60)/SUM($CZ49:$CZ60))</f>
        <v>3.6031031510391727E-2</v>
      </c>
      <c r="BK60" s="27">
        <f t="shared" si="31"/>
        <v>4.168946336570464E-3</v>
      </c>
      <c r="BL60" s="13">
        <v>0</v>
      </c>
      <c r="BM60" s="13">
        <v>8293.9</v>
      </c>
      <c r="BN60" s="27">
        <f t="shared" si="32"/>
        <v>3.4297228355233543E-2</v>
      </c>
      <c r="BO60" s="27">
        <f>IF(SUM(BL49:BL60)=0,0,SUM(BL49:BL60)/SUM($CZ49:$CZ60))</f>
        <v>8.7566872357601223E-3</v>
      </c>
      <c r="BP60" s="27">
        <f t="shared" si="33"/>
        <v>1.013186623910191E-3</v>
      </c>
      <c r="BQ60" s="13">
        <v>0</v>
      </c>
      <c r="BR60" s="13">
        <v>16960</v>
      </c>
      <c r="BS60" s="27">
        <f t="shared" si="34"/>
        <v>0.65447993985845987</v>
      </c>
      <c r="BT60" s="27">
        <f>IF(SUM(BQ49:BQ60)=0,0,SUM(BQ49:BQ60)/SUM($CZ49:$CZ60))</f>
        <v>0.20726257747615853</v>
      </c>
      <c r="BU60" s="27">
        <f t="shared" si="35"/>
        <v>2.39811775254943E-2</v>
      </c>
      <c r="BV60" s="13">
        <v>0</v>
      </c>
      <c r="BW60" s="13">
        <v>64795.100000000006</v>
      </c>
      <c r="BX60" s="27">
        <f t="shared" si="36"/>
        <v>0.17215256509734783</v>
      </c>
      <c r="BY60" s="27">
        <f>IF(SUM(BV49:BV60)=0,0,SUM(BV49:BV60)/SUM($CZ49:$CZ60))</f>
        <v>0.34363429884931657</v>
      </c>
      <c r="BZ60" s="27">
        <f t="shared" si="37"/>
        <v>3.9759976088795668E-2</v>
      </c>
      <c r="CA60" s="13">
        <v>0</v>
      </c>
      <c r="CB60" s="13">
        <v>11904.4</v>
      </c>
      <c r="CC60" s="27">
        <f t="shared" si="38"/>
        <v>0.18071170980059398</v>
      </c>
      <c r="CD60" s="27">
        <f>IF(SUM(CA49:CA60)=0,0,SUM(CA49:CA60)/SUM($CZ49:$CZ60))</f>
        <v>3.7298014694815765E-2</v>
      </c>
      <c r="CE60" s="27">
        <f t="shared" si="39"/>
        <v>4.3155417762174696E-3</v>
      </c>
      <c r="CF60" s="13">
        <v>0</v>
      </c>
      <c r="CG60" s="13">
        <v>24513.100000000002</v>
      </c>
      <c r="CH60" s="27">
        <f t="shared" si="40"/>
        <v>0</v>
      </c>
      <c r="CI60" s="27">
        <f>IF(SUM(CF49:CF60)=0,0,SUM(CF49:CF60)/SUM($CZ49:$CZ60))</f>
        <v>0</v>
      </c>
      <c r="CJ60" s="27">
        <f t="shared" si="41"/>
        <v>0</v>
      </c>
      <c r="CK60" s="13">
        <f t="shared" si="2"/>
        <v>785</v>
      </c>
      <c r="CL60" s="13">
        <f t="shared" si="3"/>
        <v>299184.20000000007</v>
      </c>
      <c r="CM60" s="27">
        <f t="shared" si="42"/>
        <v>9.8751866066451296E-2</v>
      </c>
      <c r="CN60" s="27">
        <f>IF(SUM(CK49:CK60)=0,0,SUM(CK49:CK60)/SUM($CZ49:$CZ60))</f>
        <v>0.65636570115068349</v>
      </c>
      <c r="CO60" s="27">
        <f t="shared" si="43"/>
        <v>7.5944353257648284E-2</v>
      </c>
      <c r="CP60" s="13">
        <f>$CZ60-BG60</f>
        <v>485</v>
      </c>
      <c r="CQ60" s="13">
        <f>$DA60-BH60</f>
        <v>337769.9</v>
      </c>
      <c r="CR60" s="27">
        <f t="shared" si="44"/>
        <v>0.11820355877713462</v>
      </c>
      <c r="CS60" s="27">
        <f>IF(SUM(CP49:CP60)=0,0,SUM(CP49:CP60)/SUM($CZ49:$CZ60))</f>
        <v>0.96396896848960811</v>
      </c>
      <c r="CT60" s="27">
        <f t="shared" si="45"/>
        <v>0.11153538300987346</v>
      </c>
      <c r="CU60" s="13">
        <f t="shared" si="4"/>
        <v>785</v>
      </c>
      <c r="CV60" s="13">
        <f t="shared" si="5"/>
        <v>337966.00000000006</v>
      </c>
      <c r="CW60" s="27">
        <f t="shared" si="46"/>
        <v>0.11958923410490335</v>
      </c>
      <c r="CX60" s="27">
        <f>IF(SUM(CU49:CU60)=0,0,SUM(CU49:CU60)/SUM($CZ49:$CZ60))</f>
        <v>0.96552054400919451</v>
      </c>
      <c r="CY60" s="27">
        <f t="shared" si="47"/>
        <v>0.11171490701479758</v>
      </c>
      <c r="CZ60" s="13">
        <f t="shared" si="6"/>
        <v>785</v>
      </c>
      <c r="DA60" s="13">
        <f t="shared" si="7"/>
        <v>363979.30000000005</v>
      </c>
      <c r="DB60" s="27">
        <f>IF(SUM(CZ49:CZ60)=0,0,SUM(CZ49:CZ60)/DA48)</f>
        <v>0.11570432934644394</v>
      </c>
      <c r="DC60" s="27">
        <f>CM60</f>
        <v>9.8751866066451296E-2</v>
      </c>
      <c r="DD60" s="27">
        <f>VLOOKUP(A60,moodys_data!A:C,3,FALSE)</f>
        <v>3.6785433648846004E-2</v>
      </c>
      <c r="DE60" s="27">
        <f t="shared" si="48"/>
        <v>0.11820355877713462</v>
      </c>
      <c r="DF60" s="27">
        <f t="shared" si="49"/>
        <v>0.11958923410490335</v>
      </c>
      <c r="DG60" s="29">
        <f t="shared" si="50"/>
        <v>11.570432934644394</v>
      </c>
    </row>
    <row r="61" spans="1:111" x14ac:dyDescent="0.25">
      <c r="A61" s="10">
        <v>37225</v>
      </c>
      <c r="B61" s="13">
        <f t="shared" si="0"/>
        <v>0</v>
      </c>
      <c r="C61" s="13">
        <f t="shared" si="1"/>
        <v>0</v>
      </c>
      <c r="D61" s="13">
        <v>1099.5999999999999</v>
      </c>
      <c r="E61" s="13">
        <v>8462.6</v>
      </c>
      <c r="F61" s="27">
        <f t="shared" si="8"/>
        <v>0.43785656071719642</v>
      </c>
      <c r="G61" s="27">
        <f>IF(SUM(D50:D61)=0,0,SUM(D50:D61)/SUM($CZ50:$CZ61))</f>
        <v>8.3824378370787989E-2</v>
      </c>
      <c r="H61" s="27">
        <f t="shared" si="9"/>
        <v>9.6926962744685336E-3</v>
      </c>
      <c r="I61" s="13">
        <v>0</v>
      </c>
      <c r="J61" s="13">
        <v>2557.3000000000002</v>
      </c>
      <c r="K61" s="27">
        <f t="shared" si="10"/>
        <v>0</v>
      </c>
      <c r="L61" s="27">
        <f>IF(SUM(I50:I61)=0,0,SUM(I50:I61)/SUM($CZ50:$CZ61))</f>
        <v>0</v>
      </c>
      <c r="M61" s="27">
        <f t="shared" si="11"/>
        <v>0</v>
      </c>
      <c r="N61" s="13">
        <v>0</v>
      </c>
      <c r="O61" s="13">
        <v>40211.200000000004</v>
      </c>
      <c r="P61" s="27">
        <f t="shared" si="12"/>
        <v>0.13781124552253818</v>
      </c>
      <c r="Q61" s="27">
        <f>IF(SUM(N50:N61)=0,0,SUM(N50:N61)/SUM($CZ50:$CZ61))</f>
        <v>0.11935644928930658</v>
      </c>
      <c r="R61" s="27">
        <f t="shared" si="13"/>
        <v>1.3801304988423488E-2</v>
      </c>
      <c r="S61" s="13">
        <v>0</v>
      </c>
      <c r="T61" s="13">
        <v>16603.100000000002</v>
      </c>
      <c r="U61" s="27">
        <f t="shared" si="14"/>
        <v>7.1102402355947447E-2</v>
      </c>
      <c r="V61" s="27">
        <f>IF(SUM(S50:S61)=0,0,SUM(S50:S61)/SUM($CZ50:$CZ61))</f>
        <v>3.2271150475615913E-2</v>
      </c>
      <c r="W61" s="27">
        <f t="shared" si="15"/>
        <v>3.7315452385963854E-3</v>
      </c>
      <c r="X61" s="13">
        <v>200</v>
      </c>
      <c r="Y61" s="13">
        <v>14060.499999999998</v>
      </c>
      <c r="Z61" s="27">
        <f t="shared" si="16"/>
        <v>0.14015154354066267</v>
      </c>
      <c r="AA61" s="27">
        <f>IF(SUM(X50:X61)=0,0,SUM(X50:X61)/SUM($CZ50:$CZ61))</f>
        <v>4.8627760990654113E-2</v>
      </c>
      <c r="AB61" s="27">
        <f t="shared" si="17"/>
        <v>5.6228763869260604E-3</v>
      </c>
      <c r="AC61" s="13">
        <v>350</v>
      </c>
      <c r="AD61" s="13">
        <v>16769.3</v>
      </c>
      <c r="AE61" s="27">
        <f t="shared" si="18"/>
        <v>2.9306818809917153E-2</v>
      </c>
      <c r="AF61" s="27">
        <f>IF(SUM(AC50:AC61)=0,0,SUM(AC50:AC61)/SUM($CZ50:$CZ61))</f>
        <v>1.2409180505208632E-2</v>
      </c>
      <c r="AG61" s="27">
        <f t="shared" si="19"/>
        <v>1.434885888685089E-3</v>
      </c>
      <c r="AH61" s="13">
        <v>0</v>
      </c>
      <c r="AI61" s="13">
        <v>6309</v>
      </c>
      <c r="AJ61" s="27">
        <f t="shared" si="20"/>
        <v>8.7601875882165461E-2</v>
      </c>
      <c r="AK61" s="27">
        <f>IF(SUM(AH50:AH61)=0,0,SUM(AH50:AH61)/SUM($CZ50:$CZ61))</f>
        <v>2.5015992552411367E-2</v>
      </c>
      <c r="AL61" s="27">
        <f t="shared" si="21"/>
        <v>2.8926241092100909E-3</v>
      </c>
      <c r="AM61" s="13">
        <v>0</v>
      </c>
      <c r="AN61" s="13">
        <v>19208.2</v>
      </c>
      <c r="AO61" s="27">
        <f t="shared" si="22"/>
        <v>2.0109626190777153E-2</v>
      </c>
      <c r="AP61" s="27">
        <f>IF(SUM(AM50:AM61)=0,0,SUM(AM50:AM61)/SUM($CZ50:$CZ61))</f>
        <v>9.1014525918336579E-3</v>
      </c>
      <c r="AQ61" s="27">
        <f t="shared" si="23"/>
        <v>1.0524100189433804E-3</v>
      </c>
      <c r="AR61" s="13">
        <v>0</v>
      </c>
      <c r="AS61" s="13">
        <v>2886</v>
      </c>
      <c r="AT61" s="27">
        <f t="shared" si="24"/>
        <v>0</v>
      </c>
      <c r="AU61" s="27">
        <f>IF(SUM(AR50:AR61)=0,0,SUM(AR50:AR61)/SUM($CZ50:$CZ61))</f>
        <v>0</v>
      </c>
      <c r="AV61" s="27">
        <f t="shared" si="25"/>
        <v>0</v>
      </c>
      <c r="AW61" s="13">
        <v>200</v>
      </c>
      <c r="AX61" s="13">
        <v>27088.300000000003</v>
      </c>
      <c r="AY61" s="27">
        <f t="shared" si="26"/>
        <v>2.1948596387261033E-2</v>
      </c>
      <c r="AZ61" s="27">
        <f>IF(SUM(AW50:AW61)=0,0,SUM(AW50:AW61)/SUM($CZ50:$CZ61))</f>
        <v>1.300207513119094E-2</v>
      </c>
      <c r="BA61" s="27">
        <f t="shared" si="27"/>
        <v>1.5034428842048292E-3</v>
      </c>
      <c r="BB61" s="13">
        <v>105</v>
      </c>
      <c r="BC61" s="13">
        <v>61982.899999999994</v>
      </c>
      <c r="BD61" s="27">
        <f t="shared" si="28"/>
        <v>1.8520555047150729E-2</v>
      </c>
      <c r="BE61" s="27">
        <f>IF(SUM(BB50:BB61)=0,0,SUM(BB50:BB61)/SUM($CZ50:$CZ61))</f>
        <v>2.452451411245235E-2</v>
      </c>
      <c r="BF61" s="27">
        <f t="shared" si="29"/>
        <v>2.8357939681871486E-3</v>
      </c>
      <c r="BG61" s="13">
        <v>0</v>
      </c>
      <c r="BH61" s="13">
        <v>26659.4</v>
      </c>
      <c r="BI61" s="27">
        <f t="shared" si="30"/>
        <v>6.4267189241439052E-2</v>
      </c>
      <c r="BJ61" s="27">
        <f>IF(SUM(BG50:BG61)=0,0,SUM(BG50:BG61)/SUM($CZ50:$CZ61))</f>
        <v>3.1639249624240036E-2</v>
      </c>
      <c r="BK61" s="27">
        <f t="shared" si="31"/>
        <v>3.6584779144240311E-3</v>
      </c>
      <c r="BL61" s="13">
        <v>175</v>
      </c>
      <c r="BM61" s="13">
        <v>8720.4</v>
      </c>
      <c r="BN61" s="27">
        <f t="shared" si="32"/>
        <v>5.2490933384233628E-2</v>
      </c>
      <c r="BO61" s="27">
        <f>IF(SUM(BL50:BL61)=0,0,SUM(BL50:BL61)/SUM($CZ50:$CZ61))</f>
        <v>1.287205437987903E-2</v>
      </c>
      <c r="BP61" s="27">
        <f t="shared" si="33"/>
        <v>1.4884084553627808E-3</v>
      </c>
      <c r="BQ61" s="13">
        <v>0</v>
      </c>
      <c r="BR61" s="13">
        <v>14809.8</v>
      </c>
      <c r="BS61" s="27">
        <f t="shared" si="34"/>
        <v>0.60710821837652384</v>
      </c>
      <c r="BT61" s="27">
        <f>IF(SUM(BQ50:BQ61)=0,0,SUM(BQ50:BQ61)/SUM($CZ50:$CZ61))</f>
        <v>0.19695803450230659</v>
      </c>
      <c r="BU61" s="27">
        <f t="shared" si="35"/>
        <v>2.2774453498511586E-2</v>
      </c>
      <c r="BV61" s="13">
        <v>2197.1999999999998</v>
      </c>
      <c r="BW61" s="13">
        <v>62277</v>
      </c>
      <c r="BX61" s="27">
        <f t="shared" si="36"/>
        <v>0.19146493336973963</v>
      </c>
      <c r="BY61" s="27">
        <f>IF(SUM(BV50:BV61)=0,0,SUM(BV50:BV61)/SUM($CZ50:$CZ61))</f>
        <v>0.37380705960671323</v>
      </c>
      <c r="BZ61" s="27">
        <f t="shared" si="37"/>
        <v>4.3223682232311988E-2</v>
      </c>
      <c r="CA61" s="13">
        <v>0</v>
      </c>
      <c r="CB61" s="13">
        <v>11904.4</v>
      </c>
      <c r="CC61" s="27">
        <f t="shared" si="38"/>
        <v>7.6039282990083903E-2</v>
      </c>
      <c r="CD61" s="27">
        <f>IF(SUM(CA50:CA61)=0,0,SUM(CA50:CA61)/SUM($CZ50:$CZ61))</f>
        <v>1.6590647867399638E-2</v>
      </c>
      <c r="CE61" s="27">
        <f t="shared" si="39"/>
        <v>1.9183931202453616E-3</v>
      </c>
      <c r="CF61" s="13">
        <v>0</v>
      </c>
      <c r="CG61" s="13">
        <v>23705.200000000001</v>
      </c>
      <c r="CH61" s="27">
        <f t="shared" si="40"/>
        <v>0</v>
      </c>
      <c r="CI61" s="27">
        <f>IF(SUM(CF50:CF61)=0,0,SUM(CF50:CF61)/SUM($CZ50:$CZ61))</f>
        <v>0</v>
      </c>
      <c r="CJ61" s="27">
        <f t="shared" si="41"/>
        <v>0</v>
      </c>
      <c r="CK61" s="13">
        <f t="shared" si="2"/>
        <v>2129.5999999999995</v>
      </c>
      <c r="CL61" s="13">
        <f t="shared" si="3"/>
        <v>301937.60000000003</v>
      </c>
      <c r="CM61" s="27">
        <f t="shared" si="42"/>
        <v>9.3519591908859126E-2</v>
      </c>
      <c r="CN61" s="27">
        <f>IF(SUM(CK50:CK61)=0,0,SUM(CK50:CK61)/SUM($CZ50:$CZ61))</f>
        <v>0.62619294039328688</v>
      </c>
      <c r="CO61" s="27">
        <f t="shared" si="43"/>
        <v>7.2407312746188765E-2</v>
      </c>
      <c r="CP61" s="13">
        <f>$CZ61-BG61</f>
        <v>4326.7999999999993</v>
      </c>
      <c r="CQ61" s="13">
        <f>$DA61-BH61</f>
        <v>337555.20000000001</v>
      </c>
      <c r="CR61" s="27">
        <f t="shared" si="44"/>
        <v>0.11873142963179537</v>
      </c>
      <c r="CS61" s="27">
        <f>IF(SUM(CP50:CP61)=0,0,SUM(CP50:CP61)/SUM($CZ50:$CZ61))</f>
        <v>0.96836075037576008</v>
      </c>
      <c r="CT61" s="27">
        <f t="shared" si="45"/>
        <v>0.11197251706407672</v>
      </c>
      <c r="CU61" s="13">
        <f t="shared" si="4"/>
        <v>4126.7999999999993</v>
      </c>
      <c r="CV61" s="13">
        <f t="shared" si="5"/>
        <v>337126.30000000005</v>
      </c>
      <c r="CW61" s="27">
        <f t="shared" si="46"/>
        <v>0.12251996920489557</v>
      </c>
      <c r="CX61" s="27">
        <f>IF(SUM(CU50:CU61)=0,0,SUM(CU50:CU61)/SUM($CZ50:$CZ61))</f>
        <v>0.98699792486880911</v>
      </c>
      <c r="CY61" s="27">
        <f t="shared" si="47"/>
        <v>0.11412755209429593</v>
      </c>
      <c r="CZ61" s="13">
        <f t="shared" si="6"/>
        <v>4326.7999999999993</v>
      </c>
      <c r="DA61" s="13">
        <f t="shared" si="7"/>
        <v>364214.60000000003</v>
      </c>
      <c r="DB61" s="27">
        <f>IF(SUM(CZ50:CZ61)=0,0,SUM(CZ50:CZ61)/DA49)</f>
        <v>0.11563099497850075</v>
      </c>
      <c r="DC61" s="27">
        <f>CM61</f>
        <v>9.3519591908859126E-2</v>
      </c>
      <c r="DD61" s="27">
        <f>VLOOKUP(A61,moodys_data!A:C,3,FALSE)</f>
        <v>3.6960116874283154E-2</v>
      </c>
      <c r="DE61" s="27">
        <f t="shared" si="48"/>
        <v>0.11873142963179537</v>
      </c>
      <c r="DF61" s="27">
        <f t="shared" si="49"/>
        <v>0.12251996920489557</v>
      </c>
      <c r="DG61" s="29">
        <f t="shared" si="50"/>
        <v>11.563099497850075</v>
      </c>
    </row>
    <row r="62" spans="1:111" x14ac:dyDescent="0.25">
      <c r="A62" s="10">
        <v>37256</v>
      </c>
      <c r="B62" s="13">
        <f t="shared" si="0"/>
        <v>1</v>
      </c>
      <c r="C62" s="13">
        <f t="shared" si="1"/>
        <v>1</v>
      </c>
      <c r="D62" s="13">
        <v>0</v>
      </c>
      <c r="E62" s="13">
        <v>8462.6</v>
      </c>
      <c r="F62" s="27">
        <f t="shared" si="8"/>
        <v>0.43785656071719642</v>
      </c>
      <c r="G62" s="27">
        <f>IF(SUM(D51:D62)=0,0,SUM(D51:D62)/SUM($CZ51:$CZ62))</f>
        <v>7.507231255793155E-2</v>
      </c>
      <c r="H62" s="27">
        <f t="shared" si="9"/>
        <v>9.6351755195103698E-3</v>
      </c>
      <c r="I62" s="13">
        <v>0</v>
      </c>
      <c r="J62" s="13">
        <v>2997.8</v>
      </c>
      <c r="K62" s="27">
        <f t="shared" si="10"/>
        <v>0</v>
      </c>
      <c r="L62" s="27">
        <f>IF(SUM(I51:I62)=0,0,SUM(I51:I62)/SUM($CZ51:$CZ62))</f>
        <v>0</v>
      </c>
      <c r="M62" s="27">
        <f t="shared" si="11"/>
        <v>0</v>
      </c>
      <c r="N62" s="13">
        <v>250</v>
      </c>
      <c r="O62" s="13">
        <v>40920.5</v>
      </c>
      <c r="P62" s="27">
        <f t="shared" si="12"/>
        <v>0.12471170136352751</v>
      </c>
      <c r="Q62" s="27">
        <f>IF(SUM(N51:N62)=0,0,SUM(N51:N62)/SUM($CZ51:$CZ62))</f>
        <v>9.5832188287461609E-2</v>
      </c>
      <c r="R62" s="27">
        <f t="shared" si="13"/>
        <v>1.2299607180156109E-2</v>
      </c>
      <c r="S62" s="13">
        <v>100</v>
      </c>
      <c r="T62" s="13">
        <v>17003.100000000002</v>
      </c>
      <c r="U62" s="27">
        <f t="shared" si="14"/>
        <v>6.6423296200349702E-2</v>
      </c>
      <c r="V62" s="27">
        <f>IF(SUM(S51:S62)=0,0,SUM(S51:S62)/SUM($CZ51:$CZ62))</f>
        <v>3.1230640961745371E-2</v>
      </c>
      <c r="W62" s="27">
        <f t="shared" si="15"/>
        <v>4.0083047531141334E-3</v>
      </c>
      <c r="X62" s="13">
        <v>700</v>
      </c>
      <c r="Y62" s="13">
        <v>14130.499999999998</v>
      </c>
      <c r="Z62" s="27">
        <f t="shared" si="16"/>
        <v>0.14707284690486844</v>
      </c>
      <c r="AA62" s="27">
        <f>IF(SUM(X51:X62)=0,0,SUM(X51:X62)/SUM($CZ51:$CZ62))</f>
        <v>4.6694582496867615E-2</v>
      </c>
      <c r="AB62" s="27">
        <f t="shared" si="17"/>
        <v>5.9930283594286631E-3</v>
      </c>
      <c r="AC62" s="13">
        <v>0</v>
      </c>
      <c r="AD62" s="13">
        <v>15121.7</v>
      </c>
      <c r="AE62" s="27">
        <f t="shared" si="18"/>
        <v>2.2715619909267324E-2</v>
      </c>
      <c r="AF62" s="27">
        <f>IF(SUM(AC51:AC62)=0,0,SUM(AC51:AC62)/SUM($CZ51:$CZ62))</f>
        <v>8.1511740019469658E-3</v>
      </c>
      <c r="AG62" s="27">
        <f t="shared" si="19"/>
        <v>1.0461645515212128E-3</v>
      </c>
      <c r="AH62" s="13">
        <v>0</v>
      </c>
      <c r="AI62" s="13">
        <v>6459</v>
      </c>
      <c r="AJ62" s="27">
        <f t="shared" si="20"/>
        <v>8.7601875882165461E-2</v>
      </c>
      <c r="AK62" s="27">
        <f>IF(SUM(AH51:AH62)=0,0,SUM(AH51:AH62)/SUM($CZ51:$CZ62))</f>
        <v>2.2404083971065657E-2</v>
      </c>
      <c r="AL62" s="27">
        <f t="shared" si="21"/>
        <v>2.8754579958954482E-3</v>
      </c>
      <c r="AM62" s="13">
        <v>0</v>
      </c>
      <c r="AN62" s="13">
        <v>18108.3</v>
      </c>
      <c r="AO62" s="27">
        <f t="shared" si="22"/>
        <v>1.9657841232041159E-2</v>
      </c>
      <c r="AP62" s="27">
        <f>IF(SUM(AM51:AM62)=0,0,SUM(AM51:AM62)/SUM($CZ51:$CZ62))</f>
        <v>8.1511740019469658E-3</v>
      </c>
      <c r="AQ62" s="27">
        <f t="shared" si="23"/>
        <v>1.0461645515212128E-3</v>
      </c>
      <c r="AR62" s="13">
        <v>0</v>
      </c>
      <c r="AS62" s="13">
        <v>4011</v>
      </c>
      <c r="AT62" s="27">
        <f t="shared" si="24"/>
        <v>0</v>
      </c>
      <c r="AU62" s="27">
        <f>IF(SUM(AR51:AR62)=0,0,SUM(AR51:AR62)/SUM($CZ51:$CZ62))</f>
        <v>0</v>
      </c>
      <c r="AV62" s="27">
        <f t="shared" si="25"/>
        <v>0</v>
      </c>
      <c r="AW62" s="13">
        <v>0</v>
      </c>
      <c r="AX62" s="13">
        <v>26116.9</v>
      </c>
      <c r="AY62" s="27">
        <f t="shared" si="26"/>
        <v>2.2052856285946155E-2</v>
      </c>
      <c r="AZ62" s="27">
        <f>IF(SUM(AW51:AW62)=0,0,SUM(AW51:AW62)/SUM($CZ51:$CZ62))</f>
        <v>1.1644534288495665E-2</v>
      </c>
      <c r="BA62" s="27">
        <f t="shared" si="27"/>
        <v>1.4945207878874467E-3</v>
      </c>
      <c r="BB62" s="13">
        <v>0</v>
      </c>
      <c r="BC62" s="13">
        <v>61543.799999999996</v>
      </c>
      <c r="BD62" s="27">
        <f t="shared" si="28"/>
        <v>1.8288331613934117E-2</v>
      </c>
      <c r="BE62" s="27">
        <f>IF(SUM(BB51:BB62)=0,0,SUM(BB51:BB62)/SUM($CZ51:$CZ62))</f>
        <v>2.1963920574960522E-2</v>
      </c>
      <c r="BF62" s="27">
        <f t="shared" si="29"/>
        <v>2.8189651101133023E-3</v>
      </c>
      <c r="BG62" s="13">
        <v>700</v>
      </c>
      <c r="BH62" s="13">
        <v>26666.800000000003</v>
      </c>
      <c r="BI62" s="27">
        <f t="shared" si="30"/>
        <v>0.10362276922078835</v>
      </c>
      <c r="BJ62" s="27">
        <f>IF(SUM(BG51:BG62)=0,0,SUM(BG51:BG62)/SUM($CZ51:$CZ62))</f>
        <v>4.4638157741519281E-2</v>
      </c>
      <c r="BK62" s="27">
        <f t="shared" si="31"/>
        <v>5.7290959882877399E-3</v>
      </c>
      <c r="BL62" s="13">
        <v>0</v>
      </c>
      <c r="BM62" s="13">
        <v>8910.4</v>
      </c>
      <c r="BN62" s="27">
        <f t="shared" si="32"/>
        <v>4.2701779420985492E-2</v>
      </c>
      <c r="BO62" s="27">
        <f>IF(SUM(BL51:BL62)=0,0,SUM(BL51:BL62)/SUM($CZ51:$CZ62))</f>
        <v>9.199182087911574E-3</v>
      </c>
      <c r="BP62" s="27">
        <f t="shared" si="33"/>
        <v>1.1806714224310833E-3</v>
      </c>
      <c r="BQ62" s="13">
        <v>0</v>
      </c>
      <c r="BR62" s="13">
        <v>14691.7</v>
      </c>
      <c r="BS62" s="27">
        <f t="shared" si="34"/>
        <v>0.53130855310419389</v>
      </c>
      <c r="BT62" s="27">
        <f>IF(SUM(BQ51:BQ62)=0,0,SUM(BQ51:BQ62)/SUM($CZ51:$CZ62))</f>
        <v>0.16707810687819347</v>
      </c>
      <c r="BU62" s="27">
        <f t="shared" si="35"/>
        <v>2.1443683168766665E-2</v>
      </c>
      <c r="BV62" s="13">
        <v>6385.8</v>
      </c>
      <c r="BW62" s="13">
        <v>61732.4</v>
      </c>
      <c r="BX62" s="27">
        <f t="shared" si="36"/>
        <v>0.26127865321760202</v>
      </c>
      <c r="BY62" s="27">
        <f>IF(SUM(BV51:BV62)=0,0,SUM(BV51:BV62)/SUM($CZ51:$CZ62))</f>
        <v>0.44978876814800661</v>
      </c>
      <c r="BZ62" s="27">
        <f t="shared" si="37"/>
        <v>5.7728256665413251E-2</v>
      </c>
      <c r="CA62" s="13">
        <v>0</v>
      </c>
      <c r="CB62" s="13">
        <v>11884.8</v>
      </c>
      <c r="CC62" s="27">
        <f t="shared" si="38"/>
        <v>4.1082705354837198E-2</v>
      </c>
      <c r="CD62" s="27">
        <f>IF(SUM(CA51:CA62)=0,0,SUM(CA51:CA62)/SUM($CZ51:$CZ62))</f>
        <v>8.1511740019469658E-3</v>
      </c>
      <c r="CE62" s="27">
        <f t="shared" si="39"/>
        <v>1.0461645515212128E-3</v>
      </c>
      <c r="CF62" s="13">
        <v>0</v>
      </c>
      <c r="CG62" s="13">
        <v>24527.5</v>
      </c>
      <c r="CH62" s="27">
        <f t="shared" si="40"/>
        <v>0</v>
      </c>
      <c r="CI62" s="27">
        <f>IF(SUM(CF51:CF62)=0,0,SUM(CF51:CF62)/SUM($CZ51:$CZ62))</f>
        <v>0</v>
      </c>
      <c r="CJ62" s="27">
        <f t="shared" si="41"/>
        <v>0</v>
      </c>
      <c r="CK62" s="13">
        <f t="shared" si="2"/>
        <v>1750</v>
      </c>
      <c r="CL62" s="13">
        <f t="shared" si="3"/>
        <v>301556.39999999997</v>
      </c>
      <c r="CM62" s="27">
        <f t="shared" si="42"/>
        <v>9.0644459535676042E-2</v>
      </c>
      <c r="CN62" s="27">
        <f>IF(SUM(CK51:CK62)=0,0,SUM(CK51:CK62)/SUM($CZ51:$CZ62))</f>
        <v>0.55021123185199317</v>
      </c>
      <c r="CO62" s="27">
        <f t="shared" si="43"/>
        <v>7.0617003940154591E-2</v>
      </c>
      <c r="CP62" s="13">
        <f>$CZ62-BG62</f>
        <v>7435.8</v>
      </c>
      <c r="CQ62" s="13">
        <f>$DA62-BH62</f>
        <v>336622</v>
      </c>
      <c r="CR62" s="27">
        <f t="shared" si="44"/>
        <v>0.12979211127054011</v>
      </c>
      <c r="CS62" s="27">
        <f>IF(SUM(CP51:CP62)=0,0,SUM(CP51:CP62)/SUM($CZ51:$CZ62))</f>
        <v>0.95536184225848064</v>
      </c>
      <c r="CT62" s="27">
        <f t="shared" si="45"/>
        <v>0.12261616461728012</v>
      </c>
      <c r="CU62" s="13">
        <f t="shared" si="4"/>
        <v>8135.8</v>
      </c>
      <c r="CV62" s="13">
        <f t="shared" si="5"/>
        <v>337171.89999999997</v>
      </c>
      <c r="CW62" s="27">
        <f t="shared" si="46"/>
        <v>0.13607235543117827</v>
      </c>
      <c r="CX62" s="27">
        <f>IF(SUM(CU51:CU62)=0,0,SUM(CU51:CU62)/SUM($CZ51:$CZ62))</f>
        <v>0.98835546571150434</v>
      </c>
      <c r="CY62" s="27">
        <f t="shared" si="47"/>
        <v>0.12685073981768041</v>
      </c>
      <c r="CZ62" s="13">
        <f t="shared" si="6"/>
        <v>8135.8</v>
      </c>
      <c r="DA62" s="13">
        <f t="shared" si="7"/>
        <v>363288.8</v>
      </c>
      <c r="DB62" s="27">
        <f>IF(SUM(CZ51:CZ62)=0,0,SUM(CZ51:CZ62)/DA50)</f>
        <v>0.12834526060556786</v>
      </c>
      <c r="DC62" s="27">
        <f>CM62</f>
        <v>9.0644459535676042E-2</v>
      </c>
      <c r="DD62" s="27">
        <f>VLOOKUP(A62,moodys_data!A:C,3,FALSE)</f>
        <v>3.714264630612861E-2</v>
      </c>
      <c r="DE62" s="27">
        <f t="shared" si="48"/>
        <v>0.12979211127054011</v>
      </c>
      <c r="DF62" s="27">
        <f t="shared" si="49"/>
        <v>0.13607235543117827</v>
      </c>
      <c r="DG62" s="29">
        <f t="shared" si="50"/>
        <v>12.834526060556787</v>
      </c>
    </row>
  </sheetData>
  <autoFilter ref="A1:DF6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60" bestFit="1" customWidth="1"/>
    <col min="3" max="3" width="19.140625" bestFit="1" customWidth="1"/>
  </cols>
  <sheetData>
    <row r="1" spans="1:3" x14ac:dyDescent="0.25">
      <c r="A1" s="21" t="s">
        <v>0</v>
      </c>
      <c r="B1" s="22" t="s">
        <v>1548</v>
      </c>
      <c r="C1" s="22" t="s">
        <v>1547</v>
      </c>
    </row>
    <row r="2" spans="1:3" x14ac:dyDescent="0.25">
      <c r="A2" s="10">
        <v>25599</v>
      </c>
      <c r="B2" s="28">
        <v>0</v>
      </c>
      <c r="C2" s="31">
        <f>AVERAGE(B$2:B2)</f>
        <v>0</v>
      </c>
    </row>
    <row r="3" spans="1:3" x14ac:dyDescent="0.25">
      <c r="A3" s="10">
        <v>25627</v>
      </c>
      <c r="B3" s="28">
        <v>0</v>
      </c>
      <c r="C3" s="31">
        <f>AVERAGE(B$2:B3)</f>
        <v>0</v>
      </c>
    </row>
    <row r="4" spans="1:3" x14ac:dyDescent="0.25">
      <c r="A4" s="10">
        <v>25658</v>
      </c>
      <c r="B4" s="28">
        <v>3.9682539682539542E-3</v>
      </c>
      <c r="C4" s="31">
        <f>AVERAGE(B$2:B4)</f>
        <v>1.3227513227513181E-3</v>
      </c>
    </row>
    <row r="5" spans="1:3" x14ac:dyDescent="0.25">
      <c r="A5" s="10">
        <v>25688</v>
      </c>
      <c r="B5" s="28">
        <v>7.7670784883721034E-3</v>
      </c>
      <c r="C5" s="31">
        <f>AVERAGE(B$2:B5)</f>
        <v>2.9338331141565144E-3</v>
      </c>
    </row>
    <row r="6" spans="1:3" x14ac:dyDescent="0.25">
      <c r="A6" s="10">
        <v>25719</v>
      </c>
      <c r="B6" s="28">
        <v>7.6776283672835843E-3</v>
      </c>
      <c r="C6" s="31">
        <f>AVERAGE(B$2:B6)</f>
        <v>3.8825921647819284E-3</v>
      </c>
    </row>
    <row r="7" spans="1:3" x14ac:dyDescent="0.25">
      <c r="A7" s="10">
        <v>25749</v>
      </c>
      <c r="B7" s="28">
        <v>9.4326725905673259E-2</v>
      </c>
      <c r="C7" s="31">
        <f>AVERAGE(B$2:B7)</f>
        <v>1.8956614454930482E-2</v>
      </c>
    </row>
    <row r="8" spans="1:3" x14ac:dyDescent="0.25">
      <c r="A8" s="10">
        <v>25780</v>
      </c>
      <c r="B8" s="28">
        <v>9.2924267551133144E-2</v>
      </c>
      <c r="C8" s="31">
        <f>AVERAGE(B$2:B8)</f>
        <v>2.9523422040102294E-2</v>
      </c>
    </row>
    <row r="9" spans="1:3" x14ac:dyDescent="0.25">
      <c r="A9" s="10">
        <v>25811</v>
      </c>
      <c r="B9" s="28">
        <v>9.1562902533276036E-2</v>
      </c>
      <c r="C9" s="31">
        <f>AVERAGE(B$2:B9)</f>
        <v>3.727835710174901E-2</v>
      </c>
    </row>
    <row r="10" spans="1:3" x14ac:dyDescent="0.25">
      <c r="A10" s="10">
        <v>25841</v>
      </c>
      <c r="B10" s="28">
        <v>9.0885135313183651E-2</v>
      </c>
      <c r="C10" s="31">
        <f>AVERAGE(B$2:B10)</f>
        <v>4.3234665791908412E-2</v>
      </c>
    </row>
    <row r="11" spans="1:3" x14ac:dyDescent="0.25">
      <c r="A11" s="10">
        <v>25872</v>
      </c>
      <c r="B11" s="28">
        <v>9.0555918901242594E-2</v>
      </c>
      <c r="C11" s="31">
        <f>AVERAGE(B$2:B11)</f>
        <v>4.7966791102841834E-2</v>
      </c>
    </row>
    <row r="12" spans="1:3" x14ac:dyDescent="0.25">
      <c r="A12" s="10">
        <v>25902</v>
      </c>
      <c r="B12" s="28">
        <v>9.0229079008882773E-2</v>
      </c>
      <c r="C12" s="31">
        <f>AVERAGE(B$2:B12)</f>
        <v>5.1808817276118281E-2</v>
      </c>
    </row>
    <row r="13" spans="1:3" x14ac:dyDescent="0.25">
      <c r="A13" s="10">
        <v>25933</v>
      </c>
      <c r="B13" s="28">
        <v>8.9904589994842743E-2</v>
      </c>
      <c r="C13" s="31">
        <f>AVERAGE(B$2:B13)</f>
        <v>5.4983465002678651E-2</v>
      </c>
    </row>
    <row r="14" spans="1:3" x14ac:dyDescent="0.25">
      <c r="A14" s="10">
        <v>25964</v>
      </c>
      <c r="B14" s="28">
        <v>9.325346518790012E-2</v>
      </c>
      <c r="C14" s="31">
        <f>AVERAGE(B$2:B14)</f>
        <v>5.7927311170772613E-2</v>
      </c>
    </row>
    <row r="15" spans="1:3" x14ac:dyDescent="0.25">
      <c r="A15" s="10">
        <v>25992</v>
      </c>
      <c r="B15" s="28">
        <v>9.2920143932704979E-2</v>
      </c>
      <c r="C15" s="31">
        <f>AVERAGE(B$2:B15)</f>
        <v>6.0426799225196351E-2</v>
      </c>
    </row>
    <row r="16" spans="1:3" x14ac:dyDescent="0.25">
      <c r="A16" s="10">
        <v>26023</v>
      </c>
      <c r="B16" s="28">
        <v>8.9053040507011128E-2</v>
      </c>
      <c r="C16" s="31">
        <f>AVERAGE(B$2:B16)</f>
        <v>6.2335215310650671E-2</v>
      </c>
    </row>
    <row r="17" spans="1:3" x14ac:dyDescent="0.25">
      <c r="A17" s="10">
        <v>26053</v>
      </c>
      <c r="B17" s="28">
        <v>8.5190480195105445E-2</v>
      </c>
      <c r="C17" s="31">
        <f>AVERAGE(B$2:B17)</f>
        <v>6.3763669365929088E-2</v>
      </c>
    </row>
    <row r="18" spans="1:3" x14ac:dyDescent="0.25">
      <c r="A18" s="10">
        <v>26084</v>
      </c>
      <c r="B18" s="28">
        <v>8.4889123841851988E-2</v>
      </c>
      <c r="C18" s="31">
        <f>AVERAGE(B$2:B18)</f>
        <v>6.5006343158630422E-2</v>
      </c>
    </row>
    <row r="19" spans="1:3" x14ac:dyDescent="0.25">
      <c r="A19" s="10">
        <v>26114</v>
      </c>
      <c r="B19" s="28">
        <v>3.937007874015741E-3</v>
      </c>
      <c r="C19" s="31">
        <f>AVERAGE(B$2:B19)</f>
        <v>6.161360230948517E-2</v>
      </c>
    </row>
    <row r="20" spans="1:3" x14ac:dyDescent="0.25">
      <c r="A20" s="10">
        <v>26145</v>
      </c>
      <c r="B20" s="28">
        <v>3.90625E-3</v>
      </c>
      <c r="C20" s="31">
        <f>AVERAGE(B$2:B20)</f>
        <v>5.8576373240564895E-2</v>
      </c>
    </row>
    <row r="21" spans="1:3" x14ac:dyDescent="0.25">
      <c r="A21" s="10">
        <v>26176</v>
      </c>
      <c r="B21" s="28">
        <v>3.8759689922480689E-3</v>
      </c>
      <c r="C21" s="31">
        <f>AVERAGE(B$2:B21)</f>
        <v>5.5841353028149056E-2</v>
      </c>
    </row>
    <row r="22" spans="1:3" x14ac:dyDescent="0.25">
      <c r="A22" s="10">
        <v>26206</v>
      </c>
      <c r="B22" s="28">
        <v>3.8910505836575737E-3</v>
      </c>
      <c r="C22" s="31">
        <f>AVERAGE(B$2:B22)</f>
        <v>5.3367529102220888E-2</v>
      </c>
    </row>
    <row r="23" spans="1:3" x14ac:dyDescent="0.25">
      <c r="A23" s="10">
        <v>26237</v>
      </c>
      <c r="B23" s="28">
        <v>3.9215686274509665E-3</v>
      </c>
      <c r="C23" s="31">
        <f>AVERAGE(B$2:B23)</f>
        <v>5.1119985444276803E-2</v>
      </c>
    </row>
    <row r="24" spans="1:3" x14ac:dyDescent="0.25">
      <c r="A24" s="10">
        <v>26267</v>
      </c>
      <c r="B24" s="28">
        <v>1.1969773939547901E-2</v>
      </c>
      <c r="C24" s="31">
        <f>AVERAGE(B$2:B24)</f>
        <v>4.9417802335375544E-2</v>
      </c>
    </row>
    <row r="25" spans="1:3" x14ac:dyDescent="0.25">
      <c r="A25" s="10">
        <v>26298</v>
      </c>
      <c r="B25" s="28">
        <v>1.1922198598314782E-2</v>
      </c>
      <c r="C25" s="31">
        <f>AVERAGE(B$2:B25)</f>
        <v>4.7855485512998008E-2</v>
      </c>
    </row>
    <row r="26" spans="1:3" x14ac:dyDescent="0.25">
      <c r="A26" s="10">
        <v>26329</v>
      </c>
      <c r="B26" s="28">
        <v>1.2000000000000011E-2</v>
      </c>
      <c r="C26" s="31">
        <f>AVERAGE(B$2:B26)</f>
        <v>4.642126609247809E-2</v>
      </c>
    </row>
    <row r="27" spans="1:3" x14ac:dyDescent="0.25">
      <c r="A27" s="10">
        <v>26358</v>
      </c>
      <c r="B27" s="28">
        <v>1.195219123505975E-2</v>
      </c>
      <c r="C27" s="31">
        <f>AVERAGE(B$2:B27)</f>
        <v>4.5095532444115842E-2</v>
      </c>
    </row>
    <row r="28" spans="1:3" x14ac:dyDescent="0.25">
      <c r="A28" s="10">
        <v>26389</v>
      </c>
      <c r="B28" s="28">
        <v>1.2000000000000011E-2</v>
      </c>
      <c r="C28" s="31">
        <f>AVERAGE(B$2:B28)</f>
        <v>4.3869771983222665E-2</v>
      </c>
    </row>
    <row r="29" spans="1:3" x14ac:dyDescent="0.25">
      <c r="A29" s="10">
        <v>26419</v>
      </c>
      <c r="B29" s="28">
        <v>1.1904761904761862E-2</v>
      </c>
      <c r="C29" s="31">
        <f>AVERAGE(B$2:B29)</f>
        <v>4.2728164480420494E-2</v>
      </c>
    </row>
    <row r="30" spans="1:3" x14ac:dyDescent="0.25">
      <c r="A30" s="10">
        <v>26450</v>
      </c>
      <c r="B30" s="28">
        <v>1.1857707509881354E-2</v>
      </c>
      <c r="C30" s="31">
        <f>AVERAGE(B$2:B30)</f>
        <v>4.1663665964195004E-2</v>
      </c>
    </row>
    <row r="31" spans="1:3" x14ac:dyDescent="0.25">
      <c r="A31" s="10">
        <v>26480</v>
      </c>
      <c r="B31" s="28">
        <v>2.8639173511728289E-2</v>
      </c>
      <c r="C31" s="31">
        <f>AVERAGE(B$2:B31)</f>
        <v>4.1229516215779444E-2</v>
      </c>
    </row>
    <row r="32" spans="1:3" x14ac:dyDescent="0.25">
      <c r="A32" s="10">
        <v>26511</v>
      </c>
      <c r="B32" s="28">
        <v>2.8291909042834518E-2</v>
      </c>
      <c r="C32" s="31">
        <f>AVERAGE(B$2:B32)</f>
        <v>4.0812174048910257E-2</v>
      </c>
    </row>
    <row r="33" spans="1:3" x14ac:dyDescent="0.25">
      <c r="A33" s="10">
        <v>26542</v>
      </c>
      <c r="B33" s="28">
        <v>2.8178018195229915E-2</v>
      </c>
      <c r="C33" s="31">
        <f>AVERAGE(B$2:B33)</f>
        <v>4.0417356678482744E-2</v>
      </c>
    </row>
    <row r="34" spans="1:3" x14ac:dyDescent="0.25">
      <c r="A34" s="10">
        <v>26572</v>
      </c>
      <c r="B34" s="28">
        <v>2.8178018195229915E-2</v>
      </c>
      <c r="C34" s="31">
        <f>AVERAGE(B$2:B34)</f>
        <v>4.0046467633535685E-2</v>
      </c>
    </row>
    <row r="35" spans="1:3" x14ac:dyDescent="0.25">
      <c r="A35" s="10">
        <v>26603</v>
      </c>
      <c r="B35" s="28">
        <v>2.8065040650406492E-2</v>
      </c>
      <c r="C35" s="31">
        <f>AVERAGE(B$2:B35)</f>
        <v>3.9694072722267174E-2</v>
      </c>
    </row>
    <row r="36" spans="1:3" x14ac:dyDescent="0.25">
      <c r="A36" s="10">
        <v>26633</v>
      </c>
      <c r="B36" s="28">
        <v>1.9984319749115964E-2</v>
      </c>
      <c r="C36" s="31">
        <f>AVERAGE(B$2:B36)</f>
        <v>3.9130936923034286E-2</v>
      </c>
    </row>
    <row r="37" spans="1:3" x14ac:dyDescent="0.25">
      <c r="A37" s="10">
        <v>26664</v>
      </c>
      <c r="B37" s="28">
        <v>1.990476190476187E-2</v>
      </c>
      <c r="C37" s="31">
        <f>AVERAGE(B$2:B37)</f>
        <v>3.859687650586005E-2</v>
      </c>
    </row>
    <row r="38" spans="1:3" x14ac:dyDescent="0.25">
      <c r="A38" s="10">
        <v>26695</v>
      </c>
      <c r="B38" s="28">
        <v>1.6064257028112428E-2</v>
      </c>
      <c r="C38" s="31">
        <f>AVERAGE(B$2:B38)</f>
        <v>3.798788679024525E-2</v>
      </c>
    </row>
    <row r="39" spans="1:3" x14ac:dyDescent="0.25">
      <c r="A39" s="10">
        <v>26723</v>
      </c>
      <c r="B39" s="28">
        <v>1.6064257028112428E-2</v>
      </c>
      <c r="C39" s="31">
        <f>AVERAGE(B$2:B39)</f>
        <v>3.7410949164925968E-2</v>
      </c>
    </row>
    <row r="40" spans="1:3" x14ac:dyDescent="0.25">
      <c r="A40" s="10">
        <v>26754</v>
      </c>
      <c r="B40" s="28">
        <v>1.6064257028112428E-2</v>
      </c>
      <c r="C40" s="31">
        <f>AVERAGE(B$2:B40)</f>
        <v>3.6863598084494853E-2</v>
      </c>
    </row>
    <row r="41" spans="1:3" x14ac:dyDescent="0.25">
      <c r="A41" s="10">
        <v>26784</v>
      </c>
      <c r="B41" s="28">
        <v>2.0333609043286405E-2</v>
      </c>
      <c r="C41" s="31">
        <f>AVERAGE(B$2:B41)</f>
        <v>3.645034835846464E-2</v>
      </c>
    </row>
    <row r="42" spans="1:3" x14ac:dyDescent="0.25">
      <c r="A42" s="10">
        <v>26815</v>
      </c>
      <c r="B42" s="28">
        <v>2.0651479667873063E-2</v>
      </c>
      <c r="C42" s="31">
        <f>AVERAGE(B$2:B42)</f>
        <v>3.6065010097718508E-2</v>
      </c>
    </row>
    <row r="43" spans="1:3" x14ac:dyDescent="0.25">
      <c r="A43" s="10">
        <v>26845</v>
      </c>
      <c r="B43" s="28">
        <v>4.405286343612369E-3</v>
      </c>
      <c r="C43" s="31">
        <f>AVERAGE(B$2:B43)</f>
        <v>3.5311207151192167E-2</v>
      </c>
    </row>
    <row r="44" spans="1:3" x14ac:dyDescent="0.25">
      <c r="A44" s="10">
        <v>26876</v>
      </c>
      <c r="B44" s="28">
        <v>8.9102397990711291E-3</v>
      </c>
      <c r="C44" s="31">
        <f>AVERAGE(B$2:B44)</f>
        <v>3.4697231166259127E-2</v>
      </c>
    </row>
    <row r="45" spans="1:3" x14ac:dyDescent="0.25">
      <c r="A45" s="10">
        <v>26907</v>
      </c>
      <c r="B45" s="28">
        <v>8.8315350421994676E-3</v>
      </c>
      <c r="C45" s="31">
        <f>AVERAGE(B$2:B45)</f>
        <v>3.4109374436166857E-2</v>
      </c>
    </row>
    <row r="46" spans="1:3" x14ac:dyDescent="0.25">
      <c r="A46" s="10">
        <v>26937</v>
      </c>
      <c r="B46" s="28">
        <v>8.7927018633540133E-3</v>
      </c>
      <c r="C46" s="31">
        <f>AVERAGE(B$2:B46)</f>
        <v>3.3546781712326577E-2</v>
      </c>
    </row>
    <row r="47" spans="1:3" x14ac:dyDescent="0.25">
      <c r="A47" s="10">
        <v>26968</v>
      </c>
      <c r="B47" s="28">
        <v>1.3257599602708225E-2</v>
      </c>
      <c r="C47" s="31">
        <f>AVERAGE(B$2:B47)</f>
        <v>3.3105712536030521E-2</v>
      </c>
    </row>
    <row r="48" spans="1:3" x14ac:dyDescent="0.25">
      <c r="A48" s="10">
        <v>26998</v>
      </c>
      <c r="B48" s="28">
        <v>1.3257599602708225E-2</v>
      </c>
      <c r="C48" s="31">
        <f>AVERAGE(B$2:B48)</f>
        <v>3.2683412260853452E-2</v>
      </c>
    </row>
    <row r="49" spans="1:3" x14ac:dyDescent="0.25">
      <c r="A49" s="10">
        <v>27029</v>
      </c>
      <c r="B49" s="28">
        <v>1.3257599602708225E-2</v>
      </c>
      <c r="C49" s="31">
        <f>AVERAGE(B$2:B49)</f>
        <v>3.2278707830475428E-2</v>
      </c>
    </row>
    <row r="50" spans="1:3" x14ac:dyDescent="0.25">
      <c r="A50" s="10">
        <v>27060</v>
      </c>
      <c r="B50" s="28">
        <v>1.343576381825351E-2</v>
      </c>
      <c r="C50" s="31">
        <f>AVERAGE(B$2:B50)</f>
        <v>3.189415795267498E-2</v>
      </c>
    </row>
    <row r="51" spans="1:3" x14ac:dyDescent="0.25">
      <c r="A51" s="10">
        <v>27088</v>
      </c>
      <c r="B51" s="28">
        <v>1.3496221039656864E-2</v>
      </c>
      <c r="C51" s="31">
        <f>AVERAGE(B$2:B51)</f>
        <v>3.1526199214414616E-2</v>
      </c>
    </row>
    <row r="52" spans="1:3" x14ac:dyDescent="0.25">
      <c r="A52" s="10">
        <v>27119</v>
      </c>
      <c r="B52" s="28">
        <v>1.3496221039656864E-2</v>
      </c>
      <c r="C52" s="31">
        <f>AVERAGE(B$2:B52)</f>
        <v>3.1172670230595834E-2</v>
      </c>
    </row>
    <row r="53" spans="1:3" x14ac:dyDescent="0.25">
      <c r="A53" s="10">
        <v>27149</v>
      </c>
      <c r="B53" s="28">
        <v>1.3535368015012428E-2</v>
      </c>
      <c r="C53" s="31">
        <f>AVERAGE(B$2:B53)</f>
        <v>3.083349134183461E-2</v>
      </c>
    </row>
    <row r="54" spans="1:3" x14ac:dyDescent="0.25">
      <c r="A54" s="10">
        <v>27180</v>
      </c>
      <c r="B54" s="28">
        <v>1.8161532263063274E-2</v>
      </c>
      <c r="C54" s="31">
        <f>AVERAGE(B$2:B54)</f>
        <v>3.0594397774310625E-2</v>
      </c>
    </row>
    <row r="55" spans="1:3" x14ac:dyDescent="0.25">
      <c r="A55" s="10">
        <v>27210</v>
      </c>
      <c r="B55" s="28">
        <v>2.285355166864389E-2</v>
      </c>
      <c r="C55" s="31">
        <f>AVERAGE(B$2:B55)</f>
        <v>3.0451048772353832E-2</v>
      </c>
    </row>
    <row r="56" spans="1:3" x14ac:dyDescent="0.25">
      <c r="A56" s="10">
        <v>27241</v>
      </c>
      <c r="B56" s="28">
        <v>1.8224101479915489E-2</v>
      </c>
      <c r="C56" s="31">
        <f>AVERAGE(B$2:B56)</f>
        <v>3.0228740639764048E-2</v>
      </c>
    </row>
    <row r="57" spans="1:3" x14ac:dyDescent="0.25">
      <c r="A57" s="10">
        <v>27272</v>
      </c>
      <c r="B57" s="28">
        <v>1.8059534188566317E-2</v>
      </c>
      <c r="C57" s="31">
        <f>AVERAGE(B$2:B57)</f>
        <v>3.0011433381706944E-2</v>
      </c>
    </row>
    <row r="58" spans="1:3" x14ac:dyDescent="0.25">
      <c r="A58" s="10">
        <v>27302</v>
      </c>
      <c r="B58" s="28">
        <v>1.8059534188566317E-2</v>
      </c>
      <c r="C58" s="31">
        <f>AVERAGE(B$2:B58)</f>
        <v>2.9801750939722021E-2</v>
      </c>
    </row>
    <row r="59" spans="1:3" x14ac:dyDescent="0.25">
      <c r="A59" s="10">
        <v>27333</v>
      </c>
      <c r="B59" s="28">
        <v>1.8335903585079527E-2</v>
      </c>
      <c r="C59" s="31">
        <f>AVERAGE(B$2:B59)</f>
        <v>2.9604063916366118E-2</v>
      </c>
    </row>
    <row r="60" spans="1:3" x14ac:dyDescent="0.25">
      <c r="A60" s="10">
        <v>27363</v>
      </c>
      <c r="B60" s="28">
        <v>1.3809899400832992E-2</v>
      </c>
      <c r="C60" s="31">
        <f>AVERAGE(B$2:B60)</f>
        <v>2.9336366212713016E-2</v>
      </c>
    </row>
    <row r="61" spans="1:3" x14ac:dyDescent="0.25">
      <c r="A61" s="10">
        <v>27394</v>
      </c>
      <c r="B61" s="28">
        <v>1.3809899400832992E-2</v>
      </c>
      <c r="C61" s="31">
        <f>AVERAGE(B$2:B61)</f>
        <v>2.907759176584835E-2</v>
      </c>
    </row>
    <row r="62" spans="1:3" x14ac:dyDescent="0.25">
      <c r="A62" s="10">
        <v>27425</v>
      </c>
      <c r="B62" s="28">
        <v>1.3789707138330831E-2</v>
      </c>
      <c r="C62" s="31">
        <f>AVERAGE(B$2:B62)</f>
        <v>2.882697070638085E-2</v>
      </c>
    </row>
    <row r="63" spans="1:3" x14ac:dyDescent="0.25">
      <c r="A63" s="10">
        <v>27453</v>
      </c>
      <c r="B63" s="28">
        <v>9.2409948542023779E-3</v>
      </c>
      <c r="C63" s="31">
        <f>AVERAGE(B$2:B63)</f>
        <v>2.8511067870055393E-2</v>
      </c>
    </row>
    <row r="64" spans="1:3" x14ac:dyDescent="0.25">
      <c r="A64" s="10">
        <v>27484</v>
      </c>
      <c r="B64" s="28">
        <v>9.1563526142964813E-3</v>
      </c>
      <c r="C64" s="31">
        <f>AVERAGE(B$2:B64)</f>
        <v>2.8203850167583026E-2</v>
      </c>
    </row>
    <row r="65" spans="1:3" x14ac:dyDescent="0.25">
      <c r="A65" s="10">
        <v>27514</v>
      </c>
      <c r="B65" s="28">
        <v>9.198478958213796E-3</v>
      </c>
      <c r="C65" s="31">
        <f>AVERAGE(B$2:B65)</f>
        <v>2.7906891242436633E-2</v>
      </c>
    </row>
    <row r="66" spans="1:3" x14ac:dyDescent="0.25">
      <c r="A66" s="10">
        <v>27545</v>
      </c>
      <c r="B66" s="28">
        <v>8.8719397735580463E-3</v>
      </c>
      <c r="C66" s="31">
        <f>AVERAGE(B$2:B66)</f>
        <v>2.7614045835223113E-2</v>
      </c>
    </row>
    <row r="67" spans="1:3" x14ac:dyDescent="0.25">
      <c r="A67" s="10">
        <v>27575</v>
      </c>
      <c r="B67" s="28">
        <v>9.0501460364473818E-3</v>
      </c>
      <c r="C67" s="31">
        <f>AVERAGE(B$2:B67)</f>
        <v>2.7332774626150753E-2</v>
      </c>
    </row>
    <row r="68" spans="1:3" x14ac:dyDescent="0.25">
      <c r="A68" s="10">
        <v>27606</v>
      </c>
      <c r="B68" s="28">
        <v>1.3393394612070453E-2</v>
      </c>
      <c r="C68" s="31">
        <f>AVERAGE(B$2:B68)</f>
        <v>2.7124724178179408E-2</v>
      </c>
    </row>
    <row r="69" spans="1:3" x14ac:dyDescent="0.25">
      <c r="A69" s="10">
        <v>27637</v>
      </c>
      <c r="B69" s="28">
        <v>1.3393394612070453E-2</v>
      </c>
      <c r="C69" s="31">
        <f>AVERAGE(B$2:B69)</f>
        <v>2.6922792861030748E-2</v>
      </c>
    </row>
    <row r="70" spans="1:3" x14ac:dyDescent="0.25">
      <c r="A70" s="10">
        <v>27667</v>
      </c>
      <c r="B70" s="28">
        <v>1.3453459547209445E-2</v>
      </c>
      <c r="C70" s="31">
        <f>AVERAGE(B$2:B70)</f>
        <v>2.6727585131844929E-2</v>
      </c>
    </row>
    <row r="71" spans="1:3" x14ac:dyDescent="0.25">
      <c r="A71" s="10">
        <v>27698</v>
      </c>
      <c r="B71" s="28">
        <v>1.8338062150866086E-2</v>
      </c>
      <c r="C71" s="31">
        <f>AVERAGE(B$2:B71)</f>
        <v>2.6607734803545231E-2</v>
      </c>
    </row>
    <row r="72" spans="1:3" x14ac:dyDescent="0.25">
      <c r="A72" s="10">
        <v>27728</v>
      </c>
      <c r="B72" s="28">
        <v>1.825432701312979E-2</v>
      </c>
      <c r="C72" s="31">
        <f>AVERAGE(B$2:B72)</f>
        <v>2.6490081172694309E-2</v>
      </c>
    </row>
    <row r="73" spans="1:3" x14ac:dyDescent="0.25">
      <c r="A73" s="10">
        <v>27759</v>
      </c>
      <c r="B73" s="28">
        <v>1.8007650332662717E-2</v>
      </c>
      <c r="C73" s="31">
        <f>AVERAGE(B$2:B73)</f>
        <v>2.6372269633249425E-2</v>
      </c>
    </row>
    <row r="74" spans="1:3" x14ac:dyDescent="0.25">
      <c r="A74" s="10">
        <v>27790</v>
      </c>
      <c r="B74" s="28">
        <v>1.776755517939177E-2</v>
      </c>
      <c r="C74" s="31">
        <f>AVERAGE(B$2:B74)</f>
        <v>2.6254396832511653E-2</v>
      </c>
    </row>
    <row r="75" spans="1:3" x14ac:dyDescent="0.25">
      <c r="A75" s="10">
        <v>27819</v>
      </c>
      <c r="B75" s="28">
        <v>1.3182096873083915E-2</v>
      </c>
      <c r="C75" s="31">
        <f>AVERAGE(B$2:B75)</f>
        <v>2.6077744130357221E-2</v>
      </c>
    </row>
    <row r="76" spans="1:3" x14ac:dyDescent="0.25">
      <c r="A76" s="10">
        <v>27850</v>
      </c>
      <c r="B76" s="28">
        <v>1.3182096873083915E-2</v>
      </c>
      <c r="C76" s="31">
        <f>AVERAGE(B$2:B76)</f>
        <v>2.5905802166926908E-2</v>
      </c>
    </row>
    <row r="77" spans="1:3" x14ac:dyDescent="0.25">
      <c r="A77" s="10">
        <v>27880</v>
      </c>
      <c r="B77" s="28">
        <v>1.2898609225349578E-2</v>
      </c>
      <c r="C77" s="31">
        <f>AVERAGE(B$2:B77)</f>
        <v>2.5734654891379837E-2</v>
      </c>
    </row>
    <row r="78" spans="1:3" x14ac:dyDescent="0.25">
      <c r="A78" s="10">
        <v>27911</v>
      </c>
      <c r="B78" s="28">
        <v>1.295432674513286E-2</v>
      </c>
      <c r="C78" s="31">
        <f>AVERAGE(B$2:B78)</f>
        <v>2.556867660376624E-2</v>
      </c>
    </row>
    <row r="79" spans="1:3" x14ac:dyDescent="0.25">
      <c r="A79" s="10">
        <v>27941</v>
      </c>
      <c r="B79" s="28">
        <v>1.3216898749115025E-2</v>
      </c>
      <c r="C79" s="31">
        <f>AVERAGE(B$2:B79)</f>
        <v>2.5410320477424558E-2</v>
      </c>
    </row>
    <row r="80" spans="1:3" x14ac:dyDescent="0.25">
      <c r="A80" s="10">
        <v>27972</v>
      </c>
      <c r="B80" s="28">
        <v>1.3158920773549632E-2</v>
      </c>
      <c r="C80" s="31">
        <f>AVERAGE(B$2:B80)</f>
        <v>2.525523946851475E-2</v>
      </c>
    </row>
    <row r="81" spans="1:3" x14ac:dyDescent="0.25">
      <c r="A81" s="10">
        <v>28003</v>
      </c>
      <c r="B81" s="28">
        <v>1.764456204276077E-2</v>
      </c>
      <c r="C81" s="31">
        <f>AVERAGE(B$2:B81)</f>
        <v>2.5160106000692829E-2</v>
      </c>
    </row>
    <row r="82" spans="1:3" x14ac:dyDescent="0.25">
      <c r="A82" s="10">
        <v>28033</v>
      </c>
      <c r="B82" s="28">
        <v>1.756705357728372E-2</v>
      </c>
      <c r="C82" s="31">
        <f>AVERAGE(B$2:B82)</f>
        <v>2.5066364612749505E-2</v>
      </c>
    </row>
    <row r="83" spans="1:3" x14ac:dyDescent="0.25">
      <c r="A83" s="10">
        <v>28064</v>
      </c>
      <c r="B83" s="28">
        <v>8.9492207139265645E-3</v>
      </c>
      <c r="C83" s="31">
        <f>AVERAGE(B$2:B83)</f>
        <v>2.4869814077398005E-2</v>
      </c>
    </row>
    <row r="84" spans="1:3" x14ac:dyDescent="0.25">
      <c r="A84" s="10">
        <v>28094</v>
      </c>
      <c r="B84" s="28">
        <v>8.9492207139265645E-3</v>
      </c>
      <c r="C84" s="31">
        <f>AVERAGE(B$2:B84)</f>
        <v>2.4677999699524854E-2</v>
      </c>
    </row>
    <row r="85" spans="1:3" x14ac:dyDescent="0.25">
      <c r="A85" s="10">
        <v>28125</v>
      </c>
      <c r="B85" s="28">
        <v>8.8698366290670405E-3</v>
      </c>
      <c r="C85" s="31">
        <f>AVERAGE(B$2:B85)</f>
        <v>2.4489807282019407E-2</v>
      </c>
    </row>
    <row r="86" spans="1:3" x14ac:dyDescent="0.25">
      <c r="A86" s="10">
        <v>28156</v>
      </c>
      <c r="B86" s="28">
        <v>8.8698366290670405E-3</v>
      </c>
      <c r="C86" s="31">
        <f>AVERAGE(B$2:B86)</f>
        <v>2.4306042921396438E-2</v>
      </c>
    </row>
    <row r="87" spans="1:3" x14ac:dyDescent="0.25">
      <c r="A87" s="10">
        <v>28184</v>
      </c>
      <c r="B87" s="28">
        <v>8.8306704260651125E-3</v>
      </c>
      <c r="C87" s="31">
        <f>AVERAGE(B$2:B87)</f>
        <v>2.4126096729590259E-2</v>
      </c>
    </row>
    <row r="88" spans="1:3" x14ac:dyDescent="0.25">
      <c r="A88" s="10">
        <v>28215</v>
      </c>
      <c r="B88" s="28">
        <v>8.79184861717619E-3</v>
      </c>
      <c r="C88" s="31">
        <f>AVERAGE(B$2:B88)</f>
        <v>2.394984100416021E-2</v>
      </c>
    </row>
    <row r="89" spans="1:3" x14ac:dyDescent="0.25">
      <c r="A89" s="10">
        <v>28245</v>
      </c>
      <c r="B89" s="28">
        <v>8.79184861717619E-3</v>
      </c>
      <c r="C89" s="31">
        <f>AVERAGE(B$2:B89)</f>
        <v>2.3777591090671756E-2</v>
      </c>
    </row>
    <row r="90" spans="1:3" x14ac:dyDescent="0.25">
      <c r="A90" s="10">
        <v>28276</v>
      </c>
      <c r="B90" s="28">
        <v>1.3198418846848692E-2</v>
      </c>
      <c r="C90" s="31">
        <f>AVERAGE(B$2:B90)</f>
        <v>2.3658723986808575E-2</v>
      </c>
    </row>
    <row r="91" spans="1:3" x14ac:dyDescent="0.25">
      <c r="A91" s="10">
        <v>28306</v>
      </c>
      <c r="B91" s="28">
        <v>8.8892416365728977E-3</v>
      </c>
      <c r="C91" s="31">
        <f>AVERAGE(B$2:B91)</f>
        <v>2.3494618627361512E-2</v>
      </c>
    </row>
    <row r="92" spans="1:3" x14ac:dyDescent="0.25">
      <c r="A92" s="10">
        <v>28337</v>
      </c>
      <c r="B92" s="28">
        <v>8.8109161793372692E-3</v>
      </c>
      <c r="C92" s="31">
        <f>AVERAGE(B$2:B92)</f>
        <v>2.3333259259800808E-2</v>
      </c>
    </row>
    <row r="93" spans="1:3" x14ac:dyDescent="0.25">
      <c r="A93" s="10">
        <v>28368</v>
      </c>
      <c r="B93" s="28">
        <v>4.4444444444444731E-3</v>
      </c>
      <c r="C93" s="31">
        <f>AVERAGE(B$2:B93)</f>
        <v>2.3127946055286067E-2</v>
      </c>
    </row>
    <row r="94" spans="1:3" x14ac:dyDescent="0.25">
      <c r="A94" s="10">
        <v>28398</v>
      </c>
      <c r="B94" s="28">
        <v>4.4247787610619538E-3</v>
      </c>
      <c r="C94" s="31">
        <f>AVERAGE(B$2:B94)</f>
        <v>2.2926836729541721E-2</v>
      </c>
    </row>
    <row r="95" spans="1:3" x14ac:dyDescent="0.25">
      <c r="A95" s="10">
        <v>28429</v>
      </c>
      <c r="B95" s="28">
        <v>4.405286343612369E-3</v>
      </c>
      <c r="C95" s="31">
        <f>AVERAGE(B$2:B95)</f>
        <v>2.2729798959478641E-2</v>
      </c>
    </row>
    <row r="96" spans="1:3" x14ac:dyDescent="0.25">
      <c r="A96" s="10">
        <v>28459</v>
      </c>
      <c r="B96" s="28">
        <v>4.4642857142856984E-3</v>
      </c>
      <c r="C96" s="31">
        <f>AVERAGE(B$2:B96)</f>
        <v>2.2537530399002925E-2</v>
      </c>
    </row>
    <row r="97" spans="1:3" x14ac:dyDescent="0.25">
      <c r="A97" s="10">
        <v>28490</v>
      </c>
      <c r="B97" s="28">
        <v>1.3748701973001043E-2</v>
      </c>
      <c r="C97" s="31">
        <f>AVERAGE(B$2:B97)</f>
        <v>2.2445980102898739E-2</v>
      </c>
    </row>
    <row r="98" spans="1:3" x14ac:dyDescent="0.25">
      <c r="A98" s="10">
        <v>28521</v>
      </c>
      <c r="B98" s="28">
        <v>1.3748701973001043E-2</v>
      </c>
      <c r="C98" s="31">
        <f>AVERAGE(B$2:B98)</f>
        <v>2.2356317441765774E-2</v>
      </c>
    </row>
    <row r="99" spans="1:3" x14ac:dyDescent="0.25">
      <c r="A99" s="10">
        <v>28549</v>
      </c>
      <c r="B99" s="28">
        <v>1.3623755914504931E-2</v>
      </c>
      <c r="C99" s="31">
        <f>AVERAGE(B$2:B99)</f>
        <v>2.2267209671079442E-2</v>
      </c>
    </row>
    <row r="100" spans="1:3" x14ac:dyDescent="0.25">
      <c r="A100" s="10">
        <v>28580</v>
      </c>
      <c r="B100" s="28">
        <v>2.2824458541477077E-2</v>
      </c>
      <c r="C100" s="31">
        <f>AVERAGE(B$2:B100)</f>
        <v>2.2272838447548106E-2</v>
      </c>
    </row>
    <row r="101" spans="1:3" x14ac:dyDescent="0.25">
      <c r="A101" s="10">
        <v>28610</v>
      </c>
      <c r="B101" s="28">
        <v>2.2824458541477077E-2</v>
      </c>
      <c r="C101" s="31">
        <f>AVERAGE(B$2:B101)</f>
        <v>2.2278354648487396E-2</v>
      </c>
    </row>
    <row r="102" spans="1:3" x14ac:dyDescent="0.25">
      <c r="A102" s="10">
        <v>28641</v>
      </c>
      <c r="B102" s="28">
        <v>2.300136558537158E-2</v>
      </c>
      <c r="C102" s="31">
        <f>AVERAGE(B$2:B102)</f>
        <v>2.2285513172614964E-2</v>
      </c>
    </row>
    <row r="103" spans="1:3" x14ac:dyDescent="0.25">
      <c r="A103" s="10">
        <v>28671</v>
      </c>
      <c r="B103" s="28">
        <v>2.2896027063050939E-2</v>
      </c>
      <c r="C103" s="31">
        <f>AVERAGE(B$2:B103)</f>
        <v>2.2291498602913355E-2</v>
      </c>
    </row>
    <row r="104" spans="1:3" x14ac:dyDescent="0.25">
      <c r="A104" s="10">
        <v>28702</v>
      </c>
      <c r="B104" s="28">
        <v>1.8349792927683906E-2</v>
      </c>
      <c r="C104" s="31">
        <f>AVERAGE(B$2:B104)</f>
        <v>2.2253229615775205E-2</v>
      </c>
    </row>
    <row r="105" spans="1:3" x14ac:dyDescent="0.25">
      <c r="A105" s="10">
        <v>28733</v>
      </c>
      <c r="B105" s="28">
        <v>1.8182955564359671E-2</v>
      </c>
      <c r="C105" s="31">
        <f>AVERAGE(B$2:B105)</f>
        <v>2.2214092365280824E-2</v>
      </c>
    </row>
    <row r="106" spans="1:3" x14ac:dyDescent="0.25">
      <c r="A106" s="10">
        <v>28763</v>
      </c>
      <c r="B106" s="28">
        <v>1.8019124843868362E-2</v>
      </c>
      <c r="C106" s="31">
        <f>AVERAGE(B$2:B106)</f>
        <v>2.2174140293648323E-2</v>
      </c>
    </row>
    <row r="107" spans="1:3" x14ac:dyDescent="0.25">
      <c r="A107" s="10">
        <v>28794</v>
      </c>
      <c r="B107" s="28">
        <v>2.2193096984763794E-2</v>
      </c>
      <c r="C107" s="31">
        <f>AVERAGE(B$2:B107)</f>
        <v>2.2174319130356963E-2</v>
      </c>
    </row>
    <row r="108" spans="1:3" x14ac:dyDescent="0.25">
      <c r="A108" s="10">
        <v>28824</v>
      </c>
      <c r="B108" s="28">
        <v>2.6882268397270814E-2</v>
      </c>
      <c r="C108" s="31">
        <f>AVERAGE(B$2:B108)</f>
        <v>2.2218318656215968E-2</v>
      </c>
    </row>
    <row r="109" spans="1:3" x14ac:dyDescent="0.25">
      <c r="A109" s="10">
        <v>28855</v>
      </c>
      <c r="B109" s="28">
        <v>1.8354470715696958E-2</v>
      </c>
      <c r="C109" s="31">
        <f>AVERAGE(B$2:B109)</f>
        <v>2.2182542286396351E-2</v>
      </c>
    </row>
    <row r="110" spans="1:3" x14ac:dyDescent="0.25">
      <c r="A110" s="10">
        <v>28886</v>
      </c>
      <c r="B110" s="28">
        <v>1.8439108061749643E-2</v>
      </c>
      <c r="C110" s="31">
        <f>AVERAGE(B$2:B110)</f>
        <v>2.214819885314271E-2</v>
      </c>
    </row>
    <row r="111" spans="1:3" x14ac:dyDescent="0.25">
      <c r="A111" s="10">
        <v>28914</v>
      </c>
      <c r="B111" s="28">
        <v>1.8439108061749643E-2</v>
      </c>
      <c r="C111" s="31">
        <f>AVERAGE(B$2:B111)</f>
        <v>2.2114479845948228E-2</v>
      </c>
    </row>
    <row r="112" spans="1:3" x14ac:dyDescent="0.25">
      <c r="A112" s="10">
        <v>28945</v>
      </c>
      <c r="B112" s="28">
        <v>9.3457943925232545E-3</v>
      </c>
      <c r="C112" s="31">
        <f>AVERAGE(B$2:B112)</f>
        <v>2.199944664366512E-2</v>
      </c>
    </row>
    <row r="113" spans="1:3" x14ac:dyDescent="0.25">
      <c r="A113" s="10">
        <v>28975</v>
      </c>
      <c r="B113" s="28">
        <v>9.1743119266054496E-3</v>
      </c>
      <c r="C113" s="31">
        <f>AVERAGE(B$2:B113)</f>
        <v>2.1884936512262802E-2</v>
      </c>
    </row>
    <row r="114" spans="1:3" x14ac:dyDescent="0.25">
      <c r="A114" s="10">
        <v>29006</v>
      </c>
      <c r="B114" s="28">
        <v>8.9285714285713969E-3</v>
      </c>
      <c r="C114" s="31">
        <f>AVERAGE(B$2:B114)</f>
        <v>2.1770278414177033E-2</v>
      </c>
    </row>
    <row r="115" spans="1:3" x14ac:dyDescent="0.25">
      <c r="A115" s="10">
        <v>29036</v>
      </c>
      <c r="B115" s="28">
        <v>8.8495575221239076E-3</v>
      </c>
      <c r="C115" s="31">
        <f>AVERAGE(B$2:B115)</f>
        <v>2.1656938757229204E-2</v>
      </c>
    </row>
    <row r="116" spans="1:3" x14ac:dyDescent="0.25">
      <c r="A116" s="10">
        <v>29067</v>
      </c>
      <c r="B116" s="28">
        <v>8.7719298245614308E-3</v>
      </c>
      <c r="C116" s="31">
        <f>AVERAGE(B$2:B116)</f>
        <v>2.1544895201292963E-2</v>
      </c>
    </row>
    <row r="117" spans="1:3" x14ac:dyDescent="0.25">
      <c r="A117" s="10">
        <v>29098</v>
      </c>
      <c r="B117" s="28">
        <v>8.6956521739129933E-3</v>
      </c>
      <c r="C117" s="31">
        <f>AVERAGE(B$2:B117)</f>
        <v>2.143412586485003E-2</v>
      </c>
    </row>
    <row r="118" spans="1:3" x14ac:dyDescent="0.25">
      <c r="A118" s="10">
        <v>29128</v>
      </c>
      <c r="B118" s="28">
        <v>8.4745762711864181E-3</v>
      </c>
      <c r="C118" s="31">
        <f>AVERAGE(B$2:B118)</f>
        <v>2.1323360483707608E-2</v>
      </c>
    </row>
    <row r="119" spans="1:3" x14ac:dyDescent="0.25">
      <c r="A119" s="10">
        <v>29159</v>
      </c>
      <c r="B119" s="28">
        <v>8.6648583484025821E-3</v>
      </c>
      <c r="C119" s="31">
        <f>AVERAGE(B$2:B119)</f>
        <v>2.1216085041882989E-2</v>
      </c>
    </row>
    <row r="120" spans="1:3" x14ac:dyDescent="0.25">
      <c r="A120" s="10">
        <v>29189</v>
      </c>
      <c r="B120" s="28">
        <v>4.4247787610619538E-3</v>
      </c>
      <c r="C120" s="31">
        <f>AVERAGE(B$2:B120)</f>
        <v>2.1074981627758442E-2</v>
      </c>
    </row>
    <row r="121" spans="1:3" x14ac:dyDescent="0.25">
      <c r="A121" s="10">
        <v>29220</v>
      </c>
      <c r="B121" s="28">
        <v>4.3859649122807154E-3</v>
      </c>
      <c r="C121" s="31">
        <f>AVERAGE(B$2:B121)</f>
        <v>2.0935906488462795E-2</v>
      </c>
    </row>
    <row r="122" spans="1:3" x14ac:dyDescent="0.25">
      <c r="A122" s="10">
        <v>29251</v>
      </c>
      <c r="B122" s="28">
        <v>4.3290043290042934E-3</v>
      </c>
      <c r="C122" s="31">
        <f>AVERAGE(B$2:B122)</f>
        <v>2.0798659363178013E-2</v>
      </c>
    </row>
    <row r="123" spans="1:3" x14ac:dyDescent="0.25">
      <c r="A123" s="10">
        <v>29280</v>
      </c>
      <c r="B123" s="28">
        <v>4.3103448275861878E-3</v>
      </c>
      <c r="C123" s="31">
        <f>AVERAGE(B$2:B123)</f>
        <v>2.0663509244033821E-2</v>
      </c>
    </row>
    <row r="124" spans="1:3" x14ac:dyDescent="0.25">
      <c r="A124" s="10">
        <v>29311</v>
      </c>
      <c r="B124" s="28">
        <v>4.3103448275861878E-3</v>
      </c>
      <c r="C124" s="31">
        <f>AVERAGE(B$2:B124)</f>
        <v>2.0530556687802539E-2</v>
      </c>
    </row>
    <row r="125" spans="1:3" x14ac:dyDescent="0.25">
      <c r="A125" s="10">
        <v>29341</v>
      </c>
      <c r="B125" s="28">
        <v>8.640725745988953E-3</v>
      </c>
      <c r="C125" s="31">
        <f>AVERAGE(B$2:B125)</f>
        <v>2.0434670954400814E-2</v>
      </c>
    </row>
    <row r="126" spans="1:3" x14ac:dyDescent="0.25">
      <c r="A126" s="10">
        <v>29372</v>
      </c>
      <c r="B126" s="28">
        <v>8.5666912306557874E-3</v>
      </c>
      <c r="C126" s="31">
        <f>AVERAGE(B$2:B126)</f>
        <v>2.0339727116610855E-2</v>
      </c>
    </row>
    <row r="127" spans="1:3" x14ac:dyDescent="0.25">
      <c r="A127" s="10">
        <v>29402</v>
      </c>
      <c r="B127" s="28">
        <v>8.352010085446171E-3</v>
      </c>
      <c r="C127" s="31">
        <f>AVERAGE(B$2:B127)</f>
        <v>2.0244586505252408E-2</v>
      </c>
    </row>
    <row r="128" spans="1:3" x14ac:dyDescent="0.25">
      <c r="A128" s="10">
        <v>29433</v>
      </c>
      <c r="B128" s="28">
        <v>1.6380473884564317E-2</v>
      </c>
      <c r="C128" s="31">
        <f>AVERAGE(B$2:B128)</f>
        <v>2.0214160421624942E-2</v>
      </c>
    </row>
    <row r="129" spans="1:3" x14ac:dyDescent="0.25">
      <c r="A129" s="10">
        <v>29464</v>
      </c>
      <c r="B129" s="28">
        <v>1.672296752673863E-2</v>
      </c>
      <c r="C129" s="31">
        <f>AVERAGE(B$2:B129)</f>
        <v>2.018688547713364E-2</v>
      </c>
    </row>
    <row r="130" spans="1:3" x14ac:dyDescent="0.25">
      <c r="A130" s="10">
        <v>29494</v>
      </c>
      <c r="B130" s="28">
        <v>2.070823673593758E-2</v>
      </c>
      <c r="C130" s="31">
        <f>AVERAGE(B$2:B130)</f>
        <v>2.0190926959760026E-2</v>
      </c>
    </row>
    <row r="131" spans="1:3" x14ac:dyDescent="0.25">
      <c r="A131" s="10">
        <v>29525</v>
      </c>
      <c r="B131" s="28">
        <v>1.6551365695783526E-2</v>
      </c>
      <c r="C131" s="31">
        <f>AVERAGE(B$2:B131)</f>
        <v>2.0162930334652517E-2</v>
      </c>
    </row>
    <row r="132" spans="1:3" x14ac:dyDescent="0.25">
      <c r="A132" s="10">
        <v>29555</v>
      </c>
      <c r="B132" s="28">
        <v>1.6483138610007941E-2</v>
      </c>
      <c r="C132" s="31">
        <f>AVERAGE(B$2:B132)</f>
        <v>2.0134840321487289E-2</v>
      </c>
    </row>
    <row r="133" spans="1:3" x14ac:dyDescent="0.25">
      <c r="A133" s="10">
        <v>29586</v>
      </c>
      <c r="B133" s="28">
        <v>1.6415471885154242E-2</v>
      </c>
      <c r="C133" s="31">
        <f>AVERAGE(B$2:B133)</f>
        <v>2.0106663287878707E-2</v>
      </c>
    </row>
    <row r="134" spans="1:3" x14ac:dyDescent="0.25">
      <c r="A134" s="10">
        <v>29617</v>
      </c>
      <c r="B134" s="28">
        <v>1.6348358643621497E-2</v>
      </c>
      <c r="C134" s="31">
        <f>AVERAGE(B$2:B134)</f>
        <v>2.0078405358222636E-2</v>
      </c>
    </row>
    <row r="135" spans="1:3" x14ac:dyDescent="0.25">
      <c r="A135" s="10">
        <v>29645</v>
      </c>
      <c r="B135" s="28">
        <v>2.0402081549305007E-2</v>
      </c>
      <c r="C135" s="31">
        <f>AVERAGE(B$2:B135)</f>
        <v>2.0080820852185936E-2</v>
      </c>
    </row>
    <row r="136" spans="1:3" x14ac:dyDescent="0.25">
      <c r="A136" s="10">
        <v>29676</v>
      </c>
      <c r="B136" s="28">
        <v>2.0236845625531075E-2</v>
      </c>
      <c r="C136" s="31">
        <f>AVERAGE(B$2:B136)</f>
        <v>2.0081976591247754E-2</v>
      </c>
    </row>
    <row r="137" spans="1:3" x14ac:dyDescent="0.25">
      <c r="A137" s="10">
        <v>29706</v>
      </c>
      <c r="B137" s="28">
        <v>1.6266954914746057E-2</v>
      </c>
      <c r="C137" s="31">
        <f>AVERAGE(B$2:B137)</f>
        <v>2.0053924961273478E-2</v>
      </c>
    </row>
    <row r="138" spans="1:3" x14ac:dyDescent="0.25">
      <c r="A138" s="10">
        <v>29737</v>
      </c>
      <c r="B138" s="28">
        <v>1.6087887967342618E-2</v>
      </c>
      <c r="C138" s="31">
        <f>AVERAGE(B$2:B138)</f>
        <v>2.0024975786135293E-2</v>
      </c>
    </row>
    <row r="139" spans="1:3" x14ac:dyDescent="0.25">
      <c r="A139" s="10">
        <v>29767</v>
      </c>
      <c r="B139" s="28">
        <v>1.2215660490137448E-2</v>
      </c>
      <c r="C139" s="31">
        <f>AVERAGE(B$2:B139)</f>
        <v>1.996838654485995E-2</v>
      </c>
    </row>
    <row r="140" spans="1:3" x14ac:dyDescent="0.25">
      <c r="A140" s="10">
        <v>29798</v>
      </c>
      <c r="B140" s="28">
        <v>1.1863675420526798E-2</v>
      </c>
      <c r="C140" s="31">
        <f>AVERAGE(B$2:B140)</f>
        <v>1.991007927058417E-2</v>
      </c>
    </row>
    <row r="141" spans="1:3" x14ac:dyDescent="0.25">
      <c r="A141" s="10">
        <v>29829</v>
      </c>
      <c r="B141" s="28">
        <v>1.1283328601295661E-2</v>
      </c>
      <c r="C141" s="31">
        <f>AVERAGE(B$2:B141)</f>
        <v>1.9848459622946398E-2</v>
      </c>
    </row>
    <row r="142" spans="1:3" x14ac:dyDescent="0.25">
      <c r="A142" s="10">
        <v>29859</v>
      </c>
      <c r="B142" s="28">
        <v>7.4361820199777551E-3</v>
      </c>
      <c r="C142" s="31">
        <f>AVERAGE(B$2:B142)</f>
        <v>1.9760429285336688E-2</v>
      </c>
    </row>
    <row r="143" spans="1:3" x14ac:dyDescent="0.25">
      <c r="A143" s="10">
        <v>29890</v>
      </c>
      <c r="B143" s="28">
        <v>7.3541383989145226E-3</v>
      </c>
      <c r="C143" s="31">
        <f>AVERAGE(B$2:B143)</f>
        <v>1.9673061039657658E-2</v>
      </c>
    </row>
    <row r="144" spans="1:3" x14ac:dyDescent="0.25">
      <c r="A144" s="10">
        <v>29920</v>
      </c>
      <c r="B144" s="28">
        <v>7.2086869239893492E-3</v>
      </c>
      <c r="C144" s="31">
        <f>AVERAGE(B$2:B144)</f>
        <v>1.9585897584303336E-2</v>
      </c>
    </row>
    <row r="145" spans="1:3" x14ac:dyDescent="0.25">
      <c r="A145" s="10">
        <v>29951</v>
      </c>
      <c r="B145" s="28">
        <v>7.0312499999999334E-3</v>
      </c>
      <c r="C145" s="31">
        <f>AVERAGE(B$2:B145)</f>
        <v>1.9498712531634561E-2</v>
      </c>
    </row>
    <row r="146" spans="1:3" x14ac:dyDescent="0.25">
      <c r="A146" s="10">
        <v>29982</v>
      </c>
      <c r="B146" s="28">
        <v>1.0316666748759973E-2</v>
      </c>
      <c r="C146" s="31">
        <f>AVERAGE(B$2:B146)</f>
        <v>1.9435388077959564E-2</v>
      </c>
    </row>
    <row r="147" spans="1:3" x14ac:dyDescent="0.25">
      <c r="A147" s="10">
        <v>30010</v>
      </c>
      <c r="B147" s="28">
        <v>1.0336464881919416E-2</v>
      </c>
      <c r="C147" s="31">
        <f>AVERAGE(B$2:B147)</f>
        <v>1.9373066686205864E-2</v>
      </c>
    </row>
    <row r="148" spans="1:3" x14ac:dyDescent="0.25">
      <c r="A148" s="10">
        <v>30041</v>
      </c>
      <c r="B148" s="28">
        <v>1.0127040101270413E-2</v>
      </c>
      <c r="C148" s="31">
        <f>AVERAGE(B$2:B148)</f>
        <v>1.9310168546172291E-2</v>
      </c>
    </row>
    <row r="149" spans="1:3" x14ac:dyDescent="0.25">
      <c r="A149" s="10">
        <v>30071</v>
      </c>
      <c r="B149" s="28">
        <v>3.0716021869947929E-2</v>
      </c>
      <c r="C149" s="31">
        <f>AVERAGE(B$2:B149)</f>
        <v>1.9387235122684289E-2</v>
      </c>
    </row>
    <row r="150" spans="1:3" x14ac:dyDescent="0.25">
      <c r="A150" s="10">
        <v>30102</v>
      </c>
      <c r="B150" s="28">
        <v>3.393347839184202E-2</v>
      </c>
      <c r="C150" s="31">
        <f>AVERAGE(B$2:B150)</f>
        <v>1.9484860916437023E-2</v>
      </c>
    </row>
    <row r="151" spans="1:3" x14ac:dyDescent="0.25">
      <c r="A151" s="10">
        <v>30132</v>
      </c>
      <c r="B151" s="28">
        <v>3.0557113229547683E-2</v>
      </c>
      <c r="C151" s="31">
        <f>AVERAGE(B$2:B151)</f>
        <v>1.9558675931857762E-2</v>
      </c>
    </row>
    <row r="152" spans="1:3" x14ac:dyDescent="0.25">
      <c r="A152" s="10">
        <v>30163</v>
      </c>
      <c r="B152" s="28">
        <v>2.6972348303870075E-2</v>
      </c>
      <c r="C152" s="31">
        <f>AVERAGE(B$2:B152)</f>
        <v>1.9607773099884332E-2</v>
      </c>
    </row>
    <row r="153" spans="1:3" x14ac:dyDescent="0.25">
      <c r="A153" s="10">
        <v>30194</v>
      </c>
      <c r="B153" s="28">
        <v>3.0081748480662251E-2</v>
      </c>
      <c r="C153" s="31">
        <f>AVERAGE(B$2:B153)</f>
        <v>1.9676680832652609E-2</v>
      </c>
    </row>
    <row r="154" spans="1:3" x14ac:dyDescent="0.25">
      <c r="A154" s="10">
        <v>30224</v>
      </c>
      <c r="B154" s="28">
        <v>3.337319803568628E-2</v>
      </c>
      <c r="C154" s="31">
        <f>AVERAGE(B$2:B154)</f>
        <v>1.9766200552933873E-2</v>
      </c>
    </row>
    <row r="155" spans="1:3" x14ac:dyDescent="0.25">
      <c r="A155" s="10">
        <v>30255</v>
      </c>
      <c r="B155" s="28">
        <v>3.2975056631284971E-2</v>
      </c>
      <c r="C155" s="31">
        <f>AVERAGE(B$2:B155)</f>
        <v>1.9851972345650441E-2</v>
      </c>
    </row>
    <row r="156" spans="1:3" x14ac:dyDescent="0.25">
      <c r="A156" s="10">
        <v>30285</v>
      </c>
      <c r="B156" s="28">
        <v>3.2866663761306425E-2</v>
      </c>
      <c r="C156" s="31">
        <f>AVERAGE(B$2:B156)</f>
        <v>1.9935938096719188E-2</v>
      </c>
    </row>
    <row r="157" spans="1:3" x14ac:dyDescent="0.25">
      <c r="A157" s="10">
        <v>30316</v>
      </c>
      <c r="B157" s="28">
        <v>3.5765074785031103E-2</v>
      </c>
      <c r="C157" s="31">
        <f>AVERAGE(B$2:B157)</f>
        <v>2.0037406921644265E-2</v>
      </c>
    </row>
    <row r="158" spans="1:3" x14ac:dyDescent="0.25">
      <c r="A158" s="10">
        <v>30347</v>
      </c>
      <c r="B158" s="28">
        <v>3.2538328262343263E-2</v>
      </c>
      <c r="C158" s="31">
        <f>AVERAGE(B$2:B158)</f>
        <v>2.0117030624451263E-2</v>
      </c>
    </row>
    <row r="159" spans="1:3" x14ac:dyDescent="0.25">
      <c r="A159" s="10">
        <v>30375</v>
      </c>
      <c r="B159" s="28">
        <v>3.9353192268686277E-2</v>
      </c>
      <c r="C159" s="31">
        <f>AVERAGE(B$2:B159)</f>
        <v>2.0238778482959081E-2</v>
      </c>
    </row>
    <row r="160" spans="1:3" x14ac:dyDescent="0.25">
      <c r="A160" s="10">
        <v>30406</v>
      </c>
      <c r="B160" s="28">
        <v>4.2583847040472245E-2</v>
      </c>
      <c r="C160" s="31">
        <f>AVERAGE(B$2:B160)</f>
        <v>2.0379313505333375E-2</v>
      </c>
    </row>
    <row r="161" spans="1:3" x14ac:dyDescent="0.25">
      <c r="A161" s="10">
        <v>30436</v>
      </c>
      <c r="B161" s="28">
        <v>3.4480588041852722E-2</v>
      </c>
      <c r="C161" s="31">
        <f>AVERAGE(B$2:B161)</f>
        <v>2.0467446471186625E-2</v>
      </c>
    </row>
    <row r="162" spans="1:3" x14ac:dyDescent="0.25">
      <c r="A162" s="10">
        <v>30467</v>
      </c>
      <c r="B162" s="28">
        <v>4.1025510534184351E-2</v>
      </c>
      <c r="C162" s="31">
        <f>AVERAGE(B$2:B162)</f>
        <v>2.059513631008723E-2</v>
      </c>
    </row>
    <row r="163" spans="1:3" x14ac:dyDescent="0.25">
      <c r="A163" s="10">
        <v>30497</v>
      </c>
      <c r="B163" s="28">
        <v>3.7459278287894082E-2</v>
      </c>
      <c r="C163" s="31">
        <f>AVERAGE(B$2:B163)</f>
        <v>2.0699235951925545E-2</v>
      </c>
    </row>
    <row r="164" spans="1:3" x14ac:dyDescent="0.25">
      <c r="A164" s="10">
        <v>30528</v>
      </c>
      <c r="B164" s="28">
        <v>4.0470361856027703E-2</v>
      </c>
      <c r="C164" s="31">
        <f>AVERAGE(B$2:B164)</f>
        <v>2.0820531202870956E-2</v>
      </c>
    </row>
    <row r="165" spans="1:3" x14ac:dyDescent="0.25">
      <c r="A165" s="10">
        <v>30559</v>
      </c>
      <c r="B165" s="28">
        <v>3.7324363042441022E-2</v>
      </c>
      <c r="C165" s="31">
        <f>AVERAGE(B$2:B165)</f>
        <v>2.0921164323843944E-2</v>
      </c>
    </row>
    <row r="166" spans="1:3" x14ac:dyDescent="0.25">
      <c r="A166" s="10">
        <v>30589</v>
      </c>
      <c r="B166" s="28">
        <v>4.7400100639101495E-2</v>
      </c>
      <c r="C166" s="31">
        <f>AVERAGE(B$2:B166)</f>
        <v>2.1081642725754596E-2</v>
      </c>
    </row>
    <row r="167" spans="1:3" x14ac:dyDescent="0.25">
      <c r="A167" s="10">
        <v>30620</v>
      </c>
      <c r="B167" s="28">
        <v>4.311057267377072E-2</v>
      </c>
      <c r="C167" s="31">
        <f>AVERAGE(B$2:B167)</f>
        <v>2.1214347123031801E-2</v>
      </c>
    </row>
    <row r="168" spans="1:3" x14ac:dyDescent="0.25">
      <c r="A168" s="10">
        <v>30650</v>
      </c>
      <c r="B168" s="28">
        <v>4.5540129149130082E-2</v>
      </c>
      <c r="C168" s="31">
        <f>AVERAGE(B$2:B168)</f>
        <v>2.1360010488457537E-2</v>
      </c>
    </row>
    <row r="169" spans="1:3" x14ac:dyDescent="0.25">
      <c r="A169" s="10">
        <v>30681</v>
      </c>
      <c r="B169" s="28">
        <v>4.1452155523309941E-2</v>
      </c>
      <c r="C169" s="31">
        <f>AVERAGE(B$2:B169)</f>
        <v>2.1479606589855468E-2</v>
      </c>
    </row>
    <row r="170" spans="1:3" x14ac:dyDescent="0.25">
      <c r="A170" s="10">
        <v>30712</v>
      </c>
      <c r="B170" s="28">
        <v>4.3694834393345094E-2</v>
      </c>
      <c r="C170" s="31">
        <f>AVERAGE(B$2:B170)</f>
        <v>2.1611057641947123E-2</v>
      </c>
    </row>
    <row r="171" spans="1:3" x14ac:dyDescent="0.25">
      <c r="A171" s="10">
        <v>30741</v>
      </c>
      <c r="B171" s="28">
        <v>3.3870888618142136E-2</v>
      </c>
      <c r="C171" s="31">
        <f>AVERAGE(B$2:B171)</f>
        <v>2.168317429474827E-2</v>
      </c>
    </row>
    <row r="172" spans="1:3" x14ac:dyDescent="0.25">
      <c r="A172" s="10">
        <v>30772</v>
      </c>
      <c r="B172" s="28">
        <v>3.3700698771265802E-2</v>
      </c>
      <c r="C172" s="31">
        <f>AVERAGE(B$2:B172)</f>
        <v>2.1753452215663577E-2</v>
      </c>
    </row>
    <row r="173" spans="1:3" x14ac:dyDescent="0.25">
      <c r="A173" s="10">
        <v>30802</v>
      </c>
      <c r="B173" s="28">
        <v>3.686614094059637E-2</v>
      </c>
      <c r="C173" s="31">
        <f>AVERAGE(B$2:B173)</f>
        <v>2.1841316684994581E-2</v>
      </c>
    </row>
    <row r="174" spans="1:3" x14ac:dyDescent="0.25">
      <c r="A174" s="10">
        <v>30833</v>
      </c>
      <c r="B174" s="28">
        <v>3.362270948084134E-2</v>
      </c>
      <c r="C174" s="31">
        <f>AVERAGE(B$2:B174)</f>
        <v>2.190941722138676E-2</v>
      </c>
    </row>
    <row r="175" spans="1:3" x14ac:dyDescent="0.25">
      <c r="A175" s="10">
        <v>30863</v>
      </c>
      <c r="B175" s="28">
        <v>3.301681624505548E-2</v>
      </c>
      <c r="C175" s="31">
        <f>AVERAGE(B$2:B175)</f>
        <v>2.1973252847959569E-2</v>
      </c>
    </row>
    <row r="176" spans="1:3" x14ac:dyDescent="0.25">
      <c r="A176" s="10">
        <v>30894</v>
      </c>
      <c r="B176" s="28">
        <v>2.9918285867686967E-2</v>
      </c>
      <c r="C176" s="31">
        <f>AVERAGE(B$2:B176)</f>
        <v>2.2018653036643725E-2</v>
      </c>
    </row>
    <row r="177" spans="1:3" x14ac:dyDescent="0.25">
      <c r="A177" s="10">
        <v>30925</v>
      </c>
      <c r="B177" s="28">
        <v>2.9381206612334787E-2</v>
      </c>
      <c r="C177" s="31">
        <f>AVERAGE(B$2:B177)</f>
        <v>2.2060485727414696E-2</v>
      </c>
    </row>
    <row r="178" spans="1:3" x14ac:dyDescent="0.25">
      <c r="A178" s="10">
        <v>30955</v>
      </c>
      <c r="B178" s="28">
        <v>2.3949167521045589E-2</v>
      </c>
      <c r="C178" s="31">
        <f>AVERAGE(B$2:B178)</f>
        <v>2.207115624602278E-2</v>
      </c>
    </row>
    <row r="179" spans="1:3" x14ac:dyDescent="0.25">
      <c r="A179" s="10">
        <v>30986</v>
      </c>
      <c r="B179" s="28">
        <v>2.6679086419624243E-2</v>
      </c>
      <c r="C179" s="31">
        <f>AVERAGE(B$2:B179)</f>
        <v>2.2097043494189079E-2</v>
      </c>
    </row>
    <row r="180" spans="1:3" x14ac:dyDescent="0.25">
      <c r="A180" s="10">
        <v>31016</v>
      </c>
      <c r="B180" s="28">
        <v>2.6564925039878506E-2</v>
      </c>
      <c r="C180" s="31">
        <f>AVERAGE(B$2:B180)</f>
        <v>2.2122003726287903E-2</v>
      </c>
    </row>
    <row r="181" spans="1:3" x14ac:dyDescent="0.25">
      <c r="A181" s="10">
        <v>31047</v>
      </c>
      <c r="B181" s="28">
        <v>3.2031757637415392E-2</v>
      </c>
      <c r="C181" s="31">
        <f>AVERAGE(B$2:B181)</f>
        <v>2.2177057914683055E-2</v>
      </c>
    </row>
    <row r="182" spans="1:3" x14ac:dyDescent="0.25">
      <c r="A182" s="10">
        <v>31078</v>
      </c>
      <c r="B182" s="28">
        <v>2.8670812852944705E-2</v>
      </c>
      <c r="C182" s="31">
        <f>AVERAGE(B$2:B182)</f>
        <v>2.2212935013789473E-2</v>
      </c>
    </row>
    <row r="183" spans="1:3" x14ac:dyDescent="0.25">
      <c r="A183" s="10">
        <v>31106</v>
      </c>
      <c r="B183" s="28">
        <v>3.1237458732471746E-2</v>
      </c>
      <c r="C183" s="31">
        <f>AVERAGE(B$2:B183)</f>
        <v>2.2262520308947067E-2</v>
      </c>
    </row>
    <row r="184" spans="1:3" x14ac:dyDescent="0.25">
      <c r="A184" s="10">
        <v>31137</v>
      </c>
      <c r="B184" s="28">
        <v>3.3663294849864411E-2</v>
      </c>
      <c r="C184" s="31">
        <f>AVERAGE(B$2:B184)</f>
        <v>2.232481962337831E-2</v>
      </c>
    </row>
    <row r="185" spans="1:3" x14ac:dyDescent="0.25">
      <c r="A185" s="10">
        <v>31167</v>
      </c>
      <c r="B185" s="28">
        <v>3.6959691544155016E-2</v>
      </c>
      <c r="C185" s="31">
        <f>AVERAGE(B$2:B185)</f>
        <v>2.2404356970773833E-2</v>
      </c>
    </row>
    <row r="186" spans="1:3" x14ac:dyDescent="0.25">
      <c r="A186" s="10">
        <v>31198</v>
      </c>
      <c r="B186" s="28">
        <v>3.3317909849596039E-2</v>
      </c>
      <c r="C186" s="31">
        <f>AVERAGE(B$2:B186)</f>
        <v>2.2463349148497194E-2</v>
      </c>
    </row>
    <row r="187" spans="1:3" x14ac:dyDescent="0.25">
      <c r="A187" s="10">
        <v>31228</v>
      </c>
      <c r="B187" s="28">
        <v>3.8153577761702029E-2</v>
      </c>
      <c r="C187" s="31">
        <f>AVERAGE(B$2:B187)</f>
        <v>2.2547705216310124E-2</v>
      </c>
    </row>
    <row r="188" spans="1:3" x14ac:dyDescent="0.25">
      <c r="A188" s="10">
        <v>31259</v>
      </c>
      <c r="B188" s="28">
        <v>4.3240616795960474E-2</v>
      </c>
      <c r="C188" s="31">
        <f>AVERAGE(B$2:B188)</f>
        <v>2.2658362497484728E-2</v>
      </c>
    </row>
    <row r="189" spans="1:3" x14ac:dyDescent="0.25">
      <c r="A189" s="10">
        <v>31290</v>
      </c>
      <c r="B189" s="28">
        <v>4.7343737321920876E-2</v>
      </c>
      <c r="C189" s="31">
        <f>AVERAGE(B$2:B189)</f>
        <v>2.2789667682721088E-2</v>
      </c>
    </row>
    <row r="190" spans="1:3" x14ac:dyDescent="0.25">
      <c r="A190" s="10">
        <v>31320</v>
      </c>
      <c r="B190" s="28">
        <v>4.7648152520006426E-2</v>
      </c>
      <c r="C190" s="31">
        <f>AVERAGE(B$2:B190)</f>
        <v>2.2921194057521539E-2</v>
      </c>
    </row>
    <row r="191" spans="1:3" x14ac:dyDescent="0.25">
      <c r="A191" s="10">
        <v>31351</v>
      </c>
      <c r="B191" s="28">
        <v>3.8817211080210079E-2</v>
      </c>
      <c r="C191" s="31">
        <f>AVERAGE(B$2:B191)</f>
        <v>2.3004857305009372E-2</v>
      </c>
    </row>
    <row r="192" spans="1:3" x14ac:dyDescent="0.25">
      <c r="A192" s="10">
        <v>31381</v>
      </c>
      <c r="B192" s="28">
        <v>4.1903732860308573E-2</v>
      </c>
      <c r="C192" s="31">
        <f>AVERAGE(B$2:B192)</f>
        <v>2.3103804297445494E-2</v>
      </c>
    </row>
    <row r="193" spans="1:3" x14ac:dyDescent="0.25">
      <c r="A193" s="10">
        <v>31412</v>
      </c>
      <c r="B193" s="28">
        <v>3.8646530021950176E-2</v>
      </c>
      <c r="C193" s="31">
        <f>AVERAGE(B$2:B193)</f>
        <v>2.3184755993927289E-2</v>
      </c>
    </row>
    <row r="194" spans="1:3" x14ac:dyDescent="0.25">
      <c r="A194" s="10">
        <v>31443</v>
      </c>
      <c r="B194" s="28">
        <v>4.0608773812220389E-2</v>
      </c>
      <c r="C194" s="31">
        <f>AVERAGE(B$2:B194)</f>
        <v>2.3275035878996164E-2</v>
      </c>
    </row>
    <row r="195" spans="1:3" x14ac:dyDescent="0.25">
      <c r="A195" s="10">
        <v>31471</v>
      </c>
      <c r="B195" s="28">
        <v>4.0307488649263035E-2</v>
      </c>
      <c r="C195" s="31">
        <f>AVERAGE(B$2:B195)</f>
        <v>2.3362832027296509E-2</v>
      </c>
    </row>
    <row r="196" spans="1:3" x14ac:dyDescent="0.25">
      <c r="A196" s="10">
        <v>31502</v>
      </c>
      <c r="B196" s="28">
        <v>4.3588204485143112E-2</v>
      </c>
      <c r="C196" s="31">
        <f>AVERAGE(B$2:B196)</f>
        <v>2.3466551886054697E-2</v>
      </c>
    </row>
    <row r="197" spans="1:3" x14ac:dyDescent="0.25">
      <c r="A197" s="10">
        <v>31532</v>
      </c>
      <c r="B197" s="28">
        <v>3.6392569851808276E-2</v>
      </c>
      <c r="C197" s="31">
        <f>AVERAGE(B$2:B197)</f>
        <v>2.3532500957308543E-2</v>
      </c>
    </row>
    <row r="198" spans="1:3" x14ac:dyDescent="0.25">
      <c r="A198" s="10">
        <v>31563</v>
      </c>
      <c r="B198" s="28">
        <v>4.6957381764926254E-2</v>
      </c>
      <c r="C198" s="31">
        <f>AVERAGE(B$2:B198)</f>
        <v>2.3651408981712693E-2</v>
      </c>
    </row>
    <row r="199" spans="1:3" x14ac:dyDescent="0.25">
      <c r="A199" s="10">
        <v>31593</v>
      </c>
      <c r="B199" s="28">
        <v>5.0426943582669082E-2</v>
      </c>
      <c r="C199" s="31">
        <f>AVERAGE(B$2:B199)</f>
        <v>2.3786638954444793E-2</v>
      </c>
    </row>
    <row r="200" spans="1:3" x14ac:dyDescent="0.25">
      <c r="A200" s="10">
        <v>31624</v>
      </c>
      <c r="B200" s="28">
        <v>6.4785263246474156E-2</v>
      </c>
      <c r="C200" s="31">
        <f>AVERAGE(B$2:B200)</f>
        <v>2.3992662192093183E-2</v>
      </c>
    </row>
    <row r="201" spans="1:3" x14ac:dyDescent="0.25">
      <c r="A201" s="10">
        <v>31655</v>
      </c>
      <c r="B201" s="28">
        <v>6.1481768938709158E-2</v>
      </c>
      <c r="C201" s="31">
        <f>AVERAGE(B$2:B201)</f>
        <v>2.418010772582626E-2</v>
      </c>
    </row>
    <row r="202" spans="1:3" x14ac:dyDescent="0.25">
      <c r="A202" s="10">
        <v>31685</v>
      </c>
      <c r="B202" s="28">
        <v>6.4412687780144751E-2</v>
      </c>
      <c r="C202" s="31">
        <f>AVERAGE(B$2:B202)</f>
        <v>2.4380269815648743E-2</v>
      </c>
    </row>
    <row r="203" spans="1:3" x14ac:dyDescent="0.25">
      <c r="A203" s="10">
        <v>31716</v>
      </c>
      <c r="B203" s="28">
        <v>6.4874668572777017E-2</v>
      </c>
      <c r="C203" s="31">
        <f>AVERAGE(B$2:B203)</f>
        <v>2.4580737136228586E-2</v>
      </c>
    </row>
    <row r="204" spans="1:3" x14ac:dyDescent="0.25">
      <c r="A204" s="10">
        <v>31746</v>
      </c>
      <c r="B204" s="28">
        <v>5.8918067961764131E-2</v>
      </c>
      <c r="C204" s="31">
        <f>AVERAGE(B$2:B204)</f>
        <v>2.474988654916226E-2</v>
      </c>
    </row>
    <row r="205" spans="1:3" x14ac:dyDescent="0.25">
      <c r="A205" s="10">
        <v>31777</v>
      </c>
      <c r="B205" s="28">
        <v>6.3041102554888373E-2</v>
      </c>
      <c r="C205" s="31">
        <f>AVERAGE(B$2:B205)</f>
        <v>2.4937588588406015E-2</v>
      </c>
    </row>
    <row r="206" spans="1:3" x14ac:dyDescent="0.25">
      <c r="A206" s="10">
        <v>31808</v>
      </c>
      <c r="B206" s="28">
        <v>6.0219357667541495E-2</v>
      </c>
      <c r="C206" s="31">
        <f>AVERAGE(B$2:B206)</f>
        <v>2.5109694779035945E-2</v>
      </c>
    </row>
    <row r="207" spans="1:3" x14ac:dyDescent="0.25">
      <c r="A207" s="10">
        <v>31836</v>
      </c>
      <c r="B207" s="28">
        <v>6.0744368765772938E-2</v>
      </c>
      <c r="C207" s="31">
        <f>AVERAGE(B$2:B207)</f>
        <v>2.5282678633340494E-2</v>
      </c>
    </row>
    <row r="208" spans="1:3" x14ac:dyDescent="0.25">
      <c r="A208" s="10">
        <v>31867</v>
      </c>
      <c r="B208" s="28">
        <v>6.0200229527258564E-2</v>
      </c>
      <c r="C208" s="31">
        <f>AVERAGE(B$2:B208)</f>
        <v>2.545136245408406E-2</v>
      </c>
    </row>
    <row r="209" spans="1:3" x14ac:dyDescent="0.25">
      <c r="A209" s="10">
        <v>31897</v>
      </c>
      <c r="B209" s="28">
        <v>7.0113675179335311E-2</v>
      </c>
      <c r="C209" s="31">
        <f>AVERAGE(B$2:B209)</f>
        <v>2.5666085111416999E-2</v>
      </c>
    </row>
    <row r="210" spans="1:3" x14ac:dyDescent="0.25">
      <c r="A210" s="10">
        <v>31928</v>
      </c>
      <c r="B210" s="28">
        <v>6.2507317126859196E-2</v>
      </c>
      <c r="C210" s="31">
        <f>AVERAGE(B$2:B210)</f>
        <v>2.5842358948811459E-2</v>
      </c>
    </row>
    <row r="211" spans="1:3" x14ac:dyDescent="0.25">
      <c r="A211" s="10">
        <v>31958</v>
      </c>
      <c r="B211" s="28">
        <v>5.6083756971167631E-2</v>
      </c>
      <c r="C211" s="31">
        <f>AVERAGE(B$2:B211)</f>
        <v>2.5986365606060775E-2</v>
      </c>
    </row>
    <row r="212" spans="1:3" x14ac:dyDescent="0.25">
      <c r="A212" s="10">
        <v>31989</v>
      </c>
      <c r="B212" s="28">
        <v>3.9271404684415034E-2</v>
      </c>
      <c r="C212" s="31">
        <f>AVERAGE(B$2:B212)</f>
        <v>2.6049327876574303E-2</v>
      </c>
    </row>
    <row r="213" spans="1:3" x14ac:dyDescent="0.25">
      <c r="A213" s="10">
        <v>32020</v>
      </c>
      <c r="B213" s="28">
        <v>3.6599318151197435E-2</v>
      </c>
      <c r="C213" s="31">
        <f>AVERAGE(B$2:B213)</f>
        <v>2.6099091981643282E-2</v>
      </c>
    </row>
    <row r="214" spans="1:3" x14ac:dyDescent="0.25">
      <c r="A214" s="10">
        <v>32050</v>
      </c>
      <c r="B214" s="28">
        <v>3.7595317172229414E-2</v>
      </c>
      <c r="C214" s="31">
        <f>AVERAGE(B$2:B214)</f>
        <v>2.6153064869861995E-2</v>
      </c>
    </row>
    <row r="215" spans="1:3" x14ac:dyDescent="0.25">
      <c r="A215" s="10">
        <v>32081</v>
      </c>
      <c r="B215" s="28">
        <v>4.1092574898920597E-2</v>
      </c>
      <c r="C215" s="31">
        <f>AVERAGE(B$2:B215)</f>
        <v>2.6222875664390306E-2</v>
      </c>
    </row>
    <row r="216" spans="1:3" x14ac:dyDescent="0.25">
      <c r="A216" s="10">
        <v>32111</v>
      </c>
      <c r="B216" s="28">
        <v>4.2750764339454794E-2</v>
      </c>
      <c r="C216" s="31">
        <f>AVERAGE(B$2:B216)</f>
        <v>2.6299749565204558E-2</v>
      </c>
    </row>
    <row r="217" spans="1:3" x14ac:dyDescent="0.25">
      <c r="A217" s="10">
        <v>32142</v>
      </c>
      <c r="B217" s="28">
        <v>4.376941464737949E-2</v>
      </c>
      <c r="C217" s="31">
        <f>AVERAGE(B$2:B217)</f>
        <v>2.6380627644288702E-2</v>
      </c>
    </row>
    <row r="218" spans="1:3" x14ac:dyDescent="0.25">
      <c r="A218" s="10">
        <v>32173</v>
      </c>
      <c r="B218" s="28">
        <v>4.2979039252230011E-2</v>
      </c>
      <c r="C218" s="31">
        <f>AVERAGE(B$2:B218)</f>
        <v>2.6457118020362165E-2</v>
      </c>
    </row>
    <row r="219" spans="1:3" x14ac:dyDescent="0.25">
      <c r="A219" s="10">
        <v>32202</v>
      </c>
      <c r="B219" s="28">
        <v>5.2038406248174685E-2</v>
      </c>
      <c r="C219" s="31">
        <f>AVERAGE(B$2:B219)</f>
        <v>2.6574463379205344E-2</v>
      </c>
    </row>
    <row r="220" spans="1:3" x14ac:dyDescent="0.25">
      <c r="A220" s="10">
        <v>32233</v>
      </c>
      <c r="B220" s="28">
        <v>4.9868350370269487E-2</v>
      </c>
      <c r="C220" s="31">
        <f>AVERAGE(B$2:B220)</f>
        <v>2.6680828159986458E-2</v>
      </c>
    </row>
    <row r="221" spans="1:3" x14ac:dyDescent="0.25">
      <c r="A221" s="10">
        <v>32263</v>
      </c>
      <c r="B221" s="28">
        <v>4.8801792734128657E-2</v>
      </c>
      <c r="C221" s="31">
        <f>AVERAGE(B$2:B221)</f>
        <v>2.678137799895983E-2</v>
      </c>
    </row>
    <row r="222" spans="1:3" x14ac:dyDescent="0.25">
      <c r="A222" s="10">
        <v>32294</v>
      </c>
      <c r="B222" s="28">
        <v>5.3983520671305962E-2</v>
      </c>
      <c r="C222" s="31">
        <f>AVERAGE(B$2:B222)</f>
        <v>2.6904464617386735E-2</v>
      </c>
    </row>
    <row r="223" spans="1:3" x14ac:dyDescent="0.25">
      <c r="A223" s="10">
        <v>32324</v>
      </c>
      <c r="B223" s="28">
        <v>5.0571116467043598E-2</v>
      </c>
      <c r="C223" s="31">
        <f>AVERAGE(B$2:B223)</f>
        <v>2.7011071157250054E-2</v>
      </c>
    </row>
    <row r="224" spans="1:3" x14ac:dyDescent="0.25">
      <c r="A224" s="10">
        <v>32355</v>
      </c>
      <c r="B224" s="28">
        <v>4.8081887882460372E-2</v>
      </c>
      <c r="C224" s="31">
        <f>AVERAGE(B$2:B224)</f>
        <v>2.7105559124627681E-2</v>
      </c>
    </row>
    <row r="225" spans="1:3" x14ac:dyDescent="0.25">
      <c r="A225" s="10">
        <v>32386</v>
      </c>
      <c r="B225" s="28">
        <v>4.8823248371322459E-2</v>
      </c>
      <c r="C225" s="31">
        <f>AVERAGE(B$2:B225)</f>
        <v>2.7202513094478995E-2</v>
      </c>
    </row>
    <row r="226" spans="1:3" x14ac:dyDescent="0.25">
      <c r="A226" s="10">
        <v>32416</v>
      </c>
      <c r="B226" s="28">
        <v>4.4816025574338947E-2</v>
      </c>
      <c r="C226" s="31">
        <f>AVERAGE(B$2:B226)</f>
        <v>2.7280795372167262E-2</v>
      </c>
    </row>
    <row r="227" spans="1:3" x14ac:dyDescent="0.25">
      <c r="A227" s="10">
        <v>32447</v>
      </c>
      <c r="B227" s="28">
        <v>4.6017788652811142E-2</v>
      </c>
      <c r="C227" s="31">
        <f>AVERAGE(B$2:B227)</f>
        <v>2.7363702422081616E-2</v>
      </c>
    </row>
    <row r="228" spans="1:3" x14ac:dyDescent="0.25">
      <c r="A228" s="10">
        <v>32477</v>
      </c>
      <c r="B228" s="28">
        <v>4.3885692298817336E-2</v>
      </c>
      <c r="C228" s="31">
        <f>AVERAGE(B$2:B228)</f>
        <v>2.7436486518454904E-2</v>
      </c>
    </row>
    <row r="229" spans="1:3" x14ac:dyDescent="0.25">
      <c r="A229" s="10">
        <v>32508</v>
      </c>
      <c r="B229" s="28">
        <v>3.909993711512072E-2</v>
      </c>
      <c r="C229" s="31">
        <f>AVERAGE(B$2:B229)</f>
        <v>2.7487642003528E-2</v>
      </c>
    </row>
    <row r="230" spans="1:3" x14ac:dyDescent="0.25">
      <c r="A230" s="10">
        <v>32539</v>
      </c>
      <c r="B230" s="28">
        <v>3.9035943757234404E-2</v>
      </c>
      <c r="C230" s="31">
        <f>AVERAGE(B$2:B230)</f>
        <v>2.7538071268828027E-2</v>
      </c>
    </row>
    <row r="231" spans="1:3" x14ac:dyDescent="0.25">
      <c r="A231" s="10">
        <v>32567</v>
      </c>
      <c r="B231" s="28">
        <v>3.2383564627911698E-2</v>
      </c>
      <c r="C231" s="31">
        <f>AVERAGE(B$2:B231)</f>
        <v>2.7559138631258827E-2</v>
      </c>
    </row>
    <row r="232" spans="1:3" x14ac:dyDescent="0.25">
      <c r="A232" s="10">
        <v>32598</v>
      </c>
      <c r="B232" s="28">
        <v>2.9837485220635007E-2</v>
      </c>
      <c r="C232" s="31">
        <f>AVERAGE(B$2:B232)</f>
        <v>2.7569001603507209E-2</v>
      </c>
    </row>
    <row r="233" spans="1:3" x14ac:dyDescent="0.25">
      <c r="A233" s="10">
        <v>32628</v>
      </c>
      <c r="B233" s="28">
        <v>2.4329490912788687E-2</v>
      </c>
      <c r="C233" s="31">
        <f>AVERAGE(B$2:B233)</f>
        <v>2.755503819535756E-2</v>
      </c>
    </row>
    <row r="234" spans="1:3" x14ac:dyDescent="0.25">
      <c r="A234" s="10">
        <v>32659</v>
      </c>
      <c r="B234" s="28">
        <v>2.0799678148404888E-2</v>
      </c>
      <c r="C234" s="31">
        <f>AVERAGE(B$2:B234)</f>
        <v>2.7526045233782655E-2</v>
      </c>
    </row>
    <row r="235" spans="1:3" x14ac:dyDescent="0.25">
      <c r="A235" s="10">
        <v>32689</v>
      </c>
      <c r="B235" s="28">
        <v>2.5933784729596732E-2</v>
      </c>
      <c r="C235" s="31">
        <f>AVERAGE(B$2:B235)</f>
        <v>2.7519240701713486E-2</v>
      </c>
    </row>
    <row r="236" spans="1:3" x14ac:dyDescent="0.25">
      <c r="A236" s="10">
        <v>32720</v>
      </c>
      <c r="B236" s="28">
        <v>3.1971856090600714E-2</v>
      </c>
      <c r="C236" s="31">
        <f>AVERAGE(B$2:B236)</f>
        <v>2.7538188001240665E-2</v>
      </c>
    </row>
    <row r="237" spans="1:3" x14ac:dyDescent="0.25">
      <c r="A237" s="10">
        <v>32751</v>
      </c>
      <c r="B237" s="28">
        <v>3.6941838134850635E-2</v>
      </c>
      <c r="C237" s="31">
        <f>AVERAGE(B$2:B237)</f>
        <v>2.7578033976383084E-2</v>
      </c>
    </row>
    <row r="238" spans="1:3" x14ac:dyDescent="0.25">
      <c r="A238" s="10">
        <v>32781</v>
      </c>
      <c r="B238" s="28">
        <v>4.3778486246309645E-2</v>
      </c>
      <c r="C238" s="31">
        <f>AVERAGE(B$2:B238)</f>
        <v>2.7646390315074754E-2</v>
      </c>
    </row>
    <row r="239" spans="1:3" x14ac:dyDescent="0.25">
      <c r="A239" s="10">
        <v>32812</v>
      </c>
      <c r="B239" s="28">
        <v>4.107174824525428E-2</v>
      </c>
      <c r="C239" s="31">
        <f>AVERAGE(B$2:B239)</f>
        <v>2.7702799382008279E-2</v>
      </c>
    </row>
    <row r="240" spans="1:3" x14ac:dyDescent="0.25">
      <c r="A240" s="10">
        <v>32842</v>
      </c>
      <c r="B240" s="28">
        <v>4.5538648463952502E-2</v>
      </c>
      <c r="C240" s="31">
        <f>AVERAGE(B$2:B240)</f>
        <v>2.7777426365614741E-2</v>
      </c>
    </row>
    <row r="241" spans="1:3" x14ac:dyDescent="0.25">
      <c r="A241" s="10">
        <v>32873</v>
      </c>
      <c r="B241" s="28">
        <v>5.6270531936485568E-2</v>
      </c>
      <c r="C241" s="31">
        <f>AVERAGE(B$2:B241)</f>
        <v>2.7896147638826703E-2</v>
      </c>
    </row>
    <row r="242" spans="1:3" x14ac:dyDescent="0.25">
      <c r="A242" s="10">
        <v>32904</v>
      </c>
      <c r="B242" s="28">
        <v>5.8315556820026981E-2</v>
      </c>
      <c r="C242" s="31">
        <f>AVERAGE(B$2:B242)</f>
        <v>2.8022369253686456E-2</v>
      </c>
    </row>
    <row r="243" spans="1:3" x14ac:dyDescent="0.25">
      <c r="A243" s="10">
        <v>32932</v>
      </c>
      <c r="B243" s="28">
        <v>6.6620163864846149E-2</v>
      </c>
      <c r="C243" s="31">
        <f>AVERAGE(B$2:B243)</f>
        <v>2.8181864272740834E-2</v>
      </c>
    </row>
    <row r="244" spans="1:3" x14ac:dyDescent="0.25">
      <c r="A244" s="10">
        <v>32963</v>
      </c>
      <c r="B244" s="28">
        <v>6.5746944731377321E-2</v>
      </c>
      <c r="C244" s="31">
        <f>AVERAGE(B$2:B244)</f>
        <v>2.833645308121259E-2</v>
      </c>
    </row>
    <row r="245" spans="1:3" x14ac:dyDescent="0.25">
      <c r="A245" s="10">
        <v>32993</v>
      </c>
      <c r="B245" s="28">
        <v>7.6402168225428557E-2</v>
      </c>
      <c r="C245" s="31">
        <f>AVERAGE(B$2:B245)</f>
        <v>2.8533443717049543E-2</v>
      </c>
    </row>
    <row r="246" spans="1:3" x14ac:dyDescent="0.25">
      <c r="A246" s="10">
        <v>33024</v>
      </c>
      <c r="B246" s="28">
        <v>7.7135178619838429E-2</v>
      </c>
      <c r="C246" s="31">
        <f>AVERAGE(B$2:B246)</f>
        <v>2.873181814522419E-2</v>
      </c>
    </row>
    <row r="247" spans="1:3" x14ac:dyDescent="0.25">
      <c r="A247" s="10">
        <v>33054</v>
      </c>
      <c r="B247" s="28">
        <v>8.0207857461369603E-2</v>
      </c>
      <c r="C247" s="31">
        <f>AVERAGE(B$2:B247)</f>
        <v>2.8941070337566249E-2</v>
      </c>
    </row>
    <row r="248" spans="1:3" x14ac:dyDescent="0.25">
      <c r="A248" s="10">
        <v>33085</v>
      </c>
      <c r="B248" s="28">
        <v>8.0320439431499691E-2</v>
      </c>
      <c r="C248" s="31">
        <f>AVERAGE(B$2:B248)</f>
        <v>2.9149083977622659E-2</v>
      </c>
    </row>
    <row r="249" spans="1:3" x14ac:dyDescent="0.25">
      <c r="A249" s="10">
        <v>33116</v>
      </c>
      <c r="B249" s="28">
        <v>8.389934967925583E-2</v>
      </c>
      <c r="C249" s="31">
        <f>AVERAGE(B$2:B249)</f>
        <v>2.936985117803247E-2</v>
      </c>
    </row>
    <row r="250" spans="1:3" x14ac:dyDescent="0.25">
      <c r="A250" s="10">
        <v>33146</v>
      </c>
      <c r="B250" s="28">
        <v>8.7433675997975024E-2</v>
      </c>
      <c r="C250" s="31">
        <f>AVERAGE(B$2:B250)</f>
        <v>2.960303922951818E-2</v>
      </c>
    </row>
    <row r="251" spans="1:3" x14ac:dyDescent="0.25">
      <c r="A251" s="10">
        <v>33177</v>
      </c>
      <c r="B251" s="28">
        <v>9.6916115894623678E-2</v>
      </c>
      <c r="C251" s="31">
        <f>AVERAGE(B$2:B251)</f>
        <v>2.9872291536178604E-2</v>
      </c>
    </row>
    <row r="252" spans="1:3" x14ac:dyDescent="0.25">
      <c r="A252" s="10">
        <v>33207</v>
      </c>
      <c r="B252" s="28">
        <v>9.8181080953465782E-2</v>
      </c>
      <c r="C252" s="31">
        <f>AVERAGE(B$2:B252)</f>
        <v>3.0144438107562219E-2</v>
      </c>
    </row>
    <row r="253" spans="1:3" x14ac:dyDescent="0.25">
      <c r="A253" s="10">
        <v>33238</v>
      </c>
      <c r="B253" s="28">
        <v>0.10341788945871766</v>
      </c>
      <c r="C253" s="31">
        <f>AVERAGE(B$2:B253)</f>
        <v>3.0435205771654105E-2</v>
      </c>
    </row>
    <row r="254" spans="1:3" x14ac:dyDescent="0.25">
      <c r="A254" s="10">
        <v>33269</v>
      </c>
      <c r="B254" s="28">
        <v>0.11203568981804124</v>
      </c>
      <c r="C254" s="31">
        <f>AVERAGE(B$2:B254)</f>
        <v>3.0757737329149708E-2</v>
      </c>
    </row>
    <row r="255" spans="1:3" x14ac:dyDescent="0.25">
      <c r="A255" s="10">
        <v>33297</v>
      </c>
      <c r="B255" s="28">
        <v>0.11390289859163949</v>
      </c>
      <c r="C255" s="31">
        <f>AVERAGE(B$2:B255)</f>
        <v>3.1085080483726438E-2</v>
      </c>
    </row>
    <row r="256" spans="1:3" x14ac:dyDescent="0.25">
      <c r="A256" s="10">
        <v>33328</v>
      </c>
      <c r="B256" s="28">
        <v>0.12251069458226049</v>
      </c>
      <c r="C256" s="31">
        <f>AVERAGE(B$2:B256)</f>
        <v>3.144361230372069E-2</v>
      </c>
    </row>
    <row r="257" spans="1:3" x14ac:dyDescent="0.25">
      <c r="A257" s="10">
        <v>33358</v>
      </c>
      <c r="B257" s="28">
        <v>0.11830843333001617</v>
      </c>
      <c r="C257" s="31">
        <f>AVERAGE(B$2:B257)</f>
        <v>3.1782928010854659E-2</v>
      </c>
    </row>
    <row r="258" spans="1:3" x14ac:dyDescent="0.25">
      <c r="A258" s="10">
        <v>33389</v>
      </c>
      <c r="B258" s="28">
        <v>0.12342909896744281</v>
      </c>
      <c r="C258" s="31">
        <f>AVERAGE(B$2:B258)</f>
        <v>3.2139527897845271E-2</v>
      </c>
    </row>
    <row r="259" spans="1:3" x14ac:dyDescent="0.25">
      <c r="A259" s="10">
        <v>33419</v>
      </c>
      <c r="B259" s="28">
        <v>0.12399321300884525</v>
      </c>
      <c r="C259" s="31">
        <f>AVERAGE(B$2:B259)</f>
        <v>3.2495549933159222E-2</v>
      </c>
    </row>
    <row r="260" spans="1:3" x14ac:dyDescent="0.25">
      <c r="A260" s="10">
        <v>33450</v>
      </c>
      <c r="B260" s="28">
        <v>0.12098062625446493</v>
      </c>
      <c r="C260" s="31">
        <f>AVERAGE(B$2:B260)</f>
        <v>3.2837191154477002E-2</v>
      </c>
    </row>
    <row r="261" spans="1:3" x14ac:dyDescent="0.25">
      <c r="A261" s="10">
        <v>33481</v>
      </c>
      <c r="B261" s="28">
        <v>0.1137386037862167</v>
      </c>
      <c r="C261" s="31">
        <f>AVERAGE(B$2:B261)</f>
        <v>3.3148350433829854E-2</v>
      </c>
    </row>
    <row r="262" spans="1:3" x14ac:dyDescent="0.25">
      <c r="A262" s="10">
        <v>33511</v>
      </c>
      <c r="B262" s="28">
        <v>0.11093818829736379</v>
      </c>
      <c r="C262" s="31">
        <f>AVERAGE(B$2:B262)</f>
        <v>3.3446395789628831E-2</v>
      </c>
    </row>
    <row r="263" spans="1:3" x14ac:dyDescent="0.25">
      <c r="A263" s="10">
        <v>33542</v>
      </c>
      <c r="B263" s="28">
        <v>0.10130925483009445</v>
      </c>
      <c r="C263" s="31">
        <f>AVERAGE(B$2:B263)</f>
        <v>3.3705414335584806E-2</v>
      </c>
    </row>
    <row r="264" spans="1:3" x14ac:dyDescent="0.25">
      <c r="A264" s="10">
        <v>33572</v>
      </c>
      <c r="B264" s="28">
        <v>9.8918124315666267E-2</v>
      </c>
      <c r="C264" s="31">
        <f>AVERAGE(B$2:B264)</f>
        <v>3.3953371407752418E-2</v>
      </c>
    </row>
    <row r="265" spans="1:3" x14ac:dyDescent="0.25">
      <c r="A265" s="10">
        <v>33603</v>
      </c>
      <c r="B265" s="28">
        <v>9.0909252793065165E-2</v>
      </c>
      <c r="C265" s="31">
        <f>AVERAGE(B$2:B265)</f>
        <v>3.4169113382696785E-2</v>
      </c>
    </row>
    <row r="266" spans="1:3" x14ac:dyDescent="0.25">
      <c r="A266" s="10">
        <v>33634</v>
      </c>
      <c r="B266" s="28">
        <v>8.4274690914058925E-2</v>
      </c>
      <c r="C266" s="31">
        <f>AVERAGE(B$2:B266)</f>
        <v>3.4358191033758527E-2</v>
      </c>
    </row>
    <row r="267" spans="1:3" x14ac:dyDescent="0.25">
      <c r="A267" s="10">
        <v>33663</v>
      </c>
      <c r="B267" s="28">
        <v>7.9074070142363118E-2</v>
      </c>
      <c r="C267" s="31">
        <f>AVERAGE(B$2:B267)</f>
        <v>3.4526295842437493E-2</v>
      </c>
    </row>
    <row r="268" spans="1:3" x14ac:dyDescent="0.25">
      <c r="A268" s="10">
        <v>33694</v>
      </c>
      <c r="B268" s="28">
        <v>7.1145089790050187E-2</v>
      </c>
      <c r="C268" s="31">
        <f>AVERAGE(B$2:B268)</f>
        <v>3.4663444883439788E-2</v>
      </c>
    </row>
    <row r="269" spans="1:3" x14ac:dyDescent="0.25">
      <c r="A269" s="10">
        <v>33724</v>
      </c>
      <c r="B269" s="28">
        <v>6.7491410133150853E-2</v>
      </c>
      <c r="C269" s="31">
        <f>AVERAGE(B$2:B269)</f>
        <v>3.4785937291087962E-2</v>
      </c>
    </row>
    <row r="270" spans="1:3" x14ac:dyDescent="0.25">
      <c r="A270" s="10">
        <v>33755</v>
      </c>
      <c r="B270" s="28">
        <v>6.3227638651160878E-2</v>
      </c>
      <c r="C270" s="31">
        <f>AVERAGE(B$2:B270)</f>
        <v>3.4891668522909799E-2</v>
      </c>
    </row>
    <row r="271" spans="1:3" x14ac:dyDescent="0.25">
      <c r="A271" s="10">
        <v>33785</v>
      </c>
      <c r="B271" s="28">
        <v>5.8721658849461011E-2</v>
      </c>
      <c r="C271" s="31">
        <f>AVERAGE(B$2:B271)</f>
        <v>3.4979927746341469E-2</v>
      </c>
    </row>
    <row r="272" spans="1:3" x14ac:dyDescent="0.25">
      <c r="A272" s="10">
        <v>33816</v>
      </c>
      <c r="B272" s="28">
        <v>5.5698027494764268E-2</v>
      </c>
      <c r="C272" s="31">
        <f>AVERAGE(B$2:B272)</f>
        <v>3.5056378298918681E-2</v>
      </c>
    </row>
    <row r="273" spans="1:3" x14ac:dyDescent="0.25">
      <c r="A273" s="10">
        <v>33847</v>
      </c>
      <c r="B273" s="28">
        <v>5.8883546268360787E-2</v>
      </c>
      <c r="C273" s="31">
        <f>AVERAGE(B$2:B273)</f>
        <v>3.5143978181159274E-2</v>
      </c>
    </row>
    <row r="274" spans="1:3" x14ac:dyDescent="0.25">
      <c r="A274" s="10">
        <v>33877</v>
      </c>
      <c r="B274" s="28">
        <v>5.4723077188607694E-2</v>
      </c>
      <c r="C274" s="31">
        <f>AVERAGE(B$2:B274)</f>
        <v>3.5215696492541866E-2</v>
      </c>
    </row>
    <row r="275" spans="1:3" x14ac:dyDescent="0.25">
      <c r="A275" s="10">
        <v>33908</v>
      </c>
      <c r="B275" s="28">
        <v>5.947530215786534E-2</v>
      </c>
      <c r="C275" s="31">
        <f>AVERAGE(B$2:B275)</f>
        <v>3.5304235199349623E-2</v>
      </c>
    </row>
    <row r="276" spans="1:3" x14ac:dyDescent="0.25">
      <c r="A276" s="10">
        <v>33938</v>
      </c>
      <c r="B276" s="28">
        <v>5.4960841701820584E-2</v>
      </c>
      <c r="C276" s="31">
        <f>AVERAGE(B$2:B276)</f>
        <v>3.5375713768449515E-2</v>
      </c>
    </row>
    <row r="277" spans="1:3" x14ac:dyDescent="0.25">
      <c r="A277" s="10">
        <v>33969</v>
      </c>
      <c r="B277" s="28">
        <v>5.1578234772083897E-2</v>
      </c>
      <c r="C277" s="31">
        <f>AVERAGE(B$2:B277)</f>
        <v>3.5434418554694563E-2</v>
      </c>
    </row>
    <row r="278" spans="1:3" x14ac:dyDescent="0.25">
      <c r="A278" s="10">
        <v>34000</v>
      </c>
      <c r="B278" s="28">
        <v>4.2697253719388151E-2</v>
      </c>
      <c r="C278" s="31">
        <f>AVERAGE(B$2:B278)</f>
        <v>3.5460638176227757E-2</v>
      </c>
    </row>
    <row r="279" spans="1:3" x14ac:dyDescent="0.25">
      <c r="A279" s="10">
        <v>34028</v>
      </c>
      <c r="B279" s="28">
        <v>4.2895350268828292E-2</v>
      </c>
      <c r="C279" s="31">
        <f>AVERAGE(B$2:B279)</f>
        <v>3.5487381744906177E-2</v>
      </c>
    </row>
    <row r="280" spans="1:3" x14ac:dyDescent="0.25">
      <c r="A280" s="10">
        <v>34059</v>
      </c>
      <c r="B280" s="28">
        <v>5.3254523718900493E-2</v>
      </c>
      <c r="C280" s="31">
        <f>AVERAGE(B$2:B280)</f>
        <v>3.5551063257357775E-2</v>
      </c>
    </row>
    <row r="281" spans="1:3" x14ac:dyDescent="0.25">
      <c r="A281" s="10">
        <v>34089</v>
      </c>
      <c r="B281" s="28">
        <v>5.446752054080195E-2</v>
      </c>
      <c r="C281" s="31">
        <f>AVERAGE(B$2:B281)</f>
        <v>3.5618622033370073E-2</v>
      </c>
    </row>
    <row r="282" spans="1:3" x14ac:dyDescent="0.25">
      <c r="A282" s="10">
        <v>34120</v>
      </c>
      <c r="B282" s="28">
        <v>5.1546979973287721E-2</v>
      </c>
      <c r="C282" s="31">
        <f>AVERAGE(B$2:B282)</f>
        <v>3.5675306581198961E-2</v>
      </c>
    </row>
    <row r="283" spans="1:3" x14ac:dyDescent="0.25">
      <c r="A283" s="10">
        <v>34150</v>
      </c>
      <c r="B283" s="28">
        <v>4.923308230994905E-2</v>
      </c>
      <c r="C283" s="31">
        <f>AVERAGE(B$2:B283)</f>
        <v>3.5723383800095238E-2</v>
      </c>
    </row>
    <row r="284" spans="1:3" x14ac:dyDescent="0.25">
      <c r="A284" s="10">
        <v>34181</v>
      </c>
      <c r="B284" s="28">
        <v>5.0046373900988761E-2</v>
      </c>
      <c r="C284" s="31">
        <f>AVERAGE(B$2:B284)</f>
        <v>3.5773995072536556E-2</v>
      </c>
    </row>
    <row r="285" spans="1:3" x14ac:dyDescent="0.25">
      <c r="A285" s="10">
        <v>34212</v>
      </c>
      <c r="B285" s="28">
        <v>4.5452889085247028E-2</v>
      </c>
      <c r="C285" s="31">
        <f>AVERAGE(B$2:B285)</f>
        <v>3.5808075685257366E-2</v>
      </c>
    </row>
    <row r="286" spans="1:3" x14ac:dyDescent="0.25">
      <c r="A286" s="10">
        <v>34242</v>
      </c>
      <c r="B286" s="28">
        <v>4.4928886424729808E-2</v>
      </c>
      <c r="C286" s="31">
        <f>AVERAGE(B$2:B286)</f>
        <v>3.584007852995727E-2</v>
      </c>
    </row>
    <row r="287" spans="1:3" x14ac:dyDescent="0.25">
      <c r="A287" s="10">
        <v>34273</v>
      </c>
      <c r="B287" s="28">
        <v>3.7000778398486034E-2</v>
      </c>
      <c r="C287" s="31">
        <f>AVERAGE(B$2:B287)</f>
        <v>3.5844136921105975E-2</v>
      </c>
    </row>
    <row r="288" spans="1:3" x14ac:dyDescent="0.25">
      <c r="A288" s="10">
        <v>34303</v>
      </c>
      <c r="B288" s="28">
        <v>3.4811847354417225E-2</v>
      </c>
      <c r="C288" s="31">
        <f>AVERAGE(B$2:B288)</f>
        <v>3.584054009334748E-2</v>
      </c>
    </row>
    <row r="289" spans="1:3" x14ac:dyDescent="0.25">
      <c r="A289" s="10">
        <v>34334</v>
      </c>
      <c r="B289" s="28">
        <v>3.6351154584398637E-2</v>
      </c>
      <c r="C289" s="31">
        <f>AVERAGE(B$2:B289)</f>
        <v>3.584231306033029E-2</v>
      </c>
    </row>
    <row r="290" spans="1:3" x14ac:dyDescent="0.25">
      <c r="A290" s="10">
        <v>34365</v>
      </c>
      <c r="B290" s="28">
        <v>4.0584095323470182E-2</v>
      </c>
      <c r="C290" s="31">
        <f>AVERAGE(B$2:B290)</f>
        <v>3.5858720611413826E-2</v>
      </c>
    </row>
    <row r="291" spans="1:3" x14ac:dyDescent="0.25">
      <c r="A291" s="10">
        <v>34393</v>
      </c>
      <c r="B291" s="28">
        <v>4.0528712148400259E-2</v>
      </c>
      <c r="C291" s="31">
        <f>AVERAGE(B$2:B291)</f>
        <v>3.5874824030506881E-2</v>
      </c>
    </row>
    <row r="292" spans="1:3" x14ac:dyDescent="0.25">
      <c r="A292" s="10">
        <v>34424</v>
      </c>
      <c r="B292" s="28">
        <v>3.2374891404188255E-2</v>
      </c>
      <c r="C292" s="31">
        <f>AVERAGE(B$2:B292)</f>
        <v>3.5862796770622624E-2</v>
      </c>
    </row>
    <row r="293" spans="1:3" x14ac:dyDescent="0.25">
      <c r="A293" s="10">
        <v>34454</v>
      </c>
      <c r="B293" s="28">
        <v>2.732563280282152E-2</v>
      </c>
      <c r="C293" s="31">
        <f>AVERAGE(B$2:B293)</f>
        <v>3.5833559907719199E-2</v>
      </c>
    </row>
    <row r="294" spans="1:3" x14ac:dyDescent="0.25">
      <c r="A294" s="10">
        <v>34485</v>
      </c>
      <c r="B294" s="28">
        <v>2.3781791323989721E-2</v>
      </c>
      <c r="C294" s="31">
        <f>AVERAGE(B$2:B294)</f>
        <v>3.5792427591733768E-2</v>
      </c>
    </row>
    <row r="295" spans="1:3" x14ac:dyDescent="0.25">
      <c r="A295" s="10">
        <v>34515</v>
      </c>
      <c r="B295" s="28">
        <v>2.1868391681223009E-2</v>
      </c>
      <c r="C295" s="31">
        <f>AVERAGE(B$2:B295)</f>
        <v>3.5745066925371487E-2</v>
      </c>
    </row>
    <row r="296" spans="1:3" x14ac:dyDescent="0.25">
      <c r="A296" s="10">
        <v>34546</v>
      </c>
      <c r="B296" s="28">
        <v>2.1204377007040476E-2</v>
      </c>
      <c r="C296" s="31">
        <f>AVERAGE(B$2:B296)</f>
        <v>3.5695776451072053E-2</v>
      </c>
    </row>
    <row r="297" spans="1:3" x14ac:dyDescent="0.25">
      <c r="A297" s="10">
        <v>34577</v>
      </c>
      <c r="B297" s="28">
        <v>2.0854758510453375E-2</v>
      </c>
      <c r="C297" s="31">
        <f>AVERAGE(B$2:B297)</f>
        <v>3.5645637876948341E-2</v>
      </c>
    </row>
    <row r="298" spans="1:3" x14ac:dyDescent="0.25">
      <c r="A298" s="10">
        <v>34607</v>
      </c>
      <c r="B298" s="28">
        <v>2.4977518814062183E-2</v>
      </c>
      <c r="C298" s="31">
        <f>AVERAGE(B$2:B298)</f>
        <v>3.5609718284144012E-2</v>
      </c>
    </row>
    <row r="299" spans="1:3" x14ac:dyDescent="0.25">
      <c r="A299" s="10">
        <v>34638</v>
      </c>
      <c r="B299" s="28">
        <v>2.5551440017566596E-2</v>
      </c>
      <c r="C299" s="31">
        <f>AVERAGE(B$2:B299)</f>
        <v>3.5575965672511201E-2</v>
      </c>
    </row>
    <row r="300" spans="1:3" x14ac:dyDescent="0.25">
      <c r="A300" s="10">
        <v>34668</v>
      </c>
      <c r="B300" s="28">
        <v>2.4913719528828371E-2</v>
      </c>
      <c r="C300" s="31">
        <f>AVERAGE(B$2:B300)</f>
        <v>3.5540305986411933E-2</v>
      </c>
    </row>
    <row r="301" spans="1:3" x14ac:dyDescent="0.25">
      <c r="A301" s="10">
        <v>34699</v>
      </c>
      <c r="B301" s="28">
        <v>2.4921853519731862E-2</v>
      </c>
      <c r="C301" s="31">
        <f>AVERAGE(B$2:B301)</f>
        <v>3.5504911144856328E-2</v>
      </c>
    </row>
    <row r="302" spans="1:3" x14ac:dyDescent="0.25">
      <c r="A302" s="10">
        <v>34730</v>
      </c>
      <c r="B302" s="28">
        <v>2.1734515870368565E-2</v>
      </c>
      <c r="C302" s="31">
        <f>AVERAGE(B$2:B302)</f>
        <v>3.5459162323346408E-2</v>
      </c>
    </row>
    <row r="303" spans="1:3" x14ac:dyDescent="0.25">
      <c r="A303" s="10">
        <v>34758</v>
      </c>
      <c r="B303" s="28">
        <v>1.8937532274676872E-2</v>
      </c>
      <c r="C303" s="31">
        <f>AVERAGE(B$2:B303)</f>
        <v>3.5404454939079288E-2</v>
      </c>
    </row>
    <row r="304" spans="1:3" x14ac:dyDescent="0.25">
      <c r="A304" s="10">
        <v>34789</v>
      </c>
      <c r="B304" s="28">
        <v>1.6124398331493706E-2</v>
      </c>
      <c r="C304" s="31">
        <f>AVERAGE(B$2:B304)</f>
        <v>3.5340824389219268E-2</v>
      </c>
    </row>
    <row r="305" spans="1:3" x14ac:dyDescent="0.25">
      <c r="A305" s="10">
        <v>34819</v>
      </c>
      <c r="B305" s="28">
        <v>2.0030692520182303E-2</v>
      </c>
      <c r="C305" s="31">
        <f>AVERAGE(B$2:B305)</f>
        <v>3.5290462113334281E-2</v>
      </c>
    </row>
    <row r="306" spans="1:3" x14ac:dyDescent="0.25">
      <c r="A306" s="10">
        <v>34850</v>
      </c>
      <c r="B306" s="28">
        <v>2.2213789676718498E-2</v>
      </c>
      <c r="C306" s="31">
        <f>AVERAGE(B$2:B306)</f>
        <v>3.5247587777476518E-2</v>
      </c>
    </row>
    <row r="307" spans="1:3" x14ac:dyDescent="0.25">
      <c r="A307" s="10">
        <v>34880</v>
      </c>
      <c r="B307" s="28">
        <v>2.2915132891726531E-2</v>
      </c>
      <c r="C307" s="31">
        <f>AVERAGE(B$2:B307)</f>
        <v>3.5207285637327015E-2</v>
      </c>
    </row>
    <row r="308" spans="1:3" x14ac:dyDescent="0.25">
      <c r="A308" s="10">
        <v>34911</v>
      </c>
      <c r="B308" s="28">
        <v>2.407800099059898E-2</v>
      </c>
      <c r="C308" s="31">
        <f>AVERAGE(B$2:B308)</f>
        <v>3.5171033895806725E-2</v>
      </c>
    </row>
    <row r="309" spans="1:3" x14ac:dyDescent="0.25">
      <c r="A309" s="10">
        <v>34942</v>
      </c>
      <c r="B309" s="28">
        <v>2.5244189135781081E-2</v>
      </c>
      <c r="C309" s="31">
        <f>AVERAGE(B$2:B309)</f>
        <v>3.51388038803521E-2</v>
      </c>
    </row>
    <row r="310" spans="1:3" x14ac:dyDescent="0.25">
      <c r="A310" s="10">
        <v>34972</v>
      </c>
      <c r="B310" s="28">
        <v>2.6208427065255058E-2</v>
      </c>
      <c r="C310" s="31">
        <f>AVERAGE(B$2:B310)</f>
        <v>3.5109902984510361E-2</v>
      </c>
    </row>
    <row r="311" spans="1:3" x14ac:dyDescent="0.25">
      <c r="A311" s="10">
        <v>35003</v>
      </c>
      <c r="B311" s="28">
        <v>2.9616953689960757E-2</v>
      </c>
      <c r="C311" s="31">
        <f>AVERAGE(B$2:B311)</f>
        <v>3.509218379323762E-2</v>
      </c>
    </row>
    <row r="312" spans="1:3" x14ac:dyDescent="0.25">
      <c r="A312" s="10">
        <v>35033</v>
      </c>
      <c r="B312" s="28">
        <v>3.4385352518804146E-2</v>
      </c>
      <c r="C312" s="31">
        <f>AVERAGE(B$2:B312)</f>
        <v>3.5089911023866452E-2</v>
      </c>
    </row>
    <row r="313" spans="1:3" x14ac:dyDescent="0.25">
      <c r="A313" s="10">
        <v>35064</v>
      </c>
      <c r="B313" s="28">
        <v>3.4156437912713389E-2</v>
      </c>
      <c r="C313" s="31">
        <f>AVERAGE(B$2:B313)</f>
        <v>3.5086919122869167E-2</v>
      </c>
    </row>
    <row r="314" spans="1:3" x14ac:dyDescent="0.25">
      <c r="A314" s="10">
        <v>35095</v>
      </c>
      <c r="B314" s="28">
        <v>3.4073501352533397E-2</v>
      </c>
      <c r="C314" s="31">
        <f>AVERAGE(B$2:B314)</f>
        <v>3.5083681366414418E-2</v>
      </c>
    </row>
    <row r="315" spans="1:3" x14ac:dyDescent="0.25">
      <c r="A315" s="10">
        <v>35124</v>
      </c>
      <c r="B315" s="28">
        <v>3.5485243942428135E-2</v>
      </c>
      <c r="C315" s="31">
        <f>AVERAGE(B$2:B315)</f>
        <v>3.5084960228121471E-2</v>
      </c>
    </row>
    <row r="316" spans="1:3" x14ac:dyDescent="0.25">
      <c r="A316" s="10">
        <v>35155</v>
      </c>
      <c r="B316" s="28">
        <v>3.5231009368168476E-2</v>
      </c>
      <c r="C316" s="31">
        <f>AVERAGE(B$2:B316)</f>
        <v>3.5085423876185115E-2</v>
      </c>
    </row>
    <row r="317" spans="1:3" x14ac:dyDescent="0.25">
      <c r="A317" s="10">
        <v>35185</v>
      </c>
      <c r="B317" s="28">
        <v>3.1531218767045677E-2</v>
      </c>
      <c r="C317" s="31">
        <f>AVERAGE(B$2:B317)</f>
        <v>3.507417639166252E-2</v>
      </c>
    </row>
    <row r="318" spans="1:3" x14ac:dyDescent="0.25">
      <c r="A318" s="10">
        <v>35216</v>
      </c>
      <c r="B318" s="28">
        <v>2.7501129797385948E-2</v>
      </c>
      <c r="C318" s="31">
        <f>AVERAGE(B$2:B318)</f>
        <v>3.5050286654772063E-2</v>
      </c>
    </row>
    <row r="319" spans="1:3" x14ac:dyDescent="0.25">
      <c r="A319" s="10">
        <v>35246</v>
      </c>
      <c r="B319" s="28">
        <v>2.9629653200622719E-2</v>
      </c>
      <c r="C319" s="31">
        <f>AVERAGE(B$2:B319)</f>
        <v>3.5033240637620644E-2</v>
      </c>
    </row>
    <row r="320" spans="1:3" x14ac:dyDescent="0.25">
      <c r="A320" s="10">
        <v>35277</v>
      </c>
      <c r="B320" s="28">
        <v>2.698207731609048E-2</v>
      </c>
      <c r="C320" s="31">
        <f>AVERAGE(B$2:B320)</f>
        <v>3.5008001881126821E-2</v>
      </c>
    </row>
    <row r="321" spans="1:3" x14ac:dyDescent="0.25">
      <c r="A321" s="10">
        <v>35308</v>
      </c>
      <c r="B321" s="28">
        <v>2.2023529517155693E-2</v>
      </c>
      <c r="C321" s="31">
        <f>AVERAGE(B$2:B321)</f>
        <v>3.4967425404989413E-2</v>
      </c>
    </row>
    <row r="322" spans="1:3" x14ac:dyDescent="0.25">
      <c r="A322" s="10">
        <v>35338</v>
      </c>
      <c r="B322" s="28">
        <v>2.1650461417875411E-2</v>
      </c>
      <c r="C322" s="31">
        <f>AVERAGE(B$2:B322)</f>
        <v>3.4925939535870677E-2</v>
      </c>
    </row>
    <row r="323" spans="1:3" x14ac:dyDescent="0.25">
      <c r="A323" s="10">
        <v>35369</v>
      </c>
      <c r="B323" s="28">
        <v>1.9254759683501765E-2</v>
      </c>
      <c r="C323" s="31">
        <f>AVERAGE(B$2:B323)</f>
        <v>3.4877271275459594E-2</v>
      </c>
    </row>
    <row r="324" spans="1:3" x14ac:dyDescent="0.25">
      <c r="A324" s="10">
        <v>35399</v>
      </c>
      <c r="B324" s="28">
        <v>1.8140167776555804E-2</v>
      </c>
      <c r="C324" s="31">
        <f>AVERAGE(B$2:B324)</f>
        <v>3.4825453617568253E-2</v>
      </c>
    </row>
    <row r="325" spans="1:3" x14ac:dyDescent="0.25">
      <c r="A325" s="10">
        <v>35430</v>
      </c>
      <c r="B325" s="28">
        <v>1.941655690490407E-2</v>
      </c>
      <c r="C325" s="31">
        <f>AVERAGE(B$2:B325)</f>
        <v>3.4777895294381016E-2</v>
      </c>
    </row>
    <row r="326" spans="1:3" x14ac:dyDescent="0.25">
      <c r="A326" s="10">
        <v>35461</v>
      </c>
      <c r="B326" s="28">
        <v>2.0338942438609786E-2</v>
      </c>
      <c r="C326" s="31">
        <f>AVERAGE(B$2:B326)</f>
        <v>3.4733467747132485E-2</v>
      </c>
    </row>
    <row r="327" spans="1:3" x14ac:dyDescent="0.25">
      <c r="A327" s="10">
        <v>35489</v>
      </c>
      <c r="B327" s="28">
        <v>1.667296846128119E-2</v>
      </c>
      <c r="C327" s="31">
        <f>AVERAGE(B$2:B327)</f>
        <v>3.4678067442574657E-2</v>
      </c>
    </row>
    <row r="328" spans="1:3" x14ac:dyDescent="0.25">
      <c r="A328" s="10">
        <v>35520</v>
      </c>
      <c r="B328" s="28">
        <v>1.6449196170422842E-2</v>
      </c>
      <c r="C328" s="31">
        <f>AVERAGE(B$2:B328)</f>
        <v>3.4622321658867777E-2</v>
      </c>
    </row>
    <row r="329" spans="1:3" x14ac:dyDescent="0.25">
      <c r="A329" s="10">
        <v>35550</v>
      </c>
      <c r="B329" s="28">
        <v>1.5082879240760905E-2</v>
      </c>
      <c r="C329" s="31">
        <f>AVERAGE(B$2:B329)</f>
        <v>3.4562750188080867E-2</v>
      </c>
    </row>
    <row r="330" spans="1:3" x14ac:dyDescent="0.25">
      <c r="A330" s="10">
        <v>35581</v>
      </c>
      <c r="B330" s="28">
        <v>1.9081090165227854E-2</v>
      </c>
      <c r="C330" s="31">
        <f>AVERAGE(B$2:B330)</f>
        <v>3.4515693470686178E-2</v>
      </c>
    </row>
    <row r="331" spans="1:3" x14ac:dyDescent="0.25">
      <c r="A331" s="10">
        <v>35611</v>
      </c>
      <c r="B331" s="28">
        <v>1.8003673681067145E-2</v>
      </c>
      <c r="C331" s="31">
        <f>AVERAGE(B$2:B331)</f>
        <v>3.4465657047081273E-2</v>
      </c>
    </row>
    <row r="332" spans="1:3" x14ac:dyDescent="0.25">
      <c r="A332" s="10">
        <v>35642</v>
      </c>
      <c r="B332" s="28">
        <v>2.103289096274108E-2</v>
      </c>
      <c r="C332" s="31">
        <f>AVERAGE(B$2:B332)</f>
        <v>3.4425074672204112E-2</v>
      </c>
    </row>
    <row r="333" spans="1:3" x14ac:dyDescent="0.25">
      <c r="A333" s="10">
        <v>35673</v>
      </c>
      <c r="B333" s="28">
        <v>2.1871150034596165E-2</v>
      </c>
      <c r="C333" s="31">
        <f>AVERAGE(B$2:B333)</f>
        <v>3.4387261646187217E-2</v>
      </c>
    </row>
    <row r="334" spans="1:3" x14ac:dyDescent="0.25">
      <c r="A334" s="10">
        <v>35703</v>
      </c>
      <c r="B334" s="28">
        <v>2.1586787429877852E-2</v>
      </c>
      <c r="C334" s="31">
        <f>AVERAGE(B$2:B334)</f>
        <v>3.4348821783675779E-2</v>
      </c>
    </row>
    <row r="335" spans="1:3" x14ac:dyDescent="0.25">
      <c r="A335" s="10">
        <v>35734</v>
      </c>
      <c r="B335" s="28">
        <v>2.2311769854065244E-2</v>
      </c>
      <c r="C335" s="31">
        <f>AVERAGE(B$2:B335)</f>
        <v>3.4312782706042211E-2</v>
      </c>
    </row>
    <row r="336" spans="1:3" x14ac:dyDescent="0.25">
      <c r="A336" s="10">
        <v>35764</v>
      </c>
      <c r="B336" s="28">
        <v>2.4193535104859332E-2</v>
      </c>
      <c r="C336" s="31">
        <f>AVERAGE(B$2:B336)</f>
        <v>3.4282575996784949E-2</v>
      </c>
    </row>
    <row r="337" spans="1:3" x14ac:dyDescent="0.25">
      <c r="A337" s="10">
        <v>35795</v>
      </c>
      <c r="B337" s="28">
        <v>2.1180878067500131E-2</v>
      </c>
      <c r="C337" s="31">
        <f>AVERAGE(B$2:B337)</f>
        <v>3.4243582848185884E-2</v>
      </c>
    </row>
    <row r="338" spans="1:3" x14ac:dyDescent="0.25">
      <c r="A338" s="10">
        <v>35826</v>
      </c>
      <c r="B338" s="28">
        <v>2.2175127981673315E-2</v>
      </c>
      <c r="C338" s="31">
        <f>AVERAGE(B$2:B338)</f>
        <v>3.4207771409412856E-2</v>
      </c>
    </row>
    <row r="339" spans="1:3" x14ac:dyDescent="0.25">
      <c r="A339" s="10">
        <v>35854</v>
      </c>
      <c r="B339" s="28">
        <v>2.6015880172889028E-2</v>
      </c>
      <c r="C339" s="31">
        <f>AVERAGE(B$2:B339)</f>
        <v>3.4183535044807756E-2</v>
      </c>
    </row>
    <row r="340" spans="1:3" x14ac:dyDescent="0.25">
      <c r="A340" s="10">
        <v>35885</v>
      </c>
      <c r="B340" s="28">
        <v>2.6825129584230889E-2</v>
      </c>
      <c r="C340" s="31">
        <f>AVERAGE(B$2:B340)</f>
        <v>3.4161828834009589E-2</v>
      </c>
    </row>
    <row r="341" spans="1:3" x14ac:dyDescent="0.25">
      <c r="A341" s="10">
        <v>35915</v>
      </c>
      <c r="B341" s="28">
        <v>2.9325747444780115E-2</v>
      </c>
      <c r="C341" s="31">
        <f>AVERAGE(B$2:B341)</f>
        <v>3.4147605065217738E-2</v>
      </c>
    </row>
    <row r="342" spans="1:3" x14ac:dyDescent="0.25">
      <c r="A342" s="10">
        <v>35946</v>
      </c>
      <c r="B342" s="28">
        <v>2.8300957443493036E-2</v>
      </c>
      <c r="C342" s="31">
        <f>AVERAGE(B$2:B342)</f>
        <v>3.4130459471019128E-2</v>
      </c>
    </row>
    <row r="343" spans="1:3" x14ac:dyDescent="0.25">
      <c r="A343" s="10">
        <v>35976</v>
      </c>
      <c r="B343" s="28">
        <v>2.8029094416881728E-2</v>
      </c>
      <c r="C343" s="31">
        <f>AVERAGE(B$2:B343)</f>
        <v>3.4112619222322824E-2</v>
      </c>
    </row>
    <row r="344" spans="1:3" x14ac:dyDescent="0.25">
      <c r="A344" s="10">
        <v>36007</v>
      </c>
      <c r="B344" s="28">
        <v>2.635815996816282E-2</v>
      </c>
      <c r="C344" s="31">
        <f>AVERAGE(B$2:B344)</f>
        <v>3.4090011469395241E-2</v>
      </c>
    </row>
    <row r="345" spans="1:3" x14ac:dyDescent="0.25">
      <c r="A345" s="10">
        <v>36038</v>
      </c>
      <c r="B345" s="28">
        <v>2.5782564887955384E-2</v>
      </c>
      <c r="C345" s="31">
        <f>AVERAGE(B$2:B345)</f>
        <v>3.4065861915379428E-2</v>
      </c>
    </row>
    <row r="346" spans="1:3" x14ac:dyDescent="0.25">
      <c r="A346" s="10">
        <v>36068</v>
      </c>
      <c r="B346" s="28">
        <v>2.5935654581730527E-2</v>
      </c>
      <c r="C346" s="31">
        <f>AVERAGE(B$2:B346)</f>
        <v>3.4042296097021023E-2</v>
      </c>
    </row>
    <row r="347" spans="1:3" x14ac:dyDescent="0.25">
      <c r="A347" s="10">
        <v>36099</v>
      </c>
      <c r="B347" s="28">
        <v>2.5429167298877453E-2</v>
      </c>
      <c r="C347" s="31">
        <f>AVERAGE(B$2:B347)</f>
        <v>3.4017402661188238E-2</v>
      </c>
    </row>
    <row r="348" spans="1:3" x14ac:dyDescent="0.25">
      <c r="A348" s="10">
        <v>36129</v>
      </c>
      <c r="B348" s="28">
        <v>2.6734646725008693E-2</v>
      </c>
      <c r="C348" s="31">
        <f>AVERAGE(B$2:B348)</f>
        <v>3.3996414891919707E-2</v>
      </c>
    </row>
    <row r="349" spans="1:3" x14ac:dyDescent="0.25">
      <c r="A349" s="10">
        <v>36160</v>
      </c>
      <c r="B349" s="28">
        <v>3.4128148776146561E-2</v>
      </c>
      <c r="C349" s="31">
        <f>AVERAGE(B$2:B349)</f>
        <v>3.3996793437564038E-2</v>
      </c>
    </row>
    <row r="350" spans="1:3" x14ac:dyDescent="0.25">
      <c r="A350" s="10">
        <v>36191</v>
      </c>
      <c r="B350" s="28">
        <v>3.462927247605585E-2</v>
      </c>
      <c r="C350" s="31">
        <f>AVERAGE(B$2:B350)</f>
        <v>3.3998605698419317E-2</v>
      </c>
    </row>
    <row r="351" spans="1:3" x14ac:dyDescent="0.25">
      <c r="A351" s="10">
        <v>36219</v>
      </c>
      <c r="B351" s="28">
        <v>3.4530794380437158E-2</v>
      </c>
      <c r="C351" s="31">
        <f>AVERAGE(B$2:B351)</f>
        <v>3.4000126237510794E-2</v>
      </c>
    </row>
    <row r="352" spans="1:3" x14ac:dyDescent="0.25">
      <c r="A352" s="10">
        <v>36250</v>
      </c>
      <c r="B352" s="28">
        <v>3.5630172882427757E-2</v>
      </c>
      <c r="C352" s="31">
        <f>AVERAGE(B$2:B352)</f>
        <v>3.4004770245046174E-2</v>
      </c>
    </row>
    <row r="353" spans="1:3" x14ac:dyDescent="0.25">
      <c r="A353" s="10">
        <v>36280</v>
      </c>
      <c r="B353" s="28">
        <v>3.8653014465877544E-2</v>
      </c>
      <c r="C353" s="31">
        <f>AVERAGE(B$2:B353)</f>
        <v>3.4017975484309897E-2</v>
      </c>
    </row>
    <row r="354" spans="1:3" x14ac:dyDescent="0.25">
      <c r="A354" s="10">
        <v>36311</v>
      </c>
      <c r="B354" s="28">
        <v>4.6451697478417597E-2</v>
      </c>
      <c r="C354" s="31">
        <f>AVERAGE(B$2:B354)</f>
        <v>3.4053198492791786E-2</v>
      </c>
    </row>
    <row r="355" spans="1:3" x14ac:dyDescent="0.25">
      <c r="A355" s="10">
        <v>36341</v>
      </c>
      <c r="B355" s="28">
        <v>4.7689242535572052E-2</v>
      </c>
      <c r="C355" s="31">
        <f>AVERAGE(B$2:B355)</f>
        <v>3.4091718391217725E-2</v>
      </c>
    </row>
    <row r="356" spans="1:3" x14ac:dyDescent="0.25">
      <c r="A356" s="10">
        <v>36372</v>
      </c>
      <c r="B356" s="28">
        <v>5.1126734168576937E-2</v>
      </c>
      <c r="C356" s="31">
        <f>AVERAGE(B$2:B356)</f>
        <v>3.4139704351153946E-2</v>
      </c>
    </row>
    <row r="357" spans="1:3" x14ac:dyDescent="0.25">
      <c r="A357" s="10">
        <v>36403</v>
      </c>
      <c r="B357" s="28">
        <v>5.2814581871867383E-2</v>
      </c>
      <c r="C357" s="31">
        <f>AVERAGE(B$2:B357)</f>
        <v>3.4192161872279546E-2</v>
      </c>
    </row>
    <row r="358" spans="1:3" x14ac:dyDescent="0.25">
      <c r="A358" s="10">
        <v>36433</v>
      </c>
      <c r="B358" s="28">
        <v>5.4832612491843014E-2</v>
      </c>
      <c r="C358" s="31">
        <f>AVERAGE(B$2:B358)</f>
        <v>3.4249978260569643E-2</v>
      </c>
    </row>
    <row r="359" spans="1:3" x14ac:dyDescent="0.25">
      <c r="A359" s="10">
        <v>36464</v>
      </c>
      <c r="B359" s="28">
        <v>5.798261391828563E-2</v>
      </c>
      <c r="C359" s="31">
        <f>AVERAGE(B$2:B359)</f>
        <v>3.431627053894315E-2</v>
      </c>
    </row>
    <row r="360" spans="1:3" x14ac:dyDescent="0.25">
      <c r="A360" s="10">
        <v>36494</v>
      </c>
      <c r="B360" s="28">
        <v>5.7519696466052705E-2</v>
      </c>
      <c r="C360" s="31">
        <f>AVERAGE(B$2:B360)</f>
        <v>3.4380904037347351E-2</v>
      </c>
    </row>
    <row r="361" spans="1:3" x14ac:dyDescent="0.25">
      <c r="A361" s="10">
        <v>36525</v>
      </c>
      <c r="B361" s="28">
        <v>5.6128270305118577E-2</v>
      </c>
      <c r="C361" s="31">
        <f>AVERAGE(B$2:B361)</f>
        <v>3.4441313388091158E-2</v>
      </c>
    </row>
    <row r="362" spans="1:3" x14ac:dyDescent="0.25">
      <c r="A362" s="10">
        <v>36556</v>
      </c>
      <c r="B362" s="28">
        <v>5.8498272412107477E-2</v>
      </c>
      <c r="C362" s="31">
        <f>AVERAGE(B$2:B362)</f>
        <v>3.4507953163780955E-2</v>
      </c>
    </row>
    <row r="363" spans="1:3" x14ac:dyDescent="0.25">
      <c r="A363" s="10">
        <v>36585</v>
      </c>
      <c r="B363" s="28">
        <v>5.7799895417764313E-2</v>
      </c>
      <c r="C363" s="31">
        <f>AVERAGE(B$2:B363)</f>
        <v>3.4572295545698038E-2</v>
      </c>
    </row>
    <row r="364" spans="1:3" x14ac:dyDescent="0.25">
      <c r="A364" s="10">
        <v>36616</v>
      </c>
      <c r="B364" s="28">
        <v>6.2779991836625415E-2</v>
      </c>
      <c r="C364" s="31">
        <f>AVERAGE(B$2:B364)</f>
        <v>3.4650002698014638E-2</v>
      </c>
    </row>
    <row r="365" spans="1:3" x14ac:dyDescent="0.25">
      <c r="A365" s="10">
        <v>36646</v>
      </c>
      <c r="B365" s="28">
        <v>6.4942388192878675E-2</v>
      </c>
      <c r="C365" s="31">
        <f>AVERAGE(B$2:B365)</f>
        <v>3.4733223537286244E-2</v>
      </c>
    </row>
    <row r="366" spans="1:3" x14ac:dyDescent="0.25">
      <c r="A366" s="10">
        <v>36677</v>
      </c>
      <c r="B366" s="28">
        <v>6.2599046395381941E-2</v>
      </c>
      <c r="C366" s="31">
        <f>AVERAGE(B$2:B366)</f>
        <v>3.4809568257445411E-2</v>
      </c>
    </row>
    <row r="367" spans="1:3" x14ac:dyDescent="0.25">
      <c r="A367" s="10">
        <v>36707</v>
      </c>
      <c r="B367" s="28">
        <v>6.6492444485434676E-2</v>
      </c>
      <c r="C367" s="31">
        <f>AVERAGE(B$2:B367)</f>
        <v>3.4896133493041014E-2</v>
      </c>
    </row>
    <row r="368" spans="1:3" x14ac:dyDescent="0.25">
      <c r="A368" s="10">
        <v>36738</v>
      </c>
      <c r="B368" s="28">
        <v>6.3993564775988276E-2</v>
      </c>
      <c r="C368" s="31">
        <f>AVERAGE(B$2:B368)</f>
        <v>3.4975418046945504E-2</v>
      </c>
    </row>
    <row r="369" spans="1:3" x14ac:dyDescent="0.25">
      <c r="A369" s="10">
        <v>36769</v>
      </c>
      <c r="B369" s="28">
        <v>6.5776862566561789E-2</v>
      </c>
      <c r="C369" s="31">
        <f>AVERAGE(B$2:B369)</f>
        <v>3.5059117624444462E-2</v>
      </c>
    </row>
    <row r="370" spans="1:3" x14ac:dyDescent="0.25">
      <c r="A370" s="10">
        <v>36799</v>
      </c>
      <c r="B370" s="28">
        <v>6.7799557017924506E-2</v>
      </c>
      <c r="C370" s="31">
        <f>AVERAGE(B$2:B370)</f>
        <v>3.5147845102475567E-2</v>
      </c>
    </row>
    <row r="371" spans="1:3" x14ac:dyDescent="0.25">
      <c r="A371" s="10">
        <v>36830</v>
      </c>
      <c r="B371" s="28">
        <v>6.3617500340206745E-2</v>
      </c>
      <c r="C371" s="31">
        <f>AVERAGE(B$2:B371)</f>
        <v>3.5224790116631599E-2</v>
      </c>
    </row>
    <row r="372" spans="1:3" x14ac:dyDescent="0.25">
      <c r="A372" s="10">
        <v>36860</v>
      </c>
      <c r="B372" s="28">
        <v>7.1507233417277383E-2</v>
      </c>
      <c r="C372" s="31">
        <f>AVERAGE(B$2:B372)</f>
        <v>3.5322586459760025E-2</v>
      </c>
    </row>
    <row r="373" spans="1:3" x14ac:dyDescent="0.25">
      <c r="A373" s="10">
        <v>36891</v>
      </c>
      <c r="B373" s="28">
        <v>7.4809912193304906E-2</v>
      </c>
      <c r="C373" s="31">
        <f>AVERAGE(B$2:B373)</f>
        <v>3.5428735184850201E-2</v>
      </c>
    </row>
    <row r="374" spans="1:3" x14ac:dyDescent="0.25">
      <c r="A374" s="10">
        <v>36922</v>
      </c>
      <c r="B374" s="28">
        <v>7.8166912523576215E-2</v>
      </c>
      <c r="C374" s="31">
        <f>AVERAGE(B$2:B374)</f>
        <v>3.554331474876099E-2</v>
      </c>
    </row>
    <row r="375" spans="1:3" x14ac:dyDescent="0.25">
      <c r="A375" s="10">
        <v>36950</v>
      </c>
      <c r="B375" s="28">
        <v>8.0514881158712415E-2</v>
      </c>
      <c r="C375" s="31">
        <f>AVERAGE(B$2:B375)</f>
        <v>3.5663559578734128E-2</v>
      </c>
    </row>
    <row r="376" spans="1:3" x14ac:dyDescent="0.25">
      <c r="A376" s="10">
        <v>36981</v>
      </c>
      <c r="B376" s="28">
        <v>7.8680254116777482E-2</v>
      </c>
      <c r="C376" s="31">
        <f>AVERAGE(B$2:B376)</f>
        <v>3.577827076416891E-2</v>
      </c>
    </row>
    <row r="377" spans="1:3" x14ac:dyDescent="0.25">
      <c r="A377" s="10">
        <v>37011</v>
      </c>
      <c r="B377" s="28">
        <v>7.995255808294166E-2</v>
      </c>
      <c r="C377" s="31">
        <f>AVERAGE(B$2:B377)</f>
        <v>3.5895755570867771E-2</v>
      </c>
    </row>
    <row r="378" spans="1:3" x14ac:dyDescent="0.25">
      <c r="A378" s="10">
        <v>37042</v>
      </c>
      <c r="B378" s="28">
        <v>8.3660807691955164E-2</v>
      </c>
      <c r="C378" s="31">
        <f>AVERAGE(B$2:B378)</f>
        <v>3.602245332185209E-2</v>
      </c>
    </row>
    <row r="379" spans="1:3" x14ac:dyDescent="0.25">
      <c r="A379" s="10">
        <v>37072</v>
      </c>
      <c r="B379" s="28">
        <v>8.4558523143487885E-2</v>
      </c>
      <c r="C379" s="31">
        <f>AVERAGE(B$2:B379)</f>
        <v>3.6150855622967527E-2</v>
      </c>
    </row>
    <row r="380" spans="1:3" x14ac:dyDescent="0.25">
      <c r="A380" s="10">
        <v>37103</v>
      </c>
      <c r="B380" s="28">
        <v>8.8829476503248461E-2</v>
      </c>
      <c r="C380" s="31">
        <f>AVERAGE(B$2:B380)</f>
        <v>3.6289849345606792E-2</v>
      </c>
    </row>
    <row r="381" spans="1:3" x14ac:dyDescent="0.25">
      <c r="A381" s="10">
        <v>37134</v>
      </c>
      <c r="B381" s="28">
        <v>9.4668222446486316E-2</v>
      </c>
      <c r="C381" s="31">
        <f>AVERAGE(B$2:B381)</f>
        <v>3.6443476643240685E-2</v>
      </c>
    </row>
    <row r="382" spans="1:3" x14ac:dyDescent="0.25">
      <c r="A382" s="10">
        <v>37164</v>
      </c>
      <c r="B382" s="28">
        <v>9.9133809528596406E-2</v>
      </c>
      <c r="C382" s="31">
        <f>AVERAGE(B$2:B382)</f>
        <v>3.6608018199370228E-2</v>
      </c>
    </row>
    <row r="383" spans="1:3" x14ac:dyDescent="0.25">
      <c r="A383" s="10">
        <v>37195</v>
      </c>
      <c r="B383" s="28">
        <v>0.10438071989911712</v>
      </c>
      <c r="C383" s="31">
        <f>AVERAGE(B$2:B383)</f>
        <v>3.6785433648846004E-2</v>
      </c>
    </row>
    <row r="384" spans="1:3" x14ac:dyDescent="0.25">
      <c r="A384" s="10">
        <v>37225</v>
      </c>
      <c r="B384" s="28">
        <v>0.10368910899127382</v>
      </c>
      <c r="C384" s="31">
        <f>AVERAGE(B$2:B384)</f>
        <v>3.6960116874283154E-2</v>
      </c>
    </row>
    <row r="385" spans="1:3" x14ac:dyDescent="0.25">
      <c r="A385" s="10">
        <v>37256</v>
      </c>
      <c r="B385" s="28">
        <v>0.10705141870293811</v>
      </c>
      <c r="C385" s="31">
        <f>AVERAGE(B$2:B385)</f>
        <v>3.714264630612861E-2</v>
      </c>
    </row>
    <row r="386" spans="1:3" x14ac:dyDescent="0.25">
      <c r="A386" s="10">
        <v>37287</v>
      </c>
      <c r="B386" s="28">
        <v>0.11117880936578906</v>
      </c>
      <c r="C386" s="31">
        <f>AVERAGE(B$2:B386)</f>
        <v>3.7334948028361493E-2</v>
      </c>
    </row>
    <row r="387" spans="1:3" x14ac:dyDescent="0.25">
      <c r="A387" s="10">
        <v>37315</v>
      </c>
      <c r="B387" s="28">
        <v>0.10711038494661607</v>
      </c>
      <c r="C387" s="31">
        <f>AVERAGE(B$2:B387)</f>
        <v>3.7515713408978732E-2</v>
      </c>
    </row>
    <row r="388" spans="1:3" x14ac:dyDescent="0.25">
      <c r="A388" s="10">
        <v>37346</v>
      </c>
      <c r="B388" s="28">
        <v>0.10889483911602593</v>
      </c>
      <c r="C388" s="31">
        <f>AVERAGE(B$2:B388)</f>
        <v>3.7700155594268259E-2</v>
      </c>
    </row>
    <row r="389" spans="1:3" x14ac:dyDescent="0.25">
      <c r="A389" s="10">
        <v>37376</v>
      </c>
      <c r="B389" s="28">
        <v>0.10413860541528919</v>
      </c>
      <c r="C389" s="31">
        <f>AVERAGE(B$2:B389)</f>
        <v>3.7871388712363674E-2</v>
      </c>
    </row>
    <row r="390" spans="1:3" x14ac:dyDescent="0.25">
      <c r="A390" s="10">
        <v>37407</v>
      </c>
      <c r="B390" s="28">
        <v>0.10211374825087571</v>
      </c>
      <c r="C390" s="31">
        <f>AVERAGE(B$2:B390)</f>
        <v>3.8036536166190182E-2</v>
      </c>
    </row>
    <row r="391" spans="1:3" x14ac:dyDescent="0.25">
      <c r="A391" s="10">
        <v>37437</v>
      </c>
      <c r="B391" s="28">
        <v>9.9385243139426871E-2</v>
      </c>
      <c r="C391" s="31">
        <f>AVERAGE(B$2:B391)</f>
        <v>3.8193840543044637E-2</v>
      </c>
    </row>
    <row r="392" spans="1:3" x14ac:dyDescent="0.25">
      <c r="A392" s="10">
        <v>37468</v>
      </c>
      <c r="B392" s="28">
        <v>9.6740034870446134E-2</v>
      </c>
      <c r="C392" s="31">
        <f>AVERAGE(B$2:B392)</f>
        <v>3.8343575055390933E-2</v>
      </c>
    </row>
    <row r="393" spans="1:3" x14ac:dyDescent="0.25">
      <c r="A393" s="10">
        <v>37499</v>
      </c>
      <c r="B393" s="28">
        <v>9.3220611255020569E-2</v>
      </c>
      <c r="C393" s="31">
        <f>AVERAGE(B$2:B393)</f>
        <v>3.8483567494675699E-2</v>
      </c>
    </row>
    <row r="394" spans="1:3" x14ac:dyDescent="0.25">
      <c r="A394" s="10">
        <v>37529</v>
      </c>
      <c r="B394" s="28">
        <v>8.8877494266930368E-2</v>
      </c>
      <c r="C394" s="31">
        <f>AVERAGE(B$2:B394)</f>
        <v>3.8611796315979142E-2</v>
      </c>
    </row>
    <row r="395" spans="1:3" x14ac:dyDescent="0.25">
      <c r="A395" s="10">
        <v>37560</v>
      </c>
      <c r="B395" s="28">
        <v>8.3593899578659037E-2</v>
      </c>
      <c r="C395" s="31">
        <f>AVERAGE(B$2:B395)</f>
        <v>3.8725964090757521E-2</v>
      </c>
    </row>
    <row r="396" spans="1:3" x14ac:dyDescent="0.25">
      <c r="A396" s="10">
        <v>37590</v>
      </c>
      <c r="B396" s="28">
        <v>8.0070112181332087E-2</v>
      </c>
      <c r="C396" s="31">
        <f>AVERAGE(B$2:B396)</f>
        <v>3.8830632820100748E-2</v>
      </c>
    </row>
    <row r="397" spans="1:3" x14ac:dyDescent="0.25">
      <c r="A397" s="10">
        <v>37621</v>
      </c>
      <c r="B397" s="28">
        <v>7.46713381044527E-2</v>
      </c>
      <c r="C397" s="31">
        <f>AVERAGE(B$2:B397)</f>
        <v>3.8921139651626892E-2</v>
      </c>
    </row>
    <row r="398" spans="1:3" x14ac:dyDescent="0.25">
      <c r="A398" s="10">
        <v>37652</v>
      </c>
      <c r="B398" s="28">
        <v>6.3356657989174447E-2</v>
      </c>
      <c r="C398" s="31">
        <f>AVERAGE(B$2:B398)</f>
        <v>3.8982690075650937E-2</v>
      </c>
    </row>
    <row r="399" spans="1:3" x14ac:dyDescent="0.25">
      <c r="A399" s="10">
        <v>37680</v>
      </c>
      <c r="B399" s="28">
        <v>6.6031014217169059E-2</v>
      </c>
      <c r="C399" s="31">
        <f>AVERAGE(B$2:B399)</f>
        <v>3.9050650689071841E-2</v>
      </c>
    </row>
    <row r="400" spans="1:3" x14ac:dyDescent="0.25">
      <c r="A400" s="10">
        <v>37711</v>
      </c>
      <c r="B400" s="28">
        <v>6.2170432224580741E-2</v>
      </c>
      <c r="C400" s="31">
        <f>AVERAGE(B$2:B400)</f>
        <v>3.9108595003697177E-2</v>
      </c>
    </row>
    <row r="401" spans="1:3" x14ac:dyDescent="0.25">
      <c r="A401" s="10">
        <v>37741</v>
      </c>
      <c r="B401" s="28">
        <v>6.5463319105639184E-2</v>
      </c>
      <c r="C401" s="31">
        <f>AVERAGE(B$2:B401)</f>
        <v>3.9174481813952028E-2</v>
      </c>
    </row>
    <row r="402" spans="1:3" x14ac:dyDescent="0.25">
      <c r="A402" s="10">
        <v>37772</v>
      </c>
      <c r="B402" s="28">
        <v>6.7256637279231368E-2</v>
      </c>
      <c r="C402" s="31">
        <f>AVERAGE(B$2:B402)</f>
        <v>3.9244512126833025E-2</v>
      </c>
    </row>
    <row r="403" spans="1:3" x14ac:dyDescent="0.25">
      <c r="A403" s="10">
        <v>37802</v>
      </c>
      <c r="B403" s="28">
        <v>6.4514495829955276E-2</v>
      </c>
      <c r="C403" s="31">
        <f>AVERAGE(B$2:B403)</f>
        <v>3.9307372782810941E-2</v>
      </c>
    </row>
    <row r="404" spans="1:3" x14ac:dyDescent="0.25">
      <c r="A404" s="10">
        <v>37833</v>
      </c>
      <c r="B404" s="28">
        <v>6.1987011825990646E-2</v>
      </c>
      <c r="C404" s="31">
        <f>AVERAGE(B$2:B404)</f>
        <v>3.9363649802769206E-2</v>
      </c>
    </row>
    <row r="405" spans="1:3" x14ac:dyDescent="0.25">
      <c r="A405" s="10">
        <v>37864</v>
      </c>
      <c r="B405" s="28">
        <v>6.5083032067579594E-2</v>
      </c>
      <c r="C405" s="31">
        <f>AVERAGE(B$2:B405)</f>
        <v>3.9427311640058339E-2</v>
      </c>
    </row>
    <row r="406" spans="1:3" x14ac:dyDescent="0.25">
      <c r="A406" s="10">
        <v>37894</v>
      </c>
      <c r="B406" s="28">
        <v>6.2754657660655355E-2</v>
      </c>
      <c r="C406" s="31">
        <f>AVERAGE(B$2:B406)</f>
        <v>3.9484910025294383E-2</v>
      </c>
    </row>
    <row r="407" spans="1:3" x14ac:dyDescent="0.25">
      <c r="A407" s="10">
        <v>37925</v>
      </c>
      <c r="B407" s="28">
        <v>6.4140412383520529E-2</v>
      </c>
      <c r="C407" s="31">
        <f>AVERAGE(B$2:B407)</f>
        <v>3.9545637863615132E-2</v>
      </c>
    </row>
    <row r="408" spans="1:3" x14ac:dyDescent="0.25">
      <c r="A408" s="10">
        <v>37955</v>
      </c>
      <c r="B408" s="28">
        <v>5.8493063909561327E-2</v>
      </c>
      <c r="C408" s="31">
        <f>AVERAGE(B$2:B408)</f>
        <v>3.95921917359639E-2</v>
      </c>
    </row>
    <row r="409" spans="1:3" x14ac:dyDescent="0.25">
      <c r="A409" s="10">
        <v>37986</v>
      </c>
      <c r="B409" s="28">
        <v>5.9933751003777846E-2</v>
      </c>
      <c r="C409" s="31">
        <f>AVERAGE(B$2:B409)</f>
        <v>3.9642048498875211E-2</v>
      </c>
    </row>
    <row r="410" spans="1:3" x14ac:dyDescent="0.25">
      <c r="A410" s="10">
        <v>38017</v>
      </c>
      <c r="B410" s="28">
        <v>5.9812879015864406E-2</v>
      </c>
      <c r="C410" s="31">
        <f>AVERAGE(B$2:B410)</f>
        <v>3.9691365932902081E-2</v>
      </c>
    </row>
    <row r="411" spans="1:3" x14ac:dyDescent="0.25">
      <c r="A411" s="10">
        <v>38046</v>
      </c>
      <c r="B411" s="28">
        <v>5.4782626592383532E-2</v>
      </c>
      <c r="C411" s="31">
        <f>AVERAGE(B$2:B411)</f>
        <v>3.9728173885730085E-2</v>
      </c>
    </row>
    <row r="412" spans="1:3" x14ac:dyDescent="0.25">
      <c r="A412" s="10">
        <v>38077</v>
      </c>
      <c r="B412" s="28">
        <v>5.2500321935660788E-2</v>
      </c>
      <c r="C412" s="31">
        <f>AVERAGE(B$2:B412)</f>
        <v>3.9759249671739653E-2</v>
      </c>
    </row>
    <row r="413" spans="1:3" x14ac:dyDescent="0.25">
      <c r="A413" s="10">
        <v>38107</v>
      </c>
      <c r="B413" s="28">
        <v>4.9514754057604971E-2</v>
      </c>
      <c r="C413" s="31">
        <f>AVERAGE(B$2:B413)</f>
        <v>3.9782928080443203E-2</v>
      </c>
    </row>
    <row r="414" spans="1:3" x14ac:dyDescent="0.25">
      <c r="A414" s="10">
        <v>38138</v>
      </c>
      <c r="B414" s="28">
        <v>4.3207475990042488E-2</v>
      </c>
      <c r="C414" s="31">
        <f>AVERAGE(B$2:B414)</f>
        <v>3.9791219964001555E-2</v>
      </c>
    </row>
    <row r="415" spans="1:3" x14ac:dyDescent="0.25">
      <c r="A415" s="10">
        <v>38168</v>
      </c>
      <c r="B415" s="28">
        <v>4.188513794517934E-2</v>
      </c>
      <c r="C415" s="31">
        <f>AVERAGE(B$2:B415)</f>
        <v>3.9796277736902946E-2</v>
      </c>
    </row>
    <row r="416" spans="1:3" x14ac:dyDescent="0.25">
      <c r="A416" s="10">
        <v>38199</v>
      </c>
      <c r="B416" s="28">
        <v>3.4141235765016487E-2</v>
      </c>
      <c r="C416" s="31">
        <f>AVERAGE(B$2:B416)</f>
        <v>3.9782651129741775E-2</v>
      </c>
    </row>
    <row r="417" spans="1:3" x14ac:dyDescent="0.25">
      <c r="A417" s="10">
        <v>38230</v>
      </c>
      <c r="B417" s="28">
        <v>2.8186883424622278E-2</v>
      </c>
      <c r="C417" s="31">
        <f>AVERAGE(B$2:B417)</f>
        <v>3.9754776688142937E-2</v>
      </c>
    </row>
    <row r="418" spans="1:3" x14ac:dyDescent="0.25">
      <c r="A418" s="10">
        <v>38260</v>
      </c>
      <c r="B418" s="28">
        <v>2.9942214991932614E-2</v>
      </c>
      <c r="C418" s="31">
        <f>AVERAGE(B$2:B418)</f>
        <v>3.9731245365130445E-2</v>
      </c>
    </row>
    <row r="419" spans="1:3" x14ac:dyDescent="0.25">
      <c r="A419" s="10">
        <v>38291</v>
      </c>
      <c r="B419" s="28">
        <v>2.9905138437256951E-2</v>
      </c>
      <c r="C419" s="31">
        <f>AVERAGE(B$2:B419)</f>
        <v>3.9707737932288642E-2</v>
      </c>
    </row>
    <row r="420" spans="1:3" x14ac:dyDescent="0.25">
      <c r="A420" s="10">
        <v>38321</v>
      </c>
      <c r="B420" s="28">
        <v>3.128637982584237E-2</v>
      </c>
      <c r="C420" s="31">
        <f>AVERAGE(B$2:B420)</f>
        <v>3.9687639225590682E-2</v>
      </c>
    </row>
    <row r="421" spans="1:3" x14ac:dyDescent="0.25">
      <c r="A421" s="10">
        <v>38352</v>
      </c>
      <c r="B421" s="28">
        <v>2.9804618667374938E-2</v>
      </c>
      <c r="C421" s="31">
        <f>AVERAGE(B$2:B421)</f>
        <v>3.9664108224261592E-2</v>
      </c>
    </row>
    <row r="422" spans="1:3" x14ac:dyDescent="0.25">
      <c r="A422" s="10">
        <v>38383</v>
      </c>
      <c r="B422" s="28">
        <v>2.8270367967428212E-2</v>
      </c>
      <c r="C422" s="31">
        <f>AVERAGE(B$2:B422)</f>
        <v>3.963704470821211E-2</v>
      </c>
    </row>
    <row r="423" spans="1:3" x14ac:dyDescent="0.25">
      <c r="A423" s="10">
        <v>38411</v>
      </c>
      <c r="B423" s="28">
        <v>3.1459222023580424E-2</v>
      </c>
      <c r="C423" s="31">
        <f>AVERAGE(B$2:B423)</f>
        <v>3.9617665981471283E-2</v>
      </c>
    </row>
    <row r="424" spans="1:3" x14ac:dyDescent="0.25">
      <c r="A424" s="10">
        <v>38442</v>
      </c>
      <c r="B424" s="28">
        <v>2.8585982057958814E-2</v>
      </c>
      <c r="C424" s="31">
        <f>AVERAGE(B$2:B424)</f>
        <v>3.9591586350446427E-2</v>
      </c>
    </row>
    <row r="425" spans="1:3" x14ac:dyDescent="0.25">
      <c r="A425" s="10">
        <v>38472</v>
      </c>
      <c r="B425" s="28">
        <v>2.7514813106466085E-2</v>
      </c>
      <c r="C425" s="31">
        <f>AVERAGE(B$2:B425)</f>
        <v>3.9563103394682331E-2</v>
      </c>
    </row>
    <row r="426" spans="1:3" x14ac:dyDescent="0.25">
      <c r="A426" s="10">
        <v>38503</v>
      </c>
      <c r="B426" s="28">
        <v>2.7365824866962152E-2</v>
      </c>
      <c r="C426" s="31">
        <f>AVERAGE(B$2:B426)</f>
        <v>3.9534403915793576E-2</v>
      </c>
    </row>
    <row r="427" spans="1:3" x14ac:dyDescent="0.25">
      <c r="A427" s="10">
        <v>38533</v>
      </c>
      <c r="B427" s="28">
        <v>2.3690661429959126E-2</v>
      </c>
      <c r="C427" s="31">
        <f>AVERAGE(B$2:B427)</f>
        <v>3.9497212032024012E-2</v>
      </c>
    </row>
    <row r="428" spans="1:3" x14ac:dyDescent="0.25">
      <c r="A428" s="10">
        <v>38564</v>
      </c>
      <c r="B428" s="28">
        <v>2.4341291997272529E-2</v>
      </c>
      <c r="C428" s="31">
        <f>AVERAGE(B$2:B428)</f>
        <v>3.9461718074097193E-2</v>
      </c>
    </row>
    <row r="429" spans="1:3" x14ac:dyDescent="0.25">
      <c r="A429" s="10">
        <v>38595</v>
      </c>
      <c r="B429" s="28">
        <v>2.6781775036523792E-2</v>
      </c>
      <c r="C429" s="31">
        <f>AVERAGE(B$2:B429)</f>
        <v>3.9432092038962682E-2</v>
      </c>
    </row>
    <row r="430" spans="1:3" x14ac:dyDescent="0.25">
      <c r="A430" s="10">
        <v>38625</v>
      </c>
      <c r="B430" s="28">
        <v>2.6265894220510289E-2</v>
      </c>
      <c r="C430" s="31">
        <f>AVERAGE(B$2:B430)</f>
        <v>3.9401401601157432E-2</v>
      </c>
    </row>
    <row r="431" spans="1:3" x14ac:dyDescent="0.25">
      <c r="A431" s="10">
        <v>38656</v>
      </c>
      <c r="B431" s="28">
        <v>2.532543215491001E-2</v>
      </c>
      <c r="C431" s="31">
        <f>AVERAGE(B$2:B431)</f>
        <v>3.9368666788491748E-2</v>
      </c>
    </row>
    <row r="432" spans="1:3" x14ac:dyDescent="0.25">
      <c r="A432" s="10">
        <v>38686</v>
      </c>
      <c r="B432" s="28">
        <v>2.3609380757084852E-2</v>
      </c>
      <c r="C432" s="31">
        <f>AVERAGE(B$2:B432)</f>
        <v>3.933210231974138E-2</v>
      </c>
    </row>
    <row r="433" spans="1:3" x14ac:dyDescent="0.25">
      <c r="A433" s="10">
        <v>38717</v>
      </c>
      <c r="B433" s="28">
        <v>2.3718462468693247E-2</v>
      </c>
      <c r="C433" s="31">
        <f>AVERAGE(B$2:B433)</f>
        <v>3.9295959634900991E-2</v>
      </c>
    </row>
    <row r="434" spans="1:3" x14ac:dyDescent="0.25">
      <c r="A434" s="10">
        <v>38748</v>
      </c>
      <c r="B434" s="28">
        <v>2.4959815670278496E-2</v>
      </c>
      <c r="C434" s="31">
        <f>AVERAGE(B$2:B434)</f>
        <v>3.9262850757384539E-2</v>
      </c>
    </row>
    <row r="435" spans="1:3" x14ac:dyDescent="0.25">
      <c r="A435" s="10">
        <v>38776</v>
      </c>
      <c r="B435" s="28">
        <v>2.3414346216769188E-2</v>
      </c>
      <c r="C435" s="31">
        <f>AVERAGE(B$2:B435)</f>
        <v>3.9226333465816297E-2</v>
      </c>
    </row>
    <row r="436" spans="1:3" x14ac:dyDescent="0.25">
      <c r="A436" s="10">
        <v>38807</v>
      </c>
      <c r="B436" s="28">
        <v>2.3174165142118786E-2</v>
      </c>
      <c r="C436" s="31">
        <f>AVERAGE(B$2:B436)</f>
        <v>3.9189431929439987E-2</v>
      </c>
    </row>
    <row r="437" spans="1:3" x14ac:dyDescent="0.25">
      <c r="A437" s="10">
        <v>38837</v>
      </c>
      <c r="B437" s="28">
        <v>2.1929725276699008E-2</v>
      </c>
      <c r="C437" s="31">
        <f>AVERAGE(B$2:B437)</f>
        <v>3.9149845446291499E-2</v>
      </c>
    </row>
    <row r="438" spans="1:3" x14ac:dyDescent="0.25">
      <c r="A438" s="10">
        <v>38868</v>
      </c>
      <c r="B438" s="28">
        <v>2.2783623267720654E-2</v>
      </c>
      <c r="C438" s="31">
        <f>AVERAGE(B$2:B438)</f>
        <v>3.9112394136958384E-2</v>
      </c>
    </row>
    <row r="439" spans="1:3" x14ac:dyDescent="0.25">
      <c r="A439" s="10">
        <v>38898</v>
      </c>
      <c r="B439" s="28">
        <v>2.3303539158163966E-2</v>
      </c>
      <c r="C439" s="31">
        <f>AVERAGE(B$2:B439)</f>
        <v>3.907630086075109E-2</v>
      </c>
    </row>
    <row r="440" spans="1:3" x14ac:dyDescent="0.25">
      <c r="A440" s="10">
        <v>38929</v>
      </c>
      <c r="B440" s="28">
        <v>2.2307101136771701E-2</v>
      </c>
      <c r="C440" s="31">
        <f>AVERAGE(B$2:B440)</f>
        <v>3.9038102228122436E-2</v>
      </c>
    </row>
    <row r="441" spans="1:3" x14ac:dyDescent="0.25">
      <c r="A441" s="10">
        <v>38960</v>
      </c>
      <c r="B441" s="28">
        <v>2.0209009428088787E-2</v>
      </c>
      <c r="C441" s="31">
        <f>AVERAGE(B$2:B441)</f>
        <v>3.8995308835395086E-2</v>
      </c>
    </row>
    <row r="442" spans="1:3" x14ac:dyDescent="0.25">
      <c r="A442" s="10">
        <v>38990</v>
      </c>
      <c r="B442" s="28">
        <v>1.9372905049475198E-2</v>
      </c>
      <c r="C442" s="31">
        <f>AVERAGE(B$2:B442)</f>
        <v>3.8950813588715001E-2</v>
      </c>
    </row>
    <row r="443" spans="1:3" x14ac:dyDescent="0.25">
      <c r="A443" s="10">
        <v>39021</v>
      </c>
      <c r="B443" s="28">
        <v>1.9364640796665333E-2</v>
      </c>
      <c r="C443" s="31">
        <f>AVERAGE(B$2:B443)</f>
        <v>3.8906500980588191E-2</v>
      </c>
    </row>
    <row r="444" spans="1:3" x14ac:dyDescent="0.25">
      <c r="A444" s="10">
        <v>39051</v>
      </c>
      <c r="B444" s="28">
        <v>1.9263613566127935E-2</v>
      </c>
      <c r="C444" s="31">
        <f>AVERAGE(B$2:B444)</f>
        <v>3.8862160376943816E-2</v>
      </c>
    </row>
    <row r="445" spans="1:3" x14ac:dyDescent="0.25">
      <c r="A445" s="10">
        <v>39082</v>
      </c>
      <c r="B445" s="28">
        <v>1.7013967108603367E-2</v>
      </c>
      <c r="C445" s="31">
        <f>AVERAGE(B$2:B445)</f>
        <v>3.8812952734447549E-2</v>
      </c>
    </row>
    <row r="446" spans="1:3" x14ac:dyDescent="0.25">
      <c r="A446" s="10">
        <v>39113</v>
      </c>
      <c r="B446" s="28">
        <v>1.6884356517520183E-2</v>
      </c>
      <c r="C446" s="31">
        <f>AVERAGE(B$2:B446)</f>
        <v>3.8763674990139843E-2</v>
      </c>
    </row>
    <row r="447" spans="1:3" x14ac:dyDescent="0.25">
      <c r="A447" s="10">
        <v>39141</v>
      </c>
      <c r="B447" s="28">
        <v>1.6882062337020276E-2</v>
      </c>
      <c r="C447" s="31">
        <f>AVERAGE(B$2:B447)</f>
        <v>3.8714613078361555E-2</v>
      </c>
    </row>
    <row r="448" spans="1:3" x14ac:dyDescent="0.25">
      <c r="A448" s="10">
        <v>39172</v>
      </c>
      <c r="B448" s="28">
        <v>1.4412834261381624E-2</v>
      </c>
      <c r="C448" s="31">
        <f>AVERAGE(B$2:B448)</f>
        <v>3.8660246682797841E-2</v>
      </c>
    </row>
    <row r="449" spans="1:3" x14ac:dyDescent="0.25">
      <c r="A449" s="10">
        <v>39202</v>
      </c>
      <c r="B449" s="28">
        <v>1.4868787352709578E-2</v>
      </c>
      <c r="C449" s="31">
        <f>AVERAGE(B$2:B449)</f>
        <v>3.8607140746793181E-2</v>
      </c>
    </row>
    <row r="450" spans="1:3" x14ac:dyDescent="0.25">
      <c r="A450" s="10">
        <v>39233</v>
      </c>
      <c r="B450" s="28">
        <v>1.5962475666407183E-2</v>
      </c>
      <c r="C450" s="31">
        <f>AVERAGE(B$2:B450)</f>
        <v>3.8556707194275619E-2</v>
      </c>
    </row>
    <row r="451" spans="1:3" x14ac:dyDescent="0.25">
      <c r="A451" s="10">
        <v>39263</v>
      </c>
      <c r="B451" s="28">
        <v>1.4860552018328699E-2</v>
      </c>
      <c r="C451" s="31">
        <f>AVERAGE(B$2:B451)</f>
        <v>3.8504049071662404E-2</v>
      </c>
    </row>
    <row r="452" spans="1:3" x14ac:dyDescent="0.25">
      <c r="A452" s="10">
        <v>39294</v>
      </c>
      <c r="B452" s="28">
        <v>1.4589080943492427E-2</v>
      </c>
      <c r="C452" s="31">
        <f>AVERAGE(B$2:B452)</f>
        <v>3.8451022534792843E-2</v>
      </c>
    </row>
    <row r="453" spans="1:3" x14ac:dyDescent="0.25">
      <c r="A453" s="10">
        <v>39325</v>
      </c>
      <c r="B453" s="28">
        <v>1.3944595561067752E-2</v>
      </c>
      <c r="C453" s="31">
        <f>AVERAGE(B$2:B453)</f>
        <v>3.8396804776001416E-2</v>
      </c>
    </row>
    <row r="454" spans="1:3" x14ac:dyDescent="0.25">
      <c r="A454" s="10">
        <v>39355</v>
      </c>
      <c r="B454" s="28">
        <v>1.2734563798097898E-2</v>
      </c>
      <c r="C454" s="31">
        <f>AVERAGE(B$2:B454)</f>
        <v>3.8340155237418849E-2</v>
      </c>
    </row>
    <row r="455" spans="1:3" x14ac:dyDescent="0.25">
      <c r="A455" s="10">
        <v>39386</v>
      </c>
      <c r="B455" s="28">
        <v>1.111333710311968E-2</v>
      </c>
      <c r="C455" s="31">
        <f>AVERAGE(B$2:B455)</f>
        <v>3.8280184272365327E-2</v>
      </c>
    </row>
    <row r="456" spans="1:3" x14ac:dyDescent="0.25">
      <c r="A456" s="10">
        <v>39416</v>
      </c>
      <c r="B456" s="28">
        <v>1.0415730880565244E-2</v>
      </c>
      <c r="C456" s="31">
        <f>AVERAGE(B$2:B456)</f>
        <v>3.8218943715460273E-2</v>
      </c>
    </row>
    <row r="457" spans="1:3" x14ac:dyDescent="0.25">
      <c r="A457" s="10">
        <v>39447</v>
      </c>
      <c r="B457" s="28">
        <v>1.0405113891162943E-2</v>
      </c>
      <c r="C457" s="31">
        <f>AVERAGE(B$2:B457)</f>
        <v>3.8157948474617516E-2</v>
      </c>
    </row>
    <row r="458" spans="1:3" x14ac:dyDescent="0.25">
      <c r="A458" s="10">
        <v>39478</v>
      </c>
      <c r="B458" s="28">
        <v>1.4402698982707074E-2</v>
      </c>
      <c r="C458" s="31">
        <f>AVERAGE(B$2:B458)</f>
        <v>3.8105967622337623E-2</v>
      </c>
    </row>
    <row r="459" spans="1:3" x14ac:dyDescent="0.25">
      <c r="A459" s="10">
        <v>39507</v>
      </c>
      <c r="B459" s="28">
        <v>1.5799585107882375E-2</v>
      </c>
      <c r="C459" s="31">
        <f>AVERAGE(B$2:B459)</f>
        <v>3.8057263730384663E-2</v>
      </c>
    </row>
    <row r="460" spans="1:3" x14ac:dyDescent="0.25">
      <c r="A460" s="10">
        <v>39538</v>
      </c>
      <c r="B460" s="28">
        <v>1.9408432261356023E-2</v>
      </c>
      <c r="C460" s="31">
        <f>AVERAGE(B$2:B460)</f>
        <v>3.8016634467924908E-2</v>
      </c>
    </row>
    <row r="461" spans="1:3" x14ac:dyDescent="0.25">
      <c r="A461" s="10">
        <v>39568</v>
      </c>
      <c r="B461" s="28">
        <v>2.1437852317544803E-2</v>
      </c>
      <c r="C461" s="31">
        <f>AVERAGE(B$2:B461)</f>
        <v>3.7980593637163211E-2</v>
      </c>
    </row>
    <row r="462" spans="1:3" x14ac:dyDescent="0.25">
      <c r="A462" s="10">
        <v>39599</v>
      </c>
      <c r="B462" s="28">
        <v>2.4413572699117148E-2</v>
      </c>
      <c r="C462" s="31">
        <f>AVERAGE(B$2:B462)</f>
        <v>3.7951164090659857E-2</v>
      </c>
    </row>
    <row r="463" spans="1:3" x14ac:dyDescent="0.25">
      <c r="A463" s="10">
        <v>39629</v>
      </c>
      <c r="B463" s="28">
        <v>2.6129271333196313E-2</v>
      </c>
      <c r="C463" s="31">
        <f>AVERAGE(B$2:B463)</f>
        <v>3.7925575578197819E-2</v>
      </c>
    </row>
    <row r="464" spans="1:3" x14ac:dyDescent="0.25">
      <c r="A464" s="10">
        <v>39660</v>
      </c>
      <c r="B464" s="28">
        <v>2.9851234765965406E-2</v>
      </c>
      <c r="C464" s="31">
        <f>AVERAGE(B$2:B464)</f>
        <v>3.7908136397177876E-2</v>
      </c>
    </row>
    <row r="465" spans="1:3" x14ac:dyDescent="0.25">
      <c r="A465" s="10">
        <v>39691</v>
      </c>
      <c r="B465" s="28">
        <v>3.2005890653591385E-2</v>
      </c>
      <c r="C465" s="31">
        <f>AVERAGE(B$2:B465)</f>
        <v>3.7895416039971867E-2</v>
      </c>
    </row>
    <row r="466" spans="1:3" x14ac:dyDescent="0.25">
      <c r="A466" s="10">
        <v>39721</v>
      </c>
      <c r="B466" s="28">
        <v>3.4618695732033133E-2</v>
      </c>
      <c r="C466" s="31">
        <f>AVERAGE(B$2:B466)</f>
        <v>3.7888369329632209E-2</v>
      </c>
    </row>
    <row r="467" spans="1:3" x14ac:dyDescent="0.25">
      <c r="A467" s="10">
        <v>39752</v>
      </c>
      <c r="B467" s="28">
        <v>3.6788937273699585E-2</v>
      </c>
      <c r="C467" s="31">
        <f>AVERAGE(B$2:B467)</f>
        <v>3.7886010033374842E-2</v>
      </c>
    </row>
    <row r="468" spans="1:3" x14ac:dyDescent="0.25">
      <c r="A468" s="10">
        <v>39782</v>
      </c>
      <c r="B468" s="28">
        <v>3.8507540961139397E-2</v>
      </c>
      <c r="C468" s="31">
        <f>AVERAGE(B$2:B468)</f>
        <v>3.7887340934719085E-2</v>
      </c>
    </row>
    <row r="469" spans="1:3" x14ac:dyDescent="0.25">
      <c r="A469" s="10">
        <v>39813</v>
      </c>
      <c r="B469" s="28">
        <v>4.9858524084836042E-2</v>
      </c>
      <c r="C469" s="31">
        <f>AVERAGE(B$2:B469)</f>
        <v>3.7912920385894548E-2</v>
      </c>
    </row>
    <row r="470" spans="1:3" x14ac:dyDescent="0.25">
      <c r="A470" s="10">
        <v>39844</v>
      </c>
      <c r="B470" s="28">
        <v>5.7834966851366798E-2</v>
      </c>
      <c r="C470" s="31">
        <f>AVERAGE(B$2:B470)</f>
        <v>3.7955398096908351E-2</v>
      </c>
    </row>
    <row r="471" spans="1:3" x14ac:dyDescent="0.25">
      <c r="A471" s="10">
        <v>39872</v>
      </c>
      <c r="B471" s="28">
        <v>6.5697548236862136E-2</v>
      </c>
      <c r="C471" s="31">
        <f>AVERAGE(B$2:B471)</f>
        <v>3.8014423948269954E-2</v>
      </c>
    </row>
    <row r="472" spans="1:3" x14ac:dyDescent="0.25">
      <c r="A472" s="10">
        <v>39903</v>
      </c>
      <c r="B472" s="28">
        <v>8.4931492308757073E-2</v>
      </c>
      <c r="C472" s="31">
        <f>AVERAGE(B$2:B472)</f>
        <v>3.8114035558377148E-2</v>
      </c>
    </row>
    <row r="473" spans="1:3" x14ac:dyDescent="0.25">
      <c r="A473" s="10">
        <v>39933</v>
      </c>
      <c r="B473" s="28">
        <v>9.9497631688826305E-2</v>
      </c>
      <c r="C473" s="31">
        <f>AVERAGE(B$2:B473)</f>
        <v>3.8244085550178948E-2</v>
      </c>
    </row>
    <row r="474" spans="1:3" x14ac:dyDescent="0.25">
      <c r="A474" s="10">
        <v>39964</v>
      </c>
      <c r="B474" s="28">
        <v>0.11029010728274957</v>
      </c>
      <c r="C474" s="31">
        <f>AVERAGE(B$2:B474)</f>
        <v>3.8396402720860923E-2</v>
      </c>
    </row>
    <row r="475" spans="1:3" x14ac:dyDescent="0.25">
      <c r="A475" s="10">
        <v>39994</v>
      </c>
      <c r="B475" s="28">
        <v>0.12345476001433653</v>
      </c>
      <c r="C475" s="31">
        <f>AVERAGE(B$2:B475)</f>
        <v>3.8575850732028592E-2</v>
      </c>
    </row>
    <row r="476" spans="1:3" x14ac:dyDescent="0.25">
      <c r="A476" s="10">
        <v>40025</v>
      </c>
      <c r="B476" s="28">
        <v>0.12970958718801917</v>
      </c>
      <c r="C476" s="31">
        <f>AVERAGE(B$2:B476)</f>
        <v>3.8767711229830672E-2</v>
      </c>
    </row>
    <row r="477" spans="1:3" x14ac:dyDescent="0.25">
      <c r="A477" s="10">
        <v>40056</v>
      </c>
      <c r="B477" s="28">
        <v>0.1338105651648871</v>
      </c>
      <c r="C477" s="31">
        <f>AVERAGE(B$2:B477)</f>
        <v>3.8967381091038769E-2</v>
      </c>
    </row>
    <row r="478" spans="1:3" x14ac:dyDescent="0.25">
      <c r="A478" s="10">
        <v>40086</v>
      </c>
      <c r="B478" s="28">
        <v>0.14316079230902778</v>
      </c>
      <c r="C478" s="31">
        <f>AVERAGE(B$2:B478)</f>
        <v>3.9185815915395147E-2</v>
      </c>
    </row>
    <row r="479" spans="1:3" x14ac:dyDescent="0.25">
      <c r="A479" s="10">
        <v>40117</v>
      </c>
      <c r="B479" s="28">
        <v>0.14596602890775867</v>
      </c>
      <c r="C479" s="31">
        <f>AVERAGE(B$2:B479)</f>
        <v>3.9409205482324773E-2</v>
      </c>
    </row>
    <row r="480" spans="1:3" x14ac:dyDescent="0.25">
      <c r="A480" s="10">
        <v>40147</v>
      </c>
      <c r="B480" s="28">
        <v>0.14734013101545274</v>
      </c>
      <c r="C480" s="31">
        <f>AVERAGE(B$2:B480)</f>
        <v>3.9634531005358443E-2</v>
      </c>
    </row>
    <row r="481" spans="1:3" x14ac:dyDescent="0.25">
      <c r="A481" s="10">
        <v>40178</v>
      </c>
      <c r="B481" s="28">
        <v>0.14315302933668594</v>
      </c>
      <c r="C481" s="31">
        <f>AVERAGE(B$2:B481)</f>
        <v>3.9850194543548718E-2</v>
      </c>
    </row>
    <row r="482" spans="1:3" x14ac:dyDescent="0.25">
      <c r="A482" s="10">
        <v>40209</v>
      </c>
      <c r="B482" s="28">
        <v>0.14190813093029275</v>
      </c>
      <c r="C482" s="31">
        <f>AVERAGE(B$2:B482)</f>
        <v>4.006237320547542E-2</v>
      </c>
    </row>
    <row r="483" spans="1:3" x14ac:dyDescent="0.25">
      <c r="A483" s="10">
        <v>40237</v>
      </c>
      <c r="B483" s="28">
        <v>0.1318359051135386</v>
      </c>
      <c r="C483" s="31">
        <f>AVERAGE(B$2:B483)</f>
        <v>4.0252774723956879E-2</v>
      </c>
    </row>
    <row r="484" spans="1:3" x14ac:dyDescent="0.25">
      <c r="A484" s="10">
        <v>40268</v>
      </c>
      <c r="B484" s="28">
        <v>0.11573209594451772</v>
      </c>
      <c r="C484" s="31">
        <f>AVERAGE(B$2:B484)</f>
        <v>4.0409046610541899E-2</v>
      </c>
    </row>
    <row r="485" spans="1:3" x14ac:dyDescent="0.25">
      <c r="A485" s="10">
        <v>40298</v>
      </c>
      <c r="B485" s="28">
        <v>9.8636022714549187E-2</v>
      </c>
      <c r="C485" s="31">
        <f>AVERAGE(B$2:B485)</f>
        <v>4.0529350280178275E-2</v>
      </c>
    </row>
    <row r="486" spans="1:3" x14ac:dyDescent="0.25">
      <c r="A486" s="10">
        <v>40329</v>
      </c>
      <c r="B486" s="28">
        <v>8.3257738215254284E-2</v>
      </c>
      <c r="C486" s="31">
        <f>AVERAGE(B$2:B486)</f>
        <v>4.0617450049116578E-2</v>
      </c>
    </row>
    <row r="487" spans="1:3" x14ac:dyDescent="0.25">
      <c r="A487" s="10">
        <v>40359</v>
      </c>
      <c r="B487" s="28">
        <v>6.6502491949818832E-2</v>
      </c>
      <c r="C487" s="31">
        <f>AVERAGE(B$2:B487)</f>
        <v>4.0670711452204439E-2</v>
      </c>
    </row>
    <row r="488" spans="1:3" x14ac:dyDescent="0.25">
      <c r="A488" s="10">
        <v>40390</v>
      </c>
      <c r="B488" s="28">
        <v>5.683381476116367E-2</v>
      </c>
      <c r="C488" s="31">
        <f>AVERAGE(B$2:B488)</f>
        <v>4.0703900576042139E-2</v>
      </c>
    </row>
    <row r="489" spans="1:3" x14ac:dyDescent="0.25">
      <c r="A489" s="10">
        <v>40421</v>
      </c>
      <c r="B489" s="28">
        <v>5.1197540175426881E-2</v>
      </c>
      <c r="C489" s="31">
        <f>AVERAGE(B$2:B489)</f>
        <v>4.0725403935876939E-2</v>
      </c>
    </row>
    <row r="490" spans="1:3" x14ac:dyDescent="0.25">
      <c r="A490" s="10">
        <v>40451</v>
      </c>
      <c r="B490" s="28">
        <v>4.0985076197771697E-2</v>
      </c>
      <c r="C490" s="31">
        <f>AVERAGE(B$2:B490)</f>
        <v>4.0725934962997382E-2</v>
      </c>
    </row>
    <row r="491" spans="1:3" x14ac:dyDescent="0.25">
      <c r="A491" s="10">
        <v>40482</v>
      </c>
      <c r="B491" s="28">
        <v>3.626149045937177E-2</v>
      </c>
      <c r="C491" s="31">
        <f>AVERAGE(B$2:B491)</f>
        <v>4.0716823851765491E-2</v>
      </c>
    </row>
    <row r="492" spans="1:3" x14ac:dyDescent="0.25">
      <c r="A492" s="10">
        <v>40512</v>
      </c>
      <c r="B492" s="28">
        <v>3.7063604029558994E-2</v>
      </c>
      <c r="C492" s="31">
        <f>AVERAGE(B$2:B492)</f>
        <v>4.0709383485528813E-2</v>
      </c>
    </row>
    <row r="493" spans="1:3" x14ac:dyDescent="0.25">
      <c r="A493" s="10">
        <v>40543</v>
      </c>
      <c r="B493" s="28">
        <v>3.4801441965727209E-2</v>
      </c>
      <c r="C493" s="31">
        <f>AVERAGE(B$2:B493)</f>
        <v>4.0697375474309704E-2</v>
      </c>
    </row>
    <row r="494" spans="1:3" x14ac:dyDescent="0.25">
      <c r="A494" s="10">
        <v>40574</v>
      </c>
      <c r="B494" s="28">
        <v>3.0786572867594453E-2</v>
      </c>
      <c r="C494" s="31">
        <f>AVERAGE(B$2:B494)</f>
        <v>4.0677272426425902E-2</v>
      </c>
    </row>
    <row r="495" spans="1:3" x14ac:dyDescent="0.25">
      <c r="A495" s="10">
        <v>40602</v>
      </c>
      <c r="B495" s="28">
        <v>3.1509246430910021E-2</v>
      </c>
      <c r="C495" s="31">
        <f>AVERAGE(B$2:B495)</f>
        <v>4.0658713669349957E-2</v>
      </c>
    </row>
    <row r="496" spans="1:3" x14ac:dyDescent="0.25">
      <c r="A496" s="10">
        <v>40633</v>
      </c>
      <c r="B496" s="28">
        <v>3.0706286080315559E-2</v>
      </c>
      <c r="C496" s="31">
        <f>AVERAGE(B$2:B496)</f>
        <v>4.0638607755028679E-2</v>
      </c>
    </row>
    <row r="497" spans="1:3" x14ac:dyDescent="0.25">
      <c r="A497" s="10">
        <v>40663</v>
      </c>
      <c r="B497" s="28">
        <v>2.7687137621462132E-2</v>
      </c>
      <c r="C497" s="31">
        <f>AVERAGE(B$2:B497)</f>
        <v>4.0612495920081974E-2</v>
      </c>
    </row>
    <row r="498" spans="1:3" x14ac:dyDescent="0.25">
      <c r="A498" s="10">
        <v>40694</v>
      </c>
      <c r="B498" s="28">
        <v>2.8192752296761325E-2</v>
      </c>
      <c r="C498" s="31">
        <f>AVERAGE(B$2:B498)</f>
        <v>4.0587506496292593E-2</v>
      </c>
    </row>
    <row r="499" spans="1:3" x14ac:dyDescent="0.25">
      <c r="A499" s="10">
        <v>40724</v>
      </c>
      <c r="B499" s="28">
        <v>2.7256315719370594E-2</v>
      </c>
      <c r="C499" s="31">
        <f>AVERAGE(B$2:B499)</f>
        <v>4.0560737036901183E-2</v>
      </c>
    </row>
    <row r="500" spans="1:3" x14ac:dyDescent="0.25">
      <c r="A500" s="10">
        <v>40755</v>
      </c>
      <c r="B500" s="28">
        <v>2.4267985524503266E-2</v>
      </c>
      <c r="C500" s="31">
        <f>AVERAGE(B$2:B500)</f>
        <v>4.052808623226712E-2</v>
      </c>
    </row>
    <row r="501" spans="1:3" x14ac:dyDescent="0.25">
      <c r="A501" s="10">
        <v>40786</v>
      </c>
      <c r="B501" s="28">
        <v>2.3259200290860038E-2</v>
      </c>
      <c r="C501" s="31">
        <f>AVERAGE(B$2:B501)</f>
        <v>4.0493548460384304E-2</v>
      </c>
    </row>
    <row r="502" spans="1:3" x14ac:dyDescent="0.25">
      <c r="A502" s="10">
        <v>40816</v>
      </c>
      <c r="B502" s="28">
        <v>2.1490173998766626E-2</v>
      </c>
      <c r="C502" s="31">
        <f>AVERAGE(B$2:B502)</f>
        <v>4.0455617573235368E-2</v>
      </c>
    </row>
    <row r="503" spans="1:3" x14ac:dyDescent="0.25">
      <c r="A503" s="10">
        <v>40847</v>
      </c>
      <c r="B503" s="28">
        <v>2.3992822352099097E-2</v>
      </c>
      <c r="C503" s="31">
        <f>AVERAGE(B$2:B503)</f>
        <v>4.0422823160444259E-2</v>
      </c>
    </row>
    <row r="504" spans="1:3" x14ac:dyDescent="0.25">
      <c r="A504" s="10">
        <v>40877</v>
      </c>
      <c r="B504" s="28">
        <v>2.4380600637571304E-2</v>
      </c>
      <c r="C504" s="31">
        <f>AVERAGE(B$2:B504)</f>
        <v>4.0390930073917669E-2</v>
      </c>
    </row>
    <row r="505" spans="1:3" x14ac:dyDescent="0.25">
      <c r="A505" s="10">
        <v>40908</v>
      </c>
      <c r="B505" s="28">
        <v>2.3762098950612542E-2</v>
      </c>
      <c r="C505" s="31">
        <f>AVERAGE(B$2:B505)</f>
        <v>4.035793636137143E-2</v>
      </c>
    </row>
    <row r="506" spans="1:3" x14ac:dyDescent="0.25">
      <c r="A506" s="10">
        <v>40939</v>
      </c>
      <c r="B506" s="28">
        <v>2.7907502979263477E-2</v>
      </c>
      <c r="C506" s="31">
        <f>AVERAGE(B$2:B506)</f>
        <v>4.0333282037842505E-2</v>
      </c>
    </row>
    <row r="507" spans="1:3" x14ac:dyDescent="0.25">
      <c r="A507" s="10">
        <v>40968</v>
      </c>
      <c r="B507" s="28">
        <v>2.8403640081272941E-2</v>
      </c>
      <c r="C507" s="31">
        <f>AVERAGE(B$2:B507)</f>
        <v>4.0309705670339403E-2</v>
      </c>
    </row>
    <row r="508" spans="1:3" x14ac:dyDescent="0.25">
      <c r="A508" s="10">
        <v>40999</v>
      </c>
      <c r="B508" s="28">
        <v>3.2770841832463371E-2</v>
      </c>
      <c r="C508" s="31">
        <f>AVERAGE(B$2:B508)</f>
        <v>4.0294836116418542E-2</v>
      </c>
    </row>
    <row r="509" spans="1:3" x14ac:dyDescent="0.25">
      <c r="A509" s="10">
        <v>41029</v>
      </c>
      <c r="B509" s="28">
        <v>3.4316470489493045E-2</v>
      </c>
      <c r="C509" s="31">
        <f>AVERAGE(B$2:B509)</f>
        <v>4.0283067680145064E-2</v>
      </c>
    </row>
    <row r="510" spans="1:3" x14ac:dyDescent="0.25">
      <c r="A510" s="10">
        <v>41060</v>
      </c>
      <c r="B510" s="28">
        <v>3.5827444894404037E-2</v>
      </c>
      <c r="C510" s="31">
        <f>AVERAGE(B$2:B510)</f>
        <v>4.0274314000801767E-2</v>
      </c>
    </row>
    <row r="511" spans="1:3" x14ac:dyDescent="0.25">
      <c r="A511" s="10">
        <v>41090</v>
      </c>
      <c r="B511" s="28">
        <v>3.7146121841891921E-2</v>
      </c>
      <c r="C511" s="31">
        <f>AVERAGE(B$2:B511)</f>
        <v>4.026818029068626E-2</v>
      </c>
    </row>
    <row r="512" spans="1:3" x14ac:dyDescent="0.25">
      <c r="A512" s="10">
        <v>41121</v>
      </c>
      <c r="B512" s="28">
        <v>3.7184519556653139E-2</v>
      </c>
      <c r="C512" s="31">
        <f>AVERAGE(B$2:B512)</f>
        <v>4.0262145729562909E-2</v>
      </c>
    </row>
    <row r="513" spans="1:3" x14ac:dyDescent="0.25">
      <c r="A513" s="10">
        <v>41152</v>
      </c>
      <c r="B513" s="28">
        <v>3.9138681072136694E-2</v>
      </c>
      <c r="C513" s="31">
        <f>AVERAGE(B$2:B513)</f>
        <v>4.0259951462653869E-2</v>
      </c>
    </row>
    <row r="514" spans="1:3" x14ac:dyDescent="0.25">
      <c r="A514" s="10">
        <v>41182</v>
      </c>
      <c r="B514" s="28">
        <v>4.0379864480751815E-2</v>
      </c>
      <c r="C514" s="31">
        <f>AVERAGE(B$2:B514)</f>
        <v>4.0260185211227158E-2</v>
      </c>
    </row>
    <row r="515" spans="1:3" x14ac:dyDescent="0.25">
      <c r="A515" s="10">
        <v>41213</v>
      </c>
      <c r="B515" s="28">
        <v>3.7515598425905683E-2</v>
      </c>
      <c r="C515" s="31">
        <f>AVERAGE(B$2:B515)</f>
        <v>4.0254845548220695E-2</v>
      </c>
    </row>
    <row r="516" spans="1:3" x14ac:dyDescent="0.25">
      <c r="A516" s="10">
        <v>41243</v>
      </c>
      <c r="B516" s="28">
        <v>3.2672447779650615E-2</v>
      </c>
      <c r="C516" s="31">
        <f>AVERAGE(B$2:B516)</f>
        <v>4.0240122445757448E-2</v>
      </c>
    </row>
    <row r="517" spans="1:3" x14ac:dyDescent="0.25">
      <c r="A517" s="10">
        <v>41274</v>
      </c>
      <c r="B517" s="28">
        <v>3.446098228985528E-2</v>
      </c>
      <c r="C517" s="31">
        <f>AVERAGE(B$2:B517)</f>
        <v>4.0228922561734382E-2</v>
      </c>
    </row>
    <row r="518" spans="1:3" x14ac:dyDescent="0.25">
      <c r="A518" s="10">
        <v>41305</v>
      </c>
      <c r="B518" s="28">
        <v>3.1727158981545323E-2</v>
      </c>
      <c r="C518" s="31">
        <f>AVERAGE(B$2:B518)</f>
        <v>4.0212478144751429E-2</v>
      </c>
    </row>
    <row r="519" spans="1:3" x14ac:dyDescent="0.25">
      <c r="A519" s="10">
        <v>41333</v>
      </c>
      <c r="B519" s="28">
        <v>3.2451823329801455E-2</v>
      </c>
      <c r="C519" s="31">
        <f>AVERAGE(B$2:B519)</f>
        <v>4.0197496185649204E-2</v>
      </c>
    </row>
    <row r="520" spans="1:3" x14ac:dyDescent="0.25">
      <c r="A520" s="10">
        <v>41364</v>
      </c>
      <c r="B520" s="28">
        <v>2.9264997851068397E-2</v>
      </c>
      <c r="C520" s="31">
        <f>AVERAGE(B$2:B520)</f>
        <v>4.0176431641651938E-2</v>
      </c>
    </row>
    <row r="521" spans="1:3" x14ac:dyDescent="0.25">
      <c r="A521" s="10">
        <v>41394</v>
      </c>
      <c r="B521" s="28">
        <v>2.9919149269691747E-2</v>
      </c>
      <c r="C521" s="31">
        <f>AVERAGE(B$2:B521)</f>
        <v>4.0156706098628939E-2</v>
      </c>
    </row>
    <row r="522" spans="1:3" x14ac:dyDescent="0.25">
      <c r="A522" s="10">
        <v>41425</v>
      </c>
      <c r="B522" s="28">
        <v>2.6990695413704802E-2</v>
      </c>
      <c r="C522" s="31">
        <f>AVERAGE(B$2:B522)</f>
        <v>4.0131435444723133E-2</v>
      </c>
    </row>
    <row r="523" spans="1:3" x14ac:dyDescent="0.25">
      <c r="A523" s="10">
        <v>41455</v>
      </c>
      <c r="B523" s="28">
        <v>2.7931753564733874E-2</v>
      </c>
      <c r="C523" s="31">
        <f>AVERAGE(B$2:B523)</f>
        <v>4.010806440663886E-2</v>
      </c>
    </row>
    <row r="524" spans="1:3" x14ac:dyDescent="0.25">
      <c r="A524" s="10">
        <v>41486</v>
      </c>
      <c r="B524" s="28">
        <v>2.7742725424478532E-2</v>
      </c>
      <c r="C524" s="31">
        <f>AVERAGE(B$2:B524)</f>
        <v>4.0084421311070678E-2</v>
      </c>
    </row>
    <row r="525" spans="1:3" x14ac:dyDescent="0.25">
      <c r="A525" s="10">
        <v>41517</v>
      </c>
      <c r="B525" s="28">
        <v>2.6410304687304209E-2</v>
      </c>
      <c r="C525" s="31">
        <f>AVERAGE(B$2:B525)</f>
        <v>4.0058325668658905E-2</v>
      </c>
    </row>
    <row r="526" spans="1:3" x14ac:dyDescent="0.25">
      <c r="A526" s="10">
        <v>41547</v>
      </c>
      <c r="B526" s="28">
        <v>2.6238500377541385E-2</v>
      </c>
      <c r="C526" s="31">
        <f>AVERAGE(B$2:B526)</f>
        <v>4.0032002191913919E-2</v>
      </c>
    </row>
    <row r="527" spans="1:3" x14ac:dyDescent="0.25">
      <c r="A527" s="10">
        <v>41578</v>
      </c>
      <c r="B527" s="28">
        <v>2.5636723325788369E-2</v>
      </c>
      <c r="C527" s="31">
        <f>AVERAGE(B$2:B527)</f>
        <v>4.0004634741598093E-2</v>
      </c>
    </row>
    <row r="528" spans="1:3" x14ac:dyDescent="0.25">
      <c r="A528" s="10">
        <v>41608</v>
      </c>
      <c r="B528" s="28">
        <v>2.3881006228800405E-2</v>
      </c>
      <c r="C528" s="31">
        <f>AVERAGE(B$2:B528)</f>
        <v>3.9974039621080454E-2</v>
      </c>
    </row>
    <row r="529" spans="1:3" x14ac:dyDescent="0.25">
      <c r="A529" s="10">
        <v>41639</v>
      </c>
      <c r="B529" s="28">
        <v>2.1226761865415167E-2</v>
      </c>
      <c r="C529" s="31">
        <f>AVERAGE(B$2:B529)</f>
        <v>3.9938533413209874E-2</v>
      </c>
    </row>
    <row r="530" spans="1:3" x14ac:dyDescent="0.25">
      <c r="A530" s="10">
        <v>41670</v>
      </c>
      <c r="B530" s="28">
        <v>1.8960401090207912E-2</v>
      </c>
      <c r="C530" s="31">
        <f>AVERAGE(B$2:B530)</f>
        <v>3.9898877208440493E-2</v>
      </c>
    </row>
    <row r="531" spans="1:3" x14ac:dyDescent="0.25">
      <c r="A531" s="10">
        <v>41698</v>
      </c>
      <c r="B531" s="28">
        <v>1.6813549094207514E-2</v>
      </c>
      <c r="C531" s="31">
        <f>AVERAGE(B$2:B531)</f>
        <v>3.9855319985583455E-2</v>
      </c>
    </row>
    <row r="532" spans="1:3" x14ac:dyDescent="0.25">
      <c r="A532" s="10">
        <v>41729</v>
      </c>
      <c r="B532" s="28">
        <v>1.8280889159836278E-2</v>
      </c>
      <c r="C532" s="31">
        <f>AVERAGE(B$2:B532)</f>
        <v>3.9814690172352292E-2</v>
      </c>
    </row>
    <row r="533" spans="1:3" x14ac:dyDescent="0.25">
      <c r="A533" s="10">
        <v>41759</v>
      </c>
      <c r="B533" s="28">
        <v>2.1077255557652164E-2</v>
      </c>
      <c r="C533" s="31">
        <f>AVERAGE(B$2:B533)</f>
        <v>3.9779469430595335E-2</v>
      </c>
    </row>
    <row r="534" spans="1:3" x14ac:dyDescent="0.25">
      <c r="A534" s="10">
        <v>41790</v>
      </c>
      <c r="B534" s="28">
        <v>2.0781532528662883E-2</v>
      </c>
      <c r="C534" s="31">
        <f>AVERAGE(B$2:B534)</f>
        <v>3.9743826021773704E-2</v>
      </c>
    </row>
    <row r="535" spans="1:3" x14ac:dyDescent="0.25">
      <c r="A535" s="10">
        <v>41820</v>
      </c>
      <c r="B535" s="28">
        <v>1.872829825887834E-2</v>
      </c>
      <c r="C535" s="31">
        <f>AVERAGE(B$2:B535)</f>
        <v>3.9704471100869401E-2</v>
      </c>
    </row>
    <row r="536" spans="1:3" x14ac:dyDescent="0.25">
      <c r="A536" s="10">
        <v>41851</v>
      </c>
      <c r="B536" s="28">
        <v>1.7160932921311933E-2</v>
      </c>
      <c r="C536" s="31">
        <f>AVERAGE(B$2:B536)</f>
        <v>3.9662333646328173E-2</v>
      </c>
    </row>
    <row r="537" spans="1:3" x14ac:dyDescent="0.25">
      <c r="A537" s="10">
        <v>41882</v>
      </c>
      <c r="B537" s="28">
        <v>1.7752379850937028E-2</v>
      </c>
      <c r="C537" s="31">
        <f>AVERAGE(B$2:B537)</f>
        <v>3.9621456866859153E-2</v>
      </c>
    </row>
    <row r="538" spans="1:3" x14ac:dyDescent="0.25">
      <c r="A538" s="10">
        <v>41912</v>
      </c>
      <c r="B538" s="28">
        <v>1.6233086589553469E-2</v>
      </c>
      <c r="C538" s="31">
        <f>AVERAGE(B$2:B538)</f>
        <v>3.9577903104704028E-2</v>
      </c>
    </row>
    <row r="539" spans="1:3" x14ac:dyDescent="0.25">
      <c r="A539" s="10">
        <v>41943</v>
      </c>
      <c r="B539" s="28">
        <v>1.7275605828974028E-2</v>
      </c>
      <c r="C539" s="31">
        <f>AVERAGE(B$2:B539)</f>
        <v>3.9536449020548398E-2</v>
      </c>
    </row>
    <row r="540" spans="1:3" x14ac:dyDescent="0.25">
      <c r="A540" s="10">
        <v>41973</v>
      </c>
      <c r="B540" s="28">
        <v>1.7003331713379644E-2</v>
      </c>
      <c r="C540" s="31">
        <f>AVERAGE(B$2:B540)</f>
        <v>3.9494643608104667E-2</v>
      </c>
    </row>
    <row r="541" spans="1:3" x14ac:dyDescent="0.25">
      <c r="A541" s="10">
        <v>42004</v>
      </c>
      <c r="B541" s="28">
        <v>1.7578499069848652E-2</v>
      </c>
      <c r="C541" s="31">
        <f>AVERAGE(B$2:B541)</f>
        <v>3.9454058155256044E-2</v>
      </c>
    </row>
    <row r="542" spans="1:3" x14ac:dyDescent="0.25">
      <c r="A542" s="10">
        <v>42035</v>
      </c>
      <c r="B542" s="28">
        <v>1.8760697620298084E-2</v>
      </c>
      <c r="C542" s="31">
        <f>AVERAGE(B$2:B542)</f>
        <v>3.9415807950940039E-2</v>
      </c>
    </row>
    <row r="543" spans="1:3" x14ac:dyDescent="0.25">
      <c r="A543" s="10">
        <v>42063</v>
      </c>
      <c r="B543" s="28">
        <v>1.9162781600392531E-2</v>
      </c>
      <c r="C543" s="31">
        <f>AVERAGE(B$2:B543)</f>
        <v>3.9378440743651211E-2</v>
      </c>
    </row>
    <row r="544" spans="1:3" x14ac:dyDescent="0.25">
      <c r="A544" s="10">
        <v>42094</v>
      </c>
      <c r="B544" s="28">
        <v>1.995391706797045E-2</v>
      </c>
      <c r="C544" s="31">
        <f>AVERAGE(B$2:B544)</f>
        <v>3.9342668140196914E-2</v>
      </c>
    </row>
    <row r="545" spans="1:3" x14ac:dyDescent="0.25">
      <c r="A545" s="10">
        <v>42124</v>
      </c>
      <c r="B545" s="28">
        <v>1.7533510486963388E-2</v>
      </c>
      <c r="C545" s="31">
        <f>AVERAGE(B$2:B545)</f>
        <v>3.9302577776863766E-2</v>
      </c>
    </row>
    <row r="546" spans="1:3" x14ac:dyDescent="0.25">
      <c r="A546" s="10">
        <v>42155</v>
      </c>
      <c r="B546" s="28">
        <v>1.9355775844025702E-2</v>
      </c>
      <c r="C546" s="31">
        <f>AVERAGE(B$2:B546)</f>
        <v>3.9265978140289752E-2</v>
      </c>
    </row>
    <row r="547" spans="1:3" x14ac:dyDescent="0.25">
      <c r="A547" s="10">
        <v>42185</v>
      </c>
      <c r="B547" s="28">
        <v>2.042849503570332E-2</v>
      </c>
      <c r="C547" s="31">
        <f>AVERAGE(B$2:B547)</f>
        <v>3.9231477255482816E-2</v>
      </c>
    </row>
    <row r="548" spans="1:3" x14ac:dyDescent="0.25">
      <c r="A548" s="10">
        <v>42216</v>
      </c>
      <c r="B548" s="28">
        <v>2.1887199320930195E-2</v>
      </c>
      <c r="C548" s="31">
        <f>AVERAGE(B$2:B548)</f>
        <v>3.9199769251946154E-2</v>
      </c>
    </row>
    <row r="549" spans="1:3" x14ac:dyDescent="0.25">
      <c r="A549" s="10">
        <v>42247</v>
      </c>
      <c r="B549" s="28">
        <v>2.2616362190088668E-2</v>
      </c>
      <c r="C549" s="31">
        <f>AVERAGE(B$2:B549)</f>
        <v>3.9169507560227433E-2</v>
      </c>
    </row>
    <row r="550" spans="1:3" x14ac:dyDescent="0.25">
      <c r="A550" s="10">
        <v>42277</v>
      </c>
      <c r="B550" s="28">
        <v>2.721552453548548E-2</v>
      </c>
      <c r="C550" s="31">
        <f>AVERAGE(B$2:B550)</f>
        <v>3.9147733456357234E-2</v>
      </c>
    </row>
    <row r="551" spans="1:3" x14ac:dyDescent="0.25">
      <c r="A551" s="10">
        <v>42308</v>
      </c>
      <c r="B551" s="28">
        <v>2.8209201800445949E-2</v>
      </c>
      <c r="C551" s="31">
        <f>AVERAGE(B$2:B551)</f>
        <v>3.912784521698285E-2</v>
      </c>
    </row>
    <row r="552" spans="1:3" x14ac:dyDescent="0.25">
      <c r="A552" s="10">
        <v>42338</v>
      </c>
      <c r="B552" s="28">
        <v>2.9195032673035137E-2</v>
      </c>
      <c r="C552" s="31">
        <f>AVERAGE(B$2:B552)</f>
        <v>3.910981833396298E-2</v>
      </c>
    </row>
    <row r="553" spans="1:3" x14ac:dyDescent="0.25">
      <c r="A553" s="10">
        <v>42369</v>
      </c>
      <c r="B553" s="28">
        <v>3.3535584000992991E-2</v>
      </c>
      <c r="C553" s="31">
        <f>AVERAGE(B$2:B553)</f>
        <v>3.9099720083359775E-2</v>
      </c>
    </row>
    <row r="554" spans="1:3" x14ac:dyDescent="0.25">
      <c r="A554" s="10">
        <v>42400</v>
      </c>
      <c r="B554" s="28">
        <v>3.3406257262622807E-2</v>
      </c>
      <c r="C554" s="31">
        <f>AVERAGE(B$2:B554)</f>
        <v>3.9089424490555545E-2</v>
      </c>
    </row>
    <row r="555" spans="1:3" x14ac:dyDescent="0.25">
      <c r="A555" s="10">
        <v>42429</v>
      </c>
      <c r="B555" s="28">
        <v>4.0817712523346872E-2</v>
      </c>
      <c r="C555" s="31">
        <f>AVERAGE(B$2:B555)</f>
        <v>3.9092544144044339E-2</v>
      </c>
    </row>
    <row r="556" spans="1:3" x14ac:dyDescent="0.25">
      <c r="A556" s="10">
        <v>42460</v>
      </c>
      <c r="B556" s="28">
        <v>4.4786832925471254E-2</v>
      </c>
      <c r="C556" s="31">
        <f>AVERAGE(B$2:B556)</f>
        <v>3.9102804123830694E-2</v>
      </c>
    </row>
    <row r="557" spans="1:3" x14ac:dyDescent="0.25">
      <c r="A557" s="10">
        <v>42490</v>
      </c>
      <c r="B557" s="28">
        <v>4.7500145573981079E-2</v>
      </c>
      <c r="C557" s="31">
        <f>AVERAGE(B$2:B557)</f>
        <v>3.911790725593528E-2</v>
      </c>
    </row>
    <row r="558" spans="1:3" x14ac:dyDescent="0.25">
      <c r="A558" s="10">
        <v>42521</v>
      </c>
      <c r="B558" s="28">
        <v>5.5167456132242498E-2</v>
      </c>
      <c r="C558" s="31">
        <f>AVERAGE(B$2:B558)</f>
        <v>3.9146721526808363E-2</v>
      </c>
    </row>
    <row r="559" spans="1:3" x14ac:dyDescent="0.25">
      <c r="A559" s="10">
        <v>42551</v>
      </c>
      <c r="B559" s="28">
        <v>5.4928616456473067E-2</v>
      </c>
      <c r="C559" s="31">
        <f>AVERAGE(B$2:B559)</f>
        <v>3.9175004492632129E-2</v>
      </c>
    </row>
    <row r="560" spans="1:3" x14ac:dyDescent="0.25">
      <c r="A560" s="10">
        <v>42582</v>
      </c>
      <c r="B560" s="28">
        <v>5.7788107757027474E-2</v>
      </c>
      <c r="C560" s="31">
        <f>AVERAGE(B$2:B560)</f>
        <v>3.9208301636217809E-2</v>
      </c>
    </row>
    <row r="561" spans="1:3" x14ac:dyDescent="0.25">
      <c r="A561" s="10">
        <v>42613</v>
      </c>
      <c r="B561" s="28">
        <v>5.8378143897522161E-2</v>
      </c>
      <c r="C561" s="31">
        <f>AVERAGE(B$2:B561)</f>
        <v>3.9242533497398709E-2</v>
      </c>
    </row>
    <row r="562" spans="1:3" x14ac:dyDescent="0.25">
      <c r="A562" s="10">
        <v>42643</v>
      </c>
      <c r="B562" s="28">
        <v>5.5227418275084594E-2</v>
      </c>
      <c r="C562" s="31">
        <f>AVERAGE(B$2:B562)</f>
        <v>3.9271027053152156E-2</v>
      </c>
    </row>
    <row r="563" spans="1:3" x14ac:dyDescent="0.25">
      <c r="A563" s="10">
        <v>42674</v>
      </c>
      <c r="B563" s="28">
        <v>5.7291692556679985E-2</v>
      </c>
      <c r="C563" s="31">
        <f>AVERAGE(B$2:B563)</f>
        <v>3.9303092294261641E-2</v>
      </c>
    </row>
    <row r="564" spans="1:3" x14ac:dyDescent="0.25">
      <c r="A564" s="10">
        <v>42704</v>
      </c>
      <c r="B564" s="28">
        <v>5.6876235329895497E-2</v>
      </c>
      <c r="C564" s="31">
        <f>AVERAGE(B$2:B564)</f>
        <v>3.9334305692193497E-2</v>
      </c>
    </row>
    <row r="565" spans="1:3" x14ac:dyDescent="0.25">
      <c r="A565" s="10">
        <v>42735</v>
      </c>
      <c r="B565" s="28">
        <v>5.6497127687876514E-2</v>
      </c>
      <c r="C565" s="31">
        <f>AVERAGE(B$2:B565)</f>
        <v>3.9364736227646836E-2</v>
      </c>
    </row>
    <row r="566" spans="1:3" x14ac:dyDescent="0.25">
      <c r="A566" s="10">
        <v>42766</v>
      </c>
      <c r="B566" s="28">
        <v>5.8755067042413622E-2</v>
      </c>
      <c r="C566" s="31">
        <f>AVERAGE(B$2:B566)</f>
        <v>3.9399055397230487E-2</v>
      </c>
    </row>
    <row r="567" spans="1:3" x14ac:dyDescent="0.25">
      <c r="A567" s="10">
        <v>42794</v>
      </c>
      <c r="B567" s="28">
        <v>5.3612628497519021E-2</v>
      </c>
      <c r="C567" s="31">
        <f>AVERAGE(B$2:B567)</f>
        <v>3.942416771719566E-2</v>
      </c>
    </row>
    <row r="568" spans="1:3" x14ac:dyDescent="0.25">
      <c r="A568" s="10">
        <v>42825</v>
      </c>
      <c r="B568" s="28">
        <v>4.801203755576966E-2</v>
      </c>
      <c r="C568" s="31">
        <f>AVERAGE(B$2:B568)</f>
        <v>3.9439313872113781E-2</v>
      </c>
    </row>
    <row r="569" spans="1:3" x14ac:dyDescent="0.25">
      <c r="A569" s="10">
        <v>42855</v>
      </c>
      <c r="B569" s="28">
        <v>4.7973959561774193E-2</v>
      </c>
      <c r="C569" s="31">
        <f>AVERAGE(B$2:B569)</f>
        <v>3.9454339656778671E-2</v>
      </c>
    </row>
    <row r="570" spans="1:3" x14ac:dyDescent="0.25">
      <c r="A570" s="10">
        <v>42886</v>
      </c>
      <c r="B570" s="28">
        <v>4.0150465986534378E-2</v>
      </c>
      <c r="C570" s="31">
        <f>AVERAGE(B$2:B570)</f>
        <v>3.9455563077393355E-2</v>
      </c>
    </row>
    <row r="571" spans="1:3" x14ac:dyDescent="0.25">
      <c r="A571" s="10">
        <v>42916</v>
      </c>
      <c r="B571" s="28">
        <v>3.9736456468010495E-2</v>
      </c>
      <c r="C571" s="31">
        <f>AVERAGE(B$2:B571)</f>
        <v>3.945605587281549E-2</v>
      </c>
    </row>
    <row r="572" spans="1:3" x14ac:dyDescent="0.25">
      <c r="A572" s="10">
        <v>42947</v>
      </c>
      <c r="B572" s="28">
        <v>3.8250870831474604E-2</v>
      </c>
      <c r="C572" s="31">
        <f>AVERAGE(B$2:B572)</f>
        <v>3.9453945216000534E-2</v>
      </c>
    </row>
    <row r="573" spans="1:3" x14ac:dyDescent="0.25">
      <c r="A573" s="10">
        <v>42978</v>
      </c>
      <c r="B573" s="28">
        <v>3.5125509710101643E-2</v>
      </c>
      <c r="C573" s="31">
        <f>AVERAGE(B$2:B573)</f>
        <v>3.9446378021060158E-2</v>
      </c>
    </row>
    <row r="574" spans="1:3" x14ac:dyDescent="0.25">
      <c r="A574" s="10">
        <v>43008</v>
      </c>
      <c r="B574" s="28">
        <v>3.5453666120530358E-2</v>
      </c>
      <c r="C574" s="31">
        <f>AVERAGE(B$2:B574)</f>
        <v>3.9439409937464122E-2</v>
      </c>
    </row>
    <row r="575" spans="1:3" x14ac:dyDescent="0.25">
      <c r="A575" s="10">
        <v>43039</v>
      </c>
      <c r="B575" s="28">
        <v>3.4585561622084815E-2</v>
      </c>
      <c r="C575" s="31">
        <f>AVERAGE(B$2:B575)</f>
        <v>3.9430953755730004E-2</v>
      </c>
    </row>
    <row r="576" spans="1:3" x14ac:dyDescent="0.25">
      <c r="A576" s="10">
        <v>43069</v>
      </c>
      <c r="B576" s="28">
        <v>3.6738811676956806E-2</v>
      </c>
      <c r="C576" s="31">
        <f>AVERAGE(B$2:B576)</f>
        <v>3.9426271769506055E-2</v>
      </c>
    </row>
    <row r="577" spans="1:3" x14ac:dyDescent="0.25">
      <c r="A577" s="10">
        <v>43100</v>
      </c>
      <c r="B577" s="28">
        <v>3.6792521377559839E-2</v>
      </c>
      <c r="C577" s="31">
        <f>AVERAGE(B$2:B577)</f>
        <v>3.9421699286186704E-2</v>
      </c>
    </row>
    <row r="578" spans="1:3" x14ac:dyDescent="0.25">
      <c r="A578" s="10">
        <v>43131</v>
      </c>
      <c r="B578" s="28">
        <v>3.5589065843730894E-2</v>
      </c>
      <c r="C578" s="31">
        <f>AVERAGE(B$2:B578)</f>
        <v>3.9415056940532538E-2</v>
      </c>
    </row>
    <row r="579" spans="1:3" x14ac:dyDescent="0.25">
      <c r="A579" s="10">
        <v>43159</v>
      </c>
      <c r="B579" s="28">
        <v>3.7989581002425776E-2</v>
      </c>
      <c r="C579" s="31">
        <f>AVERAGE(B$2:B579)</f>
        <v>3.9412590719186326E-2</v>
      </c>
    </row>
    <row r="580" spans="1:3" x14ac:dyDescent="0.25">
      <c r="A580" s="10">
        <v>43190</v>
      </c>
      <c r="B580" s="28">
        <v>4.1610255407186991E-2</v>
      </c>
      <c r="C580" s="31">
        <f>AVERAGE(B$2:B580)</f>
        <v>3.9416386340409122E-2</v>
      </c>
    </row>
    <row r="581" spans="1:3" x14ac:dyDescent="0.25">
      <c r="A581" s="10">
        <v>43220</v>
      </c>
      <c r="B581" s="28">
        <v>3.995756083187274E-2</v>
      </c>
      <c r="C581" s="31">
        <f>AVERAGE(B$2:B581)</f>
        <v>3.9417319399877165E-2</v>
      </c>
    </row>
    <row r="582" spans="1:3" x14ac:dyDescent="0.25">
      <c r="A582" s="10">
        <v>43251</v>
      </c>
      <c r="B582" s="28">
        <v>3.9909230303025511E-2</v>
      </c>
      <c r="C582" s="31">
        <f>AVERAGE(B$2:B582)</f>
        <v>3.9418166062361065E-2</v>
      </c>
    </row>
    <row r="583" spans="1:3" x14ac:dyDescent="0.25">
      <c r="A583" s="10">
        <v>43281</v>
      </c>
      <c r="B583" s="28">
        <v>3.6292768076812032E-2</v>
      </c>
      <c r="C583" s="31">
        <f>AVERAGE(B$2:B583)</f>
        <v>3.9412795962729542E-2</v>
      </c>
    </row>
    <row r="584" spans="1:3" x14ac:dyDescent="0.25">
      <c r="A584" s="10">
        <v>43312</v>
      </c>
      <c r="B584" s="28">
        <v>3.4927680134500205E-2</v>
      </c>
      <c r="C584" s="31">
        <f>AVERAGE(B$2:B584)</f>
        <v>3.9405102796643388E-2</v>
      </c>
    </row>
    <row r="585" spans="1:3" x14ac:dyDescent="0.25">
      <c r="A585" s="10">
        <v>43343</v>
      </c>
      <c r="B585" s="28">
        <v>3.5367517399892967E-2</v>
      </c>
      <c r="C585" s="31">
        <f>AVERAGE(B$2:B585)</f>
        <v>3.9398189123018817E-2</v>
      </c>
    </row>
    <row r="586" spans="1:3" x14ac:dyDescent="0.25">
      <c r="A586" s="10">
        <v>43373</v>
      </c>
      <c r="B586" s="28">
        <v>3.0626655635219824E-2</v>
      </c>
      <c r="C586" s="31">
        <f>AVERAGE(B$2:B586)</f>
        <v>3.9383195048680701E-2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"/>
  <sheetViews>
    <sheetView workbookViewId="0">
      <pane xSplit="1" ySplit="1" topLeftCell="CL2" activePane="bottomRight" state="frozen"/>
      <selection pane="topRight" activeCell="B1" sqref="B1"/>
      <selection pane="bottomLeft" activeCell="A2" sqref="A2"/>
      <selection pane="bottomRight" activeCell="CL1" sqref="CL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42578125" bestFit="1" customWidth="1"/>
    <col min="4" max="4" width="19.42578125" bestFit="1" customWidth="1"/>
    <col min="5" max="5" width="31.28515625" bestFit="1" customWidth="1"/>
    <col min="6" max="6" width="53.28515625" bestFit="1" customWidth="1"/>
    <col min="7" max="7" width="64.5703125" bestFit="1" customWidth="1"/>
    <col min="8" max="8" width="9.42578125" bestFit="1" customWidth="1"/>
    <col min="9" max="9" width="15.42578125" bestFit="1" customWidth="1"/>
    <col min="10" max="10" width="27.28515625" bestFit="1" customWidth="1"/>
    <col min="11" max="11" width="43.28515625" bestFit="1" customWidth="1"/>
    <col min="12" max="12" width="54.5703125" bestFit="1" customWidth="1"/>
    <col min="13" max="13" width="15.7109375" bestFit="1" customWidth="1"/>
    <col min="14" max="14" width="21.85546875" bestFit="1" customWidth="1"/>
    <col min="15" max="15" width="33.5703125" bestFit="1" customWidth="1"/>
    <col min="16" max="16" width="49.5703125" bestFit="1" customWidth="1"/>
    <col min="17" max="17" width="60.85546875" bestFit="1" customWidth="1"/>
    <col min="18" max="18" width="15.42578125" bestFit="1" customWidth="1"/>
    <col min="19" max="19" width="21.5703125" bestFit="1" customWidth="1"/>
    <col min="20" max="20" width="33.28515625" bestFit="1" customWidth="1"/>
    <col min="21" max="21" width="49.28515625" bestFit="1" customWidth="1"/>
    <col min="22" max="22" width="60.5703125" bestFit="1" customWidth="1"/>
    <col min="23" max="23" width="18.7109375" bestFit="1" customWidth="1"/>
    <col min="24" max="24" width="24.7109375" bestFit="1" customWidth="1"/>
    <col min="25" max="25" width="36.5703125" bestFit="1" customWidth="1"/>
    <col min="26" max="26" width="52.5703125" bestFit="1" customWidth="1"/>
    <col min="27" max="27" width="63.85546875" bestFit="1" customWidth="1"/>
    <col min="28" max="28" width="8.140625" bestFit="1" customWidth="1"/>
    <col min="29" max="29" width="14.140625" bestFit="1" customWidth="1"/>
    <col min="30" max="30" width="26" bestFit="1" customWidth="1"/>
    <col min="31" max="31" width="41.85546875" bestFit="1" customWidth="1"/>
    <col min="32" max="32" width="53.140625" bestFit="1" customWidth="1"/>
    <col min="33" max="33" width="19.42578125" bestFit="1" customWidth="1"/>
    <col min="34" max="34" width="25.5703125" bestFit="1" customWidth="1"/>
    <col min="35" max="35" width="37.28515625" bestFit="1" customWidth="1"/>
    <col min="36" max="36" width="53.28515625" bestFit="1" customWidth="1"/>
    <col min="37" max="37" width="64.5703125" bestFit="1" customWidth="1"/>
    <col min="38" max="38" width="12.28515625" bestFit="1" customWidth="1"/>
    <col min="39" max="39" width="18.42578125" bestFit="1" customWidth="1"/>
    <col min="40" max="40" width="30.28515625" bestFit="1" customWidth="1"/>
    <col min="41" max="41" width="46.28515625" bestFit="1" customWidth="1"/>
    <col min="42" max="42" width="57.42578125" bestFit="1" customWidth="1"/>
    <col min="43" max="43" width="11.42578125" bestFit="1" customWidth="1"/>
    <col min="44" max="44" width="17.5703125" bestFit="1" customWidth="1"/>
    <col min="45" max="45" width="29.28515625" bestFit="1" customWidth="1"/>
    <col min="46" max="46" width="45.28515625" bestFit="1" customWidth="1"/>
    <col min="47" max="47" width="56.5703125" bestFit="1" customWidth="1"/>
    <col min="48" max="48" width="8" bestFit="1" customWidth="1"/>
    <col min="49" max="49" width="14" bestFit="1" customWidth="1"/>
    <col min="50" max="50" width="25.85546875" bestFit="1" customWidth="1"/>
    <col min="51" max="51" width="41.7109375" bestFit="1" customWidth="1"/>
    <col min="52" max="52" width="53" bestFit="1" customWidth="1"/>
    <col min="53" max="53" width="7" bestFit="1" customWidth="1"/>
    <col min="54" max="54" width="12.85546875" bestFit="1" customWidth="1"/>
    <col min="55" max="55" width="24.7109375" bestFit="1" customWidth="1"/>
    <col min="56" max="56" width="40.7109375" bestFit="1" customWidth="1"/>
    <col min="57" max="57" width="52" bestFit="1" customWidth="1"/>
    <col min="58" max="58" width="6.85546875" bestFit="1" customWidth="1"/>
    <col min="59" max="59" width="12.7109375" bestFit="1" customWidth="1"/>
    <col min="60" max="60" width="24.5703125" bestFit="1" customWidth="1"/>
    <col min="61" max="61" width="40.5703125" bestFit="1" customWidth="1"/>
    <col min="62" max="62" width="51.85546875" bestFit="1" customWidth="1"/>
    <col min="64" max="64" width="15.140625" bestFit="1" customWidth="1"/>
    <col min="65" max="65" width="27" bestFit="1" customWidth="1"/>
    <col min="66" max="66" width="43" bestFit="1" customWidth="1"/>
    <col min="67" max="67" width="54.140625" bestFit="1" customWidth="1"/>
    <col min="68" max="68" width="27.85546875" bestFit="1" customWidth="1"/>
    <col min="69" max="69" width="34" bestFit="1" customWidth="1"/>
    <col min="70" max="70" width="45.7109375" bestFit="1" customWidth="1"/>
    <col min="71" max="71" width="61.7109375" bestFit="1" customWidth="1"/>
    <col min="72" max="72" width="73" bestFit="1" customWidth="1"/>
    <col min="73" max="73" width="22.85546875" bestFit="1" customWidth="1"/>
    <col min="74" max="74" width="28.85546875" bestFit="1" customWidth="1"/>
    <col min="75" max="75" width="40.7109375" bestFit="1" customWidth="1"/>
    <col min="76" max="76" width="56.7109375" bestFit="1" customWidth="1"/>
    <col min="77" max="77" width="68" bestFit="1" customWidth="1"/>
    <col min="78" max="78" width="17.5703125" bestFit="1" customWidth="1"/>
    <col min="79" max="79" width="23.5703125" bestFit="1" customWidth="1"/>
    <col min="80" max="80" width="35.42578125" bestFit="1" customWidth="1"/>
    <col min="81" max="81" width="51.42578125" bestFit="1" customWidth="1"/>
    <col min="82" max="82" width="62.5703125" bestFit="1" customWidth="1"/>
    <col min="83" max="83" width="7.5703125" bestFit="1" customWidth="1"/>
    <col min="84" max="84" width="13.5703125" bestFit="1" customWidth="1"/>
    <col min="85" max="85" width="25.28515625" bestFit="1" customWidth="1"/>
    <col min="86" max="86" width="41.28515625" bestFit="1" customWidth="1"/>
    <col min="87" max="87" width="52.5703125" bestFit="1" customWidth="1"/>
    <col min="88" max="88" width="31" bestFit="1" customWidth="1"/>
    <col min="89" max="89" width="37" bestFit="1" customWidth="1"/>
    <col min="90" max="90" width="48.85546875" bestFit="1" customWidth="1"/>
    <col min="91" max="91" width="64.85546875" bestFit="1" customWidth="1"/>
    <col min="92" max="92" width="76.140625" bestFit="1" customWidth="1"/>
    <col min="93" max="93" width="5.85546875" bestFit="1" customWidth="1"/>
    <col min="94" max="94" width="11.7109375" bestFit="1" customWidth="1"/>
    <col min="95" max="95" width="23.5703125" bestFit="1" customWidth="1"/>
    <col min="96" max="96" width="33.42578125" bestFit="1" customWidth="1"/>
  </cols>
  <sheetData>
    <row r="1" spans="1:96" x14ac:dyDescent="0.25">
      <c r="A1" s="21" t="s">
        <v>0</v>
      </c>
      <c r="B1" s="22" t="s">
        <v>1113</v>
      </c>
      <c r="C1" s="22" t="s">
        <v>29</v>
      </c>
      <c r="D1" s="22" t="s">
        <v>1116</v>
      </c>
      <c r="E1" s="22" t="s">
        <v>1117</v>
      </c>
      <c r="F1" s="24" t="s">
        <v>1118</v>
      </c>
      <c r="G1" s="24" t="s">
        <v>1119</v>
      </c>
      <c r="H1" s="22" t="s">
        <v>90</v>
      </c>
      <c r="I1" s="22" t="s">
        <v>1120</v>
      </c>
      <c r="J1" s="22" t="s">
        <v>1121</v>
      </c>
      <c r="K1" s="24" t="s">
        <v>1122</v>
      </c>
      <c r="L1" s="24" t="s">
        <v>1123</v>
      </c>
      <c r="M1" s="22" t="s">
        <v>71</v>
      </c>
      <c r="N1" s="22" t="s">
        <v>1124</v>
      </c>
      <c r="O1" s="22" t="s">
        <v>1125</v>
      </c>
      <c r="P1" s="24" t="s">
        <v>1126</v>
      </c>
      <c r="Q1" s="24" t="s">
        <v>1127</v>
      </c>
      <c r="R1" s="22" t="s">
        <v>161</v>
      </c>
      <c r="S1" s="22" t="s">
        <v>1128</v>
      </c>
      <c r="T1" s="22" t="s">
        <v>1129</v>
      </c>
      <c r="U1" s="24" t="s">
        <v>1130</v>
      </c>
      <c r="V1" s="24" t="s">
        <v>1131</v>
      </c>
      <c r="W1" s="22" t="s">
        <v>571</v>
      </c>
      <c r="X1" s="22" t="s">
        <v>1132</v>
      </c>
      <c r="Y1" s="22" t="s">
        <v>1133</v>
      </c>
      <c r="Z1" s="24" t="s">
        <v>1134</v>
      </c>
      <c r="AA1" s="24" t="s">
        <v>1135</v>
      </c>
      <c r="AB1" s="22" t="s">
        <v>138</v>
      </c>
      <c r="AC1" s="22" t="s">
        <v>1136</v>
      </c>
      <c r="AD1" s="22" t="s">
        <v>1137</v>
      </c>
      <c r="AE1" s="24" t="s">
        <v>1138</v>
      </c>
      <c r="AF1" s="24" t="s">
        <v>1139</v>
      </c>
      <c r="AG1" s="22" t="s">
        <v>102</v>
      </c>
      <c r="AH1" s="22" t="s">
        <v>1140</v>
      </c>
      <c r="AI1" s="22" t="s">
        <v>1141</v>
      </c>
      <c r="AJ1" s="24" t="s">
        <v>1142</v>
      </c>
      <c r="AK1" s="24" t="s">
        <v>1143</v>
      </c>
      <c r="AL1" s="22" t="s">
        <v>111</v>
      </c>
      <c r="AM1" s="22" t="s">
        <v>1144</v>
      </c>
      <c r="AN1" s="22" t="s">
        <v>1145</v>
      </c>
      <c r="AO1" s="24" t="s">
        <v>1146</v>
      </c>
      <c r="AP1" s="24" t="s">
        <v>1147</v>
      </c>
      <c r="AQ1" s="22" t="s">
        <v>577</v>
      </c>
      <c r="AR1" s="22" t="s">
        <v>1148</v>
      </c>
      <c r="AS1" s="22" t="s">
        <v>1149</v>
      </c>
      <c r="AT1" s="24" t="s">
        <v>1150</v>
      </c>
      <c r="AU1" s="24" t="s">
        <v>1151</v>
      </c>
      <c r="AV1" s="22" t="s">
        <v>248</v>
      </c>
      <c r="AW1" s="22" t="s">
        <v>1152</v>
      </c>
      <c r="AX1" s="22" t="s">
        <v>1153</v>
      </c>
      <c r="AY1" s="24" t="s">
        <v>1154</v>
      </c>
      <c r="AZ1" s="24" t="s">
        <v>1155</v>
      </c>
      <c r="BA1" s="22" t="s">
        <v>19</v>
      </c>
      <c r="BB1" s="22" t="s">
        <v>1156</v>
      </c>
      <c r="BC1" s="22" t="s">
        <v>1157</v>
      </c>
      <c r="BD1" s="24" t="s">
        <v>1158</v>
      </c>
      <c r="BE1" s="24" t="s">
        <v>1159</v>
      </c>
      <c r="BF1" s="22" t="s">
        <v>34</v>
      </c>
      <c r="BG1" s="22" t="s">
        <v>1160</v>
      </c>
      <c r="BH1" s="22" t="s">
        <v>1161</v>
      </c>
      <c r="BI1" s="24" t="s">
        <v>1162</v>
      </c>
      <c r="BJ1" s="24" t="s">
        <v>1163</v>
      </c>
      <c r="BK1" s="22" t="s">
        <v>42</v>
      </c>
      <c r="BL1" s="22" t="s">
        <v>1164</v>
      </c>
      <c r="BM1" s="22" t="s">
        <v>1165</v>
      </c>
      <c r="BN1" s="24" t="s">
        <v>1166</v>
      </c>
      <c r="BO1" s="24" t="s">
        <v>1167</v>
      </c>
      <c r="BP1" s="22" t="s">
        <v>14</v>
      </c>
      <c r="BQ1" s="22" t="s">
        <v>1168</v>
      </c>
      <c r="BR1" s="22" t="s">
        <v>1169</v>
      </c>
      <c r="BS1" s="24" t="s">
        <v>1170</v>
      </c>
      <c r="BT1" s="24" t="s">
        <v>1171</v>
      </c>
      <c r="BU1" s="22" t="s">
        <v>11</v>
      </c>
      <c r="BV1" s="22" t="s">
        <v>1172</v>
      </c>
      <c r="BW1" s="22" t="s">
        <v>1173</v>
      </c>
      <c r="BX1" s="24" t="s">
        <v>1174</v>
      </c>
      <c r="BY1" s="24" t="s">
        <v>1175</v>
      </c>
      <c r="BZ1" s="22" t="s">
        <v>126</v>
      </c>
      <c r="CA1" s="22" t="s">
        <v>1176</v>
      </c>
      <c r="CB1" s="22" t="s">
        <v>1177</v>
      </c>
      <c r="CC1" s="24" t="s">
        <v>1178</v>
      </c>
      <c r="CD1" s="24" t="s">
        <v>1179</v>
      </c>
      <c r="CE1" s="22" t="s">
        <v>188</v>
      </c>
      <c r="CF1" s="22" t="s">
        <v>1180</v>
      </c>
      <c r="CG1" s="22" t="s">
        <v>1181</v>
      </c>
      <c r="CH1" s="24" t="s">
        <v>1182</v>
      </c>
      <c r="CI1" s="24" t="s">
        <v>1183</v>
      </c>
      <c r="CJ1" s="24" t="s">
        <v>1114</v>
      </c>
      <c r="CK1" s="22" t="s">
        <v>1184</v>
      </c>
      <c r="CL1" s="22" t="s">
        <v>1185</v>
      </c>
      <c r="CM1" s="24" t="s">
        <v>1186</v>
      </c>
      <c r="CN1" s="24" t="s">
        <v>1187</v>
      </c>
      <c r="CO1" s="22" t="s">
        <v>447</v>
      </c>
      <c r="CP1" s="22" t="s">
        <v>498</v>
      </c>
      <c r="CQ1" s="22" t="s">
        <v>1188</v>
      </c>
      <c r="CR1" s="22" t="s">
        <v>1115</v>
      </c>
    </row>
    <row r="2" spans="1:96" x14ac:dyDescent="0.25">
      <c r="A2" s="10">
        <v>35795</v>
      </c>
      <c r="B2" s="13">
        <v>1</v>
      </c>
      <c r="C2" s="13">
        <v>0</v>
      </c>
      <c r="D2" s="13">
        <v>2384.9</v>
      </c>
      <c r="E2" s="27">
        <v>0.12192048133994632</v>
      </c>
      <c r="F2" s="27">
        <v>8.1890666812298618E-2</v>
      </c>
      <c r="G2" s="27">
        <v>9.9841495150046148E-3</v>
      </c>
      <c r="H2" s="13">
        <v>0</v>
      </c>
      <c r="I2" s="13">
        <v>5078.3</v>
      </c>
      <c r="J2" s="27">
        <v>0</v>
      </c>
      <c r="K2" s="27">
        <v>0</v>
      </c>
      <c r="L2" s="27">
        <v>0</v>
      </c>
      <c r="M2" s="13">
        <v>200</v>
      </c>
      <c r="N2" s="13">
        <v>24244.999999999996</v>
      </c>
      <c r="O2" s="27">
        <v>8.0146186644439454E-3</v>
      </c>
      <c r="P2" s="27">
        <v>5.4611981868822025E-2</v>
      </c>
      <c r="Q2" s="27">
        <v>4.3769420918813532E-4</v>
      </c>
      <c r="R2" s="13">
        <v>0</v>
      </c>
      <c r="S2" s="13">
        <v>12998.099999999999</v>
      </c>
      <c r="T2" s="27">
        <v>0</v>
      </c>
      <c r="U2" s="27">
        <v>0</v>
      </c>
      <c r="V2" s="27">
        <v>0</v>
      </c>
      <c r="W2" s="13">
        <v>0</v>
      </c>
      <c r="X2" s="13">
        <v>10642.199999999999</v>
      </c>
      <c r="Y2" s="27">
        <v>0</v>
      </c>
      <c r="Z2" s="27">
        <v>0</v>
      </c>
      <c r="AA2" s="27">
        <v>0</v>
      </c>
      <c r="AB2" s="13">
        <v>0</v>
      </c>
      <c r="AC2" s="13">
        <v>12230.7</v>
      </c>
      <c r="AD2" s="27">
        <v>0</v>
      </c>
      <c r="AE2" s="27">
        <v>0</v>
      </c>
      <c r="AF2" s="27">
        <v>0</v>
      </c>
      <c r="AG2" s="13">
        <v>0</v>
      </c>
      <c r="AH2" s="13">
        <v>4104.8999999999996</v>
      </c>
      <c r="AI2" s="27">
        <v>0</v>
      </c>
      <c r="AJ2" s="27">
        <v>0</v>
      </c>
      <c r="AK2" s="27">
        <v>0</v>
      </c>
      <c r="AL2" s="13">
        <v>0</v>
      </c>
      <c r="AM2" s="13">
        <v>8416.2999999999993</v>
      </c>
      <c r="AN2" s="27">
        <v>0</v>
      </c>
      <c r="AO2" s="27">
        <v>0</v>
      </c>
      <c r="AP2" s="27">
        <v>0</v>
      </c>
      <c r="AQ2" s="13">
        <v>0</v>
      </c>
      <c r="AR2" s="13">
        <v>1875</v>
      </c>
      <c r="AS2" s="27">
        <v>0</v>
      </c>
      <c r="AT2" s="27">
        <v>0</v>
      </c>
      <c r="AU2" s="27">
        <v>0</v>
      </c>
      <c r="AV2" s="13">
        <v>0</v>
      </c>
      <c r="AW2" s="13">
        <v>10142</v>
      </c>
      <c r="AX2" s="27">
        <v>1.2661561525059763E-2</v>
      </c>
      <c r="AY2" s="27">
        <v>3.4132488668013765E-2</v>
      </c>
      <c r="AZ2" s="27">
        <v>4.3217060527346146E-4</v>
      </c>
      <c r="BA2" s="13">
        <v>0</v>
      </c>
      <c r="BB2" s="13">
        <v>47641.9</v>
      </c>
      <c r="BC2" s="27">
        <v>1.6981073753190436E-2</v>
      </c>
      <c r="BD2" s="27">
        <v>0.21001037627655506</v>
      </c>
      <c r="BE2" s="27">
        <v>3.5662016884874565E-3</v>
      </c>
      <c r="BF2" s="13">
        <v>100</v>
      </c>
      <c r="BG2" s="13">
        <v>15376.4</v>
      </c>
      <c r="BH2" s="27">
        <v>9.1032240585207272E-2</v>
      </c>
      <c r="BI2" s="27">
        <v>0.54131396428376388</v>
      </c>
      <c r="BJ2" s="27">
        <v>4.9277023028811894E-2</v>
      </c>
      <c r="BK2" s="13">
        <v>0</v>
      </c>
      <c r="BL2" s="13">
        <v>2998</v>
      </c>
      <c r="BM2" s="27">
        <v>0</v>
      </c>
      <c r="BN2" s="27">
        <v>0</v>
      </c>
      <c r="BO2" s="27">
        <v>0</v>
      </c>
      <c r="BP2" s="13">
        <v>0</v>
      </c>
      <c r="BQ2" s="13">
        <v>6042.2</v>
      </c>
      <c r="BR2" s="27">
        <v>5.1908896073231868E-2</v>
      </c>
      <c r="BS2" s="27">
        <v>7.8040522090546668E-2</v>
      </c>
      <c r="BT2" s="27">
        <v>4.0509973506989427E-3</v>
      </c>
      <c r="BU2" s="13">
        <v>0</v>
      </c>
      <c r="BV2" s="13">
        <v>24412.5</v>
      </c>
      <c r="BW2" s="27">
        <v>0</v>
      </c>
      <c r="BX2" s="27">
        <v>0</v>
      </c>
      <c r="BY2" s="27">
        <v>0</v>
      </c>
      <c r="BZ2" s="13">
        <v>0</v>
      </c>
      <c r="CA2" s="13">
        <v>5025.1000000000004</v>
      </c>
      <c r="CB2" s="27">
        <v>0</v>
      </c>
      <c r="CC2" s="27">
        <v>0</v>
      </c>
      <c r="CD2" s="27">
        <v>0</v>
      </c>
      <c r="CE2" s="13">
        <v>0</v>
      </c>
      <c r="CF2" s="13">
        <v>11199.8</v>
      </c>
      <c r="CG2" s="27">
        <v>0</v>
      </c>
      <c r="CH2" s="27">
        <v>0</v>
      </c>
      <c r="CI2" s="27">
        <v>0</v>
      </c>
      <c r="CJ2" s="13">
        <v>300</v>
      </c>
      <c r="CK2" s="13">
        <v>181000.8</v>
      </c>
      <c r="CL2" s="27">
        <v>2.001395763415369E-2</v>
      </c>
      <c r="CM2" s="27">
        <v>1</v>
      </c>
      <c r="CN2" s="27">
        <v>2.001395763415369E-2</v>
      </c>
      <c r="CO2" s="13">
        <v>300</v>
      </c>
      <c r="CP2" s="13">
        <v>205413.3</v>
      </c>
      <c r="CQ2" s="27">
        <v>1.8497566455267834E-2</v>
      </c>
      <c r="CR2" s="27">
        <v>1.5500882090770799E-2</v>
      </c>
    </row>
    <row r="3" spans="1:96" x14ac:dyDescent="0.25">
      <c r="A3" s="10">
        <v>35885</v>
      </c>
      <c r="B3" s="13">
        <v>0</v>
      </c>
      <c r="C3" s="13">
        <v>0</v>
      </c>
      <c r="D3" s="13">
        <v>2250</v>
      </c>
      <c r="E3" s="27">
        <v>0.12192048133994632</v>
      </c>
      <c r="F3" s="27">
        <v>6.772350563421628E-2</v>
      </c>
      <c r="G3" s="27">
        <v>8.256882404952216E-3</v>
      </c>
      <c r="H3" s="13">
        <v>0</v>
      </c>
      <c r="I3" s="13">
        <v>5328.3</v>
      </c>
      <c r="J3" s="27">
        <v>0</v>
      </c>
      <c r="K3" s="27">
        <v>0</v>
      </c>
      <c r="L3" s="27">
        <v>0</v>
      </c>
      <c r="M3" s="13">
        <v>0</v>
      </c>
      <c r="N3" s="13">
        <v>24356.199999999997</v>
      </c>
      <c r="O3" s="27">
        <v>8.1072097416232253E-3</v>
      </c>
      <c r="P3" s="27">
        <v>4.516405844229162E-2</v>
      </c>
      <c r="Q3" s="27">
        <v>3.6615449457458728E-4</v>
      </c>
      <c r="R3" s="13">
        <v>0</v>
      </c>
      <c r="S3" s="13">
        <v>12136.2</v>
      </c>
      <c r="T3" s="27">
        <v>0</v>
      </c>
      <c r="U3" s="27">
        <v>0</v>
      </c>
      <c r="V3" s="27">
        <v>0</v>
      </c>
      <c r="W3" s="13">
        <v>0</v>
      </c>
      <c r="X3" s="13">
        <v>10520.9</v>
      </c>
      <c r="Y3" s="27">
        <v>0</v>
      </c>
      <c r="Z3" s="27">
        <v>0</v>
      </c>
      <c r="AA3" s="27">
        <v>0</v>
      </c>
      <c r="AB3" s="13">
        <v>0</v>
      </c>
      <c r="AC3" s="13">
        <v>12982.300000000001</v>
      </c>
      <c r="AD3" s="27">
        <v>0</v>
      </c>
      <c r="AE3" s="27">
        <v>0</v>
      </c>
      <c r="AF3" s="27">
        <v>0</v>
      </c>
      <c r="AG3" s="13">
        <v>0</v>
      </c>
      <c r="AH3" s="13">
        <v>5098.2</v>
      </c>
      <c r="AI3" s="27">
        <v>0</v>
      </c>
      <c r="AJ3" s="27">
        <v>0</v>
      </c>
      <c r="AK3" s="27">
        <v>0</v>
      </c>
      <c r="AL3" s="13">
        <v>0</v>
      </c>
      <c r="AM3" s="13">
        <v>13812.500000000002</v>
      </c>
      <c r="AN3" s="27">
        <v>0</v>
      </c>
      <c r="AO3" s="27">
        <v>0</v>
      </c>
      <c r="AP3" s="27">
        <v>0</v>
      </c>
      <c r="AQ3" s="13">
        <v>0</v>
      </c>
      <c r="AR3" s="13">
        <v>1525</v>
      </c>
      <c r="AS3" s="27">
        <v>0</v>
      </c>
      <c r="AT3" s="27">
        <v>0</v>
      </c>
      <c r="AU3" s="27">
        <v>0</v>
      </c>
      <c r="AV3" s="13">
        <v>0</v>
      </c>
      <c r="AW3" s="13">
        <v>11774.5</v>
      </c>
      <c r="AX3" s="27">
        <v>1.2656433518286016E-2</v>
      </c>
      <c r="AY3" s="27">
        <v>2.8227536526432263E-2</v>
      </c>
      <c r="AZ3" s="27">
        <v>3.572599394317801E-4</v>
      </c>
      <c r="BA3" s="13">
        <v>125</v>
      </c>
      <c r="BB3" s="13">
        <v>51589.499999999993</v>
      </c>
      <c r="BC3" s="27">
        <v>1.2919779089974433E-2</v>
      </c>
      <c r="BD3" s="27">
        <v>0.1282659259761082</v>
      </c>
      <c r="BE3" s="27">
        <v>1.6571674283823311E-3</v>
      </c>
      <c r="BF3" s="13">
        <v>135</v>
      </c>
      <c r="BG3" s="13">
        <v>16130.5</v>
      </c>
      <c r="BH3" s="27">
        <v>0.16185092546273136</v>
      </c>
      <c r="BI3" s="27">
        <v>0.73061897342095161</v>
      </c>
      <c r="BJ3" s="27">
        <v>0.11825135700881174</v>
      </c>
      <c r="BK3" s="13">
        <v>0</v>
      </c>
      <c r="BL3" s="13">
        <v>2998</v>
      </c>
      <c r="BM3" s="27">
        <v>0</v>
      </c>
      <c r="BN3" s="27">
        <v>0</v>
      </c>
      <c r="BO3" s="27">
        <v>0</v>
      </c>
      <c r="BP3" s="13">
        <v>0</v>
      </c>
      <c r="BQ3" s="13">
        <v>8471.2999999999993</v>
      </c>
      <c r="BR3" s="27">
        <v>0</v>
      </c>
      <c r="BS3" s="27">
        <v>0</v>
      </c>
      <c r="BT3" s="27">
        <v>0</v>
      </c>
      <c r="BU3" s="13">
        <v>0</v>
      </c>
      <c r="BV3" s="13">
        <v>27896.9</v>
      </c>
      <c r="BW3" s="27">
        <v>0</v>
      </c>
      <c r="BX3" s="27">
        <v>0</v>
      </c>
      <c r="BY3" s="27">
        <v>0</v>
      </c>
      <c r="BZ3" s="13">
        <v>0</v>
      </c>
      <c r="CA3" s="13">
        <v>5775.1</v>
      </c>
      <c r="CB3" s="27">
        <v>0</v>
      </c>
      <c r="CC3" s="27">
        <v>0</v>
      </c>
      <c r="CD3" s="27">
        <v>0</v>
      </c>
      <c r="CE3" s="13">
        <v>0</v>
      </c>
      <c r="CF3" s="13">
        <v>12549.5</v>
      </c>
      <c r="CG3" s="27">
        <v>0</v>
      </c>
      <c r="CH3" s="27">
        <v>0</v>
      </c>
      <c r="CI3" s="27">
        <v>0</v>
      </c>
      <c r="CJ3" s="13">
        <v>260</v>
      </c>
      <c r="CK3" s="13">
        <v>198647.99999999997</v>
      </c>
      <c r="CL3" s="27">
        <v>2.4271200783992176E-2</v>
      </c>
      <c r="CM3" s="27">
        <v>1</v>
      </c>
      <c r="CN3" s="27">
        <v>2.4271200783992176E-2</v>
      </c>
      <c r="CO3" s="13">
        <v>260</v>
      </c>
      <c r="CP3" s="13">
        <v>226544.89999999997</v>
      </c>
      <c r="CQ3" s="27">
        <v>2.235327492665513E-2</v>
      </c>
      <c r="CR3" s="27">
        <v>1.4441158317323843E-2</v>
      </c>
    </row>
    <row r="4" spans="1:96" x14ac:dyDescent="0.25">
      <c r="A4" s="10">
        <v>35976</v>
      </c>
      <c r="B4" s="13">
        <v>0</v>
      </c>
      <c r="C4" s="13">
        <v>0</v>
      </c>
      <c r="D4" s="13">
        <v>2779</v>
      </c>
      <c r="E4" s="27">
        <v>0</v>
      </c>
      <c r="F4" s="27">
        <v>0</v>
      </c>
      <c r="G4" s="27">
        <v>0</v>
      </c>
      <c r="H4" s="13">
        <v>0</v>
      </c>
      <c r="I4" s="13">
        <v>5178.3</v>
      </c>
      <c r="J4" s="27">
        <v>7.0756385763815197E-2</v>
      </c>
      <c r="K4" s="27">
        <v>7.8104660244727939E-2</v>
      </c>
      <c r="L4" s="27">
        <v>5.526403470227691E-3</v>
      </c>
      <c r="M4" s="13">
        <v>0</v>
      </c>
      <c r="N4" s="13">
        <v>22825.499999999996</v>
      </c>
      <c r="O4" s="27">
        <v>8.0485812363425627E-3</v>
      </c>
      <c r="P4" s="27">
        <v>5.206977349648529E-2</v>
      </c>
      <c r="Q4" s="27">
        <v>4.1908780194441876E-4</v>
      </c>
      <c r="R4" s="13">
        <v>0</v>
      </c>
      <c r="S4" s="13">
        <v>13575.900000000001</v>
      </c>
      <c r="T4" s="27">
        <v>0</v>
      </c>
      <c r="U4" s="27">
        <v>0</v>
      </c>
      <c r="V4" s="27">
        <v>0</v>
      </c>
      <c r="W4" s="13">
        <v>0</v>
      </c>
      <c r="X4" s="13">
        <v>10486.300000000001</v>
      </c>
      <c r="Y4" s="27">
        <v>0</v>
      </c>
      <c r="Z4" s="27">
        <v>0</v>
      </c>
      <c r="AA4" s="27">
        <v>0</v>
      </c>
      <c r="AB4" s="13">
        <v>0</v>
      </c>
      <c r="AC4" s="13">
        <v>14080.1</v>
      </c>
      <c r="AD4" s="27">
        <v>0</v>
      </c>
      <c r="AE4" s="27">
        <v>0</v>
      </c>
      <c r="AF4" s="27">
        <v>0</v>
      </c>
      <c r="AG4" s="13">
        <v>385</v>
      </c>
      <c r="AH4" s="13">
        <v>5982.8</v>
      </c>
      <c r="AI4" s="27">
        <v>8.9986910994764399E-2</v>
      </c>
      <c r="AJ4" s="27">
        <v>0.10023431398073418</v>
      </c>
      <c r="AK4" s="27">
        <v>9.0197762908055951E-3</v>
      </c>
      <c r="AL4" s="13">
        <v>0</v>
      </c>
      <c r="AM4" s="13">
        <v>13856.500000000002</v>
      </c>
      <c r="AN4" s="27">
        <v>0</v>
      </c>
      <c r="AO4" s="27">
        <v>0</v>
      </c>
      <c r="AP4" s="27">
        <v>0</v>
      </c>
      <c r="AQ4" s="13">
        <v>0</v>
      </c>
      <c r="AR4" s="13">
        <v>1660</v>
      </c>
      <c r="AS4" s="27">
        <v>0</v>
      </c>
      <c r="AT4" s="27">
        <v>0</v>
      </c>
      <c r="AU4" s="27">
        <v>0</v>
      </c>
      <c r="AV4" s="13">
        <v>0</v>
      </c>
      <c r="AW4" s="13">
        <v>12834.5</v>
      </c>
      <c r="AX4" s="27">
        <v>0</v>
      </c>
      <c r="AY4" s="27">
        <v>0</v>
      </c>
      <c r="AZ4" s="27">
        <v>0</v>
      </c>
      <c r="BA4" s="13">
        <v>0</v>
      </c>
      <c r="BB4" s="13">
        <v>40378.299999999996</v>
      </c>
      <c r="BC4" s="27">
        <v>1.2623316242963279E-2</v>
      </c>
      <c r="BD4" s="27">
        <v>0.14787815673001822</v>
      </c>
      <c r="BE4" s="27">
        <v>1.8667127378295086E-3</v>
      </c>
      <c r="BF4" s="13">
        <v>0</v>
      </c>
      <c r="BG4" s="13">
        <v>17601.8</v>
      </c>
      <c r="BH4" s="27">
        <v>0.12102085934546788</v>
      </c>
      <c r="BI4" s="27">
        <v>0.55011715699036712</v>
      </c>
      <c r="BJ4" s="27">
        <v>6.6575651079659889E-2</v>
      </c>
      <c r="BK4" s="13">
        <v>0</v>
      </c>
      <c r="BL4" s="13">
        <v>3454</v>
      </c>
      <c r="BM4" s="27">
        <v>0</v>
      </c>
      <c r="BN4" s="27">
        <v>0</v>
      </c>
      <c r="BO4" s="27">
        <v>0</v>
      </c>
      <c r="BP4" s="13">
        <v>275</v>
      </c>
      <c r="BQ4" s="13">
        <v>9610.5</v>
      </c>
      <c r="BR4" s="27">
        <v>4.7891052209954377E-2</v>
      </c>
      <c r="BS4" s="27">
        <v>7.1595938557667271E-2</v>
      </c>
      <c r="BT4" s="27">
        <v>3.4288048314859289E-3</v>
      </c>
      <c r="BU4" s="13">
        <v>0</v>
      </c>
      <c r="BV4" s="13">
        <v>24750.000000000004</v>
      </c>
      <c r="BW4" s="27">
        <v>0</v>
      </c>
      <c r="BX4" s="27">
        <v>0</v>
      </c>
      <c r="BY4" s="27">
        <v>0</v>
      </c>
      <c r="BZ4" s="13">
        <v>0</v>
      </c>
      <c r="CA4" s="13">
        <v>6241.1</v>
      </c>
      <c r="CB4" s="27">
        <v>0</v>
      </c>
      <c r="CC4" s="27">
        <v>0</v>
      </c>
      <c r="CD4" s="27">
        <v>0</v>
      </c>
      <c r="CE4" s="13">
        <v>0</v>
      </c>
      <c r="CF4" s="13">
        <v>14179.7</v>
      </c>
      <c r="CG4" s="27">
        <v>0</v>
      </c>
      <c r="CH4" s="27">
        <v>0</v>
      </c>
      <c r="CI4" s="27">
        <v>0</v>
      </c>
      <c r="CJ4" s="13">
        <v>660</v>
      </c>
      <c r="CK4" s="13">
        <v>196749.30000000002</v>
      </c>
      <c r="CL4" s="27">
        <v>2.1000397482139273E-2</v>
      </c>
      <c r="CM4" s="27">
        <v>1</v>
      </c>
      <c r="CN4" s="27">
        <v>2.1000397482139273E-2</v>
      </c>
      <c r="CO4" s="13">
        <v>660</v>
      </c>
      <c r="CP4" s="13">
        <v>221499.30000000002</v>
      </c>
      <c r="CQ4" s="27">
        <v>1.9194807557187131E-2</v>
      </c>
      <c r="CR4" s="27">
        <v>1.6224352805432433E-2</v>
      </c>
    </row>
    <row r="5" spans="1:96" x14ac:dyDescent="0.25">
      <c r="A5" s="10">
        <v>36068</v>
      </c>
      <c r="B5" s="13">
        <v>0</v>
      </c>
      <c r="C5" s="13">
        <v>0</v>
      </c>
      <c r="D5" s="13">
        <v>2779</v>
      </c>
      <c r="E5" s="27">
        <v>0</v>
      </c>
      <c r="F5" s="27">
        <v>0</v>
      </c>
      <c r="G5" s="27">
        <v>0</v>
      </c>
      <c r="H5" s="13">
        <v>0</v>
      </c>
      <c r="I5" s="13">
        <v>4839.8999999999996</v>
      </c>
      <c r="J5" s="27">
        <v>7.0756385763815197E-2</v>
      </c>
      <c r="K5" s="27">
        <v>6.5789473684210523E-2</v>
      </c>
      <c r="L5" s="27">
        <v>4.6550253791983682E-3</v>
      </c>
      <c r="M5" s="13">
        <v>0</v>
      </c>
      <c r="N5" s="13">
        <v>23107.1</v>
      </c>
      <c r="O5" s="27">
        <v>3.4018369919756666E-2</v>
      </c>
      <c r="P5" s="27">
        <v>0.18640350877192982</v>
      </c>
      <c r="Q5" s="27">
        <v>6.3411435157441154E-3</v>
      </c>
      <c r="R5" s="13">
        <v>0</v>
      </c>
      <c r="S5" s="13">
        <v>13126.900000000001</v>
      </c>
      <c r="T5" s="27">
        <v>0</v>
      </c>
      <c r="U5" s="27">
        <v>0</v>
      </c>
      <c r="V5" s="27">
        <v>0</v>
      </c>
      <c r="W5" s="13">
        <v>0</v>
      </c>
      <c r="X5" s="13">
        <v>10751</v>
      </c>
      <c r="Y5" s="27">
        <v>0</v>
      </c>
      <c r="Z5" s="27">
        <v>0</v>
      </c>
      <c r="AA5" s="27">
        <v>0</v>
      </c>
      <c r="AB5" s="13">
        <v>0</v>
      </c>
      <c r="AC5" s="13">
        <v>16558.400000000001</v>
      </c>
      <c r="AD5" s="27">
        <v>0</v>
      </c>
      <c r="AE5" s="27">
        <v>0</v>
      </c>
      <c r="AF5" s="27">
        <v>0</v>
      </c>
      <c r="AG5" s="13">
        <v>0</v>
      </c>
      <c r="AH5" s="13">
        <v>5791.5999999999995</v>
      </c>
      <c r="AI5" s="27">
        <v>8.4949581871538574E-2</v>
      </c>
      <c r="AJ5" s="27">
        <v>8.4429824561403508E-2</v>
      </c>
      <c r="AK5" s="27">
        <v>7.1722782939785852E-3</v>
      </c>
      <c r="AL5" s="13">
        <v>0</v>
      </c>
      <c r="AM5" s="13">
        <v>15179.800000000001</v>
      </c>
      <c r="AN5" s="27">
        <v>3.8959490081231861E-2</v>
      </c>
      <c r="AO5" s="27">
        <v>6.4473684210526322E-2</v>
      </c>
      <c r="AP5" s="27">
        <v>2.5118618605004753E-3</v>
      </c>
      <c r="AQ5" s="13">
        <v>0</v>
      </c>
      <c r="AR5" s="13">
        <v>1035</v>
      </c>
      <c r="AS5" s="27">
        <v>0</v>
      </c>
      <c r="AT5" s="27">
        <v>0</v>
      </c>
      <c r="AU5" s="27">
        <v>0</v>
      </c>
      <c r="AV5" s="13">
        <v>0</v>
      </c>
      <c r="AW5" s="13">
        <v>13898.4</v>
      </c>
      <c r="AX5" s="27">
        <v>0</v>
      </c>
      <c r="AY5" s="27">
        <v>0</v>
      </c>
      <c r="AZ5" s="27">
        <v>0</v>
      </c>
      <c r="BA5" s="13">
        <v>0</v>
      </c>
      <c r="BB5" s="13">
        <v>42301.1</v>
      </c>
      <c r="BC5" s="27">
        <v>1.2775528565002249E-2</v>
      </c>
      <c r="BD5" s="27">
        <v>0.12456140350877193</v>
      </c>
      <c r="BE5" s="27">
        <v>1.5913377686230872E-3</v>
      </c>
      <c r="BF5" s="13">
        <v>0</v>
      </c>
      <c r="BG5" s="13">
        <v>17277.400000000001</v>
      </c>
      <c r="BH5" s="27">
        <v>0.1211242485869907</v>
      </c>
      <c r="BI5" s="27">
        <v>0.41403508771929826</v>
      </c>
      <c r="BJ5" s="27">
        <v>5.0149688888648777E-2</v>
      </c>
      <c r="BK5" s="13">
        <v>0</v>
      </c>
      <c r="BL5" s="13">
        <v>2980.9</v>
      </c>
      <c r="BM5" s="27">
        <v>0</v>
      </c>
      <c r="BN5" s="27">
        <v>0</v>
      </c>
      <c r="BO5" s="27">
        <v>0</v>
      </c>
      <c r="BP5" s="13">
        <v>0</v>
      </c>
      <c r="BQ5" s="13">
        <v>10532.5</v>
      </c>
      <c r="BR5" s="27">
        <v>4.9175637495082435E-2</v>
      </c>
      <c r="BS5" s="27">
        <v>6.0307017543859649E-2</v>
      </c>
      <c r="BT5" s="27">
        <v>2.9656360331464186E-3</v>
      </c>
      <c r="BU5" s="13">
        <v>0</v>
      </c>
      <c r="BV5" s="13">
        <v>32786.5</v>
      </c>
      <c r="BW5" s="27">
        <v>0</v>
      </c>
      <c r="BX5" s="27">
        <v>0</v>
      </c>
      <c r="BY5" s="27">
        <v>0</v>
      </c>
      <c r="BZ5" s="13">
        <v>0</v>
      </c>
      <c r="CA5" s="13">
        <v>6735.1</v>
      </c>
      <c r="CB5" s="27">
        <v>0</v>
      </c>
      <c r="CC5" s="27">
        <v>0</v>
      </c>
      <c r="CD5" s="27">
        <v>0</v>
      </c>
      <c r="CE5" s="13">
        <v>0</v>
      </c>
      <c r="CF5" s="13">
        <v>15600.1</v>
      </c>
      <c r="CG5" s="27">
        <v>0</v>
      </c>
      <c r="CH5" s="27">
        <v>0</v>
      </c>
      <c r="CI5" s="27">
        <v>0</v>
      </c>
      <c r="CJ5" s="13">
        <v>0</v>
      </c>
      <c r="CK5" s="13">
        <v>204469.2</v>
      </c>
      <c r="CL5" s="27">
        <v>2.5935556966085842E-2</v>
      </c>
      <c r="CM5" s="27">
        <v>1</v>
      </c>
      <c r="CN5" s="27">
        <v>2.5935556966085842E-2</v>
      </c>
      <c r="CO5" s="13">
        <v>0</v>
      </c>
      <c r="CP5" s="13">
        <v>237255.7</v>
      </c>
      <c r="CQ5" s="27">
        <v>2.3635944258564787E-2</v>
      </c>
      <c r="CR5" s="27">
        <v>1.7056897669751943E-2</v>
      </c>
    </row>
    <row r="6" spans="1:96" x14ac:dyDescent="0.25">
      <c r="A6" s="10">
        <v>36160</v>
      </c>
      <c r="B6" s="13">
        <v>1</v>
      </c>
      <c r="C6" s="13">
        <v>0</v>
      </c>
      <c r="D6" s="13">
        <v>2979</v>
      </c>
      <c r="E6" s="27">
        <v>0</v>
      </c>
      <c r="F6" s="27">
        <v>0</v>
      </c>
      <c r="G6" s="27">
        <v>0</v>
      </c>
      <c r="H6" s="13">
        <v>0</v>
      </c>
      <c r="I6" s="13">
        <v>3815</v>
      </c>
      <c r="J6" s="27">
        <v>5.9074887265423467E-2</v>
      </c>
      <c r="K6" s="27">
        <v>3.1125498007968128E-2</v>
      </c>
      <c r="L6" s="27">
        <v>1.8387352859008798E-3</v>
      </c>
      <c r="M6" s="13">
        <v>190</v>
      </c>
      <c r="N6" s="13">
        <v>23513.367000000002</v>
      </c>
      <c r="O6" s="27">
        <v>3.4646318828624463E-2</v>
      </c>
      <c r="P6" s="27">
        <v>8.7151394422310763E-2</v>
      </c>
      <c r="Q6" s="27">
        <v>3.0194749975145825E-3</v>
      </c>
      <c r="R6" s="13">
        <v>0</v>
      </c>
      <c r="S6" s="13">
        <v>13333.346</v>
      </c>
      <c r="T6" s="27">
        <v>2.4772851416745525E-2</v>
      </c>
      <c r="U6" s="27">
        <v>3.3408034528552455E-2</v>
      </c>
      <c r="V6" s="27">
        <v>8.2761227550133412E-4</v>
      </c>
      <c r="W6" s="13">
        <v>0</v>
      </c>
      <c r="X6" s="13">
        <v>11188.880999999999</v>
      </c>
      <c r="Y6" s="27">
        <v>2.2927590159929342E-2</v>
      </c>
      <c r="Z6" s="27">
        <v>2.5315405046480745E-2</v>
      </c>
      <c r="AA6" s="27">
        <v>5.804212316383176E-4</v>
      </c>
      <c r="AB6" s="13">
        <v>0</v>
      </c>
      <c r="AC6" s="13">
        <v>19333.298000000003</v>
      </c>
      <c r="AD6" s="27">
        <v>1.3466113959135616E-2</v>
      </c>
      <c r="AE6" s="27">
        <v>1.7087898406374501E-2</v>
      </c>
      <c r="AF6" s="27">
        <v>2.3010758726237091E-4</v>
      </c>
      <c r="AG6" s="13">
        <v>0</v>
      </c>
      <c r="AH6" s="13">
        <v>5504.4960000000001</v>
      </c>
      <c r="AI6" s="27">
        <v>0.20341543033935056</v>
      </c>
      <c r="AJ6" s="27">
        <v>8.6632636122177961E-2</v>
      </c>
      <c r="AK6" s="27">
        <v>1.7622414958225197E-2</v>
      </c>
      <c r="AL6" s="13">
        <v>0</v>
      </c>
      <c r="AM6" s="13">
        <v>16624.694000000003</v>
      </c>
      <c r="AN6" s="27">
        <v>3.4932214868766562E-2</v>
      </c>
      <c r="AO6" s="27">
        <v>3.0502988047808766E-2</v>
      </c>
      <c r="AP6" s="27">
        <v>1.065536932625474E-3</v>
      </c>
      <c r="AQ6" s="13">
        <v>0</v>
      </c>
      <c r="AR6" s="13">
        <v>1035</v>
      </c>
      <c r="AS6" s="27">
        <v>0</v>
      </c>
      <c r="AT6" s="27">
        <v>0</v>
      </c>
      <c r="AU6" s="27">
        <v>0</v>
      </c>
      <c r="AV6" s="13">
        <v>0</v>
      </c>
      <c r="AW6" s="13">
        <v>16933.332999999999</v>
      </c>
      <c r="AX6" s="27">
        <v>0</v>
      </c>
      <c r="AY6" s="27">
        <v>0</v>
      </c>
      <c r="AZ6" s="27">
        <v>0</v>
      </c>
      <c r="BA6" s="13">
        <v>0</v>
      </c>
      <c r="BB6" s="13">
        <v>42272.945999999989</v>
      </c>
      <c r="BC6" s="27">
        <v>1.8890934240657908E-2</v>
      </c>
      <c r="BD6" s="27">
        <v>9.3376494023904383E-2</v>
      </c>
      <c r="BE6" s="27">
        <v>1.7639692082287639E-3</v>
      </c>
      <c r="BF6" s="13">
        <v>300</v>
      </c>
      <c r="BG6" s="13">
        <v>18836.366000000002</v>
      </c>
      <c r="BH6" s="27">
        <v>0.1592050154782654</v>
      </c>
      <c r="BI6" s="27">
        <v>0.25398406374501992</v>
      </c>
      <c r="BJ6" s="27">
        <v>4.0435536799758642E-2</v>
      </c>
      <c r="BK6" s="13">
        <v>0</v>
      </c>
      <c r="BL6" s="13">
        <v>3015.9</v>
      </c>
      <c r="BM6" s="27">
        <v>0</v>
      </c>
      <c r="BN6" s="27">
        <v>0</v>
      </c>
      <c r="BO6" s="27">
        <v>0</v>
      </c>
      <c r="BP6" s="13">
        <v>0</v>
      </c>
      <c r="BQ6" s="13">
        <v>10717.488000000001</v>
      </c>
      <c r="BR6" s="27">
        <v>4.5513223660256202E-2</v>
      </c>
      <c r="BS6" s="27">
        <v>2.8531706507304119E-2</v>
      </c>
      <c r="BT6" s="27">
        <v>1.2985699396757197E-3</v>
      </c>
      <c r="BU6" s="13">
        <v>0</v>
      </c>
      <c r="BV6" s="13">
        <v>35073.058000000005</v>
      </c>
      <c r="BW6" s="27">
        <v>0.11001331285202252</v>
      </c>
      <c r="BX6" s="27">
        <v>0.27864583333333331</v>
      </c>
      <c r="BY6" s="27">
        <v>3.0654751237412525E-2</v>
      </c>
      <c r="BZ6" s="13">
        <v>0</v>
      </c>
      <c r="CA6" s="13">
        <v>6875.2479999999996</v>
      </c>
      <c r="CB6" s="27">
        <v>1.9900101490517599E-2</v>
      </c>
      <c r="CC6" s="27">
        <v>1.0375166002656044E-2</v>
      </c>
      <c r="CD6" s="27">
        <v>2.0646685643382304E-4</v>
      </c>
      <c r="CE6" s="13">
        <v>230</v>
      </c>
      <c r="CF6" s="13">
        <v>14952.805</v>
      </c>
      <c r="CG6" s="27">
        <v>2.0536081001446455E-2</v>
      </c>
      <c r="CH6" s="27">
        <v>2.3862881806108897E-2</v>
      </c>
      <c r="CI6" s="27">
        <v>4.9005007369819524E-4</v>
      </c>
      <c r="CJ6" s="13">
        <v>720</v>
      </c>
      <c r="CK6" s="13">
        <v>213626.16800000001</v>
      </c>
      <c r="CL6" s="27">
        <v>3.8412537403149601E-2</v>
      </c>
      <c r="CM6" s="27">
        <v>0.72135416666666663</v>
      </c>
      <c r="CN6" s="27">
        <v>2.7709043908001142E-2</v>
      </c>
      <c r="CO6" s="13">
        <v>720</v>
      </c>
      <c r="CP6" s="13">
        <v>248699.226</v>
      </c>
      <c r="CQ6" s="27">
        <v>4.692198606419351E-2</v>
      </c>
      <c r="CR6" s="27">
        <v>2.4445722951553964E-2</v>
      </c>
    </row>
    <row r="7" spans="1:96" x14ac:dyDescent="0.25">
      <c r="A7" s="10">
        <v>36250</v>
      </c>
      <c r="B7" s="13">
        <v>0</v>
      </c>
      <c r="C7" s="13">
        <v>0</v>
      </c>
      <c r="D7" s="13">
        <v>3079</v>
      </c>
      <c r="E7" s="27">
        <v>0</v>
      </c>
      <c r="F7" s="27">
        <v>0</v>
      </c>
      <c r="G7" s="27">
        <v>0</v>
      </c>
      <c r="H7" s="13">
        <v>0</v>
      </c>
      <c r="I7" s="13">
        <v>3915</v>
      </c>
      <c r="J7" s="27">
        <v>0.10322241615524651</v>
      </c>
      <c r="K7" s="27">
        <v>4.4295896589215962E-2</v>
      </c>
      <c r="L7" s="27">
        <v>4.5723294717018147E-3</v>
      </c>
      <c r="M7" s="13">
        <v>300</v>
      </c>
      <c r="N7" s="13">
        <v>23639.1</v>
      </c>
      <c r="O7" s="27">
        <v>5.9533096295809697E-2</v>
      </c>
      <c r="P7" s="27">
        <v>0.11678009100793299</v>
      </c>
      <c r="Q7" s="27">
        <v>6.9522804034086944E-3</v>
      </c>
      <c r="R7" s="13">
        <v>0</v>
      </c>
      <c r="S7" s="13">
        <v>14239.6</v>
      </c>
      <c r="T7" s="27">
        <v>2.6532192943425452E-2</v>
      </c>
      <c r="U7" s="27">
        <v>2.5933234003140983E-2</v>
      </c>
      <c r="V7" s="27">
        <v>6.8806556821833823E-4</v>
      </c>
      <c r="W7" s="13">
        <v>0</v>
      </c>
      <c r="X7" s="13">
        <v>11169</v>
      </c>
      <c r="Y7" s="27">
        <v>2.3191932249142184E-2</v>
      </c>
      <c r="Z7" s="27">
        <v>1.9651270486852172E-2</v>
      </c>
      <c r="AA7" s="27">
        <v>4.557509337406429E-4</v>
      </c>
      <c r="AB7" s="13">
        <v>150</v>
      </c>
      <c r="AC7" s="13">
        <v>19693.900000000001</v>
      </c>
      <c r="AD7" s="27">
        <v>5.3126179490537113E-2</v>
      </c>
      <c r="AE7" s="27">
        <v>5.5547054322876821E-2</v>
      </c>
      <c r="AF7" s="27">
        <v>2.9510027781277696E-3</v>
      </c>
      <c r="AG7" s="13">
        <v>598.5</v>
      </c>
      <c r="AH7" s="13">
        <v>5604.5</v>
      </c>
      <c r="AI7" s="27">
        <v>0.28117767055039034</v>
      </c>
      <c r="AJ7" s="27">
        <v>0.11545121411025651</v>
      </c>
      <c r="AK7" s="27">
        <v>3.2462303445736279E-2</v>
      </c>
      <c r="AL7" s="13">
        <v>0</v>
      </c>
      <c r="AM7" s="13">
        <v>16774.7</v>
      </c>
      <c r="AN7" s="27">
        <v>2.1285067873303164E-2</v>
      </c>
      <c r="AO7" s="27">
        <v>2.3678170176780897E-2</v>
      </c>
      <c r="AP7" s="27">
        <v>5.0399145932840416E-4</v>
      </c>
      <c r="AQ7" s="13">
        <v>0</v>
      </c>
      <c r="AR7" s="13">
        <v>1235</v>
      </c>
      <c r="AS7" s="27">
        <v>0</v>
      </c>
      <c r="AT7" s="27">
        <v>0</v>
      </c>
      <c r="AU7" s="27">
        <v>0</v>
      </c>
      <c r="AV7" s="13">
        <v>0</v>
      </c>
      <c r="AW7" s="13">
        <v>17197.2</v>
      </c>
      <c r="AX7" s="27">
        <v>0</v>
      </c>
      <c r="AY7" s="27">
        <v>0</v>
      </c>
      <c r="AZ7" s="27">
        <v>0</v>
      </c>
      <c r="BA7" s="13">
        <v>0</v>
      </c>
      <c r="BB7" s="13">
        <v>37545.300000000003</v>
      </c>
      <c r="BC7" s="27">
        <v>6.4354180598765265E-3</v>
      </c>
      <c r="BD7" s="27">
        <v>2.6738613941126727E-2</v>
      </c>
      <c r="BE7" s="27">
        <v>1.7207415905279321E-4</v>
      </c>
      <c r="BF7" s="13">
        <v>107.2</v>
      </c>
      <c r="BG7" s="13">
        <v>19638.5</v>
      </c>
      <c r="BH7" s="27">
        <v>0.10707665602430179</v>
      </c>
      <c r="BI7" s="27">
        <v>0.13910522288889784</v>
      </c>
      <c r="BJ7" s="27">
        <v>1.4894922102458347E-2</v>
      </c>
      <c r="BK7" s="13">
        <v>0</v>
      </c>
      <c r="BL7" s="13">
        <v>2092.9</v>
      </c>
      <c r="BM7" s="27">
        <v>0</v>
      </c>
      <c r="BN7" s="27">
        <v>0</v>
      </c>
      <c r="BO7" s="27">
        <v>0</v>
      </c>
      <c r="BP7" s="13">
        <v>0</v>
      </c>
      <c r="BQ7" s="13">
        <v>11417.5</v>
      </c>
      <c r="BR7" s="27">
        <v>5.0169395488295777E-2</v>
      </c>
      <c r="BS7" s="27">
        <v>3.4228647364394155E-2</v>
      </c>
      <c r="BT7" s="27">
        <v>1.7172305466537034E-3</v>
      </c>
      <c r="BU7" s="13">
        <v>0</v>
      </c>
      <c r="BV7" s="13">
        <v>38105.699999999997</v>
      </c>
      <c r="BW7" s="27">
        <v>0.10830594080345843</v>
      </c>
      <c r="BX7" s="27">
        <v>0.24333749446301289</v>
      </c>
      <c r="BY7" s="27">
        <v>2.6354896270572966E-2</v>
      </c>
      <c r="BZ7" s="13">
        <v>0</v>
      </c>
      <c r="CA7" s="13">
        <v>7080.8</v>
      </c>
      <c r="CB7" s="27">
        <v>1.7315717476753648E-2</v>
      </c>
      <c r="CC7" s="27">
        <v>8.053799379857448E-3</v>
      </c>
      <c r="CD7" s="27">
        <v>1.3945731467606532E-4</v>
      </c>
      <c r="CE7" s="13">
        <v>1597.7</v>
      </c>
      <c r="CF7" s="13">
        <v>12530.4</v>
      </c>
      <c r="CG7" s="27">
        <v>0.14563926849675285</v>
      </c>
      <c r="CH7" s="27">
        <v>0.14719929126565456</v>
      </c>
      <c r="CI7" s="27">
        <v>2.1437997103170393E-2</v>
      </c>
      <c r="CJ7" s="13">
        <v>2753.3999999999996</v>
      </c>
      <c r="CK7" s="13">
        <v>209547.39999999997</v>
      </c>
      <c r="CL7" s="27">
        <v>4.7295215657847042E-2</v>
      </c>
      <c r="CM7" s="27">
        <v>0.756662505536987</v>
      </c>
      <c r="CN7" s="27">
        <v>3.5786516379578678E-2</v>
      </c>
      <c r="CO7" s="13">
        <v>2753.3999999999996</v>
      </c>
      <c r="CP7" s="13">
        <v>247653.09999999995</v>
      </c>
      <c r="CQ7" s="27">
        <v>5.4808119714899795E-2</v>
      </c>
      <c r="CR7" s="27">
        <v>1.9070297939620381E-2</v>
      </c>
    </row>
    <row r="8" spans="1:96" x14ac:dyDescent="0.25">
      <c r="A8" s="10">
        <v>36341</v>
      </c>
      <c r="B8" s="13">
        <v>0</v>
      </c>
      <c r="C8" s="13">
        <v>0</v>
      </c>
      <c r="D8" s="13">
        <v>3709</v>
      </c>
      <c r="E8" s="27">
        <v>0</v>
      </c>
      <c r="F8" s="27">
        <v>0</v>
      </c>
      <c r="G8" s="27">
        <v>0</v>
      </c>
      <c r="H8" s="13">
        <v>0</v>
      </c>
      <c r="I8" s="13">
        <v>3665</v>
      </c>
      <c r="J8" s="27">
        <v>4.8278392522642564E-2</v>
      </c>
      <c r="K8" s="27">
        <v>1.388765443071727E-2</v>
      </c>
      <c r="L8" s="27">
        <v>6.7047363182498457E-4</v>
      </c>
      <c r="M8" s="13">
        <v>100</v>
      </c>
      <c r="N8" s="13">
        <v>23943</v>
      </c>
      <c r="O8" s="27">
        <v>8.5478959935160248E-2</v>
      </c>
      <c r="P8" s="27">
        <v>0.10838481023908986</v>
      </c>
      <c r="Q8" s="27">
        <v>9.2646208520071084E-3</v>
      </c>
      <c r="R8" s="13">
        <v>0</v>
      </c>
      <c r="S8" s="13">
        <v>14144.8</v>
      </c>
      <c r="T8" s="27">
        <v>2.3718501167510071E-2</v>
      </c>
      <c r="U8" s="27">
        <v>1.7887298906763844E-2</v>
      </c>
      <c r="V8" s="27">
        <v>4.2425992000367987E-4</v>
      </c>
      <c r="W8" s="13">
        <v>544.29999999999995</v>
      </c>
      <c r="X8" s="13">
        <v>11494</v>
      </c>
      <c r="Y8" s="27">
        <v>7.5174275006436961E-2</v>
      </c>
      <c r="Z8" s="27">
        <v>4.3790551950937694E-2</v>
      </c>
      <c r="AA8" s="27">
        <v>3.2919229950434548E-3</v>
      </c>
      <c r="AB8" s="13">
        <v>0</v>
      </c>
      <c r="AC8" s="13">
        <v>18723.900000000001</v>
      </c>
      <c r="AD8" s="27">
        <v>6.8515138386801233E-2</v>
      </c>
      <c r="AE8" s="27">
        <v>5.358968091725181E-2</v>
      </c>
      <c r="AF8" s="27">
        <v>3.671704404150029E-3</v>
      </c>
      <c r="AG8" s="13">
        <v>185</v>
      </c>
      <c r="AH8" s="13">
        <v>5455</v>
      </c>
      <c r="AI8" s="27">
        <v>0.24796082102025807</v>
      </c>
      <c r="AJ8" s="27">
        <v>8.2409341391876278E-2</v>
      </c>
      <c r="AK8" s="27">
        <v>2.0434287951268379E-2</v>
      </c>
      <c r="AL8" s="13">
        <v>0</v>
      </c>
      <c r="AM8" s="13">
        <v>16723.7</v>
      </c>
      <c r="AN8" s="27">
        <v>0.13413921264388554</v>
      </c>
      <c r="AO8" s="27">
        <v>0.10325193316149676</v>
      </c>
      <c r="AP8" s="27">
        <v>1.3850133018242271E-2</v>
      </c>
      <c r="AQ8" s="13">
        <v>0</v>
      </c>
      <c r="AR8" s="13">
        <v>1510</v>
      </c>
      <c r="AS8" s="27">
        <v>0</v>
      </c>
      <c r="AT8" s="27">
        <v>0</v>
      </c>
      <c r="AU8" s="27">
        <v>0</v>
      </c>
      <c r="AV8" s="13">
        <v>0</v>
      </c>
      <c r="AW8" s="13">
        <v>17731.8</v>
      </c>
      <c r="AX8" s="27">
        <v>2.3764073395925046E-2</v>
      </c>
      <c r="AY8" s="27">
        <v>1.6942938405475071E-2</v>
      </c>
      <c r="AZ8" s="27">
        <v>4.0263323181034686E-4</v>
      </c>
      <c r="BA8" s="13">
        <v>275</v>
      </c>
      <c r="BB8" s="13">
        <v>38106.399999999994</v>
      </c>
      <c r="BC8" s="27">
        <v>2.3814771795741776E-2</v>
      </c>
      <c r="BD8" s="27">
        <v>5.3417474002310908E-2</v>
      </c>
      <c r="BE8" s="27">
        <v>1.2721249532700034E-3</v>
      </c>
      <c r="BF8" s="13">
        <v>0</v>
      </c>
      <c r="BG8" s="13">
        <v>19056.3</v>
      </c>
      <c r="BH8" s="27">
        <v>0.12710063743480779</v>
      </c>
      <c r="BI8" s="27">
        <v>0.1242778419696027</v>
      </c>
      <c r="BJ8" s="27">
        <v>1.5795792933358813E-2</v>
      </c>
      <c r="BK8" s="13">
        <v>0</v>
      </c>
      <c r="BL8" s="13">
        <v>4147.1000000000004</v>
      </c>
      <c r="BM8" s="27">
        <v>0</v>
      </c>
      <c r="BN8" s="27">
        <v>0</v>
      </c>
      <c r="BO8" s="27">
        <v>0</v>
      </c>
      <c r="BP8" s="13">
        <v>0</v>
      </c>
      <c r="BQ8" s="13">
        <v>12092.5</v>
      </c>
      <c r="BR8" s="27">
        <v>1.5607928827844545E-2</v>
      </c>
      <c r="BS8" s="27">
        <v>8.3325926584303621E-3</v>
      </c>
      <c r="BT8" s="27">
        <v>1.3005451316420107E-4</v>
      </c>
      <c r="BU8" s="13">
        <v>1444.4</v>
      </c>
      <c r="BV8" s="13">
        <v>43044.2</v>
      </c>
      <c r="BW8" s="27">
        <v>0.18043636363636359</v>
      </c>
      <c r="BX8" s="27">
        <v>0.2480779486267887</v>
      </c>
      <c r="BY8" s="27">
        <v>4.476228294858637E-2</v>
      </c>
      <c r="BZ8" s="13">
        <v>226</v>
      </c>
      <c r="CA8" s="13">
        <v>7433.3</v>
      </c>
      <c r="CB8" s="27">
        <v>6.9859479899376714E-2</v>
      </c>
      <c r="CC8" s="27">
        <v>2.4220069327170919E-2</v>
      </c>
      <c r="CD8" s="27">
        <v>1.6920014463230073E-3</v>
      </c>
      <c r="CE8" s="13">
        <v>0</v>
      </c>
      <c r="CF8" s="13">
        <v>10627.4</v>
      </c>
      <c r="CG8" s="27">
        <v>0.12889553375600329</v>
      </c>
      <c r="CH8" s="27">
        <v>0.10152986401208783</v>
      </c>
      <c r="CI8" s="27">
        <v>1.3086746014012491E-2</v>
      </c>
      <c r="CJ8" s="13">
        <v>1330.2999999999997</v>
      </c>
      <c r="CK8" s="13">
        <v>211033.2</v>
      </c>
      <c r="CL8" s="27">
        <v>6.8797195212384477E-2</v>
      </c>
      <c r="CM8" s="27">
        <v>0.75192205137321133</v>
      </c>
      <c r="CN8" s="27">
        <v>5.173012815281941E-2</v>
      </c>
      <c r="CO8" s="13">
        <v>2774.7</v>
      </c>
      <c r="CP8" s="13">
        <v>254077.4</v>
      </c>
      <c r="CQ8" s="27">
        <v>8.1271588668677494E-2</v>
      </c>
      <c r="CR8" s="27">
        <v>3.7552624886502677E-2</v>
      </c>
    </row>
    <row r="9" spans="1:96" x14ac:dyDescent="0.25">
      <c r="A9" s="10">
        <v>36433</v>
      </c>
      <c r="B9" s="13">
        <v>0</v>
      </c>
      <c r="C9" s="13">
        <v>0</v>
      </c>
      <c r="D9" s="13">
        <v>5149</v>
      </c>
      <c r="E9" s="27">
        <v>0.1187477509895646</v>
      </c>
      <c r="F9" s="27">
        <v>1.6392139720638198E-2</v>
      </c>
      <c r="G9" s="27">
        <v>1.9465297257324958E-3</v>
      </c>
      <c r="H9" s="13">
        <v>0</v>
      </c>
      <c r="I9" s="13">
        <v>3040</v>
      </c>
      <c r="J9" s="27">
        <v>5.1653959792557699E-2</v>
      </c>
      <c r="K9" s="27">
        <v>1.2418287667150151E-2</v>
      </c>
      <c r="L9" s="27">
        <v>6.4145373185138901E-4</v>
      </c>
      <c r="M9" s="13">
        <v>125</v>
      </c>
      <c r="N9" s="13">
        <v>25881.599999999999</v>
      </c>
      <c r="O9" s="27">
        <v>6.1716961453406098E-2</v>
      </c>
      <c r="P9" s="27">
        <v>7.0838880168491311E-2</v>
      </c>
      <c r="Q9" s="27">
        <v>4.3719604367612316E-3</v>
      </c>
      <c r="R9" s="13">
        <v>0</v>
      </c>
      <c r="S9" s="13">
        <v>13884.8</v>
      </c>
      <c r="T9" s="27">
        <v>2.4529782355316179E-2</v>
      </c>
      <c r="U9" s="27">
        <v>1.5994754515289394E-2</v>
      </c>
      <c r="V9" s="27">
        <v>3.923478470867596E-4</v>
      </c>
      <c r="W9" s="13">
        <v>0</v>
      </c>
      <c r="X9" s="13">
        <v>10359.599999999999</v>
      </c>
      <c r="Y9" s="27">
        <v>8.7275602269556316E-2</v>
      </c>
      <c r="Z9" s="27">
        <v>4.6608317272347946E-2</v>
      </c>
      <c r="AA9" s="27">
        <v>4.0677689607147311E-3</v>
      </c>
      <c r="AB9" s="13">
        <v>135</v>
      </c>
      <c r="AC9" s="13">
        <v>14832.900000000001</v>
      </c>
      <c r="AD9" s="27">
        <v>7.245265243018649E-2</v>
      </c>
      <c r="AE9" s="27">
        <v>5.9592878857120148E-2</v>
      </c>
      <c r="AF9" s="27">
        <v>4.3176621391491348E-3</v>
      </c>
      <c r="AG9" s="13">
        <v>0</v>
      </c>
      <c r="AH9" s="13">
        <v>4826.7</v>
      </c>
      <c r="AI9" s="27">
        <v>0.25614683334484428</v>
      </c>
      <c r="AJ9" s="27">
        <v>7.3690119016868991E-2</v>
      </c>
      <c r="AK9" s="27">
        <v>1.8875490634975681E-2</v>
      </c>
      <c r="AL9" s="13">
        <v>150</v>
      </c>
      <c r="AM9" s="13">
        <v>16714.5</v>
      </c>
      <c r="AN9" s="27">
        <v>0.11295932752737189</v>
      </c>
      <c r="AO9" s="27">
        <v>8.5174551451449462E-2</v>
      </c>
      <c r="AP9" s="27">
        <v>9.6212600544012695E-3</v>
      </c>
      <c r="AQ9" s="13">
        <v>0</v>
      </c>
      <c r="AR9" s="13">
        <v>1510</v>
      </c>
      <c r="AS9" s="27">
        <v>0</v>
      </c>
      <c r="AT9" s="27">
        <v>0</v>
      </c>
      <c r="AU9" s="27">
        <v>0</v>
      </c>
      <c r="AV9" s="13">
        <v>0</v>
      </c>
      <c r="AW9" s="13">
        <v>18943.400000000001</v>
      </c>
      <c r="AX9" s="27">
        <v>2.1944972083117482E-2</v>
      </c>
      <c r="AY9" s="27">
        <v>1.5150310953923184E-2</v>
      </c>
      <c r="AZ9" s="27">
        <v>3.3247315093439325E-4</v>
      </c>
      <c r="BA9" s="13">
        <v>0</v>
      </c>
      <c r="BB9" s="13">
        <v>38267.1</v>
      </c>
      <c r="BC9" s="27">
        <v>2.273226937360967E-2</v>
      </c>
      <c r="BD9" s="27">
        <v>4.7765701682926341E-2</v>
      </c>
      <c r="BE9" s="27">
        <v>1.0858227974757623E-3</v>
      </c>
      <c r="BF9" s="13">
        <v>400</v>
      </c>
      <c r="BG9" s="13">
        <v>17495.8</v>
      </c>
      <c r="BH9" s="27">
        <v>0.19049162489726462</v>
      </c>
      <c r="BI9" s="27">
        <v>0.16348427348049829</v>
      </c>
      <c r="BJ9" s="27">
        <v>3.1142384900448909E-2</v>
      </c>
      <c r="BK9" s="13">
        <v>0</v>
      </c>
      <c r="BL9" s="13">
        <v>6118.8</v>
      </c>
      <c r="BM9" s="27">
        <v>0</v>
      </c>
      <c r="BN9" s="27">
        <v>0</v>
      </c>
      <c r="BO9" s="27">
        <v>0</v>
      </c>
      <c r="BP9" s="13">
        <v>0</v>
      </c>
      <c r="BQ9" s="13">
        <v>14056.3</v>
      </c>
      <c r="BR9" s="27">
        <v>1.4241633040588654E-2</v>
      </c>
      <c r="BS9" s="27">
        <v>7.4509726002900904E-3</v>
      </c>
      <c r="BT9" s="27">
        <v>1.0611401756881211E-4</v>
      </c>
      <c r="BU9" s="13">
        <v>570</v>
      </c>
      <c r="BV9" s="13">
        <v>46266.999999999993</v>
      </c>
      <c r="BW9" s="27">
        <v>0.16762386958046754</v>
      </c>
      <c r="BX9" s="27">
        <v>0.27299370144449514</v>
      </c>
      <c r="BY9" s="27">
        <v>4.5760260607221145E-2</v>
      </c>
      <c r="BZ9" s="13">
        <v>0</v>
      </c>
      <c r="CA9" s="13">
        <v>6557.3</v>
      </c>
      <c r="CB9" s="27">
        <v>6.4735490193167142E-2</v>
      </c>
      <c r="CC9" s="27">
        <v>2.1657493691509863E-2</v>
      </c>
      <c r="CD9" s="27">
        <v>1.402008470475316E-3</v>
      </c>
      <c r="CE9" s="13">
        <v>0</v>
      </c>
      <c r="CF9" s="13">
        <v>6281.5</v>
      </c>
      <c r="CG9" s="27">
        <v>0.11715950538778598</v>
      </c>
      <c r="CH9" s="27">
        <v>9.0787617477001328E-2</v>
      </c>
      <c r="CI9" s="27">
        <v>1.063663235894099E-2</v>
      </c>
      <c r="CJ9" s="13">
        <v>810</v>
      </c>
      <c r="CK9" s="13">
        <v>206779.29999999996</v>
      </c>
      <c r="CL9" s="27">
        <v>7.1579484831945345E-2</v>
      </c>
      <c r="CM9" s="27">
        <v>0.72700629855550469</v>
      </c>
      <c r="CN9" s="27">
        <v>5.203873632018248E-2</v>
      </c>
      <c r="CO9" s="13">
        <v>1380</v>
      </c>
      <c r="CP9" s="13">
        <v>253046.29999999996</v>
      </c>
      <c r="CQ9" s="27">
        <v>8.4851912936127566E-2</v>
      </c>
      <c r="CR9" s="27">
        <v>4.2954886093803955E-2</v>
      </c>
    </row>
    <row r="10" spans="1:96" x14ac:dyDescent="0.25">
      <c r="A10" s="10">
        <v>36525</v>
      </c>
      <c r="B10" s="13">
        <v>1</v>
      </c>
      <c r="C10" s="13">
        <v>0</v>
      </c>
      <c r="D10" s="13">
        <v>6017.9</v>
      </c>
      <c r="E10" s="27">
        <v>0.1107754279959718</v>
      </c>
      <c r="F10" s="27">
        <v>1.8608218065760313E-2</v>
      </c>
      <c r="G10" s="27">
        <v>2.0613333204769733E-3</v>
      </c>
      <c r="H10" s="13">
        <v>0</v>
      </c>
      <c r="I10" s="13">
        <v>3640</v>
      </c>
      <c r="J10" s="27">
        <v>6.5530799475753604E-2</v>
      </c>
      <c r="K10" s="27">
        <v>1.4097134898303268E-2</v>
      </c>
      <c r="L10" s="27">
        <v>9.2379652020335961E-4</v>
      </c>
      <c r="M10" s="13">
        <v>0</v>
      </c>
      <c r="N10" s="13">
        <v>27036.6</v>
      </c>
      <c r="O10" s="27">
        <v>5.8098867763174869E-2</v>
      </c>
      <c r="P10" s="27">
        <v>7.7032383938288373E-2</v>
      </c>
      <c r="Q10" s="27">
        <v>4.4754942879127319E-3</v>
      </c>
      <c r="R10" s="13">
        <v>0</v>
      </c>
      <c r="S10" s="13">
        <v>14993.7</v>
      </c>
      <c r="T10" s="27">
        <v>0</v>
      </c>
      <c r="U10" s="27">
        <v>0</v>
      </c>
      <c r="V10" s="27">
        <v>0</v>
      </c>
      <c r="W10" s="13">
        <v>100</v>
      </c>
      <c r="X10" s="13">
        <v>10334.599999999999</v>
      </c>
      <c r="Y10" s="27">
        <v>7.0990119566022733E-2</v>
      </c>
      <c r="Z10" s="27">
        <v>4.4789416998889137E-2</v>
      </c>
      <c r="AA10" s="27">
        <v>3.1796060680435909E-3</v>
      </c>
      <c r="AB10" s="13">
        <v>0</v>
      </c>
      <c r="AC10" s="13">
        <v>14950</v>
      </c>
      <c r="AD10" s="27">
        <v>6.7650123636432843E-2</v>
      </c>
      <c r="AE10" s="27">
        <v>7.375057093396338E-2</v>
      </c>
      <c r="AF10" s="27">
        <v>4.9892352419401327E-3</v>
      </c>
      <c r="AG10" s="13">
        <v>0</v>
      </c>
      <c r="AH10" s="13">
        <v>8206.2000000000007</v>
      </c>
      <c r="AI10" s="27">
        <v>0.18775560923288889</v>
      </c>
      <c r="AJ10" s="27">
        <v>5.8277555669585708E-2</v>
      </c>
      <c r="AK10" s="27">
        <v>1.0941937969346663E-2</v>
      </c>
      <c r="AL10" s="13">
        <v>0</v>
      </c>
      <c r="AM10" s="13">
        <v>14315.5</v>
      </c>
      <c r="AN10" s="27">
        <v>0.20954972163698166</v>
      </c>
      <c r="AO10" s="27">
        <v>0.19644075538087635</v>
      </c>
      <c r="AP10" s="27">
        <v>4.1164105608221049E-2</v>
      </c>
      <c r="AQ10" s="13">
        <v>0</v>
      </c>
      <c r="AR10" s="13">
        <v>735</v>
      </c>
      <c r="AS10" s="27">
        <v>0</v>
      </c>
      <c r="AT10" s="27">
        <v>0</v>
      </c>
      <c r="AU10" s="27">
        <v>0</v>
      </c>
      <c r="AV10" s="13">
        <v>0</v>
      </c>
      <c r="AW10" s="13">
        <v>20078.5</v>
      </c>
      <c r="AX10" s="27">
        <v>1.8011811378185263E-2</v>
      </c>
      <c r="AY10" s="27">
        <v>1.7198504575929988E-2</v>
      </c>
      <c r="AZ10" s="27">
        <v>3.0977622040850709E-4</v>
      </c>
      <c r="BA10" s="13">
        <v>0</v>
      </c>
      <c r="BB10" s="13">
        <v>44341.599999999999</v>
      </c>
      <c r="BC10" s="27">
        <v>1.489368637804425E-2</v>
      </c>
      <c r="BD10" s="27">
        <v>3.5502224527886948E-2</v>
      </c>
      <c r="BE10" s="27">
        <v>5.2875899784125835E-4</v>
      </c>
      <c r="BF10" s="13">
        <v>675</v>
      </c>
      <c r="BG10" s="13">
        <v>18092.099999999999</v>
      </c>
      <c r="BH10" s="27">
        <v>0.1471196726587283</v>
      </c>
      <c r="BI10" s="27">
        <v>0.15626392092071203</v>
      </c>
      <c r="BJ10" s="27">
        <v>2.2989496894224561E-2</v>
      </c>
      <c r="BK10" s="13">
        <v>0</v>
      </c>
      <c r="BL10" s="13">
        <v>6768.5</v>
      </c>
      <c r="BM10" s="27">
        <v>0</v>
      </c>
      <c r="BN10" s="27">
        <v>0</v>
      </c>
      <c r="BO10" s="27">
        <v>0</v>
      </c>
      <c r="BP10" s="13">
        <v>0</v>
      </c>
      <c r="BQ10" s="13">
        <v>19187.400000000001</v>
      </c>
      <c r="BR10" s="27">
        <v>1.399581693023589E-2</v>
      </c>
      <c r="BS10" s="27">
        <v>8.4582809389819602E-3</v>
      </c>
      <c r="BT10" s="27">
        <v>1.1838055156649524E-4</v>
      </c>
      <c r="BU10" s="13">
        <v>0</v>
      </c>
      <c r="BV10" s="13">
        <v>50850.599999999991</v>
      </c>
      <c r="BW10" s="27">
        <v>9.2238891744198637E-2</v>
      </c>
      <c r="BX10" s="27">
        <v>0.18242256443800361</v>
      </c>
      <c r="BY10" s="27">
        <v>1.6826455172896115E-2</v>
      </c>
      <c r="BZ10" s="13">
        <v>0</v>
      </c>
      <c r="CA10" s="13">
        <v>6513.1</v>
      </c>
      <c r="CB10" s="27">
        <v>6.9815663376797468E-2</v>
      </c>
      <c r="CC10" s="27">
        <v>2.7066499004742273E-2</v>
      </c>
      <c r="CD10" s="27">
        <v>1.8896655833035103E-3</v>
      </c>
      <c r="CE10" s="13">
        <v>0</v>
      </c>
      <c r="CF10" s="13">
        <v>5159.5</v>
      </c>
      <c r="CG10" s="27">
        <v>0.10684951753199483</v>
      </c>
      <c r="CH10" s="27">
        <v>9.0091969708076522E-2</v>
      </c>
      <c r="CI10" s="27">
        <v>9.6262834968150694E-3</v>
      </c>
      <c r="CJ10" s="13">
        <v>775</v>
      </c>
      <c r="CK10" s="13">
        <v>223255.19999999995</v>
      </c>
      <c r="CL10" s="27">
        <v>6.7870898662564599E-2</v>
      </c>
      <c r="CM10" s="27">
        <v>0.81757743556199625</v>
      </c>
      <c r="CN10" s="27">
        <v>5.5489715277827686E-2</v>
      </c>
      <c r="CO10" s="13">
        <v>775</v>
      </c>
      <c r="CP10" s="13">
        <v>274105.79999999993</v>
      </c>
      <c r="CQ10" s="27">
        <v>7.1307419348381904E-2</v>
      </c>
      <c r="CR10" s="27">
        <v>5.0476790258171776E-2</v>
      </c>
    </row>
    <row r="11" spans="1:96" x14ac:dyDescent="0.25">
      <c r="A11" s="10">
        <v>36616</v>
      </c>
      <c r="B11" s="13">
        <v>0</v>
      </c>
      <c r="C11" s="13">
        <v>0</v>
      </c>
      <c r="D11" s="13">
        <v>7567</v>
      </c>
      <c r="E11" s="27">
        <v>0.1071776550828191</v>
      </c>
      <c r="F11" s="27">
        <v>2.0420792079207922E-2</v>
      </c>
      <c r="G11" s="27">
        <v>2.188652609983311E-3</v>
      </c>
      <c r="H11" s="13">
        <v>0</v>
      </c>
      <c r="I11" s="13">
        <v>3145</v>
      </c>
      <c r="J11" s="27">
        <v>0</v>
      </c>
      <c r="K11" s="27">
        <v>0</v>
      </c>
      <c r="L11" s="27">
        <v>0</v>
      </c>
      <c r="M11" s="13">
        <v>125</v>
      </c>
      <c r="N11" s="13">
        <v>27456.700000000004</v>
      </c>
      <c r="O11" s="27">
        <v>6.0539529846736974E-2</v>
      </c>
      <c r="P11" s="27">
        <v>8.8558168316831679E-2</v>
      </c>
      <c r="Q11" s="27">
        <v>5.3612698739891884E-3</v>
      </c>
      <c r="R11" s="13">
        <v>150</v>
      </c>
      <c r="S11" s="13">
        <v>14607.5</v>
      </c>
      <c r="T11" s="27">
        <v>1.0534003764150679E-2</v>
      </c>
      <c r="U11" s="27">
        <v>9.2821782178217817E-3</v>
      </c>
      <c r="V11" s="27">
        <v>9.7778500286052085E-5</v>
      </c>
      <c r="W11" s="13">
        <v>0</v>
      </c>
      <c r="X11" s="13">
        <v>9772.7000000000007</v>
      </c>
      <c r="Y11" s="27">
        <v>0.14721998388396454</v>
      </c>
      <c r="Z11" s="27">
        <v>0.10175123762376237</v>
      </c>
      <c r="AA11" s="27">
        <v>1.4979815563143742E-2</v>
      </c>
      <c r="AB11" s="13">
        <v>0</v>
      </c>
      <c r="AC11" s="13">
        <v>14689.800000000001</v>
      </c>
      <c r="AD11" s="27">
        <v>3.9753426187804343E-2</v>
      </c>
      <c r="AE11" s="27">
        <v>4.8446782178217823E-2</v>
      </c>
      <c r="AF11" s="27">
        <v>1.9259255793584171E-3</v>
      </c>
      <c r="AG11" s="13">
        <v>0</v>
      </c>
      <c r="AH11" s="13">
        <v>8069.3</v>
      </c>
      <c r="AI11" s="27">
        <v>7.7616201266839144E-2</v>
      </c>
      <c r="AJ11" s="27">
        <v>2.6918316831683168E-2</v>
      </c>
      <c r="AK11" s="27">
        <v>2.0892974969724644E-3</v>
      </c>
      <c r="AL11" s="13">
        <v>125</v>
      </c>
      <c r="AM11" s="13">
        <v>15606.400000000001</v>
      </c>
      <c r="AN11" s="27">
        <v>0.23450195830625881</v>
      </c>
      <c r="AO11" s="27">
        <v>0.24342202970297028</v>
      </c>
      <c r="AP11" s="27">
        <v>5.7082942660230826E-2</v>
      </c>
      <c r="AQ11" s="13">
        <v>100</v>
      </c>
      <c r="AR11" s="13">
        <v>585</v>
      </c>
      <c r="AS11" s="27">
        <v>8.0971659919028341E-2</v>
      </c>
      <c r="AT11" s="27">
        <v>6.1881188118811884E-3</v>
      </c>
      <c r="AU11" s="27">
        <v>5.0106225197418526E-4</v>
      </c>
      <c r="AV11" s="13">
        <v>225</v>
      </c>
      <c r="AW11" s="13">
        <v>20031.099999999999</v>
      </c>
      <c r="AX11" s="27">
        <v>3.0818970530086292E-2</v>
      </c>
      <c r="AY11" s="27">
        <v>3.2797029702970298E-2</v>
      </c>
      <c r="AZ11" s="27">
        <v>1.0107706918902064E-3</v>
      </c>
      <c r="BA11" s="13">
        <v>0</v>
      </c>
      <c r="BB11" s="13">
        <v>44300.6</v>
      </c>
      <c r="BC11" s="27">
        <v>1.6769076289176007E-2</v>
      </c>
      <c r="BD11" s="27">
        <v>3.896039603960396E-2</v>
      </c>
      <c r="BE11" s="27">
        <v>6.5332985344462955E-4</v>
      </c>
      <c r="BF11" s="13">
        <v>0</v>
      </c>
      <c r="BG11" s="13">
        <v>16951</v>
      </c>
      <c r="BH11" s="27">
        <v>0.11401074420144104</v>
      </c>
      <c r="BI11" s="27">
        <v>0.13855198019801981</v>
      </c>
      <c r="BJ11" s="27">
        <v>1.5796414372959561E-2</v>
      </c>
      <c r="BK11" s="13">
        <v>0</v>
      </c>
      <c r="BL11" s="13">
        <v>9393.5</v>
      </c>
      <c r="BM11" s="27">
        <v>0</v>
      </c>
      <c r="BN11" s="27">
        <v>0</v>
      </c>
      <c r="BO11" s="27">
        <v>0</v>
      </c>
      <c r="BP11" s="13">
        <v>0</v>
      </c>
      <c r="BQ11" s="13">
        <v>21416.400000000001</v>
      </c>
      <c r="BR11" s="27">
        <v>2.6275454346398074E-2</v>
      </c>
      <c r="BS11" s="27">
        <v>1.8564356435643563E-2</v>
      </c>
      <c r="BT11" s="27">
        <v>4.8778689999501372E-4</v>
      </c>
      <c r="BU11" s="13">
        <v>0</v>
      </c>
      <c r="BV11" s="13">
        <v>51421</v>
      </c>
      <c r="BW11" s="27">
        <v>8.3305122330779913E-2</v>
      </c>
      <c r="BX11" s="27">
        <v>0.19643564356435644</v>
      </c>
      <c r="BY11" s="27">
        <v>1.6364095317254194E-2</v>
      </c>
      <c r="BZ11" s="13">
        <v>0</v>
      </c>
      <c r="CA11" s="13">
        <v>8639.4</v>
      </c>
      <c r="CB11" s="27">
        <v>6.7788950401084624E-2</v>
      </c>
      <c r="CC11" s="27">
        <v>2.9702970297029702E-2</v>
      </c>
      <c r="CD11" s="27">
        <v>2.0135331802302362E-3</v>
      </c>
      <c r="CE11" s="13">
        <v>0</v>
      </c>
      <c r="CF11" s="13">
        <v>5626.5</v>
      </c>
      <c r="CG11" s="27">
        <v>0</v>
      </c>
      <c r="CH11" s="27">
        <v>0</v>
      </c>
      <c r="CI11" s="27">
        <v>0</v>
      </c>
      <c r="CJ11" s="13">
        <v>725</v>
      </c>
      <c r="CK11" s="13">
        <v>230742.90000000002</v>
      </c>
      <c r="CL11" s="27">
        <v>6.1969750042233894E-2</v>
      </c>
      <c r="CM11" s="27">
        <v>0.80356435643564361</v>
      </c>
      <c r="CN11" s="27">
        <v>4.979668231116538E-2</v>
      </c>
      <c r="CO11" s="13">
        <v>725</v>
      </c>
      <c r="CP11" s="13">
        <v>282163.90000000002</v>
      </c>
      <c r="CQ11" s="27">
        <v>6.5252564978996841E-2</v>
      </c>
      <c r="CR11" s="27">
        <v>5.6339887288641748E-2</v>
      </c>
    </row>
    <row r="12" spans="1:96" x14ac:dyDescent="0.25">
      <c r="A12" s="10">
        <v>36707</v>
      </c>
      <c r="B12" s="13">
        <v>0</v>
      </c>
      <c r="C12" s="13">
        <v>0</v>
      </c>
      <c r="D12" s="13">
        <v>7362</v>
      </c>
      <c r="E12" s="27">
        <v>8.8972768940415212E-2</v>
      </c>
      <c r="F12" s="27">
        <v>2.2539905878817268E-2</v>
      </c>
      <c r="G12" s="27">
        <v>2.0054378376947153E-3</v>
      </c>
      <c r="H12" s="13">
        <v>0</v>
      </c>
      <c r="I12" s="13">
        <v>3365</v>
      </c>
      <c r="J12" s="27">
        <v>0.13642564802182811</v>
      </c>
      <c r="K12" s="27">
        <v>3.4151372543662531E-2</v>
      </c>
      <c r="L12" s="27">
        <v>4.6591231301040285E-3</v>
      </c>
      <c r="M12" s="13">
        <v>0</v>
      </c>
      <c r="N12" s="13">
        <v>29452.200000000004</v>
      </c>
      <c r="O12" s="27">
        <v>5.8597502401536987E-2</v>
      </c>
      <c r="P12" s="27">
        <v>9.5828751357517047E-2</v>
      </c>
      <c r="Q12" s="27">
        <v>5.6153254878083961E-3</v>
      </c>
      <c r="R12" s="13">
        <v>0</v>
      </c>
      <c r="S12" s="13">
        <v>15798.6</v>
      </c>
      <c r="T12" s="27">
        <v>1.0604603812001585E-2</v>
      </c>
      <c r="U12" s="27">
        <v>1.0245411763098759E-2</v>
      </c>
      <c r="V12" s="27">
        <v>1.0864853263848297E-4</v>
      </c>
      <c r="W12" s="13">
        <v>0</v>
      </c>
      <c r="X12" s="13">
        <v>9642.7000000000007</v>
      </c>
      <c r="Y12" s="27">
        <v>0.10440229685053071</v>
      </c>
      <c r="Z12" s="27">
        <v>8.1963294104790071E-2</v>
      </c>
      <c r="AA12" s="27">
        <v>8.5571561619756462E-3</v>
      </c>
      <c r="AB12" s="13">
        <v>0</v>
      </c>
      <c r="AC12" s="13">
        <v>15457.1</v>
      </c>
      <c r="AD12" s="27">
        <v>2.7125759056606795E-2</v>
      </c>
      <c r="AE12" s="27">
        <v>3.4690964229852392E-2</v>
      </c>
      <c r="AF12" s="27">
        <v>9.4101873714034091E-4</v>
      </c>
      <c r="AG12" s="13">
        <v>0</v>
      </c>
      <c r="AH12" s="13">
        <v>7519.5</v>
      </c>
      <c r="AI12" s="27">
        <v>0</v>
      </c>
      <c r="AJ12" s="27">
        <v>0</v>
      </c>
      <c r="AK12" s="27">
        <v>0</v>
      </c>
      <c r="AL12" s="13">
        <v>0</v>
      </c>
      <c r="AM12" s="13">
        <v>16931.599999999999</v>
      </c>
      <c r="AN12" s="27">
        <v>0.17125396891836137</v>
      </c>
      <c r="AO12" s="27">
        <v>0.19561906193009895</v>
      </c>
      <c r="AP12" s="27">
        <v>3.3500540751616174E-2</v>
      </c>
      <c r="AQ12" s="13">
        <v>0</v>
      </c>
      <c r="AR12" s="13">
        <v>2803.9</v>
      </c>
      <c r="AS12" s="27">
        <v>0.19867549668874171</v>
      </c>
      <c r="AT12" s="27">
        <v>2.0490823526197518E-2</v>
      </c>
      <c r="AU12" s="27">
        <v>4.0710245416286459E-3</v>
      </c>
      <c r="AV12" s="13">
        <v>0</v>
      </c>
      <c r="AW12" s="13">
        <v>20778.2</v>
      </c>
      <c r="AX12" s="27">
        <v>2.3968237855152889E-2</v>
      </c>
      <c r="AY12" s="27">
        <v>2.9028666662113151E-2</v>
      </c>
      <c r="AZ12" s="27">
        <v>6.9576598717547504E-4</v>
      </c>
      <c r="BA12" s="13">
        <v>0</v>
      </c>
      <c r="BB12" s="13">
        <v>44140.5</v>
      </c>
      <c r="BC12" s="27">
        <v>0</v>
      </c>
      <c r="BD12" s="27">
        <v>0</v>
      </c>
      <c r="BE12" s="27">
        <v>0</v>
      </c>
      <c r="BF12" s="13">
        <v>0</v>
      </c>
      <c r="BG12" s="13">
        <v>17529</v>
      </c>
      <c r="BH12" s="27">
        <v>0.14648698855496609</v>
      </c>
      <c r="BI12" s="27">
        <v>0.19066711291126789</v>
      </c>
      <c r="BJ12" s="27">
        <v>2.7930251186841327E-2</v>
      </c>
      <c r="BK12" s="13">
        <v>0</v>
      </c>
      <c r="BL12" s="13">
        <v>9600.2000000000007</v>
      </c>
      <c r="BM12" s="27">
        <v>0.13262279665308285</v>
      </c>
      <c r="BN12" s="27">
        <v>3.756650979802878E-2</v>
      </c>
      <c r="BO12" s="27">
        <v>4.9821755899100151E-3</v>
      </c>
      <c r="BP12" s="13">
        <v>0</v>
      </c>
      <c r="BQ12" s="13">
        <v>12723.3</v>
      </c>
      <c r="BR12" s="27">
        <v>9.7763076286954728E-2</v>
      </c>
      <c r="BS12" s="27">
        <v>8.0747505242235687E-2</v>
      </c>
      <c r="BT12" s="27">
        <v>7.8941245149779637E-3</v>
      </c>
      <c r="BU12" s="13">
        <v>0</v>
      </c>
      <c r="BV12" s="13">
        <v>68565.3</v>
      </c>
      <c r="BW12" s="27">
        <v>4.8626760399775114E-2</v>
      </c>
      <c r="BX12" s="27">
        <v>0.14296447574228008</v>
      </c>
      <c r="BY12" s="27">
        <v>6.951899307599315E-3</v>
      </c>
      <c r="BZ12" s="13">
        <v>100</v>
      </c>
      <c r="CA12" s="13">
        <v>8966.9</v>
      </c>
      <c r="CB12" s="27">
        <v>4.6278234431544538E-2</v>
      </c>
      <c r="CC12" s="27">
        <v>2.349614431003982E-2</v>
      </c>
      <c r="CD12" s="27">
        <v>1.0873600746174241E-3</v>
      </c>
      <c r="CE12" s="13">
        <v>0</v>
      </c>
      <c r="CF12" s="13">
        <v>8063</v>
      </c>
      <c r="CG12" s="27">
        <v>0</v>
      </c>
      <c r="CH12" s="27">
        <v>0</v>
      </c>
      <c r="CI12" s="27">
        <v>0</v>
      </c>
      <c r="CJ12" s="13">
        <v>100</v>
      </c>
      <c r="CK12" s="13">
        <v>232856.7</v>
      </c>
      <c r="CL12" s="27">
        <v>5.9457943110373154E-2</v>
      </c>
      <c r="CM12" s="27">
        <v>0.85703552425771989</v>
      </c>
      <c r="CN12" s="27">
        <v>5.0957569444884339E-2</v>
      </c>
      <c r="CO12" s="13">
        <v>100</v>
      </c>
      <c r="CP12" s="13">
        <v>301422</v>
      </c>
      <c r="CQ12" s="27">
        <v>5.76229920488796E-2</v>
      </c>
      <c r="CR12" s="27">
        <v>3.8487272218643329E-2</v>
      </c>
    </row>
    <row r="13" spans="1:96" x14ac:dyDescent="0.25">
      <c r="A13" s="10">
        <v>36799</v>
      </c>
      <c r="B13" s="13">
        <v>0</v>
      </c>
      <c r="C13" s="13">
        <v>0</v>
      </c>
      <c r="D13" s="13">
        <v>7062</v>
      </c>
      <c r="E13" s="27">
        <v>0</v>
      </c>
      <c r="F13" s="27">
        <v>0</v>
      </c>
      <c r="G13" s="27">
        <v>0</v>
      </c>
      <c r="H13" s="13">
        <v>0</v>
      </c>
      <c r="I13" s="13">
        <v>2915</v>
      </c>
      <c r="J13" s="27">
        <v>0.16447368421052633</v>
      </c>
      <c r="K13" s="27">
        <v>3.0651340996168581E-2</v>
      </c>
      <c r="L13" s="27">
        <v>5.0413389796329904E-3</v>
      </c>
      <c r="M13" s="13">
        <v>1200</v>
      </c>
      <c r="N13" s="13">
        <v>30923.900000000005</v>
      </c>
      <c r="O13" s="27">
        <v>9.5743694362017809E-2</v>
      </c>
      <c r="P13" s="27">
        <v>0.15190804597701149</v>
      </c>
      <c r="Q13" s="27">
        <v>1.4544237525154336E-2</v>
      </c>
      <c r="R13" s="13">
        <v>0</v>
      </c>
      <c r="S13" s="13">
        <v>15435.099999999999</v>
      </c>
      <c r="T13" s="27">
        <v>1.0803180456326344E-2</v>
      </c>
      <c r="U13" s="27">
        <v>9.1954022988505746E-3</v>
      </c>
      <c r="V13" s="27">
        <v>9.9339590403000867E-5</v>
      </c>
      <c r="W13" s="13">
        <v>145</v>
      </c>
      <c r="X13" s="13">
        <v>9922.1</v>
      </c>
      <c r="Y13" s="27">
        <v>0.12500482644117536</v>
      </c>
      <c r="Z13" s="27">
        <v>7.9386973180076634E-2</v>
      </c>
      <c r="AA13" s="27">
        <v>9.9237548040657219E-3</v>
      </c>
      <c r="AB13" s="13">
        <v>0</v>
      </c>
      <c r="AC13" s="13">
        <v>15372.1</v>
      </c>
      <c r="AD13" s="27">
        <v>1.8398290287131979E-2</v>
      </c>
      <c r="AE13" s="27">
        <v>1.6729501915708812E-2</v>
      </c>
      <c r="AF13" s="27">
        <v>3.0779423260434129E-4</v>
      </c>
      <c r="AG13" s="13">
        <v>0</v>
      </c>
      <c r="AH13" s="13">
        <v>11196.7</v>
      </c>
      <c r="AI13" s="27">
        <v>9.8410922576501553E-2</v>
      </c>
      <c r="AJ13" s="27">
        <v>2.9118773946360154E-2</v>
      </c>
      <c r="AK13" s="27">
        <v>2.8656054083578998E-3</v>
      </c>
      <c r="AL13" s="13">
        <v>0</v>
      </c>
      <c r="AM13" s="13">
        <v>17004.599999999999</v>
      </c>
      <c r="AN13" s="27">
        <v>0.1623739866582907</v>
      </c>
      <c r="AO13" s="27">
        <v>0.16637547892720306</v>
      </c>
      <c r="AP13" s="27">
        <v>2.7015049795592393E-2</v>
      </c>
      <c r="AQ13" s="13">
        <v>0</v>
      </c>
      <c r="AR13" s="13">
        <v>2709</v>
      </c>
      <c r="AS13" s="27">
        <v>0.19867549668874171</v>
      </c>
      <c r="AT13" s="27">
        <v>1.8390804597701149E-2</v>
      </c>
      <c r="AU13" s="27">
        <v>3.6538022379538704E-3</v>
      </c>
      <c r="AV13" s="13">
        <v>0</v>
      </c>
      <c r="AW13" s="13">
        <v>21097.5</v>
      </c>
      <c r="AX13" s="27">
        <v>6.9918810773145254E-2</v>
      </c>
      <c r="AY13" s="27">
        <v>8.1195402298850569E-2</v>
      </c>
      <c r="AZ13" s="27">
        <v>5.6770859689827362E-3</v>
      </c>
      <c r="BA13" s="13">
        <v>376.8</v>
      </c>
      <c r="BB13" s="13">
        <v>47277</v>
      </c>
      <c r="BC13" s="27">
        <v>9.8465783924049644E-3</v>
      </c>
      <c r="BD13" s="27">
        <v>2.3098850574712643E-2</v>
      </c>
      <c r="BE13" s="27">
        <v>2.2744464295835649E-4</v>
      </c>
      <c r="BF13" s="13">
        <v>0</v>
      </c>
      <c r="BG13" s="13">
        <v>17825</v>
      </c>
      <c r="BH13" s="27">
        <v>0.11502760662559014</v>
      </c>
      <c r="BI13" s="27">
        <v>0.12337164750957855</v>
      </c>
      <c r="BJ13" s="27">
        <v>1.4191145338482768E-2</v>
      </c>
      <c r="BK13" s="13">
        <v>0</v>
      </c>
      <c r="BL13" s="13">
        <v>9430.2000000000007</v>
      </c>
      <c r="BM13" s="27">
        <v>8.988690592926718E-2</v>
      </c>
      <c r="BN13" s="27">
        <v>3.3716475095785438E-2</v>
      </c>
      <c r="BO13" s="27">
        <v>3.0306696252013453E-3</v>
      </c>
      <c r="BP13" s="13">
        <v>200</v>
      </c>
      <c r="BQ13" s="13">
        <v>14692.3</v>
      </c>
      <c r="BR13" s="27">
        <v>9.8333131762981738E-2</v>
      </c>
      <c r="BS13" s="27">
        <v>8.473256704980843E-2</v>
      </c>
      <c r="BT13" s="27">
        <v>8.3320186803244965E-3</v>
      </c>
      <c r="BU13" s="13">
        <v>0</v>
      </c>
      <c r="BV13" s="13">
        <v>72151</v>
      </c>
      <c r="BW13" s="27">
        <v>2.2977500162102579E-2</v>
      </c>
      <c r="BX13" s="27">
        <v>6.5170881226053634E-2</v>
      </c>
      <c r="BY13" s="27">
        <v>1.4974639339360154E-3</v>
      </c>
      <c r="BZ13" s="13">
        <v>0</v>
      </c>
      <c r="CA13" s="13">
        <v>7542.4</v>
      </c>
      <c r="CB13" s="27">
        <v>0.21632379180455369</v>
      </c>
      <c r="CC13" s="27">
        <v>8.6957854406130269E-2</v>
      </c>
      <c r="CD13" s="27">
        <v>1.8811052792322418E-2</v>
      </c>
      <c r="CE13" s="13">
        <v>0</v>
      </c>
      <c r="CF13" s="13">
        <v>9838</v>
      </c>
      <c r="CG13" s="27">
        <v>0</v>
      </c>
      <c r="CH13" s="27">
        <v>0</v>
      </c>
      <c r="CI13" s="27">
        <v>0</v>
      </c>
      <c r="CJ13" s="13">
        <v>1921.8</v>
      </c>
      <c r="CK13" s="13">
        <v>242677.90000000002</v>
      </c>
      <c r="CL13" s="27">
        <v>7.3747227116060465E-2</v>
      </c>
      <c r="CM13" s="27">
        <v>0.93482911877394637</v>
      </c>
      <c r="CN13" s="27">
        <v>6.8941055336928889E-2</v>
      </c>
      <c r="CO13" s="13">
        <v>1921.8</v>
      </c>
      <c r="CP13" s="13">
        <v>314828.90000000002</v>
      </c>
      <c r="CQ13" s="27">
        <v>6.446448732899869E-2</v>
      </c>
      <c r="CR13" s="27">
        <v>3.8799080595884494E-2</v>
      </c>
    </row>
    <row r="14" spans="1:96" x14ac:dyDescent="0.25">
      <c r="A14" s="10">
        <v>36891</v>
      </c>
      <c r="B14" s="13">
        <v>1</v>
      </c>
      <c r="C14" s="13">
        <v>0</v>
      </c>
      <c r="D14" s="13">
        <v>7362</v>
      </c>
      <c r="E14" s="27">
        <v>0</v>
      </c>
      <c r="F14" s="27">
        <v>0</v>
      </c>
      <c r="G14" s="27">
        <v>0</v>
      </c>
      <c r="H14" s="13">
        <v>0</v>
      </c>
      <c r="I14" s="13">
        <v>2665</v>
      </c>
      <c r="J14" s="27">
        <v>0.13736263736263737</v>
      </c>
      <c r="K14" s="27">
        <v>2.2513902334691673E-2</v>
      </c>
      <c r="L14" s="27">
        <v>3.092569002018087E-3</v>
      </c>
      <c r="M14" s="13">
        <v>725</v>
      </c>
      <c r="N14" s="13">
        <v>32995.300000000003</v>
      </c>
      <c r="O14" s="27">
        <v>0.13121102505492555</v>
      </c>
      <c r="P14" s="27">
        <v>0.15973613706463741</v>
      </c>
      <c r="Q14" s="27">
        <v>2.0959142282565159E-2</v>
      </c>
      <c r="R14" s="13">
        <v>0</v>
      </c>
      <c r="S14" s="13">
        <v>20188.7</v>
      </c>
      <c r="T14" s="27">
        <v>1.0004201764741191E-2</v>
      </c>
      <c r="U14" s="27">
        <v>6.7541707004075014E-3</v>
      </c>
      <c r="V14" s="27">
        <v>6.7570086440379978E-5</v>
      </c>
      <c r="W14" s="13">
        <v>565</v>
      </c>
      <c r="X14" s="13">
        <v>13632.7</v>
      </c>
      <c r="Y14" s="27">
        <v>0.19449228804211099</v>
      </c>
      <c r="Z14" s="27">
        <v>9.0505887385460518E-2</v>
      </c>
      <c r="AA14" s="27">
        <v>1.7602697118879847E-2</v>
      </c>
      <c r="AB14" s="13">
        <v>127.2</v>
      </c>
      <c r="AC14" s="13">
        <v>15407.9</v>
      </c>
      <c r="AD14" s="27">
        <v>8.5083612040133781E-3</v>
      </c>
      <c r="AE14" s="27">
        <v>5.7275367539455614E-3</v>
      </c>
      <c r="AF14" s="27">
        <v>4.873195151183113E-5</v>
      </c>
      <c r="AG14" s="13">
        <v>0</v>
      </c>
      <c r="AH14" s="13">
        <v>10981.5</v>
      </c>
      <c r="AI14" s="27">
        <v>5.788306402476176E-2</v>
      </c>
      <c r="AJ14" s="27">
        <v>2.1388207217957089E-2</v>
      </c>
      <c r="AK14" s="27">
        <v>1.2380149677718819E-3</v>
      </c>
      <c r="AL14" s="13">
        <v>0</v>
      </c>
      <c r="AM14" s="13">
        <v>17804.599999999999</v>
      </c>
      <c r="AN14" s="27">
        <v>6.6012364220600042E-2</v>
      </c>
      <c r="AO14" s="27">
        <v>4.2551275412567258E-2</v>
      </c>
      <c r="AP14" s="27">
        <v>2.8089102905854532E-3</v>
      </c>
      <c r="AQ14" s="13">
        <v>0</v>
      </c>
      <c r="AR14" s="13">
        <v>3071</v>
      </c>
      <c r="AS14" s="27">
        <v>0.64489795918367343</v>
      </c>
      <c r="AT14" s="27">
        <v>2.1343179413287706E-2</v>
      </c>
      <c r="AU14" s="27">
        <v>1.3764172846120235E-2</v>
      </c>
      <c r="AV14" s="13">
        <v>0</v>
      </c>
      <c r="AW14" s="13">
        <v>22672.799999999999</v>
      </c>
      <c r="AX14" s="27">
        <v>0.11377841970266703</v>
      </c>
      <c r="AY14" s="27">
        <v>0.10286601976720625</v>
      </c>
      <c r="AZ14" s="27">
        <v>1.1703933170216035E-2</v>
      </c>
      <c r="BA14" s="13">
        <v>0</v>
      </c>
      <c r="BB14" s="13">
        <v>51568.399999999994</v>
      </c>
      <c r="BC14" s="27">
        <v>8.4976635935554885E-3</v>
      </c>
      <c r="BD14" s="27">
        <v>1.6966476799423643E-2</v>
      </c>
      <c r="BE14" s="27">
        <v>1.4417541220936614E-4</v>
      </c>
      <c r="BF14" s="13">
        <v>0</v>
      </c>
      <c r="BG14" s="13">
        <v>18496.900000000001</v>
      </c>
      <c r="BH14" s="27">
        <v>9.6589119007743723E-2</v>
      </c>
      <c r="BI14" s="27">
        <v>7.8686088659747397E-2</v>
      </c>
      <c r="BJ14" s="27">
        <v>7.6002199818102148E-3</v>
      </c>
      <c r="BK14" s="13">
        <v>100</v>
      </c>
      <c r="BL14" s="13">
        <v>9250.2000000000007</v>
      </c>
      <c r="BM14" s="27">
        <v>0.12262687449213268</v>
      </c>
      <c r="BN14" s="27">
        <v>3.7373077875588176E-2</v>
      </c>
      <c r="BO14" s="27">
        <v>4.5829437300344521E-3</v>
      </c>
      <c r="BP14" s="13">
        <v>400</v>
      </c>
      <c r="BQ14" s="13">
        <v>13502.7</v>
      </c>
      <c r="BR14" s="27">
        <v>9.2883871707474697E-2</v>
      </c>
      <c r="BS14" s="27">
        <v>8.0248553481774995E-2</v>
      </c>
      <c r="BT14" s="27">
        <v>7.4537963463116108E-3</v>
      </c>
      <c r="BU14" s="13">
        <v>1447.4</v>
      </c>
      <c r="BV14" s="13">
        <v>73918.400000000023</v>
      </c>
      <c r="BW14" s="27">
        <v>9.1863222852827719E-2</v>
      </c>
      <c r="BX14" s="27">
        <v>0.21033838395209042</v>
      </c>
      <c r="BY14" s="27">
        <v>1.9322361839494526E-2</v>
      </c>
      <c r="BZ14" s="13">
        <v>288</v>
      </c>
      <c r="CA14" s="13">
        <v>8519.4</v>
      </c>
      <c r="CB14" s="27">
        <v>0.35121524312539343</v>
      </c>
      <c r="CC14" s="27">
        <v>0.1030011031812144</v>
      </c>
      <c r="CD14" s="27">
        <v>3.6175557495973953E-2</v>
      </c>
      <c r="CE14" s="13">
        <v>0</v>
      </c>
      <c r="CF14" s="13">
        <v>12517.9</v>
      </c>
      <c r="CG14" s="27">
        <v>0</v>
      </c>
      <c r="CH14" s="27">
        <v>0</v>
      </c>
      <c r="CI14" s="27">
        <v>0</v>
      </c>
      <c r="CJ14" s="13">
        <v>2205.2000000000003</v>
      </c>
      <c r="CK14" s="13">
        <v>263272</v>
      </c>
      <c r="CL14" s="27">
        <v>7.8552257685375326E-2</v>
      </c>
      <c r="CM14" s="27">
        <v>0.78966161604790963</v>
      </c>
      <c r="CN14" s="27">
        <v>6.2029702748045312E-2</v>
      </c>
      <c r="CO14" s="13">
        <v>3652.6000000000004</v>
      </c>
      <c r="CP14" s="13">
        <v>337190.40000000002</v>
      </c>
      <c r="CQ14" s="27">
        <v>8.1021634711852156E-2</v>
      </c>
      <c r="CR14" s="27">
        <v>4.3463153652005433E-2</v>
      </c>
    </row>
    <row r="15" spans="1:96" x14ac:dyDescent="0.25">
      <c r="A15" s="10">
        <v>36981</v>
      </c>
      <c r="B15" s="13">
        <v>0</v>
      </c>
      <c r="C15" s="13">
        <v>0</v>
      </c>
      <c r="D15" s="13">
        <v>7217</v>
      </c>
      <c r="E15" s="27">
        <v>0</v>
      </c>
      <c r="F15" s="27">
        <v>0</v>
      </c>
      <c r="G15" s="27">
        <v>0</v>
      </c>
      <c r="H15" s="13">
        <v>0</v>
      </c>
      <c r="I15" s="13">
        <v>3162.7</v>
      </c>
      <c r="J15" s="27">
        <v>0.1589825119236884</v>
      </c>
      <c r="K15" s="27">
        <v>1.7707953350167692E-2</v>
      </c>
      <c r="L15" s="27">
        <v>2.8152549046371531E-3</v>
      </c>
      <c r="M15" s="13">
        <v>1275.7</v>
      </c>
      <c r="N15" s="13">
        <v>32731.4</v>
      </c>
      <c r="O15" s="27">
        <v>0.16018676680008884</v>
      </c>
      <c r="P15" s="27">
        <v>0.15576624084941509</v>
      </c>
      <c r="Q15" s="27">
        <v>2.4951690498271728E-2</v>
      </c>
      <c r="R15" s="13">
        <v>110</v>
      </c>
      <c r="S15" s="13">
        <v>18839.800000000003</v>
      </c>
      <c r="T15" s="27">
        <v>1.4718466541160363E-2</v>
      </c>
      <c r="U15" s="27">
        <v>7.6144199405721079E-3</v>
      </c>
      <c r="V15" s="27">
        <v>1.1207258512565484E-4</v>
      </c>
      <c r="W15" s="13">
        <v>525</v>
      </c>
      <c r="X15" s="13">
        <v>13627.9</v>
      </c>
      <c r="Y15" s="27">
        <v>0.18418656052063401</v>
      </c>
      <c r="Z15" s="27">
        <v>6.3748632060603702E-2</v>
      </c>
      <c r="AA15" s="27">
        <v>1.1741641277138013E-2</v>
      </c>
      <c r="AB15" s="13">
        <v>0</v>
      </c>
      <c r="AC15" s="13">
        <v>14338.300000000001</v>
      </c>
      <c r="AD15" s="27">
        <v>8.6590695584691409E-3</v>
      </c>
      <c r="AE15" s="27">
        <v>4.5049033322826617E-3</v>
      </c>
      <c r="AF15" s="27">
        <v>3.9008271308414987E-5</v>
      </c>
      <c r="AG15" s="13">
        <v>449</v>
      </c>
      <c r="AH15" s="13">
        <v>10154.299999999999</v>
      </c>
      <c r="AI15" s="27">
        <v>0.11450807381061553</v>
      </c>
      <c r="AJ15" s="27">
        <v>3.2724297791109899E-2</v>
      </c>
      <c r="AK15" s="27">
        <v>3.7471963068649752E-3</v>
      </c>
      <c r="AL15" s="13">
        <v>0</v>
      </c>
      <c r="AM15" s="13">
        <v>18584.599999999999</v>
      </c>
      <c r="AN15" s="27">
        <v>3.1717756817715805E-2</v>
      </c>
      <c r="AO15" s="27">
        <v>1.7530873816666015E-2</v>
      </c>
      <c r="AP15" s="27">
        <v>5.5603999251907401E-4</v>
      </c>
      <c r="AQ15" s="13">
        <v>0</v>
      </c>
      <c r="AR15" s="13">
        <v>2936</v>
      </c>
      <c r="AS15" s="27">
        <v>0.63931623931623927</v>
      </c>
      <c r="AT15" s="27">
        <v>1.3245549105925434E-2</v>
      </c>
      <c r="AU15" s="27">
        <v>8.4680946420788231E-3</v>
      </c>
      <c r="AV15" s="13">
        <v>0</v>
      </c>
      <c r="AW15" s="13">
        <v>22085.9</v>
      </c>
      <c r="AX15" s="27">
        <v>0.11779183369859869</v>
      </c>
      <c r="AY15" s="27">
        <v>8.3563831859441343E-2</v>
      </c>
      <c r="AZ15" s="27">
        <v>9.8431369856049784E-3</v>
      </c>
      <c r="BA15" s="13">
        <v>0</v>
      </c>
      <c r="BB15" s="13">
        <v>51718.399999999994</v>
      </c>
      <c r="BC15" s="27">
        <v>1.0762833911956047E-2</v>
      </c>
      <c r="BD15" s="27">
        <v>1.6886304314719911E-2</v>
      </c>
      <c r="BE15" s="27">
        <v>1.8174448872607717E-4</v>
      </c>
      <c r="BF15" s="13">
        <v>125</v>
      </c>
      <c r="BG15" s="13">
        <v>18854.600000000002</v>
      </c>
      <c r="BH15" s="27">
        <v>0.13917762963836941</v>
      </c>
      <c r="BI15" s="27">
        <v>8.3553207087431233E-2</v>
      </c>
      <c r="BJ15" s="27">
        <v>1.1628737311112487E-2</v>
      </c>
      <c r="BK15" s="13">
        <v>0</v>
      </c>
      <c r="BL15" s="13">
        <v>9175.2000000000007</v>
      </c>
      <c r="BM15" s="27">
        <v>8.8358971629318148E-2</v>
      </c>
      <c r="BN15" s="27">
        <v>2.939520256127837E-2</v>
      </c>
      <c r="BO15" s="27">
        <v>2.5973298691500555E-3</v>
      </c>
      <c r="BP15" s="13">
        <v>300</v>
      </c>
      <c r="BQ15" s="13">
        <v>16714.900000000001</v>
      </c>
      <c r="BR15" s="27">
        <v>8.3216600362339133E-2</v>
      </c>
      <c r="BS15" s="27">
        <v>6.3118228921337727E-2</v>
      </c>
      <c r="BT15" s="27">
        <v>5.2524844317255971E-3</v>
      </c>
      <c r="BU15" s="13">
        <v>3533.4</v>
      </c>
      <c r="BV15" s="13">
        <v>71402.900000000023</v>
      </c>
      <c r="BW15" s="27">
        <v>0.1810019252834445</v>
      </c>
      <c r="BX15" s="27">
        <v>0.32962646843203153</v>
      </c>
      <c r="BY15" s="27">
        <v>5.9663025410580245E-2</v>
      </c>
      <c r="BZ15" s="13">
        <v>0</v>
      </c>
      <c r="CA15" s="13">
        <v>7506.4</v>
      </c>
      <c r="CB15" s="27">
        <v>0.26477533162025141</v>
      </c>
      <c r="CC15" s="27">
        <v>8.1013886577017191E-2</v>
      </c>
      <c r="CD15" s="27">
        <v>2.1450478684275159E-2</v>
      </c>
      <c r="CE15" s="13">
        <v>0</v>
      </c>
      <c r="CF15" s="13">
        <v>21455.3</v>
      </c>
      <c r="CG15" s="27">
        <v>0</v>
      </c>
      <c r="CH15" s="27">
        <v>0</v>
      </c>
      <c r="CI15" s="27">
        <v>0</v>
      </c>
      <c r="CJ15" s="13">
        <v>2784.7000000000003</v>
      </c>
      <c r="CK15" s="13">
        <v>272612.7</v>
      </c>
      <c r="CL15" s="27">
        <v>8.2033293332102533E-2</v>
      </c>
      <c r="CM15" s="27">
        <v>0.67037353156796853</v>
      </c>
      <c r="CN15" s="27">
        <v>5.499294855719266E-2</v>
      </c>
      <c r="CO15" s="13">
        <v>6318.1</v>
      </c>
      <c r="CP15" s="13">
        <v>344015.60000000003</v>
      </c>
      <c r="CQ15" s="27">
        <v>0.10006914421015586</v>
      </c>
      <c r="CR15" s="27">
        <v>6.1916695228000425E-2</v>
      </c>
    </row>
    <row r="16" spans="1:96" x14ac:dyDescent="0.25">
      <c r="A16" s="10">
        <v>37072</v>
      </c>
      <c r="B16" s="13">
        <v>0</v>
      </c>
      <c r="C16" s="13">
        <v>0</v>
      </c>
      <c r="D16" s="13">
        <v>7935.8</v>
      </c>
      <c r="E16" s="27">
        <v>0</v>
      </c>
      <c r="F16" s="27">
        <v>0</v>
      </c>
      <c r="G16" s="27">
        <v>0</v>
      </c>
      <c r="H16" s="13">
        <v>0</v>
      </c>
      <c r="I16" s="13">
        <v>2530.3000000000002</v>
      </c>
      <c r="J16" s="27">
        <v>0</v>
      </c>
      <c r="K16" s="27">
        <v>0</v>
      </c>
      <c r="L16" s="27">
        <v>0</v>
      </c>
      <c r="M16" s="13">
        <v>741.8</v>
      </c>
      <c r="N16" s="13">
        <v>37567.600000000006</v>
      </c>
      <c r="O16" s="27">
        <v>0.1735693768207468</v>
      </c>
      <c r="P16" s="27">
        <v>0.15745994196898855</v>
      </c>
      <c r="Q16" s="27">
        <v>2.7330224001788299E-2</v>
      </c>
      <c r="R16" s="13">
        <v>130</v>
      </c>
      <c r="S16" s="13">
        <v>16420.7</v>
      </c>
      <c r="T16" s="27">
        <v>6.0195207170255588E-2</v>
      </c>
      <c r="U16" s="27">
        <v>2.9292723946108785E-2</v>
      </c>
      <c r="V16" s="27">
        <v>1.763281586517125E-3</v>
      </c>
      <c r="W16" s="13">
        <v>150</v>
      </c>
      <c r="X16" s="13">
        <v>13185.6</v>
      </c>
      <c r="Y16" s="27">
        <v>0.21259605712093085</v>
      </c>
      <c r="Z16" s="27">
        <v>6.3144147307595169E-2</v>
      </c>
      <c r="AA16" s="27">
        <v>1.3424196747857975E-2</v>
      </c>
      <c r="AB16" s="13">
        <v>0</v>
      </c>
      <c r="AC16" s="13">
        <v>13977.5</v>
      </c>
      <c r="AD16" s="27">
        <v>8.2292279923142121E-3</v>
      </c>
      <c r="AE16" s="27">
        <v>3.9180173353785888E-3</v>
      </c>
      <c r="AF16" s="27">
        <v>3.2242257930669824E-5</v>
      </c>
      <c r="AG16" s="13">
        <v>513</v>
      </c>
      <c r="AH16" s="13">
        <v>6599.9</v>
      </c>
      <c r="AI16" s="27">
        <v>0.19110313185717134</v>
      </c>
      <c r="AJ16" s="27">
        <v>4.4262507161470371E-2</v>
      </c>
      <c r="AK16" s="27">
        <v>8.4587037424074633E-3</v>
      </c>
      <c r="AL16" s="13">
        <v>0</v>
      </c>
      <c r="AM16" s="13">
        <v>19854.3</v>
      </c>
      <c r="AN16" s="27">
        <v>2.0671407309409626E-2</v>
      </c>
      <c r="AO16" s="27">
        <v>1.0780708076906493E-2</v>
      </c>
      <c r="AP16" s="27">
        <v>2.2285240774157626E-4</v>
      </c>
      <c r="AQ16" s="13">
        <v>0</v>
      </c>
      <c r="AR16" s="13">
        <v>2936</v>
      </c>
      <c r="AS16" s="27">
        <v>6.2056421413031845E-2</v>
      </c>
      <c r="AT16" s="27">
        <v>5.3595520153763712E-3</v>
      </c>
      <c r="AU16" s="27">
        <v>3.3259461845126022E-4</v>
      </c>
      <c r="AV16" s="13">
        <v>0</v>
      </c>
      <c r="AW16" s="13">
        <v>23528.699999999997</v>
      </c>
      <c r="AX16" s="27">
        <v>0.10393104311249289</v>
      </c>
      <c r="AY16" s="27">
        <v>6.6516968834513066E-2</v>
      </c>
      <c r="AZ16" s="27">
        <v>6.9131779556521238E-3</v>
      </c>
      <c r="BA16" s="13">
        <v>0</v>
      </c>
      <c r="BB16" s="13">
        <v>54532.6</v>
      </c>
      <c r="BC16" s="27">
        <v>1.517653855302953E-2</v>
      </c>
      <c r="BD16" s="27">
        <v>2.0634275259199027E-2</v>
      </c>
      <c r="BE16" s="27">
        <v>3.1315687398505743E-4</v>
      </c>
      <c r="BF16" s="13">
        <v>0</v>
      </c>
      <c r="BG16" s="13">
        <v>26596.6</v>
      </c>
      <c r="BH16" s="27">
        <v>7.397455644931257E-2</v>
      </c>
      <c r="BI16" s="27">
        <v>3.9940983323784714E-2</v>
      </c>
      <c r="BJ16" s="27">
        <v>2.9546165255263644E-3</v>
      </c>
      <c r="BK16" s="13">
        <v>220</v>
      </c>
      <c r="BL16" s="13">
        <v>9057.7999999999993</v>
      </c>
      <c r="BM16" s="27">
        <v>5.2082248286494028E-2</v>
      </c>
      <c r="BN16" s="27">
        <v>1.5401011538437847E-2</v>
      </c>
      <c r="BO16" s="27">
        <v>8.0211930680807928E-4</v>
      </c>
      <c r="BP16" s="13">
        <v>0</v>
      </c>
      <c r="BQ16" s="13">
        <v>15192.2</v>
      </c>
      <c r="BR16" s="27">
        <v>0.29985145363231236</v>
      </c>
      <c r="BS16" s="27">
        <v>0.11751279824058845</v>
      </c>
      <c r="BT16" s="27">
        <v>3.5236383372841087E-2</v>
      </c>
      <c r="BU16" s="13">
        <v>1701.3</v>
      </c>
      <c r="BV16" s="13">
        <v>68995.8</v>
      </c>
      <c r="BW16" s="27">
        <v>0.16860569413391321</v>
      </c>
      <c r="BX16" s="27">
        <v>0.35608678778022146</v>
      </c>
      <c r="BY16" s="27">
        <v>6.0038260025599685E-2</v>
      </c>
      <c r="BZ16" s="13">
        <v>0</v>
      </c>
      <c r="CA16" s="13">
        <v>6367.4</v>
      </c>
      <c r="CB16" s="27">
        <v>0.25231685420825484</v>
      </c>
      <c r="CC16" s="27">
        <v>6.9689577211431264E-2</v>
      </c>
      <c r="CD16" s="27">
        <v>1.7583854893091621E-2</v>
      </c>
      <c r="CE16" s="13">
        <v>0</v>
      </c>
      <c r="CF16" s="13">
        <v>24379.9</v>
      </c>
      <c r="CG16" s="27">
        <v>0</v>
      </c>
      <c r="CH16" s="27">
        <v>0</v>
      </c>
      <c r="CI16" s="27">
        <v>0</v>
      </c>
      <c r="CJ16" s="13">
        <v>1754.8</v>
      </c>
      <c r="CK16" s="13">
        <v>282780.40000000008</v>
      </c>
      <c r="CL16" s="27">
        <v>8.9775814911059029E-2</v>
      </c>
      <c r="CM16" s="27">
        <v>0.64391321221977871</v>
      </c>
      <c r="CN16" s="27">
        <v>5.7807833359028324E-2</v>
      </c>
      <c r="CO16" s="13">
        <v>3456.1</v>
      </c>
      <c r="CP16" s="13">
        <v>351776.20000000007</v>
      </c>
      <c r="CQ16" s="27">
        <v>0.10770746660827675</v>
      </c>
      <c r="CR16" s="27">
        <v>7.4527056887152374E-2</v>
      </c>
    </row>
    <row r="17" spans="1:96" x14ac:dyDescent="0.25">
      <c r="A17" s="10">
        <v>37164</v>
      </c>
      <c r="B17" s="13">
        <v>0</v>
      </c>
      <c r="C17" s="13">
        <v>2123.9</v>
      </c>
      <c r="D17" s="13">
        <v>9310.7999999999993</v>
      </c>
      <c r="E17" s="27">
        <v>0.3007504956103087</v>
      </c>
      <c r="F17" s="27">
        <v>5.4315664567078155E-2</v>
      </c>
      <c r="G17" s="27">
        <v>1.6335463037952039E-2</v>
      </c>
      <c r="H17" s="13">
        <v>0</v>
      </c>
      <c r="I17" s="13">
        <v>2557.3000000000002</v>
      </c>
      <c r="J17" s="27">
        <v>0</v>
      </c>
      <c r="K17" s="27">
        <v>0</v>
      </c>
      <c r="L17" s="27">
        <v>0</v>
      </c>
      <c r="M17" s="13">
        <v>255</v>
      </c>
      <c r="N17" s="13">
        <v>40080.5</v>
      </c>
      <c r="O17" s="27">
        <v>0.15730228076018868</v>
      </c>
      <c r="P17" s="27">
        <v>0.1243999805641014</v>
      </c>
      <c r="Q17" s="27">
        <v>1.9568400669256292E-2</v>
      </c>
      <c r="R17" s="13">
        <v>0</v>
      </c>
      <c r="S17" s="13">
        <v>16403.100000000002</v>
      </c>
      <c r="T17" s="27">
        <v>8.0401163581706639E-2</v>
      </c>
      <c r="U17" s="27">
        <v>3.1736776556214506E-2</v>
      </c>
      <c r="V17" s="27">
        <v>2.5516737634522749E-3</v>
      </c>
      <c r="W17" s="13">
        <v>0</v>
      </c>
      <c r="X17" s="13">
        <v>13915.499999999998</v>
      </c>
      <c r="Y17" s="27">
        <v>0.18191713447758034</v>
      </c>
      <c r="Z17" s="27">
        <v>4.6160259213511023E-2</v>
      </c>
      <c r="AA17" s="27">
        <v>8.3973420828642523E-3</v>
      </c>
      <c r="AB17" s="13">
        <v>0</v>
      </c>
      <c r="AC17" s="13">
        <v>14292</v>
      </c>
      <c r="AD17" s="27">
        <v>8.2747314940704256E-3</v>
      </c>
      <c r="AE17" s="27">
        <v>3.2529556631349598E-3</v>
      </c>
      <c r="AF17" s="27">
        <v>2.6917334674557598E-5</v>
      </c>
      <c r="AG17" s="13">
        <v>0</v>
      </c>
      <c r="AH17" s="13">
        <v>6369</v>
      </c>
      <c r="AI17" s="27">
        <v>8.5918172318629596E-2</v>
      </c>
      <c r="AJ17" s="27">
        <v>2.4601755879998674E-2</v>
      </c>
      <c r="AK17" s="27">
        <v>2.113737901038585E-3</v>
      </c>
      <c r="AL17" s="13">
        <v>0</v>
      </c>
      <c r="AM17" s="13">
        <v>20307.600000000002</v>
      </c>
      <c r="AN17" s="27">
        <v>2.0582665866883079E-2</v>
      </c>
      <c r="AO17" s="27">
        <v>8.9507427837833015E-3</v>
      </c>
      <c r="AP17" s="27">
        <v>1.8423014797902659E-4</v>
      </c>
      <c r="AQ17" s="13">
        <v>0</v>
      </c>
      <c r="AR17" s="13">
        <v>3336</v>
      </c>
      <c r="AS17" s="27">
        <v>6.4230343300110737E-2</v>
      </c>
      <c r="AT17" s="27">
        <v>4.4497978410808414E-3</v>
      </c>
      <c r="AU17" s="27">
        <v>2.8581204294871406E-4</v>
      </c>
      <c r="AV17" s="13">
        <v>0</v>
      </c>
      <c r="AW17" s="13">
        <v>26063.300000000003</v>
      </c>
      <c r="AX17" s="27">
        <v>5.9722715961606825E-2</v>
      </c>
      <c r="AY17" s="27">
        <v>3.2222674021619886E-2</v>
      </c>
      <c r="AZ17" s="27">
        <v>1.9244256081166514E-3</v>
      </c>
      <c r="BA17" s="13">
        <v>225</v>
      </c>
      <c r="BB17" s="13">
        <v>56692.999999999993</v>
      </c>
      <c r="BC17" s="27">
        <v>1.413160733549083E-2</v>
      </c>
      <c r="BD17" s="27">
        <v>1.7085689296701782E-2</v>
      </c>
      <c r="BE17" s="27">
        <v>2.4144825219718808E-4</v>
      </c>
      <c r="BF17" s="13">
        <v>105</v>
      </c>
      <c r="BG17" s="13">
        <v>26309.4</v>
      </c>
      <c r="BH17" s="27">
        <v>7.4429172510518934E-2</v>
      </c>
      <c r="BI17" s="27">
        <v>3.3928429860700875E-2</v>
      </c>
      <c r="BJ17" s="27">
        <v>2.5252649591131471E-3</v>
      </c>
      <c r="BK17" s="13">
        <v>0</v>
      </c>
      <c r="BL17" s="13">
        <v>8262.7999999999993</v>
      </c>
      <c r="BM17" s="27">
        <v>5.3021144832559222E-2</v>
      </c>
      <c r="BN17" s="27">
        <v>1.2786775405404717E-2</v>
      </c>
      <c r="BO17" s="27">
        <v>6.7796947071136968E-4</v>
      </c>
      <c r="BP17" s="13">
        <v>2150.1999999999998</v>
      </c>
      <c r="BQ17" s="13">
        <v>14805</v>
      </c>
      <c r="BR17" s="27">
        <v>0.51551492958896838</v>
      </c>
      <c r="BS17" s="27">
        <v>0.19369663119615171</v>
      </c>
      <c r="BT17" s="27">
        <v>9.9853505192704528E-2</v>
      </c>
      <c r="BU17" s="13">
        <v>526.9</v>
      </c>
      <c r="BV17" s="13">
        <v>65484.100000000006</v>
      </c>
      <c r="BW17" s="27">
        <v>0.20461947859350529</v>
      </c>
      <c r="BX17" s="27">
        <v>0.37755511739538505</v>
      </c>
      <c r="BY17" s="27">
        <v>7.7255131261753374E-2</v>
      </c>
      <c r="BZ17" s="13">
        <v>0</v>
      </c>
      <c r="CA17" s="13">
        <v>6966.7999999999993</v>
      </c>
      <c r="CB17" s="27">
        <v>0.18071170980059398</v>
      </c>
      <c r="CC17" s="27">
        <v>3.4856749755133254E-2</v>
      </c>
      <c r="CD17" s="27">
        <v>6.2990228463415659E-3</v>
      </c>
      <c r="CE17" s="13">
        <v>0</v>
      </c>
      <c r="CF17" s="13">
        <v>24648.100000000002</v>
      </c>
      <c r="CG17" s="27">
        <v>0</v>
      </c>
      <c r="CH17" s="27">
        <v>0</v>
      </c>
      <c r="CI17" s="27">
        <v>0</v>
      </c>
      <c r="CJ17" s="13">
        <v>4859.1000000000004</v>
      </c>
      <c r="CK17" s="13">
        <v>291862.69999999995</v>
      </c>
      <c r="CL17" s="27">
        <v>0.10029508249412081</v>
      </c>
      <c r="CM17" s="27">
        <v>0.62244488260461517</v>
      </c>
      <c r="CN17" s="27">
        <v>6.2428160848873218E-2</v>
      </c>
      <c r="CO17" s="13">
        <v>5386</v>
      </c>
      <c r="CP17" s="13">
        <v>357346.8</v>
      </c>
      <c r="CQ17" s="27">
        <v>0.12420365474707053</v>
      </c>
      <c r="CR17" s="27">
        <v>9.1586152178994754E-2</v>
      </c>
    </row>
    <row r="18" spans="1:96" x14ac:dyDescent="0.25">
      <c r="A18" s="10">
        <v>37256</v>
      </c>
      <c r="B18" s="13">
        <v>1</v>
      </c>
      <c r="C18" s="13">
        <v>0</v>
      </c>
      <c r="D18" s="13">
        <v>8462.6</v>
      </c>
      <c r="E18" s="27">
        <v>0.43785656071719642</v>
      </c>
      <c r="F18" s="27">
        <v>7.507231255793155E-2</v>
      </c>
      <c r="G18" s="27">
        <v>3.2870904581702304E-2</v>
      </c>
      <c r="H18" s="13">
        <v>0</v>
      </c>
      <c r="I18" s="13">
        <v>2997.8</v>
      </c>
      <c r="J18" s="27">
        <v>0</v>
      </c>
      <c r="K18" s="27">
        <v>0</v>
      </c>
      <c r="L18" s="27">
        <v>0</v>
      </c>
      <c r="M18" s="13">
        <v>250</v>
      </c>
      <c r="N18" s="13">
        <v>40920.5</v>
      </c>
      <c r="O18" s="27">
        <v>0.12471170136352751</v>
      </c>
      <c r="P18" s="27">
        <v>9.5832188287461609E-2</v>
      </c>
      <c r="Q18" s="27">
        <v>1.1951395246719251E-2</v>
      </c>
      <c r="R18" s="13">
        <v>100</v>
      </c>
      <c r="S18" s="13">
        <v>17003.100000000002</v>
      </c>
      <c r="T18" s="27">
        <v>6.6423296200349702E-2</v>
      </c>
      <c r="U18" s="27">
        <v>3.1230640961745371E-2</v>
      </c>
      <c r="V18" s="27">
        <v>2.0744421151287873E-3</v>
      </c>
      <c r="W18" s="13">
        <v>700</v>
      </c>
      <c r="X18" s="13">
        <v>14130.499999999998</v>
      </c>
      <c r="Y18" s="27">
        <v>0.14707284690486844</v>
      </c>
      <c r="Z18" s="27">
        <v>4.6694582496867615E-2</v>
      </c>
      <c r="AA18" s="27">
        <v>6.8675051828485604E-3</v>
      </c>
      <c r="AB18" s="13">
        <v>0</v>
      </c>
      <c r="AC18" s="13">
        <v>15121.7</v>
      </c>
      <c r="AD18" s="27">
        <v>2.2715619909267324E-2</v>
      </c>
      <c r="AE18" s="27">
        <v>8.1511740019469658E-3</v>
      </c>
      <c r="AF18" s="27">
        <v>1.8515897044252871E-4</v>
      </c>
      <c r="AG18" s="13">
        <v>0</v>
      </c>
      <c r="AH18" s="13">
        <v>6459</v>
      </c>
      <c r="AI18" s="27">
        <v>8.7601875882165461E-2</v>
      </c>
      <c r="AJ18" s="27">
        <v>2.2404083971065657E-2</v>
      </c>
      <c r="AK18" s="27">
        <v>1.9626397832869062E-3</v>
      </c>
      <c r="AL18" s="13">
        <v>0</v>
      </c>
      <c r="AM18" s="13">
        <v>18108.3</v>
      </c>
      <c r="AN18" s="27">
        <v>1.9657841232041159E-2</v>
      </c>
      <c r="AO18" s="27">
        <v>8.1511740019469658E-3</v>
      </c>
      <c r="AP18" s="27">
        <v>1.6023448438501502E-4</v>
      </c>
      <c r="AQ18" s="13">
        <v>0</v>
      </c>
      <c r="AR18" s="13">
        <v>4011</v>
      </c>
      <c r="AS18" s="27">
        <v>0</v>
      </c>
      <c r="AT18" s="27">
        <v>0</v>
      </c>
      <c r="AU18" s="27">
        <v>0</v>
      </c>
      <c r="AV18" s="13">
        <v>0</v>
      </c>
      <c r="AW18" s="13">
        <v>26116.9</v>
      </c>
      <c r="AX18" s="27">
        <v>2.2052856285946155E-2</v>
      </c>
      <c r="AY18" s="27">
        <v>1.1644534288495665E-2</v>
      </c>
      <c r="AZ18" s="27">
        <v>2.5679524118096716E-4</v>
      </c>
      <c r="BA18" s="13">
        <v>0</v>
      </c>
      <c r="BB18" s="13">
        <v>61543.799999999996</v>
      </c>
      <c r="BC18" s="27">
        <v>1.8288331613934117E-2</v>
      </c>
      <c r="BD18" s="27">
        <v>2.1963920574960522E-2</v>
      </c>
      <c r="BE18" s="27">
        <v>4.0168346301698853E-4</v>
      </c>
      <c r="BF18" s="13">
        <v>700</v>
      </c>
      <c r="BG18" s="13">
        <v>26666.800000000003</v>
      </c>
      <c r="BH18" s="27">
        <v>0.10362276922078835</v>
      </c>
      <c r="BI18" s="27">
        <v>4.4638157741519281E-2</v>
      </c>
      <c r="BJ18" s="27">
        <v>4.6255295180905997E-3</v>
      </c>
      <c r="BK18" s="13">
        <v>0</v>
      </c>
      <c r="BL18" s="13">
        <v>8910.4</v>
      </c>
      <c r="BM18" s="27">
        <v>4.2701779420985492E-2</v>
      </c>
      <c r="BN18" s="27">
        <v>9.199182087911574E-3</v>
      </c>
      <c r="BO18" s="27">
        <v>3.9282144437148081E-4</v>
      </c>
      <c r="BP18" s="13">
        <v>0</v>
      </c>
      <c r="BQ18" s="13">
        <v>14691.7</v>
      </c>
      <c r="BR18" s="27">
        <v>0.53130855310419389</v>
      </c>
      <c r="BS18" s="27">
        <v>0.16707810687819347</v>
      </c>
      <c r="BT18" s="27">
        <v>8.8770027220840833E-2</v>
      </c>
      <c r="BU18" s="13">
        <v>6385.8</v>
      </c>
      <c r="BV18" s="13">
        <v>61732.4</v>
      </c>
      <c r="BW18" s="27">
        <v>0.26127865321760202</v>
      </c>
      <c r="BX18" s="27">
        <v>0.44978876814800661</v>
      </c>
      <c r="BY18" s="27">
        <v>0.11752020357411541</v>
      </c>
      <c r="BZ18" s="13">
        <v>0</v>
      </c>
      <c r="CA18" s="13">
        <v>11884.8</v>
      </c>
      <c r="CB18" s="27">
        <v>4.1082705354837198E-2</v>
      </c>
      <c r="CC18" s="27">
        <v>8.1511740019469658E-3</v>
      </c>
      <c r="CD18" s="27">
        <v>3.3487227981799636E-4</v>
      </c>
      <c r="CE18" s="13">
        <v>0</v>
      </c>
      <c r="CF18" s="13">
        <v>24527.5</v>
      </c>
      <c r="CG18" s="27">
        <v>0</v>
      </c>
      <c r="CH18" s="27">
        <v>0</v>
      </c>
      <c r="CI18" s="27">
        <v>0</v>
      </c>
      <c r="CJ18" s="13">
        <v>1750</v>
      </c>
      <c r="CK18" s="13">
        <v>303648.89999999997</v>
      </c>
      <c r="CL18" s="27">
        <v>8.9737229937099261E-2</v>
      </c>
      <c r="CM18" s="27">
        <v>0.55021123185199317</v>
      </c>
      <c r="CN18" s="27">
        <v>4.9374431826676946E-2</v>
      </c>
      <c r="CO18" s="13">
        <v>8135.8</v>
      </c>
      <c r="CP18" s="13">
        <v>365381.3</v>
      </c>
      <c r="CQ18" s="27">
        <v>0.12734229681509321</v>
      </c>
      <c r="CR18" s="27">
        <v>0.11137827716649448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65"/>
  <sheetViews>
    <sheetView workbookViewId="0">
      <pane xSplit="1" ySplit="4" topLeftCell="M33" activePane="bottomRight" state="frozen"/>
      <selection pane="topRight" activeCell="B1" sqref="B1"/>
      <selection pane="bottomLeft" activeCell="A5" sqref="A5"/>
      <selection pane="bottomRight" activeCell="R5" sqref="R5:R65"/>
    </sheetView>
  </sheetViews>
  <sheetFormatPr defaultRowHeight="15" x14ac:dyDescent="0.25"/>
  <cols>
    <col min="1" max="1" width="27.85546875" customWidth="1"/>
    <col min="2" max="2" width="16.28515625" customWidth="1"/>
    <col min="3" max="3" width="13.42578125" customWidth="1"/>
    <col min="4" max="4" width="9.42578125" customWidth="1"/>
    <col min="5" max="5" width="15.7109375" customWidth="1"/>
    <col min="6" max="6" width="15.42578125" customWidth="1"/>
    <col min="7" max="7" width="18.7109375" customWidth="1"/>
    <col min="8" max="8" width="16.140625" bestFit="1" customWidth="1"/>
    <col min="9" max="9" width="8.140625" bestFit="1" customWidth="1"/>
    <col min="10" max="10" width="19.42578125" bestFit="1" customWidth="1"/>
    <col min="11" max="11" width="27.28515625" bestFit="1" customWidth="1"/>
    <col min="12" max="12" width="12.28515625" bestFit="1" customWidth="1"/>
    <col min="13" max="13" width="11.42578125" bestFit="1" customWidth="1"/>
    <col min="14" max="14" width="8" bestFit="1" customWidth="1"/>
    <col min="15" max="15" width="8" customWidth="1"/>
    <col min="16" max="16" width="12" bestFit="1" customWidth="1"/>
    <col min="17" max="17" width="8" bestFit="1" customWidth="1"/>
    <col min="18" max="18" width="9.140625" bestFit="1" customWidth="1"/>
    <col min="19" max="19" width="27.85546875" bestFit="1" customWidth="1"/>
    <col min="20" max="20" width="22.85546875" bestFit="1" customWidth="1"/>
    <col min="21" max="21" width="17.5703125" bestFit="1" customWidth="1"/>
    <col min="22" max="22" width="8" bestFit="1" customWidth="1"/>
    <col min="23" max="23" width="17.85546875" bestFit="1" customWidth="1"/>
    <col min="24" max="24" width="11.28515625" bestFit="1" customWidth="1"/>
    <col min="25" max="26" width="10" customWidth="1"/>
    <col min="27" max="27" width="15.5703125" customWidth="1"/>
    <col min="28" max="28" width="7.85546875" customWidth="1"/>
    <col min="29" max="29" width="13.140625" customWidth="1"/>
    <col min="30" max="30" width="16.85546875" customWidth="1"/>
    <col min="31" max="31" width="7" customWidth="1"/>
    <col min="32" max="32" width="8.140625" customWidth="1"/>
    <col min="33" max="33" width="11.28515625" customWidth="1"/>
    <col min="34" max="34" width="20" customWidth="1"/>
    <col min="35" max="35" width="14.42578125" customWidth="1"/>
    <col min="36" max="36" width="17.7109375" customWidth="1"/>
    <col min="37" max="37" width="8.7109375" customWidth="1"/>
    <col min="38" max="38" width="11.28515625" bestFit="1" customWidth="1"/>
    <col min="39" max="39" width="11.5703125" bestFit="1" customWidth="1"/>
    <col min="40" max="40" width="13.28515625" bestFit="1" customWidth="1"/>
  </cols>
  <sheetData>
    <row r="3" spans="1:24" x14ac:dyDescent="0.25">
      <c r="A3" s="9" t="s">
        <v>385</v>
      </c>
      <c r="B3" s="9" t="s">
        <v>386</v>
      </c>
    </row>
    <row r="4" spans="1:24" x14ac:dyDescent="0.25">
      <c r="A4" s="9" t="s">
        <v>0</v>
      </c>
      <c r="B4" s="11" t="s">
        <v>612</v>
      </c>
      <c r="C4" s="11" t="s">
        <v>29</v>
      </c>
      <c r="D4" s="11" t="s">
        <v>90</v>
      </c>
      <c r="E4" s="11" t="s">
        <v>71</v>
      </c>
      <c r="F4" s="11" t="s">
        <v>161</v>
      </c>
      <c r="G4" s="11" t="s">
        <v>571</v>
      </c>
      <c r="H4" s="11" t="s">
        <v>604</v>
      </c>
      <c r="I4" s="11" t="s">
        <v>138</v>
      </c>
      <c r="J4" s="11" t="s">
        <v>102</v>
      </c>
      <c r="K4" s="11" t="s">
        <v>611</v>
      </c>
      <c r="L4" s="11" t="s">
        <v>111</v>
      </c>
      <c r="M4" s="11" t="s">
        <v>577</v>
      </c>
      <c r="N4" s="11" t="s">
        <v>248</v>
      </c>
      <c r="O4" s="11" t="s">
        <v>19</v>
      </c>
      <c r="P4" s="11" t="s">
        <v>591</v>
      </c>
      <c r="Q4" s="11" t="s">
        <v>34</v>
      </c>
      <c r="R4" s="11" t="s">
        <v>42</v>
      </c>
      <c r="S4" s="11" t="s">
        <v>14</v>
      </c>
      <c r="T4" s="11" t="s">
        <v>11</v>
      </c>
      <c r="U4" s="11" t="s">
        <v>126</v>
      </c>
      <c r="V4" s="11" t="s">
        <v>188</v>
      </c>
      <c r="W4" s="11" t="s">
        <v>1030</v>
      </c>
      <c r="X4" s="11" t="s">
        <v>384</v>
      </c>
    </row>
    <row r="5" spans="1:24" x14ac:dyDescent="0.25">
      <c r="A5" s="10">
        <v>35430</v>
      </c>
      <c r="B5" s="26"/>
      <c r="C5" s="26">
        <v>2459.8000000000002</v>
      </c>
      <c r="D5" s="26">
        <v>2894.9</v>
      </c>
      <c r="E5" s="26">
        <v>24954.400000000001</v>
      </c>
      <c r="F5" s="26">
        <v>13288.9</v>
      </c>
      <c r="G5" s="26">
        <v>10005.5</v>
      </c>
      <c r="H5" s="26"/>
      <c r="I5" s="26">
        <v>12167.3</v>
      </c>
      <c r="J5" s="26">
        <v>3628.4</v>
      </c>
      <c r="K5" s="26"/>
      <c r="L5" s="26">
        <v>5666</v>
      </c>
      <c r="M5" s="26">
        <v>1475</v>
      </c>
      <c r="N5" s="26">
        <v>9872.4</v>
      </c>
      <c r="O5" s="26">
        <v>45291.6</v>
      </c>
      <c r="P5" s="26">
        <v>375</v>
      </c>
      <c r="Q5" s="26">
        <v>21776.899999999998</v>
      </c>
      <c r="R5" s="26">
        <v>2813</v>
      </c>
      <c r="S5" s="26">
        <v>5505.8</v>
      </c>
      <c r="T5" s="26">
        <v>15000.499999999998</v>
      </c>
      <c r="U5" s="26">
        <v>8326.5</v>
      </c>
      <c r="V5" s="26">
        <v>12480.9</v>
      </c>
      <c r="W5" s="26"/>
      <c r="X5" s="26">
        <v>197982.79999999996</v>
      </c>
    </row>
    <row r="6" spans="1:24" x14ac:dyDescent="0.25">
      <c r="A6" s="10">
        <v>35461</v>
      </c>
      <c r="B6" s="26"/>
      <c r="C6" s="26">
        <v>2459.8000000000002</v>
      </c>
      <c r="D6" s="26">
        <v>2894.9</v>
      </c>
      <c r="E6" s="26">
        <v>24954.400000000001</v>
      </c>
      <c r="F6" s="26">
        <v>13288.9</v>
      </c>
      <c r="G6" s="26">
        <v>10005.5</v>
      </c>
      <c r="H6" s="26"/>
      <c r="I6" s="26">
        <v>12167.3</v>
      </c>
      <c r="J6" s="26">
        <v>3628.4</v>
      </c>
      <c r="K6" s="26"/>
      <c r="L6" s="26">
        <v>5666</v>
      </c>
      <c r="M6" s="26">
        <v>1475</v>
      </c>
      <c r="N6" s="26">
        <v>9872.4</v>
      </c>
      <c r="O6" s="26">
        <v>45291.6</v>
      </c>
      <c r="P6" s="26">
        <v>375</v>
      </c>
      <c r="Q6" s="26">
        <v>21776.899999999998</v>
      </c>
      <c r="R6" s="26">
        <v>2813</v>
      </c>
      <c r="S6" s="26">
        <v>5505.8</v>
      </c>
      <c r="T6" s="26">
        <v>15000.499999999998</v>
      </c>
      <c r="U6" s="26">
        <v>8326.5</v>
      </c>
      <c r="V6" s="26">
        <v>12480.9</v>
      </c>
      <c r="W6" s="26"/>
      <c r="X6" s="26">
        <v>197982.79999999996</v>
      </c>
    </row>
    <row r="7" spans="1:24" x14ac:dyDescent="0.25">
      <c r="A7" s="10">
        <v>35489</v>
      </c>
      <c r="B7" s="26"/>
      <c r="C7" s="26">
        <v>2459.8000000000002</v>
      </c>
      <c r="D7" s="26">
        <v>3194.9</v>
      </c>
      <c r="E7" s="26">
        <v>24509.4</v>
      </c>
      <c r="F7" s="26">
        <v>13069.599999999999</v>
      </c>
      <c r="G7" s="26">
        <v>9872.7999999999993</v>
      </c>
      <c r="H7" s="26"/>
      <c r="I7" s="26">
        <v>10267.299999999999</v>
      </c>
      <c r="J7" s="26">
        <v>3696.4</v>
      </c>
      <c r="K7" s="26"/>
      <c r="L7" s="26">
        <v>5666</v>
      </c>
      <c r="M7" s="26">
        <v>1150</v>
      </c>
      <c r="N7" s="26">
        <v>9751.4</v>
      </c>
      <c r="O7" s="26">
        <v>44022.5</v>
      </c>
      <c r="P7" s="26">
        <v>375</v>
      </c>
      <c r="Q7" s="26">
        <v>20340</v>
      </c>
      <c r="R7" s="26">
        <v>2813</v>
      </c>
      <c r="S7" s="26">
        <v>5220</v>
      </c>
      <c r="T7" s="26">
        <v>15000.499999999998</v>
      </c>
      <c r="U7" s="26">
        <v>8424</v>
      </c>
      <c r="V7" s="26">
        <v>12457.6</v>
      </c>
      <c r="W7" s="26"/>
      <c r="X7" s="26">
        <v>192290.19999999998</v>
      </c>
    </row>
    <row r="8" spans="1:24" x14ac:dyDescent="0.25">
      <c r="A8" s="10">
        <v>35520</v>
      </c>
      <c r="B8" s="26"/>
      <c r="C8" s="26">
        <v>2459.8000000000002</v>
      </c>
      <c r="D8" s="26">
        <v>3294.9</v>
      </c>
      <c r="E8" s="26">
        <v>24669.4</v>
      </c>
      <c r="F8" s="26">
        <v>13878.8</v>
      </c>
      <c r="G8" s="26">
        <v>10072.799999999999</v>
      </c>
      <c r="H8" s="26">
        <v>100</v>
      </c>
      <c r="I8" s="26">
        <v>11339.5</v>
      </c>
      <c r="J8" s="26">
        <v>4188.3999999999996</v>
      </c>
      <c r="K8" s="26"/>
      <c r="L8" s="26">
        <v>7382.6</v>
      </c>
      <c r="M8" s="26">
        <v>1264.8</v>
      </c>
      <c r="N8" s="26">
        <v>9876.4</v>
      </c>
      <c r="O8" s="26">
        <v>43963.6</v>
      </c>
      <c r="P8" s="26">
        <v>375</v>
      </c>
      <c r="Q8" s="26">
        <v>19990</v>
      </c>
      <c r="R8" s="26">
        <v>3151</v>
      </c>
      <c r="S8" s="26">
        <v>5862.2</v>
      </c>
      <c r="T8" s="26">
        <v>15654.4</v>
      </c>
      <c r="U8" s="26">
        <v>8124</v>
      </c>
      <c r="V8" s="26">
        <v>12457.6</v>
      </c>
      <c r="W8" s="26"/>
      <c r="X8" s="26">
        <v>198105.2</v>
      </c>
    </row>
    <row r="9" spans="1:24" x14ac:dyDescent="0.25">
      <c r="A9" s="10">
        <v>35550</v>
      </c>
      <c r="B9" s="26"/>
      <c r="C9" s="26">
        <v>2464.8000000000002</v>
      </c>
      <c r="D9" s="26">
        <v>3294.9</v>
      </c>
      <c r="E9" s="26">
        <v>24024.2</v>
      </c>
      <c r="F9" s="26">
        <v>14422.2</v>
      </c>
      <c r="G9" s="26">
        <v>9155.5</v>
      </c>
      <c r="H9" s="26">
        <v>100</v>
      </c>
      <c r="I9" s="26">
        <v>11689.5</v>
      </c>
      <c r="J9" s="26">
        <v>4528.3999999999996</v>
      </c>
      <c r="K9" s="26"/>
      <c r="L9" s="26">
        <v>7857.6</v>
      </c>
      <c r="M9" s="26">
        <v>1264.8</v>
      </c>
      <c r="N9" s="26">
        <v>9856.4</v>
      </c>
      <c r="O9" s="26">
        <v>44352</v>
      </c>
      <c r="P9" s="26">
        <v>375</v>
      </c>
      <c r="Q9" s="26">
        <v>20165</v>
      </c>
      <c r="R9" s="26">
        <v>3151</v>
      </c>
      <c r="S9" s="26">
        <v>5862.2</v>
      </c>
      <c r="T9" s="26">
        <v>17840.099999999999</v>
      </c>
      <c r="U9" s="26">
        <v>8374</v>
      </c>
      <c r="V9" s="26">
        <v>12454.7</v>
      </c>
      <c r="W9" s="26"/>
      <c r="X9" s="26">
        <v>201232.30000000002</v>
      </c>
    </row>
    <row r="10" spans="1:24" x14ac:dyDescent="0.25">
      <c r="A10" s="10">
        <v>35581</v>
      </c>
      <c r="B10" s="26"/>
      <c r="C10" s="26">
        <v>2464.8000000000002</v>
      </c>
      <c r="D10" s="26">
        <v>3869.9</v>
      </c>
      <c r="E10" s="26">
        <v>24884.100000000002</v>
      </c>
      <c r="F10" s="26">
        <v>14159.900000000001</v>
      </c>
      <c r="G10" s="26">
        <v>9420.2000000000007</v>
      </c>
      <c r="H10" s="26">
        <v>100</v>
      </c>
      <c r="I10" s="26">
        <v>12754.5</v>
      </c>
      <c r="J10" s="26">
        <v>4528.3999999999996</v>
      </c>
      <c r="K10" s="26"/>
      <c r="L10" s="26">
        <v>7973.3</v>
      </c>
      <c r="M10" s="26">
        <v>1264.8</v>
      </c>
      <c r="N10" s="26">
        <v>9656.4</v>
      </c>
      <c r="O10" s="26">
        <v>44173</v>
      </c>
      <c r="P10" s="26">
        <v>375</v>
      </c>
      <c r="Q10" s="26">
        <v>19044.699999999997</v>
      </c>
      <c r="R10" s="26">
        <v>3276</v>
      </c>
      <c r="S10" s="26">
        <v>5502.2</v>
      </c>
      <c r="T10" s="26">
        <v>17840.099999999999</v>
      </c>
      <c r="U10" s="26">
        <v>8217</v>
      </c>
      <c r="V10" s="26">
        <v>13074</v>
      </c>
      <c r="W10" s="26"/>
      <c r="X10" s="26">
        <v>202578.30000000002</v>
      </c>
    </row>
    <row r="11" spans="1:24" x14ac:dyDescent="0.25">
      <c r="A11" s="10">
        <v>35611</v>
      </c>
      <c r="B11" s="26"/>
      <c r="C11" s="26">
        <v>2054.9</v>
      </c>
      <c r="D11" s="26">
        <v>4239.8999999999996</v>
      </c>
      <c r="E11" s="26">
        <v>24849.100000000002</v>
      </c>
      <c r="F11" s="26">
        <v>13634.900000000001</v>
      </c>
      <c r="G11" s="26">
        <v>9192.2000000000007</v>
      </c>
      <c r="H11" s="26">
        <v>100</v>
      </c>
      <c r="I11" s="26">
        <v>12934.5</v>
      </c>
      <c r="J11" s="26">
        <v>4278.3999999999996</v>
      </c>
      <c r="K11" s="26"/>
      <c r="L11" s="26">
        <v>7861.3</v>
      </c>
      <c r="M11" s="26">
        <v>1264.8</v>
      </c>
      <c r="N11" s="26">
        <v>9552</v>
      </c>
      <c r="O11" s="26">
        <v>44996.1</v>
      </c>
      <c r="P11" s="26">
        <v>375</v>
      </c>
      <c r="Q11" s="26">
        <v>17459.8</v>
      </c>
      <c r="R11" s="26">
        <v>2901</v>
      </c>
      <c r="S11" s="26">
        <v>5742.2</v>
      </c>
      <c r="T11" s="26">
        <v>17204.900000000001</v>
      </c>
      <c r="U11" s="26">
        <v>8217</v>
      </c>
      <c r="V11" s="26">
        <v>13248.2</v>
      </c>
      <c r="W11" s="26"/>
      <c r="X11" s="26">
        <v>200106.2</v>
      </c>
    </row>
    <row r="12" spans="1:24" x14ac:dyDescent="0.25">
      <c r="A12" s="10">
        <v>35642</v>
      </c>
      <c r="B12" s="26"/>
      <c r="C12" s="26">
        <v>2054.9</v>
      </c>
      <c r="D12" s="26">
        <v>4239.8999999999996</v>
      </c>
      <c r="E12" s="26">
        <v>25094.100000000002</v>
      </c>
      <c r="F12" s="26">
        <v>13252.400000000001</v>
      </c>
      <c r="G12" s="26">
        <v>8951.2000000000007</v>
      </c>
      <c r="H12" s="26">
        <v>100</v>
      </c>
      <c r="I12" s="26">
        <v>12544.5</v>
      </c>
      <c r="J12" s="26">
        <v>4267.1000000000004</v>
      </c>
      <c r="K12" s="26"/>
      <c r="L12" s="26">
        <v>7546.3</v>
      </c>
      <c r="M12" s="26">
        <v>1164.8</v>
      </c>
      <c r="N12" s="26">
        <v>9976.4</v>
      </c>
      <c r="O12" s="26">
        <v>45104.1</v>
      </c>
      <c r="P12" s="26">
        <v>375</v>
      </c>
      <c r="Q12" s="26">
        <v>17339.8</v>
      </c>
      <c r="R12" s="26">
        <v>3201</v>
      </c>
      <c r="S12" s="26">
        <v>5742.2</v>
      </c>
      <c r="T12" s="26">
        <v>17704.900000000001</v>
      </c>
      <c r="U12" s="26">
        <v>6392</v>
      </c>
      <c r="V12" s="26">
        <v>13228.2</v>
      </c>
      <c r="W12" s="26"/>
      <c r="X12" s="26">
        <v>198278.80000000002</v>
      </c>
    </row>
    <row r="13" spans="1:24" x14ac:dyDescent="0.25">
      <c r="A13" s="10">
        <v>35673</v>
      </c>
      <c r="B13" s="26"/>
      <c r="C13" s="26">
        <v>1929.9</v>
      </c>
      <c r="D13" s="26">
        <v>4239.8999999999996</v>
      </c>
      <c r="E13" s="26">
        <v>25539.100000000002</v>
      </c>
      <c r="F13" s="26">
        <v>12806</v>
      </c>
      <c r="G13" s="26">
        <v>8801.2000000000007</v>
      </c>
      <c r="H13" s="26">
        <v>100</v>
      </c>
      <c r="I13" s="26">
        <v>11894.5</v>
      </c>
      <c r="J13" s="26">
        <v>4657.1000000000004</v>
      </c>
      <c r="K13" s="26"/>
      <c r="L13" s="26">
        <v>7546.3</v>
      </c>
      <c r="M13" s="26">
        <v>1889.8</v>
      </c>
      <c r="N13" s="26">
        <v>9747.2000000000007</v>
      </c>
      <c r="O13" s="26">
        <v>45515</v>
      </c>
      <c r="P13" s="26">
        <v>375</v>
      </c>
      <c r="Q13" s="26">
        <v>15719.9</v>
      </c>
      <c r="R13" s="26">
        <v>3246</v>
      </c>
      <c r="S13" s="26">
        <v>5542.2</v>
      </c>
      <c r="T13" s="26">
        <v>18624.099999999999</v>
      </c>
      <c r="U13" s="26">
        <v>6240.8</v>
      </c>
      <c r="V13" s="26">
        <v>13092.900000000001</v>
      </c>
      <c r="W13" s="26"/>
      <c r="X13" s="26">
        <v>197506.9</v>
      </c>
    </row>
    <row r="14" spans="1:24" x14ac:dyDescent="0.25">
      <c r="A14" s="10">
        <v>35703</v>
      </c>
      <c r="B14" s="26"/>
      <c r="C14" s="26">
        <v>1929.9</v>
      </c>
      <c r="D14" s="26">
        <v>4239.8999999999996</v>
      </c>
      <c r="E14" s="26">
        <v>24986.5</v>
      </c>
      <c r="F14" s="26">
        <v>13026</v>
      </c>
      <c r="G14" s="26">
        <v>8661.2000000000007</v>
      </c>
      <c r="H14" s="26">
        <v>100</v>
      </c>
      <c r="I14" s="26">
        <v>11569.5</v>
      </c>
      <c r="J14" s="26">
        <v>4532.1000000000004</v>
      </c>
      <c r="K14" s="26"/>
      <c r="L14" s="26">
        <v>7546.3</v>
      </c>
      <c r="M14" s="26">
        <v>1889.8</v>
      </c>
      <c r="N14" s="26">
        <v>9393.2000000000007</v>
      </c>
      <c r="O14" s="26">
        <v>44460</v>
      </c>
      <c r="P14" s="26">
        <v>375</v>
      </c>
      <c r="Q14" s="26">
        <v>15587.3</v>
      </c>
      <c r="R14" s="26">
        <v>3371</v>
      </c>
      <c r="S14" s="26">
        <v>5592.2</v>
      </c>
      <c r="T14" s="26">
        <v>17106.099999999999</v>
      </c>
      <c r="U14" s="26">
        <v>6240.8</v>
      </c>
      <c r="V14" s="26">
        <v>12319.7</v>
      </c>
      <c r="W14" s="26"/>
      <c r="X14" s="26">
        <v>192926.50000000003</v>
      </c>
    </row>
    <row r="15" spans="1:24" x14ac:dyDescent="0.25">
      <c r="A15" s="10">
        <v>35734</v>
      </c>
      <c r="B15" s="26"/>
      <c r="C15" s="26">
        <v>2129.9</v>
      </c>
      <c r="D15" s="26">
        <v>4614.8999999999996</v>
      </c>
      <c r="E15" s="26">
        <v>24904.6</v>
      </c>
      <c r="F15" s="26">
        <v>13001</v>
      </c>
      <c r="G15" s="26">
        <v>9473.2000000000007</v>
      </c>
      <c r="H15" s="26"/>
      <c r="I15" s="26">
        <v>11510.7</v>
      </c>
      <c r="J15" s="26">
        <v>4329.8999999999996</v>
      </c>
      <c r="K15" s="26"/>
      <c r="L15" s="26">
        <v>8066.3</v>
      </c>
      <c r="M15" s="26">
        <v>1775</v>
      </c>
      <c r="N15" s="26">
        <v>9592</v>
      </c>
      <c r="O15" s="26">
        <v>44895</v>
      </c>
      <c r="P15" s="26">
        <v>375</v>
      </c>
      <c r="Q15" s="26">
        <v>15072.4</v>
      </c>
      <c r="R15" s="26">
        <v>3161</v>
      </c>
      <c r="S15" s="26">
        <v>5757.2</v>
      </c>
      <c r="T15" s="26">
        <v>19727</v>
      </c>
      <c r="U15" s="26">
        <v>4915.8</v>
      </c>
      <c r="V15" s="26">
        <v>11842.8</v>
      </c>
      <c r="W15" s="26"/>
      <c r="X15" s="26">
        <v>195143.69999999998</v>
      </c>
    </row>
    <row r="16" spans="1:24" x14ac:dyDescent="0.25">
      <c r="A16" s="10">
        <v>35764</v>
      </c>
      <c r="B16" s="26"/>
      <c r="C16" s="26">
        <v>2129.9</v>
      </c>
      <c r="D16" s="26">
        <v>4839.8999999999996</v>
      </c>
      <c r="E16" s="26">
        <v>24100.999999999996</v>
      </c>
      <c r="F16" s="26">
        <v>12773.099999999999</v>
      </c>
      <c r="G16" s="26">
        <v>9913.3000000000011</v>
      </c>
      <c r="H16" s="26"/>
      <c r="I16" s="26">
        <v>12230.7</v>
      </c>
      <c r="J16" s="26">
        <v>3904.9</v>
      </c>
      <c r="K16" s="26"/>
      <c r="L16" s="26">
        <v>8566.2999999999993</v>
      </c>
      <c r="M16" s="26">
        <v>1775</v>
      </c>
      <c r="N16" s="26">
        <v>9542</v>
      </c>
      <c r="O16" s="26">
        <v>47291.9</v>
      </c>
      <c r="P16" s="26">
        <v>500</v>
      </c>
      <c r="Q16" s="26">
        <v>15376.4</v>
      </c>
      <c r="R16" s="26">
        <v>2998</v>
      </c>
      <c r="S16" s="26">
        <v>6042.2</v>
      </c>
      <c r="T16" s="26">
        <v>22498.5</v>
      </c>
      <c r="U16" s="26">
        <v>5025.1000000000004</v>
      </c>
      <c r="V16" s="26">
        <v>10849.8</v>
      </c>
      <c r="W16" s="26"/>
      <c r="X16" s="26">
        <v>200358</v>
      </c>
    </row>
    <row r="17" spans="1:24" x14ac:dyDescent="0.25">
      <c r="A17" s="10">
        <v>35795</v>
      </c>
      <c r="B17" s="26"/>
      <c r="C17" s="26">
        <v>2384.9</v>
      </c>
      <c r="D17" s="26">
        <v>5078.3</v>
      </c>
      <c r="E17" s="26">
        <v>24244.999999999996</v>
      </c>
      <c r="F17" s="26">
        <v>12998.099999999999</v>
      </c>
      <c r="G17" s="26">
        <v>10642.199999999999</v>
      </c>
      <c r="H17" s="26"/>
      <c r="I17" s="26">
        <v>12230.7</v>
      </c>
      <c r="J17" s="26">
        <v>4104.8999999999996</v>
      </c>
      <c r="K17" s="26"/>
      <c r="L17" s="26">
        <v>8416.2999999999993</v>
      </c>
      <c r="M17" s="26">
        <v>1875</v>
      </c>
      <c r="N17" s="26">
        <v>10142</v>
      </c>
      <c r="O17" s="26">
        <v>47641.9</v>
      </c>
      <c r="P17" s="26">
        <v>600</v>
      </c>
      <c r="Q17" s="26">
        <v>15376.4</v>
      </c>
      <c r="R17" s="26">
        <v>2998</v>
      </c>
      <c r="S17" s="26">
        <v>6042.2</v>
      </c>
      <c r="T17" s="26">
        <v>24412.5</v>
      </c>
      <c r="U17" s="26">
        <v>5025.1000000000004</v>
      </c>
      <c r="V17" s="26">
        <v>11199.8</v>
      </c>
      <c r="W17" s="26"/>
      <c r="X17" s="26">
        <v>205413.3</v>
      </c>
    </row>
    <row r="18" spans="1:24" x14ac:dyDescent="0.25">
      <c r="A18" s="10">
        <v>35826</v>
      </c>
      <c r="B18" s="26"/>
      <c r="C18" s="26">
        <v>2260</v>
      </c>
      <c r="D18" s="26">
        <v>5328.3</v>
      </c>
      <c r="E18" s="26">
        <v>24496.099999999995</v>
      </c>
      <c r="F18" s="26">
        <v>12160.6</v>
      </c>
      <c r="G18" s="26">
        <v>10662.2</v>
      </c>
      <c r="H18" s="26"/>
      <c r="I18" s="26">
        <v>11541.7</v>
      </c>
      <c r="J18" s="26">
        <v>3800.1</v>
      </c>
      <c r="K18" s="26"/>
      <c r="L18" s="26">
        <v>8831.2999999999993</v>
      </c>
      <c r="M18" s="26">
        <v>1675</v>
      </c>
      <c r="N18" s="26">
        <v>10800.3</v>
      </c>
      <c r="O18" s="26">
        <v>49145.7</v>
      </c>
      <c r="P18" s="26">
        <v>1350</v>
      </c>
      <c r="Q18" s="26">
        <v>15701.4</v>
      </c>
      <c r="R18" s="26">
        <v>2998</v>
      </c>
      <c r="S18" s="26">
        <v>6042.2</v>
      </c>
      <c r="T18" s="26">
        <v>25570.5</v>
      </c>
      <c r="U18" s="26">
        <v>5475.1</v>
      </c>
      <c r="V18" s="26">
        <v>11183.400000000001</v>
      </c>
      <c r="W18" s="26"/>
      <c r="X18" s="26">
        <v>209021.9</v>
      </c>
    </row>
    <row r="19" spans="1:24" x14ac:dyDescent="0.25">
      <c r="A19" s="10">
        <v>35854</v>
      </c>
      <c r="B19" s="26"/>
      <c r="C19" s="26">
        <v>2110</v>
      </c>
      <c r="D19" s="26">
        <v>5328.3</v>
      </c>
      <c r="E19" s="26">
        <v>24046.1</v>
      </c>
      <c r="F19" s="26">
        <v>12070.6</v>
      </c>
      <c r="G19" s="26">
        <v>11210.9</v>
      </c>
      <c r="H19" s="26"/>
      <c r="I19" s="26">
        <v>12016.7</v>
      </c>
      <c r="J19" s="26">
        <v>4653.2</v>
      </c>
      <c r="K19" s="26"/>
      <c r="L19" s="26">
        <v>9281.2999999999993</v>
      </c>
      <c r="M19" s="26">
        <v>1675</v>
      </c>
      <c r="N19" s="26">
        <v>11349.5</v>
      </c>
      <c r="O19" s="26">
        <v>50278.399999999994</v>
      </c>
      <c r="P19" s="26">
        <v>1350</v>
      </c>
      <c r="Q19" s="26">
        <v>16430.7</v>
      </c>
      <c r="R19" s="26">
        <v>2998</v>
      </c>
      <c r="S19" s="26">
        <v>8341.2999999999993</v>
      </c>
      <c r="T19" s="26">
        <v>26794.799999999999</v>
      </c>
      <c r="U19" s="26">
        <v>5775.1</v>
      </c>
      <c r="V19" s="26">
        <v>11215.800000000001</v>
      </c>
      <c r="W19" s="26"/>
      <c r="X19" s="26">
        <v>216925.69999999998</v>
      </c>
    </row>
    <row r="20" spans="1:24" x14ac:dyDescent="0.25">
      <c r="A20" s="10">
        <v>35885</v>
      </c>
      <c r="B20" s="26"/>
      <c r="C20" s="26">
        <v>2250</v>
      </c>
      <c r="D20" s="26">
        <v>5328.3</v>
      </c>
      <c r="E20" s="26">
        <v>24356.199999999997</v>
      </c>
      <c r="F20" s="26">
        <v>12136.2</v>
      </c>
      <c r="G20" s="26">
        <v>10520.9</v>
      </c>
      <c r="H20" s="26"/>
      <c r="I20" s="26">
        <v>12982.300000000001</v>
      </c>
      <c r="J20" s="26">
        <v>5098.2</v>
      </c>
      <c r="K20" s="26"/>
      <c r="L20" s="26">
        <v>13812.500000000002</v>
      </c>
      <c r="M20" s="26">
        <v>1525</v>
      </c>
      <c r="N20" s="26">
        <v>11774.5</v>
      </c>
      <c r="O20" s="26">
        <v>51589.499999999993</v>
      </c>
      <c r="P20" s="26">
        <v>1350</v>
      </c>
      <c r="Q20" s="26">
        <v>16130.5</v>
      </c>
      <c r="R20" s="26">
        <v>2998</v>
      </c>
      <c r="S20" s="26">
        <v>8471.2999999999993</v>
      </c>
      <c r="T20" s="26">
        <v>27896.9</v>
      </c>
      <c r="U20" s="26">
        <v>5775.1</v>
      </c>
      <c r="V20" s="26">
        <v>12549.5</v>
      </c>
      <c r="W20" s="26"/>
      <c r="X20" s="26">
        <v>226544.89999999997</v>
      </c>
    </row>
    <row r="21" spans="1:24" x14ac:dyDescent="0.25">
      <c r="A21" s="10">
        <v>35915</v>
      </c>
      <c r="B21" s="26"/>
      <c r="C21" s="26">
        <v>2670</v>
      </c>
      <c r="D21" s="26">
        <v>4978.3</v>
      </c>
      <c r="E21" s="26">
        <v>24389.999999999996</v>
      </c>
      <c r="F21" s="26">
        <v>12278.9</v>
      </c>
      <c r="G21" s="26">
        <v>10720.9</v>
      </c>
      <c r="H21" s="26"/>
      <c r="I21" s="26">
        <v>13667.2</v>
      </c>
      <c r="J21" s="26">
        <v>6068.1</v>
      </c>
      <c r="K21" s="26"/>
      <c r="L21" s="26">
        <v>14087.500000000002</v>
      </c>
      <c r="M21" s="26">
        <v>1660</v>
      </c>
      <c r="N21" s="26">
        <v>11889.5</v>
      </c>
      <c r="O21" s="26">
        <v>51764.499999999993</v>
      </c>
      <c r="P21" s="26">
        <v>800</v>
      </c>
      <c r="Q21" s="26">
        <v>16736.8</v>
      </c>
      <c r="R21" s="26">
        <v>3416</v>
      </c>
      <c r="S21" s="26">
        <v>9210.5</v>
      </c>
      <c r="T21" s="26">
        <v>29903.100000000002</v>
      </c>
      <c r="U21" s="26">
        <v>6175.1</v>
      </c>
      <c r="V21" s="26">
        <v>13072.5</v>
      </c>
      <c r="W21" s="26"/>
      <c r="X21" s="26">
        <v>233488.9</v>
      </c>
    </row>
    <row r="22" spans="1:24" x14ac:dyDescent="0.25">
      <c r="A22" s="10">
        <v>35946</v>
      </c>
      <c r="B22" s="26"/>
      <c r="C22" s="26">
        <v>2670</v>
      </c>
      <c r="D22" s="26">
        <v>5178.3</v>
      </c>
      <c r="E22" s="26">
        <v>24410.7</v>
      </c>
      <c r="F22" s="26">
        <v>12573.5</v>
      </c>
      <c r="G22" s="26">
        <v>10459.200000000001</v>
      </c>
      <c r="H22" s="26"/>
      <c r="I22" s="26">
        <v>14022.2</v>
      </c>
      <c r="J22" s="26">
        <v>6224.9000000000005</v>
      </c>
      <c r="K22" s="26"/>
      <c r="L22" s="26">
        <v>14906.500000000002</v>
      </c>
      <c r="M22" s="26">
        <v>1660</v>
      </c>
      <c r="N22" s="26">
        <v>13084.5</v>
      </c>
      <c r="O22" s="26">
        <v>44175.199999999997</v>
      </c>
      <c r="P22" s="26">
        <v>1850</v>
      </c>
      <c r="Q22" s="26">
        <v>17015.3</v>
      </c>
      <c r="R22" s="26">
        <v>3666</v>
      </c>
      <c r="S22" s="26">
        <v>9210.5</v>
      </c>
      <c r="T22" s="26">
        <v>26484.7</v>
      </c>
      <c r="U22" s="26">
        <v>6275.1</v>
      </c>
      <c r="V22" s="26">
        <v>13347.5</v>
      </c>
      <c r="W22" s="26"/>
      <c r="X22" s="26">
        <v>227214.1</v>
      </c>
    </row>
    <row r="23" spans="1:24" x14ac:dyDescent="0.25">
      <c r="A23" s="10">
        <v>35976</v>
      </c>
      <c r="B23" s="26"/>
      <c r="C23" s="26">
        <v>2779</v>
      </c>
      <c r="D23" s="26">
        <v>5178.3</v>
      </c>
      <c r="E23" s="26">
        <v>22825.499999999996</v>
      </c>
      <c r="F23" s="26">
        <v>13575.900000000001</v>
      </c>
      <c r="G23" s="26">
        <v>10486.300000000001</v>
      </c>
      <c r="H23" s="26"/>
      <c r="I23" s="26">
        <v>14080.1</v>
      </c>
      <c r="J23" s="26">
        <v>5982.8</v>
      </c>
      <c r="K23" s="26"/>
      <c r="L23" s="26">
        <v>13856.500000000002</v>
      </c>
      <c r="M23" s="26">
        <v>1660</v>
      </c>
      <c r="N23" s="26">
        <v>12834.5</v>
      </c>
      <c r="O23" s="26">
        <v>40378.299999999996</v>
      </c>
      <c r="P23" s="26">
        <v>2025</v>
      </c>
      <c r="Q23" s="26">
        <v>17601.8</v>
      </c>
      <c r="R23" s="26">
        <v>3454</v>
      </c>
      <c r="S23" s="26">
        <v>9610.5</v>
      </c>
      <c r="T23" s="26">
        <v>24750.000000000004</v>
      </c>
      <c r="U23" s="26">
        <v>6241.1</v>
      </c>
      <c r="V23" s="26">
        <v>14179.7</v>
      </c>
      <c r="W23" s="26"/>
      <c r="X23" s="26">
        <v>221499.30000000002</v>
      </c>
    </row>
    <row r="24" spans="1:24" x14ac:dyDescent="0.25">
      <c r="A24" s="10">
        <v>36007</v>
      </c>
      <c r="B24" s="26"/>
      <c r="C24" s="26">
        <v>2779</v>
      </c>
      <c r="D24" s="26">
        <v>4489</v>
      </c>
      <c r="E24" s="26">
        <v>23451</v>
      </c>
      <c r="F24" s="26">
        <v>13722</v>
      </c>
      <c r="G24" s="26">
        <v>10385</v>
      </c>
      <c r="H24" s="26"/>
      <c r="I24" s="26">
        <v>14249</v>
      </c>
      <c r="J24" s="26">
        <v>5828</v>
      </c>
      <c r="K24" s="26"/>
      <c r="L24" s="26">
        <v>13954</v>
      </c>
      <c r="M24" s="26">
        <v>1660</v>
      </c>
      <c r="N24" s="26">
        <v>13360</v>
      </c>
      <c r="O24" s="26">
        <v>40119</v>
      </c>
      <c r="P24" s="26">
        <v>2225</v>
      </c>
      <c r="Q24" s="26">
        <v>16696</v>
      </c>
      <c r="R24" s="26">
        <v>3288</v>
      </c>
      <c r="S24" s="26">
        <v>10060</v>
      </c>
      <c r="T24" s="26">
        <v>27189</v>
      </c>
      <c r="U24" s="26">
        <v>6516</v>
      </c>
      <c r="V24" s="26">
        <v>15524</v>
      </c>
      <c r="W24" s="26"/>
      <c r="X24" s="26">
        <v>225494</v>
      </c>
    </row>
    <row r="25" spans="1:24" x14ac:dyDescent="0.25">
      <c r="A25" s="10">
        <v>36038</v>
      </c>
      <c r="B25" s="26"/>
      <c r="C25" s="26">
        <v>2779</v>
      </c>
      <c r="D25" s="26">
        <v>4839.8999999999996</v>
      </c>
      <c r="E25" s="26">
        <v>22917.299999999996</v>
      </c>
      <c r="F25" s="26">
        <v>13375.900000000001</v>
      </c>
      <c r="G25" s="26">
        <v>10431.300000000001</v>
      </c>
      <c r="H25" s="26"/>
      <c r="I25" s="26">
        <v>15833.400000000001</v>
      </c>
      <c r="J25" s="26">
        <v>5991.5999999999995</v>
      </c>
      <c r="K25" s="26">
        <v>200</v>
      </c>
      <c r="L25" s="26">
        <v>14231.500000000002</v>
      </c>
      <c r="M25" s="26">
        <v>1760</v>
      </c>
      <c r="N25" s="26">
        <v>13313.4</v>
      </c>
      <c r="O25" s="26">
        <v>41892.399999999994</v>
      </c>
      <c r="P25" s="26">
        <v>1475</v>
      </c>
      <c r="Q25" s="26">
        <v>17202.599999999999</v>
      </c>
      <c r="R25" s="26">
        <v>3080.9</v>
      </c>
      <c r="S25" s="26">
        <v>9035.5</v>
      </c>
      <c r="T25" s="26">
        <v>30056.200000000004</v>
      </c>
      <c r="U25" s="26">
        <v>6735.1</v>
      </c>
      <c r="V25" s="26">
        <v>15337.6</v>
      </c>
      <c r="W25" s="26"/>
      <c r="X25" s="26">
        <v>230488.60000000003</v>
      </c>
    </row>
    <row r="26" spans="1:24" x14ac:dyDescent="0.25">
      <c r="A26" s="10">
        <v>36068</v>
      </c>
      <c r="B26" s="26"/>
      <c r="C26" s="26">
        <v>2779</v>
      </c>
      <c r="D26" s="26">
        <v>4839.8999999999996</v>
      </c>
      <c r="E26" s="26">
        <v>23107.1</v>
      </c>
      <c r="F26" s="26">
        <v>13126.900000000001</v>
      </c>
      <c r="G26" s="26">
        <v>10751</v>
      </c>
      <c r="H26" s="26"/>
      <c r="I26" s="26">
        <v>16558.400000000001</v>
      </c>
      <c r="J26" s="26">
        <v>5791.5999999999995</v>
      </c>
      <c r="K26" s="26">
        <v>200</v>
      </c>
      <c r="L26" s="26">
        <v>15179.800000000001</v>
      </c>
      <c r="M26" s="26">
        <v>1035</v>
      </c>
      <c r="N26" s="26">
        <v>13898.4</v>
      </c>
      <c r="O26" s="26">
        <v>42301.1</v>
      </c>
      <c r="P26" s="26">
        <v>1775</v>
      </c>
      <c r="Q26" s="26">
        <v>17277.400000000001</v>
      </c>
      <c r="R26" s="26">
        <v>2980.9</v>
      </c>
      <c r="S26" s="26">
        <v>10532.5</v>
      </c>
      <c r="T26" s="26">
        <v>32786.5</v>
      </c>
      <c r="U26" s="26">
        <v>6735.1</v>
      </c>
      <c r="V26" s="26">
        <v>15600.1</v>
      </c>
      <c r="W26" s="26"/>
      <c r="X26" s="26">
        <v>237255.7</v>
      </c>
    </row>
    <row r="27" spans="1:24" x14ac:dyDescent="0.25">
      <c r="A27" s="10">
        <v>36099</v>
      </c>
      <c r="B27" s="26"/>
      <c r="C27" s="26">
        <v>2979</v>
      </c>
      <c r="D27" s="26">
        <v>4634.8999999999996</v>
      </c>
      <c r="E27" s="26">
        <v>23306.5</v>
      </c>
      <c r="F27" s="26">
        <v>13445.900000000001</v>
      </c>
      <c r="G27" s="26">
        <v>10827.9</v>
      </c>
      <c r="H27" s="26"/>
      <c r="I27" s="26">
        <v>18433.2</v>
      </c>
      <c r="J27" s="26">
        <v>5804.8</v>
      </c>
      <c r="K27" s="26">
        <v>200</v>
      </c>
      <c r="L27" s="26">
        <v>15912.100000000002</v>
      </c>
      <c r="M27" s="26">
        <v>1035</v>
      </c>
      <c r="N27" s="26">
        <v>14123.4</v>
      </c>
      <c r="O27" s="26">
        <v>43373.1</v>
      </c>
      <c r="P27" s="26">
        <v>1775</v>
      </c>
      <c r="Q27" s="26">
        <v>18779.900000000001</v>
      </c>
      <c r="R27" s="26">
        <v>2980.9</v>
      </c>
      <c r="S27" s="26">
        <v>10897.5</v>
      </c>
      <c r="T27" s="26">
        <v>36329.5</v>
      </c>
      <c r="U27" s="26">
        <v>6909.6</v>
      </c>
      <c r="V27" s="26">
        <v>15071.400000000001</v>
      </c>
      <c r="W27" s="26"/>
      <c r="X27" s="26">
        <v>246819.6</v>
      </c>
    </row>
    <row r="28" spans="1:24" x14ac:dyDescent="0.25">
      <c r="A28" s="10">
        <v>36129</v>
      </c>
      <c r="B28" s="26"/>
      <c r="C28" s="26">
        <v>2979</v>
      </c>
      <c r="D28" s="26">
        <v>3720</v>
      </c>
      <c r="E28" s="26">
        <v>23641.5</v>
      </c>
      <c r="F28" s="26">
        <v>13610.800000000001</v>
      </c>
      <c r="G28" s="26">
        <v>11167.9</v>
      </c>
      <c r="H28" s="26"/>
      <c r="I28" s="26">
        <v>18748.2</v>
      </c>
      <c r="J28" s="26">
        <v>5954.8</v>
      </c>
      <c r="K28" s="26">
        <v>560</v>
      </c>
      <c r="L28" s="26">
        <v>15599.7</v>
      </c>
      <c r="M28" s="26">
        <v>1035</v>
      </c>
      <c r="N28" s="26">
        <v>15988.4</v>
      </c>
      <c r="O28" s="26">
        <v>41995.6</v>
      </c>
      <c r="P28" s="26">
        <v>1675</v>
      </c>
      <c r="Q28" s="26">
        <v>18768.900000000001</v>
      </c>
      <c r="R28" s="26">
        <v>2835.9</v>
      </c>
      <c r="S28" s="26">
        <v>10877.5</v>
      </c>
      <c r="T28" s="26">
        <v>36418.600000000006</v>
      </c>
      <c r="U28" s="26">
        <v>7039.6</v>
      </c>
      <c r="V28" s="26">
        <v>14980.924999999999</v>
      </c>
      <c r="W28" s="26"/>
      <c r="X28" s="26">
        <v>247597.32499999998</v>
      </c>
    </row>
    <row r="29" spans="1:24" x14ac:dyDescent="0.25">
      <c r="A29" s="10">
        <v>36160</v>
      </c>
      <c r="B29" s="26"/>
      <c r="C29" s="26">
        <v>2979</v>
      </c>
      <c r="D29" s="26">
        <v>3815</v>
      </c>
      <c r="E29" s="26">
        <v>23513.367000000002</v>
      </c>
      <c r="F29" s="26">
        <v>13333.346</v>
      </c>
      <c r="G29" s="26">
        <v>11188.880999999999</v>
      </c>
      <c r="H29" s="26"/>
      <c r="I29" s="26">
        <v>19333.298000000003</v>
      </c>
      <c r="J29" s="26">
        <v>5504.4960000000001</v>
      </c>
      <c r="K29" s="26">
        <v>560</v>
      </c>
      <c r="L29" s="26">
        <v>16624.694000000003</v>
      </c>
      <c r="M29" s="26">
        <v>1035</v>
      </c>
      <c r="N29" s="26">
        <v>16933.332999999999</v>
      </c>
      <c r="O29" s="26">
        <v>42272.945999999989</v>
      </c>
      <c r="P29" s="26">
        <v>2135</v>
      </c>
      <c r="Q29" s="26">
        <v>18836.366000000002</v>
      </c>
      <c r="R29" s="26">
        <v>3015.9</v>
      </c>
      <c r="S29" s="26">
        <v>10717.488000000001</v>
      </c>
      <c r="T29" s="26">
        <v>35073.058000000005</v>
      </c>
      <c r="U29" s="26">
        <v>6875.2479999999996</v>
      </c>
      <c r="V29" s="26">
        <v>14952.805</v>
      </c>
      <c r="W29" s="26"/>
      <c r="X29" s="26">
        <v>248699.226</v>
      </c>
    </row>
    <row r="30" spans="1:24" x14ac:dyDescent="0.25">
      <c r="A30" s="10">
        <v>36191</v>
      </c>
      <c r="B30" s="26"/>
      <c r="C30" s="26">
        <v>2979</v>
      </c>
      <c r="D30" s="26">
        <v>3715</v>
      </c>
      <c r="E30" s="26">
        <v>23231.1</v>
      </c>
      <c r="F30" s="26">
        <v>13546.300000000001</v>
      </c>
      <c r="G30" s="26">
        <v>10958.9</v>
      </c>
      <c r="H30" s="26"/>
      <c r="I30" s="26">
        <v>19333.5</v>
      </c>
      <c r="J30" s="26">
        <v>5604.8</v>
      </c>
      <c r="K30" s="26">
        <v>560</v>
      </c>
      <c r="L30" s="26">
        <v>16624.7</v>
      </c>
      <c r="M30" s="26">
        <v>1035</v>
      </c>
      <c r="N30" s="26">
        <v>17872.2</v>
      </c>
      <c r="O30" s="26">
        <v>38712.6</v>
      </c>
      <c r="P30" s="26">
        <v>2135</v>
      </c>
      <c r="Q30" s="26">
        <v>18613.800000000003</v>
      </c>
      <c r="R30" s="26">
        <v>2272.9</v>
      </c>
      <c r="S30" s="26">
        <v>11417.5</v>
      </c>
      <c r="T30" s="26">
        <v>37786.400000000001</v>
      </c>
      <c r="U30" s="26">
        <v>7355.3</v>
      </c>
      <c r="V30" s="26">
        <v>12763.599999999999</v>
      </c>
      <c r="W30" s="26"/>
      <c r="X30" s="26">
        <v>246517.6</v>
      </c>
    </row>
    <row r="31" spans="1:24" x14ac:dyDescent="0.25">
      <c r="A31" s="10">
        <v>36219</v>
      </c>
      <c r="B31" s="26"/>
      <c r="C31" s="26">
        <v>2979</v>
      </c>
      <c r="D31" s="26">
        <v>3715</v>
      </c>
      <c r="E31" s="26">
        <v>23111.1</v>
      </c>
      <c r="F31" s="26">
        <v>13896.300000000001</v>
      </c>
      <c r="G31" s="26">
        <v>11168.9</v>
      </c>
      <c r="H31" s="26"/>
      <c r="I31" s="26">
        <v>19707.2</v>
      </c>
      <c r="J31" s="26">
        <v>5604.8</v>
      </c>
      <c r="K31" s="26">
        <v>560</v>
      </c>
      <c r="L31" s="26">
        <v>16624.7</v>
      </c>
      <c r="M31" s="26">
        <v>1035</v>
      </c>
      <c r="N31" s="26">
        <v>17422.2</v>
      </c>
      <c r="O31" s="26">
        <v>36995.599999999999</v>
      </c>
      <c r="P31" s="26">
        <v>2035</v>
      </c>
      <c r="Q31" s="26">
        <v>18188</v>
      </c>
      <c r="R31" s="26">
        <v>2272.9</v>
      </c>
      <c r="S31" s="26">
        <v>11417.5</v>
      </c>
      <c r="T31" s="26">
        <v>37278.5</v>
      </c>
      <c r="U31" s="26">
        <v>7255.3</v>
      </c>
      <c r="V31" s="26">
        <v>12530.9</v>
      </c>
      <c r="W31" s="26"/>
      <c r="X31" s="26">
        <v>243797.89999999997</v>
      </c>
    </row>
    <row r="32" spans="1:24" x14ac:dyDescent="0.25">
      <c r="A32" s="10">
        <v>36250</v>
      </c>
      <c r="B32" s="26"/>
      <c r="C32" s="26">
        <v>3079</v>
      </c>
      <c r="D32" s="26">
        <v>3915</v>
      </c>
      <c r="E32" s="26">
        <v>23639.1</v>
      </c>
      <c r="F32" s="26">
        <v>14239.6</v>
      </c>
      <c r="G32" s="26">
        <v>11169</v>
      </c>
      <c r="H32" s="26"/>
      <c r="I32" s="26">
        <v>19693.900000000001</v>
      </c>
      <c r="J32" s="26">
        <v>5604.5</v>
      </c>
      <c r="K32" s="26">
        <v>560</v>
      </c>
      <c r="L32" s="26">
        <v>16774.7</v>
      </c>
      <c r="M32" s="26">
        <v>1235</v>
      </c>
      <c r="N32" s="26">
        <v>17197.2</v>
      </c>
      <c r="O32" s="26">
        <v>37545.300000000003</v>
      </c>
      <c r="P32" s="26">
        <v>2135</v>
      </c>
      <c r="Q32" s="26">
        <v>19638.5</v>
      </c>
      <c r="R32" s="26">
        <v>2092.9</v>
      </c>
      <c r="S32" s="26">
        <v>11417.5</v>
      </c>
      <c r="T32" s="26">
        <v>38105.699999999997</v>
      </c>
      <c r="U32" s="26">
        <v>7080.8</v>
      </c>
      <c r="V32" s="26">
        <v>12530.4</v>
      </c>
      <c r="W32" s="26"/>
      <c r="X32" s="26">
        <v>247653.09999999995</v>
      </c>
    </row>
    <row r="33" spans="1:24" x14ac:dyDescent="0.25">
      <c r="A33" s="10">
        <v>36280</v>
      </c>
      <c r="B33" s="26"/>
      <c r="C33" s="26">
        <v>3079</v>
      </c>
      <c r="D33" s="26">
        <v>3765</v>
      </c>
      <c r="E33" s="26">
        <v>23639.1</v>
      </c>
      <c r="F33" s="26">
        <v>14273.6</v>
      </c>
      <c r="G33" s="26">
        <v>11619</v>
      </c>
      <c r="H33" s="26"/>
      <c r="I33" s="26">
        <v>17743.900000000001</v>
      </c>
      <c r="J33" s="26">
        <v>6053.5</v>
      </c>
      <c r="K33" s="26">
        <v>560</v>
      </c>
      <c r="L33" s="26">
        <v>17023.7</v>
      </c>
      <c r="M33" s="26">
        <v>1235</v>
      </c>
      <c r="N33" s="26">
        <v>17982.099999999999</v>
      </c>
      <c r="O33" s="26">
        <v>36520.700000000004</v>
      </c>
      <c r="P33" s="26">
        <v>2135</v>
      </c>
      <c r="Q33" s="26">
        <v>19313.5</v>
      </c>
      <c r="R33" s="26">
        <v>3967.1</v>
      </c>
      <c r="S33" s="26">
        <v>11542.5</v>
      </c>
      <c r="T33" s="26">
        <v>39015.699999999997</v>
      </c>
      <c r="U33" s="26">
        <v>7255.3</v>
      </c>
      <c r="V33" s="26">
        <v>12930.4</v>
      </c>
      <c r="W33" s="26"/>
      <c r="X33" s="26">
        <v>249654.1</v>
      </c>
    </row>
    <row r="34" spans="1:24" x14ac:dyDescent="0.25">
      <c r="A34" s="10">
        <v>36311</v>
      </c>
      <c r="B34" s="26"/>
      <c r="C34" s="26">
        <v>3379</v>
      </c>
      <c r="D34" s="26">
        <v>3965</v>
      </c>
      <c r="E34" s="26">
        <v>24194.1</v>
      </c>
      <c r="F34" s="26">
        <v>14244.8</v>
      </c>
      <c r="G34" s="26">
        <v>11494</v>
      </c>
      <c r="H34" s="26"/>
      <c r="I34" s="26">
        <v>18723.900000000001</v>
      </c>
      <c r="J34" s="26">
        <v>5705</v>
      </c>
      <c r="K34" s="26"/>
      <c r="L34" s="26">
        <v>17135.7</v>
      </c>
      <c r="M34" s="26">
        <v>1385</v>
      </c>
      <c r="N34" s="26">
        <v>18381.8</v>
      </c>
      <c r="O34" s="26">
        <v>37547.5</v>
      </c>
      <c r="P34" s="26">
        <v>2135</v>
      </c>
      <c r="Q34" s="26">
        <v>19256.3</v>
      </c>
      <c r="R34" s="26">
        <v>4147.1000000000004</v>
      </c>
      <c r="S34" s="26">
        <v>12092.5</v>
      </c>
      <c r="T34" s="26">
        <v>40150.699999999997</v>
      </c>
      <c r="U34" s="26">
        <v>7395.3</v>
      </c>
      <c r="V34" s="26">
        <v>12017.7</v>
      </c>
      <c r="W34" s="26"/>
      <c r="X34" s="26">
        <v>253350.39999999997</v>
      </c>
    </row>
    <row r="35" spans="1:24" x14ac:dyDescent="0.25">
      <c r="A35" s="10">
        <v>36341</v>
      </c>
      <c r="B35" s="26"/>
      <c r="C35" s="26">
        <v>3709</v>
      </c>
      <c r="D35" s="26">
        <v>3665</v>
      </c>
      <c r="E35" s="26">
        <v>23943</v>
      </c>
      <c r="F35" s="26">
        <v>14144.8</v>
      </c>
      <c r="G35" s="26">
        <v>11494</v>
      </c>
      <c r="H35" s="26"/>
      <c r="I35" s="26">
        <v>18723.900000000001</v>
      </c>
      <c r="J35" s="26">
        <v>5455</v>
      </c>
      <c r="K35" s="26">
        <v>560</v>
      </c>
      <c r="L35" s="26">
        <v>16723.7</v>
      </c>
      <c r="M35" s="26">
        <v>1510</v>
      </c>
      <c r="N35" s="26">
        <v>17731.8</v>
      </c>
      <c r="O35" s="26">
        <v>38106.399999999994</v>
      </c>
      <c r="P35" s="26">
        <v>1910</v>
      </c>
      <c r="Q35" s="26">
        <v>19056.3</v>
      </c>
      <c r="R35" s="26">
        <v>4147.1000000000004</v>
      </c>
      <c r="S35" s="26">
        <v>12092.5</v>
      </c>
      <c r="T35" s="26">
        <v>43044.2</v>
      </c>
      <c r="U35" s="26">
        <v>7433.3</v>
      </c>
      <c r="V35" s="26">
        <v>10627.4</v>
      </c>
      <c r="W35" s="26"/>
      <c r="X35" s="26">
        <v>254077.4</v>
      </c>
    </row>
    <row r="36" spans="1:24" x14ac:dyDescent="0.25">
      <c r="A36" s="10">
        <v>36372</v>
      </c>
      <c r="B36" s="26"/>
      <c r="C36" s="26">
        <v>4009</v>
      </c>
      <c r="D36" s="26">
        <v>3665</v>
      </c>
      <c r="E36" s="26">
        <v>24398</v>
      </c>
      <c r="F36" s="26">
        <v>13734.8</v>
      </c>
      <c r="G36" s="26">
        <v>11644</v>
      </c>
      <c r="H36" s="26"/>
      <c r="I36" s="26">
        <v>18568.900000000001</v>
      </c>
      <c r="J36" s="26">
        <v>5455</v>
      </c>
      <c r="K36" s="26">
        <v>560</v>
      </c>
      <c r="L36" s="26">
        <v>16714.5</v>
      </c>
      <c r="M36" s="26">
        <v>1510</v>
      </c>
      <c r="N36" s="26">
        <v>18010.3</v>
      </c>
      <c r="O36" s="26">
        <v>38222.799999999996</v>
      </c>
      <c r="P36" s="26">
        <v>1910</v>
      </c>
      <c r="Q36" s="26">
        <v>16911.3</v>
      </c>
      <c r="R36" s="26">
        <v>4022.1</v>
      </c>
      <c r="S36" s="26">
        <v>13646.5</v>
      </c>
      <c r="T36" s="26">
        <v>46133.100000000006</v>
      </c>
      <c r="U36" s="26">
        <v>7433.3</v>
      </c>
      <c r="V36" s="26">
        <v>7232.9</v>
      </c>
      <c r="W36" s="26"/>
      <c r="X36" s="26">
        <v>253781.5</v>
      </c>
    </row>
    <row r="37" spans="1:24" x14ac:dyDescent="0.25">
      <c r="A37" s="10">
        <v>36403</v>
      </c>
      <c r="B37" s="26">
        <v>450</v>
      </c>
      <c r="C37" s="26">
        <v>5149</v>
      </c>
      <c r="D37" s="26">
        <v>3040</v>
      </c>
      <c r="E37" s="26">
        <v>23481.1</v>
      </c>
      <c r="F37" s="26">
        <v>13734.8</v>
      </c>
      <c r="G37" s="26">
        <v>10484.599999999999</v>
      </c>
      <c r="H37" s="26"/>
      <c r="I37" s="26">
        <v>16077.900000000001</v>
      </c>
      <c r="J37" s="26">
        <v>4914.3</v>
      </c>
      <c r="K37" s="26"/>
      <c r="L37" s="26">
        <v>16714.5</v>
      </c>
      <c r="M37" s="26">
        <v>1510</v>
      </c>
      <c r="N37" s="26">
        <v>18895.400000000001</v>
      </c>
      <c r="O37" s="26">
        <v>36532.1</v>
      </c>
      <c r="P37" s="26">
        <v>1785</v>
      </c>
      <c r="Q37" s="26">
        <v>17561.3</v>
      </c>
      <c r="R37" s="26">
        <v>5819.1</v>
      </c>
      <c r="S37" s="26">
        <v>13646.5</v>
      </c>
      <c r="T37" s="26">
        <v>46974.400000000001</v>
      </c>
      <c r="U37" s="26">
        <v>6657.3</v>
      </c>
      <c r="V37" s="26">
        <v>6716.4</v>
      </c>
      <c r="W37" s="26"/>
      <c r="X37" s="26">
        <v>250143.69999999998</v>
      </c>
    </row>
    <row r="38" spans="1:24" x14ac:dyDescent="0.25">
      <c r="A38" s="10">
        <v>36433</v>
      </c>
      <c r="B38" s="26">
        <v>450</v>
      </c>
      <c r="C38" s="26">
        <v>5149</v>
      </c>
      <c r="D38" s="26">
        <v>3040</v>
      </c>
      <c r="E38" s="26">
        <v>25881.599999999999</v>
      </c>
      <c r="F38" s="26">
        <v>13884.8</v>
      </c>
      <c r="G38" s="26">
        <v>10359.599999999999</v>
      </c>
      <c r="H38" s="26"/>
      <c r="I38" s="26">
        <v>14832.900000000001</v>
      </c>
      <c r="J38" s="26">
        <v>4826.7</v>
      </c>
      <c r="K38" s="26">
        <v>400</v>
      </c>
      <c r="L38" s="26">
        <v>16714.5</v>
      </c>
      <c r="M38" s="26">
        <v>1510</v>
      </c>
      <c r="N38" s="26">
        <v>18943.400000000001</v>
      </c>
      <c r="O38" s="26">
        <v>38267.1</v>
      </c>
      <c r="P38" s="26">
        <v>2010</v>
      </c>
      <c r="Q38" s="26">
        <v>17495.8</v>
      </c>
      <c r="R38" s="26">
        <v>6118.8</v>
      </c>
      <c r="S38" s="26">
        <v>14056.3</v>
      </c>
      <c r="T38" s="26">
        <v>46266.999999999993</v>
      </c>
      <c r="U38" s="26">
        <v>6557.3</v>
      </c>
      <c r="V38" s="26">
        <v>6281.5</v>
      </c>
      <c r="W38" s="26"/>
      <c r="X38" s="26">
        <v>253046.29999999996</v>
      </c>
    </row>
    <row r="39" spans="1:24" x14ac:dyDescent="0.25">
      <c r="A39" s="10">
        <v>36464</v>
      </c>
      <c r="B39" s="26">
        <v>450</v>
      </c>
      <c r="C39" s="26">
        <v>6117.9</v>
      </c>
      <c r="D39" s="26">
        <v>3040</v>
      </c>
      <c r="E39" s="26">
        <v>26743.1</v>
      </c>
      <c r="F39" s="26">
        <v>13794.7</v>
      </c>
      <c r="G39" s="26">
        <v>10284.599999999999</v>
      </c>
      <c r="H39" s="26"/>
      <c r="I39" s="26">
        <v>14867.900000000001</v>
      </c>
      <c r="J39" s="26">
        <v>8410.6</v>
      </c>
      <c r="K39" s="26"/>
      <c r="L39" s="26">
        <v>16294.5</v>
      </c>
      <c r="M39" s="26">
        <v>1360</v>
      </c>
      <c r="N39" s="26">
        <v>19824.5</v>
      </c>
      <c r="O39" s="26">
        <v>40038</v>
      </c>
      <c r="P39" s="26">
        <v>2310</v>
      </c>
      <c r="Q39" s="26">
        <v>17202.099999999999</v>
      </c>
      <c r="R39" s="26">
        <v>6543.5</v>
      </c>
      <c r="S39" s="26">
        <v>14333</v>
      </c>
      <c r="T39" s="26">
        <v>48909.5</v>
      </c>
      <c r="U39" s="26">
        <v>6657.3</v>
      </c>
      <c r="V39" s="26">
        <v>6281.4</v>
      </c>
      <c r="W39" s="26"/>
      <c r="X39" s="26">
        <v>263462.59999999998</v>
      </c>
    </row>
    <row r="40" spans="1:24" x14ac:dyDescent="0.25">
      <c r="A40" s="10">
        <v>36494</v>
      </c>
      <c r="B40" s="26">
        <v>450</v>
      </c>
      <c r="C40" s="26">
        <v>6117.9</v>
      </c>
      <c r="D40" s="26">
        <v>2940</v>
      </c>
      <c r="E40" s="26">
        <v>26551.599999999999</v>
      </c>
      <c r="F40" s="26">
        <v>15019.7</v>
      </c>
      <c r="G40" s="26">
        <v>10284.599999999999</v>
      </c>
      <c r="H40" s="26"/>
      <c r="I40" s="26">
        <v>15222.900000000001</v>
      </c>
      <c r="J40" s="26">
        <v>8206.2000000000007</v>
      </c>
      <c r="K40" s="26"/>
      <c r="L40" s="26">
        <v>16144.5</v>
      </c>
      <c r="M40" s="26">
        <v>1260</v>
      </c>
      <c r="N40" s="26">
        <v>20969.5</v>
      </c>
      <c r="O40" s="26">
        <v>42642.7</v>
      </c>
      <c r="P40" s="26">
        <v>2310</v>
      </c>
      <c r="Q40" s="26">
        <v>18302.099999999999</v>
      </c>
      <c r="R40" s="26">
        <v>6768.5</v>
      </c>
      <c r="S40" s="26">
        <v>16958</v>
      </c>
      <c r="T40" s="26">
        <v>49725.399999999994</v>
      </c>
      <c r="U40" s="26">
        <v>6657.3</v>
      </c>
      <c r="V40" s="26">
        <v>6281.4</v>
      </c>
      <c r="W40" s="26"/>
      <c r="X40" s="26">
        <v>272812.3</v>
      </c>
    </row>
    <row r="41" spans="1:24" x14ac:dyDescent="0.25">
      <c r="A41" s="10">
        <v>36525</v>
      </c>
      <c r="B41" s="26">
        <v>450</v>
      </c>
      <c r="C41" s="26">
        <v>6017.9</v>
      </c>
      <c r="D41" s="26">
        <v>3640</v>
      </c>
      <c r="E41" s="26">
        <v>27036.6</v>
      </c>
      <c r="F41" s="26">
        <v>14993.7</v>
      </c>
      <c r="G41" s="26">
        <v>10334.599999999999</v>
      </c>
      <c r="H41" s="26"/>
      <c r="I41" s="26">
        <v>14950</v>
      </c>
      <c r="J41" s="26">
        <v>8206.2000000000007</v>
      </c>
      <c r="K41" s="26"/>
      <c r="L41" s="26">
        <v>14315.5</v>
      </c>
      <c r="M41" s="26">
        <v>735</v>
      </c>
      <c r="N41" s="26">
        <v>20078.5</v>
      </c>
      <c r="O41" s="26">
        <v>44341.599999999999</v>
      </c>
      <c r="P41" s="26">
        <v>2435</v>
      </c>
      <c r="Q41" s="26">
        <v>18092.099999999999</v>
      </c>
      <c r="R41" s="26">
        <v>6768.5</v>
      </c>
      <c r="S41" s="26">
        <v>19187.400000000001</v>
      </c>
      <c r="T41" s="26">
        <v>50850.599999999991</v>
      </c>
      <c r="U41" s="26">
        <v>6513.1</v>
      </c>
      <c r="V41" s="26">
        <v>5159.5</v>
      </c>
      <c r="W41" s="26"/>
      <c r="X41" s="26">
        <v>274105.79999999993</v>
      </c>
    </row>
    <row r="42" spans="1:24" x14ac:dyDescent="0.25">
      <c r="A42" s="10">
        <v>36556</v>
      </c>
      <c r="B42" s="26">
        <v>450</v>
      </c>
      <c r="C42" s="26">
        <v>6170.2</v>
      </c>
      <c r="D42" s="26">
        <v>3420</v>
      </c>
      <c r="E42" s="26">
        <v>26829.1</v>
      </c>
      <c r="F42" s="26">
        <v>14543.7</v>
      </c>
      <c r="G42" s="26">
        <v>10434.599999999999</v>
      </c>
      <c r="H42" s="26"/>
      <c r="I42" s="26">
        <v>14690</v>
      </c>
      <c r="J42" s="26">
        <v>8206.2000000000007</v>
      </c>
      <c r="K42" s="26"/>
      <c r="L42" s="26">
        <v>14215.500000000002</v>
      </c>
      <c r="M42" s="26">
        <v>585</v>
      </c>
      <c r="N42" s="26">
        <v>19882.400000000001</v>
      </c>
      <c r="O42" s="26">
        <v>44410.6</v>
      </c>
      <c r="P42" s="26">
        <v>2435</v>
      </c>
      <c r="Q42" s="26">
        <v>17626.099999999999</v>
      </c>
      <c r="R42" s="26">
        <v>7268.5</v>
      </c>
      <c r="S42" s="26">
        <v>19187.400000000001</v>
      </c>
      <c r="T42" s="26">
        <v>52189.2</v>
      </c>
      <c r="U42" s="26">
        <v>6501.5</v>
      </c>
      <c r="V42" s="26">
        <v>5146.5</v>
      </c>
      <c r="W42" s="26"/>
      <c r="X42" s="26">
        <v>274191.5</v>
      </c>
    </row>
    <row r="43" spans="1:24" x14ac:dyDescent="0.25">
      <c r="A43" s="10">
        <v>36585</v>
      </c>
      <c r="B43" s="26">
        <v>450</v>
      </c>
      <c r="C43" s="26">
        <v>6170.2</v>
      </c>
      <c r="D43" s="26">
        <v>3220</v>
      </c>
      <c r="E43" s="26">
        <v>26391.3</v>
      </c>
      <c r="F43" s="26">
        <v>14543.7</v>
      </c>
      <c r="G43" s="26">
        <v>10222.700000000001</v>
      </c>
      <c r="H43" s="26"/>
      <c r="I43" s="26">
        <v>14690</v>
      </c>
      <c r="J43" s="26">
        <v>8657.2000000000007</v>
      </c>
      <c r="K43" s="26"/>
      <c r="L43" s="26">
        <v>15931.4</v>
      </c>
      <c r="M43" s="26">
        <v>585</v>
      </c>
      <c r="N43" s="26">
        <v>19881.100000000002</v>
      </c>
      <c r="O43" s="26">
        <v>44210.6</v>
      </c>
      <c r="P43" s="26">
        <v>2435</v>
      </c>
      <c r="Q43" s="26">
        <v>16951</v>
      </c>
      <c r="R43" s="26">
        <v>7268.5</v>
      </c>
      <c r="S43" s="26">
        <v>19091.400000000001</v>
      </c>
      <c r="T43" s="26">
        <v>51505</v>
      </c>
      <c r="U43" s="26">
        <v>6501.5</v>
      </c>
      <c r="V43" s="26">
        <v>5146.5</v>
      </c>
      <c r="W43" s="26"/>
      <c r="X43" s="26">
        <v>273852.09999999998</v>
      </c>
    </row>
    <row r="44" spans="1:24" x14ac:dyDescent="0.25">
      <c r="A44" s="10">
        <v>36616</v>
      </c>
      <c r="B44" s="26">
        <v>450</v>
      </c>
      <c r="C44" s="26">
        <v>7567</v>
      </c>
      <c r="D44" s="26">
        <v>3145</v>
      </c>
      <c r="E44" s="26">
        <v>27456.699999999997</v>
      </c>
      <c r="F44" s="26">
        <v>14607.5</v>
      </c>
      <c r="G44" s="26">
        <v>9772.7000000000007</v>
      </c>
      <c r="H44" s="26"/>
      <c r="I44" s="26">
        <v>14689.800000000001</v>
      </c>
      <c r="J44" s="26">
        <v>8069.3</v>
      </c>
      <c r="K44" s="26"/>
      <c r="L44" s="26">
        <v>15606.4</v>
      </c>
      <c r="M44" s="26">
        <v>585</v>
      </c>
      <c r="N44" s="26">
        <v>20031.100000000002</v>
      </c>
      <c r="O44" s="26">
        <v>44300.6</v>
      </c>
      <c r="P44" s="26">
        <v>2435</v>
      </c>
      <c r="Q44" s="26">
        <v>16951</v>
      </c>
      <c r="R44" s="26">
        <v>9393.5</v>
      </c>
      <c r="S44" s="26">
        <v>21416.400000000001</v>
      </c>
      <c r="T44" s="26">
        <v>51421</v>
      </c>
      <c r="U44" s="26">
        <v>8639.4</v>
      </c>
      <c r="V44" s="26">
        <v>5626.5</v>
      </c>
      <c r="W44" s="26"/>
      <c r="X44" s="26">
        <v>282163.90000000002</v>
      </c>
    </row>
    <row r="45" spans="1:24" x14ac:dyDescent="0.25">
      <c r="A45" s="10">
        <v>36646</v>
      </c>
      <c r="B45" s="26"/>
      <c r="C45" s="26">
        <v>7462</v>
      </c>
      <c r="D45" s="26">
        <v>3645</v>
      </c>
      <c r="E45" s="26">
        <v>28597.199999999997</v>
      </c>
      <c r="F45" s="26">
        <v>15877.5</v>
      </c>
      <c r="G45" s="26">
        <v>9642.7000000000007</v>
      </c>
      <c r="H45" s="26"/>
      <c r="I45" s="26">
        <v>15032.1</v>
      </c>
      <c r="J45" s="26">
        <v>7824.4</v>
      </c>
      <c r="K45" s="26"/>
      <c r="L45" s="26">
        <v>17181.400000000001</v>
      </c>
      <c r="M45" s="26">
        <v>585</v>
      </c>
      <c r="N45" s="26">
        <v>20375.5</v>
      </c>
      <c r="O45" s="26">
        <v>45114.299999999996</v>
      </c>
      <c r="P45" s="26">
        <v>2535</v>
      </c>
      <c r="Q45" s="26">
        <v>18070.900000000001</v>
      </c>
      <c r="R45" s="26">
        <v>9825.2000000000007</v>
      </c>
      <c r="S45" s="26">
        <v>12640.599999999999</v>
      </c>
      <c r="T45" s="26">
        <v>64610.6</v>
      </c>
      <c r="U45" s="26">
        <v>9099.4</v>
      </c>
      <c r="V45" s="26">
        <v>7048.6</v>
      </c>
      <c r="W45" s="26"/>
      <c r="X45" s="26">
        <v>295167.39999999997</v>
      </c>
    </row>
    <row r="46" spans="1:24" x14ac:dyDescent="0.25">
      <c r="A46" s="10">
        <v>36677</v>
      </c>
      <c r="B46" s="26"/>
      <c r="C46" s="26">
        <v>7362</v>
      </c>
      <c r="D46" s="26">
        <v>3865</v>
      </c>
      <c r="E46" s="26">
        <v>29177.199999999997</v>
      </c>
      <c r="F46" s="26">
        <v>15573.600000000002</v>
      </c>
      <c r="G46" s="26">
        <v>9642.7000000000007</v>
      </c>
      <c r="H46" s="26"/>
      <c r="I46" s="26">
        <v>15457.1</v>
      </c>
      <c r="J46" s="26">
        <v>7824.4</v>
      </c>
      <c r="K46" s="26"/>
      <c r="L46" s="26">
        <v>16981.599999999999</v>
      </c>
      <c r="M46" s="26">
        <v>3160</v>
      </c>
      <c r="N46" s="26">
        <v>20270.5</v>
      </c>
      <c r="O46" s="26">
        <v>44189.299999999996</v>
      </c>
      <c r="P46" s="26">
        <v>2535</v>
      </c>
      <c r="Q46" s="26">
        <v>18000.900000000001</v>
      </c>
      <c r="R46" s="26">
        <v>9825.2000000000007</v>
      </c>
      <c r="S46" s="26">
        <v>12660.5</v>
      </c>
      <c r="T46" s="26">
        <v>63903.399999999994</v>
      </c>
      <c r="U46" s="26">
        <v>9066.9</v>
      </c>
      <c r="V46" s="26">
        <v>7958.6</v>
      </c>
      <c r="W46" s="26"/>
      <c r="X46" s="26">
        <v>297453.90000000002</v>
      </c>
    </row>
    <row r="47" spans="1:24" x14ac:dyDescent="0.25">
      <c r="A47" s="10">
        <v>36707</v>
      </c>
      <c r="B47" s="26"/>
      <c r="C47" s="26">
        <v>7362</v>
      </c>
      <c r="D47" s="26">
        <v>3365</v>
      </c>
      <c r="E47" s="26">
        <v>29452.199999999997</v>
      </c>
      <c r="F47" s="26">
        <v>15798.600000000002</v>
      </c>
      <c r="G47" s="26">
        <v>9642.7000000000007</v>
      </c>
      <c r="H47" s="26"/>
      <c r="I47" s="26">
        <v>15457.1</v>
      </c>
      <c r="J47" s="26">
        <v>7519.5</v>
      </c>
      <c r="K47" s="26"/>
      <c r="L47" s="26">
        <v>16931.599999999999</v>
      </c>
      <c r="M47" s="26">
        <v>2803.9</v>
      </c>
      <c r="N47" s="26">
        <v>20778.2</v>
      </c>
      <c r="O47" s="26">
        <v>44140.5</v>
      </c>
      <c r="P47" s="26">
        <v>2435</v>
      </c>
      <c r="Q47" s="26">
        <v>17529</v>
      </c>
      <c r="R47" s="26">
        <v>9600.2000000000007</v>
      </c>
      <c r="S47" s="26">
        <v>12723.3</v>
      </c>
      <c r="T47" s="26">
        <v>68565.3</v>
      </c>
      <c r="U47" s="26">
        <v>8966.9</v>
      </c>
      <c r="V47" s="26">
        <v>8063</v>
      </c>
      <c r="W47" s="26">
        <v>288</v>
      </c>
      <c r="X47" s="26">
        <v>301422</v>
      </c>
    </row>
    <row r="48" spans="1:24" x14ac:dyDescent="0.25">
      <c r="A48" s="10">
        <v>36738</v>
      </c>
      <c r="B48" s="26"/>
      <c r="C48" s="26">
        <v>7062</v>
      </c>
      <c r="D48" s="26">
        <v>3065</v>
      </c>
      <c r="E48" s="26">
        <v>30205.999999999996</v>
      </c>
      <c r="F48" s="26">
        <v>15673</v>
      </c>
      <c r="G48" s="26">
        <v>9672.7000000000007</v>
      </c>
      <c r="H48" s="26"/>
      <c r="I48" s="26">
        <v>15347.1</v>
      </c>
      <c r="J48" s="26">
        <v>7482.2999999999993</v>
      </c>
      <c r="K48" s="26"/>
      <c r="L48" s="26">
        <v>15476.6</v>
      </c>
      <c r="M48" s="26">
        <v>2685</v>
      </c>
      <c r="N48" s="26">
        <v>21072.799999999999</v>
      </c>
      <c r="O48" s="26">
        <v>48144.100000000006</v>
      </c>
      <c r="P48" s="26">
        <v>2285</v>
      </c>
      <c r="Q48" s="26">
        <v>17835</v>
      </c>
      <c r="R48" s="26">
        <v>9275.2000000000007</v>
      </c>
      <c r="S48" s="26">
        <v>13948.3</v>
      </c>
      <c r="T48" s="26">
        <v>69150.3</v>
      </c>
      <c r="U48" s="26">
        <v>8966.9</v>
      </c>
      <c r="V48" s="26">
        <v>8063</v>
      </c>
      <c r="W48" s="26"/>
      <c r="X48" s="26">
        <v>305410.30000000005</v>
      </c>
    </row>
    <row r="49" spans="1:24" x14ac:dyDescent="0.25">
      <c r="A49" s="10">
        <v>36769</v>
      </c>
      <c r="B49" s="26"/>
      <c r="C49" s="26">
        <v>7062</v>
      </c>
      <c r="D49" s="26">
        <v>2915</v>
      </c>
      <c r="E49" s="26">
        <v>30773.899999999998</v>
      </c>
      <c r="F49" s="26">
        <v>15803</v>
      </c>
      <c r="G49" s="26">
        <v>9672.7000000000007</v>
      </c>
      <c r="H49" s="26"/>
      <c r="I49" s="26">
        <v>15547.1</v>
      </c>
      <c r="J49" s="26">
        <v>7646.7000000000007</v>
      </c>
      <c r="K49" s="26"/>
      <c r="L49" s="26">
        <v>15526.6</v>
      </c>
      <c r="M49" s="26">
        <v>2785</v>
      </c>
      <c r="N49" s="26">
        <v>21445.5</v>
      </c>
      <c r="O49" s="26">
        <v>48319.100000000006</v>
      </c>
      <c r="P49" s="26">
        <v>2285</v>
      </c>
      <c r="Q49" s="26">
        <v>17825</v>
      </c>
      <c r="R49" s="26">
        <v>9275.2000000000007</v>
      </c>
      <c r="S49" s="26">
        <v>15258.1</v>
      </c>
      <c r="T49" s="26">
        <v>70534</v>
      </c>
      <c r="U49" s="26">
        <v>8866.9</v>
      </c>
      <c r="V49" s="26">
        <v>8063</v>
      </c>
      <c r="W49" s="26"/>
      <c r="X49" s="26">
        <v>309603.80000000005</v>
      </c>
    </row>
    <row r="50" spans="1:24" x14ac:dyDescent="0.25">
      <c r="A50" s="10">
        <v>36799</v>
      </c>
      <c r="B50" s="26"/>
      <c r="C50" s="26">
        <v>7062</v>
      </c>
      <c r="D50" s="26">
        <v>2915</v>
      </c>
      <c r="E50" s="26">
        <v>30923.899999999998</v>
      </c>
      <c r="F50" s="26">
        <v>15435.1</v>
      </c>
      <c r="G50" s="26">
        <v>9922.1</v>
      </c>
      <c r="H50" s="26"/>
      <c r="I50" s="26">
        <v>15372.1</v>
      </c>
      <c r="J50" s="26">
        <v>11196.7</v>
      </c>
      <c r="K50" s="26"/>
      <c r="L50" s="26">
        <v>17004.599999999999</v>
      </c>
      <c r="M50" s="26">
        <v>2709</v>
      </c>
      <c r="N50" s="26">
        <v>21097.5</v>
      </c>
      <c r="O50" s="26">
        <v>47277</v>
      </c>
      <c r="P50" s="26">
        <v>2435</v>
      </c>
      <c r="Q50" s="26">
        <v>17825</v>
      </c>
      <c r="R50" s="26">
        <v>9430.2000000000007</v>
      </c>
      <c r="S50" s="26">
        <v>14692.3</v>
      </c>
      <c r="T50" s="26">
        <v>72151</v>
      </c>
      <c r="U50" s="26">
        <v>7542.4</v>
      </c>
      <c r="V50" s="26">
        <v>9838</v>
      </c>
      <c r="W50" s="26"/>
      <c r="X50" s="26">
        <v>314828.90000000002</v>
      </c>
    </row>
    <row r="51" spans="1:24" x14ac:dyDescent="0.25">
      <c r="A51" s="10">
        <v>36830</v>
      </c>
      <c r="B51" s="26"/>
      <c r="C51" s="26">
        <v>7187</v>
      </c>
      <c r="D51" s="26">
        <v>2915</v>
      </c>
      <c r="E51" s="26">
        <v>32120.899999999998</v>
      </c>
      <c r="F51" s="26">
        <v>16139.900000000001</v>
      </c>
      <c r="G51" s="26">
        <v>10152.1</v>
      </c>
      <c r="H51" s="26"/>
      <c r="I51" s="26">
        <v>15159.1</v>
      </c>
      <c r="J51" s="26">
        <v>11196.7</v>
      </c>
      <c r="K51" s="26"/>
      <c r="L51" s="26">
        <v>17079.599999999999</v>
      </c>
      <c r="M51" s="26">
        <v>3245</v>
      </c>
      <c r="N51" s="26">
        <v>20796.100000000002</v>
      </c>
      <c r="O51" s="26">
        <v>49733.799999999996</v>
      </c>
      <c r="P51" s="26">
        <v>2435</v>
      </c>
      <c r="Q51" s="26">
        <v>17817.099999999999</v>
      </c>
      <c r="R51" s="26">
        <v>9330.2000000000007</v>
      </c>
      <c r="S51" s="26">
        <v>11572.7</v>
      </c>
      <c r="T51" s="26">
        <v>72944.600000000006</v>
      </c>
      <c r="U51" s="26">
        <v>7542.4</v>
      </c>
      <c r="V51" s="26">
        <v>10903</v>
      </c>
      <c r="W51" s="26"/>
      <c r="X51" s="26">
        <v>318270.20000000007</v>
      </c>
    </row>
    <row r="52" spans="1:24" x14ac:dyDescent="0.25">
      <c r="A52" s="10">
        <v>36860</v>
      </c>
      <c r="B52" s="26"/>
      <c r="C52" s="26">
        <v>7362</v>
      </c>
      <c r="D52" s="26">
        <v>2665</v>
      </c>
      <c r="E52" s="26">
        <v>33305.699999999997</v>
      </c>
      <c r="F52" s="26">
        <v>17453.7</v>
      </c>
      <c r="G52" s="26">
        <v>13342.7</v>
      </c>
      <c r="H52" s="26"/>
      <c r="I52" s="26">
        <v>16282.900000000001</v>
      </c>
      <c r="J52" s="26">
        <v>10981.5</v>
      </c>
      <c r="K52" s="26"/>
      <c r="L52" s="26">
        <v>17404.600000000002</v>
      </c>
      <c r="M52" s="26">
        <v>3245</v>
      </c>
      <c r="N52" s="26">
        <v>22780.5</v>
      </c>
      <c r="O52" s="26">
        <v>50921.799999999996</v>
      </c>
      <c r="P52" s="26">
        <v>2635</v>
      </c>
      <c r="Q52" s="26">
        <v>18931.900000000001</v>
      </c>
      <c r="R52" s="26">
        <v>9430.2000000000007</v>
      </c>
      <c r="S52" s="26">
        <v>12475.7</v>
      </c>
      <c r="T52" s="26">
        <v>75078.5</v>
      </c>
      <c r="U52" s="26">
        <v>8390.4</v>
      </c>
      <c r="V52" s="26">
        <v>12517.9</v>
      </c>
      <c r="W52" s="26"/>
      <c r="X52" s="26">
        <v>335205.00000000006</v>
      </c>
    </row>
    <row r="53" spans="1:24" x14ac:dyDescent="0.25">
      <c r="A53" s="10">
        <v>36891</v>
      </c>
      <c r="B53" s="26"/>
      <c r="C53" s="26">
        <v>7362</v>
      </c>
      <c r="D53" s="26">
        <v>2665</v>
      </c>
      <c r="E53" s="26">
        <v>32995.300000000003</v>
      </c>
      <c r="F53" s="26">
        <v>20188.7</v>
      </c>
      <c r="G53" s="26">
        <v>13632.7</v>
      </c>
      <c r="H53" s="26"/>
      <c r="I53" s="26">
        <v>15407.900000000001</v>
      </c>
      <c r="J53" s="26">
        <v>10981.5</v>
      </c>
      <c r="K53" s="26"/>
      <c r="L53" s="26">
        <v>17804.600000000002</v>
      </c>
      <c r="M53" s="26">
        <v>3071</v>
      </c>
      <c r="N53" s="26">
        <v>22672.799999999999</v>
      </c>
      <c r="O53" s="26">
        <v>51568.4</v>
      </c>
      <c r="P53" s="26">
        <v>2635</v>
      </c>
      <c r="Q53" s="26">
        <v>18496.900000000001</v>
      </c>
      <c r="R53" s="26">
        <v>9250.2000000000007</v>
      </c>
      <c r="S53" s="26">
        <v>13502.7</v>
      </c>
      <c r="T53" s="26">
        <v>73918.399999999994</v>
      </c>
      <c r="U53" s="26">
        <v>8519.4</v>
      </c>
      <c r="V53" s="26">
        <v>12517.9</v>
      </c>
      <c r="W53" s="26"/>
      <c r="X53" s="26">
        <v>337190.40000000002</v>
      </c>
    </row>
    <row r="54" spans="1:24" x14ac:dyDescent="0.25">
      <c r="A54" s="10">
        <v>36922</v>
      </c>
      <c r="B54" s="26"/>
      <c r="C54" s="26">
        <v>7362</v>
      </c>
      <c r="D54" s="26">
        <v>2882.7</v>
      </c>
      <c r="E54" s="26">
        <v>32926.300000000003</v>
      </c>
      <c r="F54" s="26">
        <v>19891.400000000001</v>
      </c>
      <c r="G54" s="26">
        <v>12993.2</v>
      </c>
      <c r="H54" s="26"/>
      <c r="I54" s="26">
        <v>16082.900000000001</v>
      </c>
      <c r="J54" s="26">
        <v>10164.299999999999</v>
      </c>
      <c r="K54" s="26"/>
      <c r="L54" s="26">
        <v>17604.600000000002</v>
      </c>
      <c r="M54" s="26">
        <v>2936</v>
      </c>
      <c r="N54" s="26">
        <v>22095.499999999996</v>
      </c>
      <c r="O54" s="26">
        <v>51568.4</v>
      </c>
      <c r="P54" s="26">
        <v>3260</v>
      </c>
      <c r="Q54" s="26">
        <v>18359.099999999999</v>
      </c>
      <c r="R54" s="26">
        <v>9075.2000000000007</v>
      </c>
      <c r="S54" s="26">
        <v>16547.599999999999</v>
      </c>
      <c r="T54" s="26">
        <v>73244.600000000006</v>
      </c>
      <c r="U54" s="26">
        <v>7794.4</v>
      </c>
      <c r="V54" s="26">
        <v>12852.4</v>
      </c>
      <c r="W54" s="26"/>
      <c r="X54" s="26">
        <v>337640.60000000009</v>
      </c>
    </row>
    <row r="55" spans="1:24" x14ac:dyDescent="0.25">
      <c r="A55" s="10">
        <v>36950</v>
      </c>
      <c r="B55" s="26"/>
      <c r="C55" s="26">
        <v>7362</v>
      </c>
      <c r="D55" s="26">
        <v>2882.7</v>
      </c>
      <c r="E55" s="26">
        <v>32669.8</v>
      </c>
      <c r="F55" s="26">
        <v>19772.100000000002</v>
      </c>
      <c r="G55" s="26">
        <v>12467.9</v>
      </c>
      <c r="H55" s="26"/>
      <c r="I55" s="26">
        <v>16253</v>
      </c>
      <c r="J55" s="26">
        <v>10128.5</v>
      </c>
      <c r="K55" s="26"/>
      <c r="L55" s="26">
        <v>18234.600000000002</v>
      </c>
      <c r="M55" s="26">
        <v>2936</v>
      </c>
      <c r="N55" s="26">
        <v>21985.899999999998</v>
      </c>
      <c r="O55" s="26">
        <v>51418.400000000001</v>
      </c>
      <c r="P55" s="26">
        <v>3260</v>
      </c>
      <c r="Q55" s="26">
        <v>18808.099999999999</v>
      </c>
      <c r="R55" s="26">
        <v>9075.2000000000007</v>
      </c>
      <c r="S55" s="26">
        <v>16584.899999999998</v>
      </c>
      <c r="T55" s="26">
        <v>73398.399999999994</v>
      </c>
      <c r="U55" s="26">
        <v>7506.4</v>
      </c>
      <c r="V55" s="26">
        <v>19690.3</v>
      </c>
      <c r="W55" s="26"/>
      <c r="X55" s="26">
        <v>344434.2</v>
      </c>
    </row>
    <row r="56" spans="1:24" x14ac:dyDescent="0.25">
      <c r="A56" s="10">
        <v>36981</v>
      </c>
      <c r="B56" s="26"/>
      <c r="C56" s="26">
        <v>7217</v>
      </c>
      <c r="D56" s="26">
        <v>3162.7</v>
      </c>
      <c r="E56" s="26">
        <v>32731.4</v>
      </c>
      <c r="F56" s="26">
        <v>18839.800000000003</v>
      </c>
      <c r="G56" s="26">
        <v>13627.9</v>
      </c>
      <c r="H56" s="26"/>
      <c r="I56" s="26">
        <v>14338.3</v>
      </c>
      <c r="J56" s="26">
        <v>10154.299999999999</v>
      </c>
      <c r="K56" s="26"/>
      <c r="L56" s="26">
        <v>18584.600000000002</v>
      </c>
      <c r="M56" s="26">
        <v>2936</v>
      </c>
      <c r="N56" s="26">
        <v>22085.899999999998</v>
      </c>
      <c r="O56" s="26">
        <v>51718.400000000001</v>
      </c>
      <c r="P56" s="26">
        <v>3510</v>
      </c>
      <c r="Q56" s="26">
        <v>18854.599999999999</v>
      </c>
      <c r="R56" s="26">
        <v>9175.2000000000007</v>
      </c>
      <c r="S56" s="26">
        <v>16714.899999999998</v>
      </c>
      <c r="T56" s="26">
        <v>71402.899999999994</v>
      </c>
      <c r="U56" s="26">
        <v>7506.4</v>
      </c>
      <c r="V56" s="26">
        <v>21455.3</v>
      </c>
      <c r="W56" s="26"/>
      <c r="X56" s="26">
        <v>344015.60000000003</v>
      </c>
    </row>
    <row r="57" spans="1:24" x14ac:dyDescent="0.25">
      <c r="A57" s="10">
        <v>37011</v>
      </c>
      <c r="B57" s="26"/>
      <c r="C57" s="26">
        <v>7835.8</v>
      </c>
      <c r="D57" s="26">
        <v>2551.8000000000002</v>
      </c>
      <c r="E57" s="26">
        <v>34692.100000000006</v>
      </c>
      <c r="F57" s="26">
        <v>18637.300000000003</v>
      </c>
      <c r="G57" s="26">
        <v>13686.4</v>
      </c>
      <c r="H57" s="26"/>
      <c r="I57" s="26">
        <v>14317.7</v>
      </c>
      <c r="J57" s="26">
        <v>6629.9</v>
      </c>
      <c r="K57" s="26"/>
      <c r="L57" s="26">
        <v>19644.600000000002</v>
      </c>
      <c r="M57" s="26">
        <v>2936</v>
      </c>
      <c r="N57" s="26">
        <v>23848.600000000002</v>
      </c>
      <c r="O57" s="26">
        <v>53472.7</v>
      </c>
      <c r="P57" s="26">
        <v>1567.5</v>
      </c>
      <c r="Q57" s="26">
        <v>24713.4</v>
      </c>
      <c r="R57" s="26">
        <v>7748.7999999999993</v>
      </c>
      <c r="S57" s="26">
        <v>16079.099999999999</v>
      </c>
      <c r="T57" s="26">
        <v>72826.3</v>
      </c>
      <c r="U57" s="26">
        <v>6871.4</v>
      </c>
      <c r="V57" s="26">
        <v>22899.9</v>
      </c>
      <c r="W57" s="26"/>
      <c r="X57" s="26">
        <v>350959.30000000005</v>
      </c>
    </row>
    <row r="58" spans="1:24" x14ac:dyDescent="0.25">
      <c r="A58" s="10">
        <v>37042</v>
      </c>
      <c r="B58" s="26"/>
      <c r="C58" s="26">
        <v>7835.8</v>
      </c>
      <c r="D58" s="26">
        <v>2551.8000000000002</v>
      </c>
      <c r="E58" s="26">
        <v>36716.9</v>
      </c>
      <c r="F58" s="26">
        <v>16655.7</v>
      </c>
      <c r="G58" s="26">
        <v>13316.4</v>
      </c>
      <c r="H58" s="26"/>
      <c r="I58" s="26">
        <v>14168.7</v>
      </c>
      <c r="J58" s="26">
        <v>6599.9</v>
      </c>
      <c r="K58" s="26"/>
      <c r="L58" s="26">
        <v>19704.300000000003</v>
      </c>
      <c r="M58" s="26">
        <v>2936</v>
      </c>
      <c r="N58" s="26">
        <v>23848.600000000002</v>
      </c>
      <c r="O58" s="26">
        <v>54532.600000000006</v>
      </c>
      <c r="P58" s="26">
        <v>1817.5</v>
      </c>
      <c r="Q58" s="26">
        <v>26596.6</v>
      </c>
      <c r="R58" s="26">
        <v>9057.7999999999993</v>
      </c>
      <c r="S58" s="26">
        <v>15847.2</v>
      </c>
      <c r="T58" s="26">
        <v>69752.100000000006</v>
      </c>
      <c r="U58" s="26">
        <v>6542.4</v>
      </c>
      <c r="V58" s="26">
        <v>24614.9</v>
      </c>
      <c r="W58" s="26"/>
      <c r="X58" s="26">
        <v>353095.20000000007</v>
      </c>
    </row>
    <row r="59" spans="1:24" x14ac:dyDescent="0.25">
      <c r="A59" s="10">
        <v>37072</v>
      </c>
      <c r="B59" s="26"/>
      <c r="C59" s="26">
        <v>7935.8</v>
      </c>
      <c r="D59" s="26">
        <v>2530.3000000000002</v>
      </c>
      <c r="E59" s="26">
        <v>37567.599999999999</v>
      </c>
      <c r="F59" s="26">
        <v>16420.7</v>
      </c>
      <c r="G59" s="26">
        <v>13185.6</v>
      </c>
      <c r="H59" s="26"/>
      <c r="I59" s="26">
        <v>13977.5</v>
      </c>
      <c r="J59" s="26">
        <v>6599.9</v>
      </c>
      <c r="K59" s="26"/>
      <c r="L59" s="26">
        <v>19854.300000000003</v>
      </c>
      <c r="M59" s="26">
        <v>2936</v>
      </c>
      <c r="N59" s="26">
        <v>23528.7</v>
      </c>
      <c r="O59" s="26">
        <v>54532.600000000006</v>
      </c>
      <c r="P59" s="26">
        <v>2117.5</v>
      </c>
      <c r="Q59" s="26">
        <v>26596.6</v>
      </c>
      <c r="R59" s="26">
        <v>9057.7999999999993</v>
      </c>
      <c r="S59" s="26">
        <v>15192.199999999999</v>
      </c>
      <c r="T59" s="26">
        <v>68995.8</v>
      </c>
      <c r="U59" s="26">
        <v>6367.4</v>
      </c>
      <c r="V59" s="26">
        <v>24379.9</v>
      </c>
      <c r="W59" s="26"/>
      <c r="X59" s="26">
        <v>351776.20000000007</v>
      </c>
    </row>
    <row r="60" spans="1:24" x14ac:dyDescent="0.25">
      <c r="A60" s="10">
        <v>37103</v>
      </c>
      <c r="B60" s="26"/>
      <c r="C60" s="26">
        <v>7935.8</v>
      </c>
      <c r="D60" s="26">
        <v>2682.3</v>
      </c>
      <c r="E60" s="26">
        <v>38483.9</v>
      </c>
      <c r="F60" s="26">
        <v>15939.7</v>
      </c>
      <c r="G60" s="26">
        <v>13692.1</v>
      </c>
      <c r="H60" s="26"/>
      <c r="I60" s="26">
        <v>13669.5</v>
      </c>
      <c r="J60" s="26">
        <v>6482.6</v>
      </c>
      <c r="K60" s="26"/>
      <c r="L60" s="26">
        <v>20204.2</v>
      </c>
      <c r="M60" s="26">
        <v>2936</v>
      </c>
      <c r="N60" s="26">
        <v>24128.7</v>
      </c>
      <c r="O60" s="26">
        <v>55578.400000000001</v>
      </c>
      <c r="P60" s="26">
        <v>1642.5</v>
      </c>
      <c r="Q60" s="26">
        <v>26649.599999999999</v>
      </c>
      <c r="R60" s="26">
        <v>9407.7999999999993</v>
      </c>
      <c r="S60" s="26">
        <v>15669</v>
      </c>
      <c r="T60" s="26">
        <v>67505.600000000006</v>
      </c>
      <c r="U60" s="26">
        <v>6667.4</v>
      </c>
      <c r="V60" s="26">
        <v>24302.400000000001</v>
      </c>
      <c r="W60" s="26"/>
      <c r="X60" s="26">
        <v>353577.50000000006</v>
      </c>
    </row>
    <row r="61" spans="1:24" x14ac:dyDescent="0.25">
      <c r="A61" s="10">
        <v>37134</v>
      </c>
      <c r="B61" s="26"/>
      <c r="C61" s="26">
        <v>9635.7999999999993</v>
      </c>
      <c r="D61" s="26">
        <v>2557.3000000000002</v>
      </c>
      <c r="E61" s="26">
        <v>39292.300000000003</v>
      </c>
      <c r="F61" s="26">
        <v>16009.7</v>
      </c>
      <c r="G61" s="26">
        <v>13641.9</v>
      </c>
      <c r="H61" s="26"/>
      <c r="I61" s="26">
        <v>14809</v>
      </c>
      <c r="J61" s="26">
        <v>5969.6</v>
      </c>
      <c r="K61" s="26"/>
      <c r="L61" s="26">
        <v>19918.2</v>
      </c>
      <c r="M61" s="26">
        <v>3336</v>
      </c>
      <c r="N61" s="26">
        <v>24857.600000000002</v>
      </c>
      <c r="O61" s="26">
        <v>56548.4</v>
      </c>
      <c r="P61" s="26">
        <v>1642.5</v>
      </c>
      <c r="Q61" s="26">
        <v>26780.5</v>
      </c>
      <c r="R61" s="26">
        <v>8062.7999999999993</v>
      </c>
      <c r="S61" s="26">
        <v>16669</v>
      </c>
      <c r="T61" s="26">
        <v>65551.099999999991</v>
      </c>
      <c r="U61" s="26">
        <v>6966.7999999999993</v>
      </c>
      <c r="V61" s="26">
        <v>24993.100000000002</v>
      </c>
      <c r="W61" s="26"/>
      <c r="X61" s="26">
        <v>357241.59999999992</v>
      </c>
    </row>
    <row r="62" spans="1:24" x14ac:dyDescent="0.25">
      <c r="A62" s="10">
        <v>37164</v>
      </c>
      <c r="B62" s="26"/>
      <c r="C62" s="26">
        <v>9310.7999999999993</v>
      </c>
      <c r="D62" s="26">
        <v>2557.3000000000002</v>
      </c>
      <c r="E62" s="26">
        <v>40080.500000000007</v>
      </c>
      <c r="F62" s="26">
        <v>16403.099999999999</v>
      </c>
      <c r="G62" s="26">
        <v>13915.5</v>
      </c>
      <c r="H62" s="26"/>
      <c r="I62" s="26">
        <v>14292</v>
      </c>
      <c r="J62" s="26">
        <v>6369</v>
      </c>
      <c r="K62" s="26"/>
      <c r="L62" s="26">
        <v>20307.600000000002</v>
      </c>
      <c r="M62" s="26">
        <v>3336</v>
      </c>
      <c r="N62" s="26">
        <v>26063.300000000003</v>
      </c>
      <c r="O62" s="26">
        <v>56693</v>
      </c>
      <c r="P62" s="26">
        <v>1542.5</v>
      </c>
      <c r="Q62" s="26">
        <v>26309.4</v>
      </c>
      <c r="R62" s="26">
        <v>8262.7999999999993</v>
      </c>
      <c r="S62" s="26">
        <v>14805</v>
      </c>
      <c r="T62" s="26">
        <v>65484.1</v>
      </c>
      <c r="U62" s="26">
        <v>6966.7999999999993</v>
      </c>
      <c r="V62" s="26">
        <v>24648.100000000002</v>
      </c>
      <c r="W62" s="26"/>
      <c r="X62" s="26">
        <v>357346.8</v>
      </c>
    </row>
    <row r="63" spans="1:24" x14ac:dyDescent="0.25">
      <c r="A63" s="10">
        <v>37195</v>
      </c>
      <c r="B63" s="26"/>
      <c r="C63" s="26">
        <v>9985.7999999999993</v>
      </c>
      <c r="D63" s="26">
        <v>2557.3000000000002</v>
      </c>
      <c r="E63" s="26">
        <v>40505.500000000007</v>
      </c>
      <c r="F63" s="26">
        <v>15928.1</v>
      </c>
      <c r="G63" s="26">
        <v>14265.5</v>
      </c>
      <c r="H63" s="26"/>
      <c r="I63" s="26">
        <v>14356.900000000001</v>
      </c>
      <c r="J63" s="26">
        <v>6309</v>
      </c>
      <c r="K63" s="26"/>
      <c r="L63" s="26">
        <v>20983.000000000004</v>
      </c>
      <c r="M63" s="26">
        <v>3336</v>
      </c>
      <c r="N63" s="26">
        <v>26013.300000000003</v>
      </c>
      <c r="O63" s="26">
        <v>57063</v>
      </c>
      <c r="P63" s="26">
        <v>1392.5</v>
      </c>
      <c r="Q63" s="26">
        <v>26209.4</v>
      </c>
      <c r="R63" s="26">
        <v>8293.9</v>
      </c>
      <c r="S63" s="26">
        <v>16960</v>
      </c>
      <c r="T63" s="26">
        <v>64795.099999999991</v>
      </c>
      <c r="U63" s="26">
        <v>11904.4</v>
      </c>
      <c r="V63" s="26">
        <v>24513.100000000002</v>
      </c>
      <c r="W63" s="26"/>
      <c r="X63" s="26">
        <v>365371.8</v>
      </c>
    </row>
    <row r="64" spans="1:24" x14ac:dyDescent="0.25">
      <c r="A64" s="10">
        <v>37225</v>
      </c>
      <c r="B64" s="26"/>
      <c r="C64" s="26">
        <v>8462.6</v>
      </c>
      <c r="D64" s="26">
        <v>2557.3000000000002</v>
      </c>
      <c r="E64" s="26">
        <v>40211.200000000004</v>
      </c>
      <c r="F64" s="26">
        <v>16603.099999999999</v>
      </c>
      <c r="G64" s="26">
        <v>14060.5</v>
      </c>
      <c r="H64" s="26"/>
      <c r="I64" s="26">
        <v>16769.300000000003</v>
      </c>
      <c r="J64" s="26">
        <v>6309</v>
      </c>
      <c r="K64" s="26"/>
      <c r="L64" s="26">
        <v>19208.200000000004</v>
      </c>
      <c r="M64" s="26">
        <v>2886</v>
      </c>
      <c r="N64" s="26">
        <v>27088.300000000003</v>
      </c>
      <c r="O64" s="26">
        <v>61982.9</v>
      </c>
      <c r="P64" s="26">
        <v>1892.5</v>
      </c>
      <c r="Q64" s="26">
        <v>26659.4</v>
      </c>
      <c r="R64" s="26">
        <v>8720.4</v>
      </c>
      <c r="S64" s="26">
        <v>14809.8</v>
      </c>
      <c r="T64" s="26">
        <v>62276.999999999993</v>
      </c>
      <c r="U64" s="26">
        <v>11904.4</v>
      </c>
      <c r="V64" s="26">
        <v>23705.200000000001</v>
      </c>
      <c r="W64" s="26"/>
      <c r="X64" s="26">
        <v>366107.10000000003</v>
      </c>
    </row>
    <row r="65" spans="1:24" x14ac:dyDescent="0.25">
      <c r="A65" s="10">
        <v>37256</v>
      </c>
      <c r="B65" s="26"/>
      <c r="C65" s="26">
        <v>8462.6</v>
      </c>
      <c r="D65" s="26">
        <v>2997.8</v>
      </c>
      <c r="E65" s="26">
        <v>40920.5</v>
      </c>
      <c r="F65" s="26">
        <v>17003.099999999999</v>
      </c>
      <c r="G65" s="26">
        <v>14130.5</v>
      </c>
      <c r="H65" s="26"/>
      <c r="I65" s="26">
        <v>15121.7</v>
      </c>
      <c r="J65" s="26">
        <v>6459</v>
      </c>
      <c r="K65" s="26"/>
      <c r="L65" s="26">
        <v>18108.300000000003</v>
      </c>
      <c r="M65" s="26">
        <v>4011</v>
      </c>
      <c r="N65" s="26">
        <v>26116.9</v>
      </c>
      <c r="O65" s="26">
        <v>61543.80000000001</v>
      </c>
      <c r="P65" s="26">
        <v>2092.5</v>
      </c>
      <c r="Q65" s="26">
        <v>26666.800000000003</v>
      </c>
      <c r="R65" s="26">
        <v>8910.4</v>
      </c>
      <c r="S65" s="26">
        <v>14691.699999999999</v>
      </c>
      <c r="T65" s="26">
        <v>61732.399999999987</v>
      </c>
      <c r="U65" s="26">
        <v>11884.8</v>
      </c>
      <c r="V65" s="26">
        <v>24527.500000000004</v>
      </c>
      <c r="W65" s="26"/>
      <c r="X65" s="26">
        <v>365381.29999999993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7.85546875" customWidth="1"/>
    <col min="2" max="2" width="16.28515625" customWidth="1"/>
    <col min="3" max="3" width="9.42578125" customWidth="1"/>
    <col min="4" max="4" width="15.7109375" customWidth="1"/>
    <col min="5" max="5" width="15.42578125" customWidth="1"/>
    <col min="6" max="6" width="8.140625" bestFit="1" customWidth="1"/>
    <col min="7" max="7" width="19.42578125" bestFit="1" customWidth="1"/>
    <col min="8" max="8" width="12.28515625" bestFit="1" customWidth="1"/>
    <col min="9" max="9" width="7" bestFit="1" customWidth="1"/>
    <col min="10" max="10" width="9.140625" bestFit="1" customWidth="1"/>
    <col min="11" max="11" width="27.85546875" bestFit="1" customWidth="1"/>
    <col min="12" max="12" width="22.85546875" bestFit="1" customWidth="1"/>
    <col min="13" max="13" width="7.5703125" bestFit="1" customWidth="1"/>
    <col min="14" max="14" width="6.85546875" bestFit="1" customWidth="1"/>
    <col min="15" max="15" width="8" bestFit="1" customWidth="1"/>
    <col min="16" max="16" width="17.5703125" bestFit="1" customWidth="1"/>
    <col min="17" max="17" width="18.7109375" bestFit="1" customWidth="1"/>
    <col min="18" max="18" width="11.42578125" bestFit="1" customWidth="1"/>
    <col min="19" max="19" width="17.85546875" bestFit="1" customWidth="1"/>
    <col min="20" max="20" width="11.28515625" customWidth="1"/>
    <col min="21" max="21" width="8.7109375" customWidth="1"/>
    <col min="22" max="22" width="11.28515625" customWidth="1"/>
    <col min="23" max="23" width="19.5703125" bestFit="1" customWidth="1"/>
    <col min="24" max="24" width="13.28515625" bestFit="1" customWidth="1"/>
    <col min="25" max="25" width="19.28515625" bestFit="1" customWidth="1"/>
    <col min="26" max="26" width="32.85546875" bestFit="1" customWidth="1"/>
    <col min="27" max="27" width="31.5703125" bestFit="1" customWidth="1"/>
    <col min="28" max="28" width="11.85546875" bestFit="1" customWidth="1"/>
    <col min="29" max="29" width="23.42578125" bestFit="1" customWidth="1"/>
    <col min="30" max="30" width="13.85546875" bestFit="1" customWidth="1"/>
    <col min="31" max="31" width="16.5703125" bestFit="1" customWidth="1"/>
    <col min="32" max="32" width="28" bestFit="1" customWidth="1"/>
    <col min="33" max="33" width="31.7109375" bestFit="1" customWidth="1"/>
    <col min="34" max="34" width="19.7109375" bestFit="1" customWidth="1"/>
    <col min="35" max="35" width="34.5703125" bestFit="1" customWidth="1"/>
    <col min="36" max="36" width="27.85546875" bestFit="1" customWidth="1"/>
    <col min="37" max="37" width="37" bestFit="1" customWidth="1"/>
    <col min="38" max="38" width="11.28515625" bestFit="1" customWidth="1"/>
  </cols>
  <sheetData>
    <row r="1" spans="1:20" x14ac:dyDescent="0.25">
      <c r="A1" s="14" t="s">
        <v>4</v>
      </c>
      <c r="B1" s="16" t="s">
        <v>446</v>
      </c>
    </row>
    <row r="2" spans="1:20" x14ac:dyDescent="0.25">
      <c r="A2" s="14" t="s">
        <v>374</v>
      </c>
      <c r="B2" s="16" t="s">
        <v>446</v>
      </c>
    </row>
    <row r="3" spans="1:20" x14ac:dyDescent="0.25">
      <c r="A3" s="14" t="s">
        <v>375</v>
      </c>
      <c r="B3" s="16" t="s">
        <v>446</v>
      </c>
    </row>
    <row r="5" spans="1:20" x14ac:dyDescent="0.25">
      <c r="A5" s="14" t="s">
        <v>385</v>
      </c>
      <c r="B5" s="14" t="s">
        <v>386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A6" s="14" t="s">
        <v>0</v>
      </c>
      <c r="B6" s="16" t="s">
        <v>29</v>
      </c>
      <c r="C6" s="16" t="s">
        <v>90</v>
      </c>
      <c r="D6" s="16" t="s">
        <v>71</v>
      </c>
      <c r="E6" s="16" t="s">
        <v>161</v>
      </c>
      <c r="F6" s="16" t="s">
        <v>138</v>
      </c>
      <c r="G6" s="16" t="s">
        <v>102</v>
      </c>
      <c r="H6" s="16" t="s">
        <v>111</v>
      </c>
      <c r="I6" s="16" t="s">
        <v>19</v>
      </c>
      <c r="J6" s="16" t="s">
        <v>42</v>
      </c>
      <c r="K6" s="16" t="s">
        <v>14</v>
      </c>
      <c r="L6" s="16" t="s">
        <v>11</v>
      </c>
      <c r="M6" s="16" t="s">
        <v>188</v>
      </c>
      <c r="N6" s="16" t="s">
        <v>34</v>
      </c>
      <c r="O6" s="16" t="s">
        <v>248</v>
      </c>
      <c r="P6" s="16" t="s">
        <v>126</v>
      </c>
      <c r="Q6" s="16" t="s">
        <v>571</v>
      </c>
      <c r="R6" s="16" t="s">
        <v>577</v>
      </c>
      <c r="S6" s="16" t="s">
        <v>1030</v>
      </c>
      <c r="T6" s="16" t="s">
        <v>384</v>
      </c>
    </row>
    <row r="7" spans="1:20" x14ac:dyDescent="0.25">
      <c r="A7" s="17">
        <v>35461</v>
      </c>
      <c r="B7" s="18"/>
      <c r="C7" s="18"/>
      <c r="D7" s="18"/>
      <c r="E7" s="18"/>
      <c r="F7" s="18"/>
      <c r="G7" s="18"/>
      <c r="H7" s="18"/>
      <c r="I7" s="18">
        <v>769.09999999999991</v>
      </c>
      <c r="J7" s="18"/>
      <c r="K7" s="18">
        <v>285.8</v>
      </c>
      <c r="L7" s="18"/>
      <c r="M7" s="18"/>
      <c r="N7" s="18"/>
      <c r="O7" s="18"/>
      <c r="P7" s="18"/>
      <c r="Q7" s="18"/>
      <c r="R7" s="18"/>
      <c r="S7" s="18"/>
      <c r="T7" s="18">
        <v>1054.8999999999999</v>
      </c>
    </row>
    <row r="8" spans="1:20" x14ac:dyDescent="0.25">
      <c r="A8" s="17">
        <v>35550</v>
      </c>
      <c r="B8" s="18">
        <v>299.89999999999998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>
        <v>299.89999999999998</v>
      </c>
    </row>
    <row r="9" spans="1:20" x14ac:dyDescent="0.25">
      <c r="A9" s="17">
        <v>35581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>
        <v>200</v>
      </c>
      <c r="O9" s="18"/>
      <c r="P9" s="18"/>
      <c r="Q9" s="18"/>
      <c r="R9" s="18"/>
      <c r="S9" s="18"/>
      <c r="T9" s="18">
        <v>200</v>
      </c>
    </row>
    <row r="10" spans="1:20" x14ac:dyDescent="0.25">
      <c r="A10" s="17">
        <v>35611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>
        <v>922.4</v>
      </c>
      <c r="O10" s="18">
        <v>125</v>
      </c>
      <c r="P10" s="18"/>
      <c r="Q10" s="18"/>
      <c r="R10" s="18"/>
      <c r="S10" s="18"/>
      <c r="T10" s="18">
        <v>1047.4000000000001</v>
      </c>
    </row>
    <row r="11" spans="1:20" x14ac:dyDescent="0.25">
      <c r="A11" s="17">
        <v>35642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>
        <v>125</v>
      </c>
      <c r="O11" s="18"/>
      <c r="P11" s="18"/>
      <c r="Q11" s="18"/>
      <c r="R11" s="18"/>
      <c r="S11" s="18"/>
      <c r="T11" s="18">
        <v>125</v>
      </c>
    </row>
    <row r="12" spans="1:20" x14ac:dyDescent="0.25">
      <c r="A12" s="17">
        <v>35673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>
        <v>100</v>
      </c>
      <c r="O12" s="18"/>
      <c r="P12" s="18"/>
      <c r="Q12" s="18"/>
      <c r="R12" s="18"/>
      <c r="S12" s="18"/>
      <c r="T12" s="18">
        <v>100</v>
      </c>
    </row>
    <row r="13" spans="1:20" x14ac:dyDescent="0.25">
      <c r="A13" s="17">
        <v>35764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>
        <v>535</v>
      </c>
      <c r="O13" s="18"/>
      <c r="P13" s="18"/>
      <c r="Q13" s="18"/>
      <c r="R13" s="18"/>
      <c r="S13" s="18"/>
      <c r="T13" s="18">
        <v>535</v>
      </c>
    </row>
    <row r="14" spans="1:20" x14ac:dyDescent="0.25">
      <c r="A14" s="17">
        <v>35795</v>
      </c>
      <c r="B14" s="18"/>
      <c r="C14" s="18"/>
      <c r="D14" s="18">
        <v>200</v>
      </c>
      <c r="E14" s="18"/>
      <c r="F14" s="18"/>
      <c r="G14" s="18"/>
      <c r="H14" s="18"/>
      <c r="I14" s="18"/>
      <c r="J14" s="18"/>
      <c r="K14" s="18"/>
      <c r="L14" s="18"/>
      <c r="M14" s="18"/>
      <c r="N14" s="18">
        <v>100</v>
      </c>
      <c r="O14" s="18"/>
      <c r="P14" s="18"/>
      <c r="Q14" s="18"/>
      <c r="R14" s="18"/>
      <c r="S14" s="18"/>
      <c r="T14" s="18">
        <v>300</v>
      </c>
    </row>
    <row r="15" spans="1:20" x14ac:dyDescent="0.25">
      <c r="A15" s="17">
        <v>35826</v>
      </c>
      <c r="B15" s="18"/>
      <c r="C15" s="18"/>
      <c r="D15" s="18"/>
      <c r="E15" s="18"/>
      <c r="F15" s="18"/>
      <c r="G15" s="18"/>
      <c r="H15" s="18"/>
      <c r="I15" s="18">
        <v>443</v>
      </c>
      <c r="J15" s="18"/>
      <c r="K15" s="18"/>
      <c r="L15" s="18"/>
      <c r="M15" s="18"/>
      <c r="N15" s="18">
        <v>995.5</v>
      </c>
      <c r="O15" s="18"/>
      <c r="P15" s="18"/>
      <c r="Q15" s="18"/>
      <c r="R15" s="18"/>
      <c r="S15" s="18"/>
      <c r="T15" s="18">
        <v>1438.5</v>
      </c>
    </row>
    <row r="16" spans="1:20" x14ac:dyDescent="0.25">
      <c r="A16" s="17">
        <v>35854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>
        <v>122.5</v>
      </c>
      <c r="O16" s="18"/>
      <c r="P16" s="18"/>
      <c r="Q16" s="18"/>
      <c r="R16" s="18"/>
      <c r="S16" s="18"/>
      <c r="T16" s="18">
        <v>122.5</v>
      </c>
    </row>
    <row r="17" spans="1:20" x14ac:dyDescent="0.25">
      <c r="A17" s="17">
        <v>35885</v>
      </c>
      <c r="B17" s="18"/>
      <c r="C17" s="18"/>
      <c r="D17" s="18"/>
      <c r="E17" s="18"/>
      <c r="F17" s="18"/>
      <c r="G17" s="18"/>
      <c r="H17" s="18"/>
      <c r="I17" s="18">
        <v>125</v>
      </c>
      <c r="J17" s="18"/>
      <c r="K17" s="18"/>
      <c r="L17" s="18"/>
      <c r="M17" s="18"/>
      <c r="N17" s="18">
        <v>135</v>
      </c>
      <c r="O17" s="18"/>
      <c r="P17" s="18"/>
      <c r="Q17" s="18"/>
      <c r="R17" s="18"/>
      <c r="S17" s="18"/>
      <c r="T17" s="18">
        <v>260</v>
      </c>
    </row>
    <row r="18" spans="1:20" x14ac:dyDescent="0.25">
      <c r="A18" s="17">
        <v>35946</v>
      </c>
      <c r="B18" s="18"/>
      <c r="C18" s="18">
        <v>300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>
        <v>300</v>
      </c>
    </row>
    <row r="19" spans="1:20" x14ac:dyDescent="0.25">
      <c r="A19" s="17">
        <v>35976</v>
      </c>
      <c r="B19" s="18"/>
      <c r="C19" s="18"/>
      <c r="D19" s="18"/>
      <c r="E19" s="18"/>
      <c r="F19" s="18"/>
      <c r="G19" s="18">
        <v>385</v>
      </c>
      <c r="H19" s="18"/>
      <c r="I19" s="18"/>
      <c r="J19" s="18"/>
      <c r="K19" s="18">
        <v>275</v>
      </c>
      <c r="L19" s="18"/>
      <c r="M19" s="18"/>
      <c r="N19" s="18"/>
      <c r="O19" s="18"/>
      <c r="P19" s="18"/>
      <c r="Q19" s="18"/>
      <c r="R19" s="18"/>
      <c r="S19" s="18"/>
      <c r="T19" s="18">
        <v>660</v>
      </c>
    </row>
    <row r="20" spans="1:20" x14ac:dyDescent="0.25">
      <c r="A20" s="17">
        <v>36007</v>
      </c>
      <c r="B20" s="18"/>
      <c r="C20" s="18"/>
      <c r="D20" s="18"/>
      <c r="E20" s="18"/>
      <c r="F20" s="18"/>
      <c r="G20" s="18"/>
      <c r="H20" s="18">
        <v>294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>
        <v>294</v>
      </c>
    </row>
    <row r="21" spans="1:20" x14ac:dyDescent="0.25">
      <c r="A21" s="17">
        <v>36038</v>
      </c>
      <c r="B21" s="18"/>
      <c r="C21" s="18"/>
      <c r="D21" s="18">
        <v>650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>
        <v>650</v>
      </c>
    </row>
    <row r="22" spans="1:20" x14ac:dyDescent="0.25">
      <c r="A22" s="17">
        <v>36099</v>
      </c>
      <c r="B22" s="18"/>
      <c r="C22" s="18"/>
      <c r="D22" s="18"/>
      <c r="E22" s="18"/>
      <c r="F22" s="18">
        <v>164.7</v>
      </c>
      <c r="G22" s="18">
        <v>450</v>
      </c>
      <c r="H22" s="18"/>
      <c r="I22" s="18">
        <v>332</v>
      </c>
      <c r="J22" s="18"/>
      <c r="K22" s="18"/>
      <c r="L22" s="18">
        <v>2685.7</v>
      </c>
      <c r="M22" s="18"/>
      <c r="N22" s="18"/>
      <c r="O22" s="18"/>
      <c r="P22" s="18">
        <v>100</v>
      </c>
      <c r="Q22" s="18">
        <v>144</v>
      </c>
      <c r="R22" s="18"/>
      <c r="S22" s="18"/>
      <c r="T22" s="18">
        <v>3876.3999999999996</v>
      </c>
    </row>
    <row r="23" spans="1:20" x14ac:dyDescent="0.25">
      <c r="A23" s="17">
        <v>36129</v>
      </c>
      <c r="B23" s="18"/>
      <c r="C23" s="18"/>
      <c r="D23" s="18"/>
      <c r="E23" s="18">
        <v>322</v>
      </c>
      <c r="F23" s="18"/>
      <c r="G23" s="18"/>
      <c r="H23" s="18"/>
      <c r="I23" s="18"/>
      <c r="J23" s="18"/>
      <c r="K23" s="18"/>
      <c r="L23" s="18"/>
      <c r="M23" s="18"/>
      <c r="N23" s="18">
        <v>895</v>
      </c>
      <c r="O23" s="18"/>
      <c r="P23" s="18"/>
      <c r="Q23" s="18">
        <v>100</v>
      </c>
      <c r="R23" s="18"/>
      <c r="S23" s="18"/>
      <c r="T23" s="18">
        <v>1317</v>
      </c>
    </row>
    <row r="24" spans="1:20" x14ac:dyDescent="0.25">
      <c r="A24" s="17">
        <v>36160</v>
      </c>
      <c r="B24" s="18"/>
      <c r="C24" s="18"/>
      <c r="D24" s="18">
        <v>190</v>
      </c>
      <c r="E24" s="18"/>
      <c r="F24" s="18"/>
      <c r="G24" s="18"/>
      <c r="H24" s="18"/>
      <c r="I24" s="18"/>
      <c r="J24" s="18"/>
      <c r="K24" s="18"/>
      <c r="L24" s="18"/>
      <c r="M24" s="18">
        <v>230</v>
      </c>
      <c r="N24" s="18">
        <v>300</v>
      </c>
      <c r="O24" s="18"/>
      <c r="P24" s="18"/>
      <c r="Q24" s="18"/>
      <c r="R24" s="18"/>
      <c r="S24" s="18"/>
      <c r="T24" s="18">
        <v>720</v>
      </c>
    </row>
    <row r="25" spans="1:20" x14ac:dyDescent="0.25">
      <c r="A25" s="17">
        <v>36191</v>
      </c>
      <c r="B25" s="18"/>
      <c r="C25" s="18"/>
      <c r="D25" s="18">
        <v>310</v>
      </c>
      <c r="E25" s="18"/>
      <c r="F25" s="18"/>
      <c r="G25" s="18"/>
      <c r="H25" s="18"/>
      <c r="I25" s="18"/>
      <c r="J25" s="18"/>
      <c r="K25" s="18"/>
      <c r="L25" s="18">
        <v>335.7</v>
      </c>
      <c r="M25" s="18"/>
      <c r="N25" s="18"/>
      <c r="O25" s="18"/>
      <c r="P25" s="18"/>
      <c r="Q25" s="18"/>
      <c r="R25" s="18"/>
      <c r="S25" s="18"/>
      <c r="T25" s="18">
        <v>645.70000000000005</v>
      </c>
    </row>
    <row r="26" spans="1:20" x14ac:dyDescent="0.25">
      <c r="A26" s="17">
        <v>36219</v>
      </c>
      <c r="B26" s="18"/>
      <c r="C26" s="18">
        <v>250</v>
      </c>
      <c r="D26" s="18"/>
      <c r="E26" s="18"/>
      <c r="F26" s="18">
        <v>375</v>
      </c>
      <c r="G26" s="18"/>
      <c r="H26" s="18"/>
      <c r="I26" s="18"/>
      <c r="J26" s="18"/>
      <c r="K26" s="18">
        <v>150</v>
      </c>
      <c r="L26" s="18"/>
      <c r="M26" s="18"/>
      <c r="N26" s="18">
        <v>425</v>
      </c>
      <c r="O26" s="18"/>
      <c r="P26" s="18"/>
      <c r="Q26" s="18"/>
      <c r="R26" s="18"/>
      <c r="S26" s="18"/>
      <c r="T26" s="18">
        <v>1200</v>
      </c>
    </row>
    <row r="27" spans="1:20" x14ac:dyDescent="0.25">
      <c r="A27" s="17">
        <v>36250</v>
      </c>
      <c r="B27" s="18"/>
      <c r="C27" s="18"/>
      <c r="D27" s="18">
        <v>300</v>
      </c>
      <c r="E27" s="18"/>
      <c r="F27" s="18">
        <v>150</v>
      </c>
      <c r="G27" s="18">
        <v>598.5</v>
      </c>
      <c r="H27" s="18"/>
      <c r="I27" s="18"/>
      <c r="J27" s="18"/>
      <c r="K27" s="18"/>
      <c r="L27" s="18"/>
      <c r="M27" s="18">
        <v>1597.7</v>
      </c>
      <c r="N27" s="18">
        <v>107.2</v>
      </c>
      <c r="O27" s="18"/>
      <c r="P27" s="18"/>
      <c r="Q27" s="18"/>
      <c r="R27" s="18"/>
      <c r="S27" s="18"/>
      <c r="T27" s="18">
        <v>2753.3999999999996</v>
      </c>
    </row>
    <row r="28" spans="1:20" x14ac:dyDescent="0.25">
      <c r="A28" s="17">
        <v>36280</v>
      </c>
      <c r="B28" s="18"/>
      <c r="C28" s="18"/>
      <c r="D28" s="18">
        <v>401.1</v>
      </c>
      <c r="E28" s="18"/>
      <c r="F28" s="18"/>
      <c r="G28" s="18">
        <v>250</v>
      </c>
      <c r="H28" s="18">
        <v>300</v>
      </c>
      <c r="I28" s="18"/>
      <c r="J28" s="18"/>
      <c r="K28" s="18"/>
      <c r="L28" s="18"/>
      <c r="M28" s="18"/>
      <c r="N28" s="18">
        <v>100</v>
      </c>
      <c r="O28" s="18">
        <v>100</v>
      </c>
      <c r="P28" s="18">
        <v>110</v>
      </c>
      <c r="Q28" s="18"/>
      <c r="R28" s="18"/>
      <c r="S28" s="18"/>
      <c r="T28" s="18">
        <v>1261.0999999999999</v>
      </c>
    </row>
    <row r="29" spans="1:20" x14ac:dyDescent="0.25">
      <c r="A29" s="17">
        <v>36311</v>
      </c>
      <c r="B29" s="18"/>
      <c r="C29" s="18"/>
      <c r="D29" s="18"/>
      <c r="E29" s="18"/>
      <c r="F29" s="18">
        <v>275</v>
      </c>
      <c r="G29" s="18"/>
      <c r="H29" s="18">
        <v>1264.7</v>
      </c>
      <c r="I29" s="18">
        <v>354.6</v>
      </c>
      <c r="J29" s="18"/>
      <c r="K29" s="18"/>
      <c r="L29" s="18"/>
      <c r="M29" s="18"/>
      <c r="N29" s="18">
        <v>410</v>
      </c>
      <c r="O29" s="18">
        <v>205</v>
      </c>
      <c r="P29" s="18"/>
      <c r="Q29" s="18"/>
      <c r="R29" s="18"/>
      <c r="S29" s="18"/>
      <c r="T29" s="18">
        <v>2509.3000000000002</v>
      </c>
    </row>
    <row r="30" spans="1:20" x14ac:dyDescent="0.25">
      <c r="A30" s="17">
        <v>36341</v>
      </c>
      <c r="B30" s="18"/>
      <c r="C30" s="18"/>
      <c r="D30" s="18">
        <v>100</v>
      </c>
      <c r="E30" s="18"/>
      <c r="F30" s="18"/>
      <c r="G30" s="18">
        <v>185</v>
      </c>
      <c r="H30" s="18"/>
      <c r="I30" s="18">
        <v>275</v>
      </c>
      <c r="J30" s="18"/>
      <c r="K30" s="18"/>
      <c r="L30" s="18">
        <v>1444.4</v>
      </c>
      <c r="M30" s="18"/>
      <c r="N30" s="18"/>
      <c r="O30" s="18"/>
      <c r="P30" s="18">
        <v>226</v>
      </c>
      <c r="Q30" s="18">
        <v>544.29999999999995</v>
      </c>
      <c r="R30" s="18"/>
      <c r="S30" s="18"/>
      <c r="T30" s="18">
        <v>2774.7</v>
      </c>
    </row>
    <row r="31" spans="1:20" x14ac:dyDescent="0.25">
      <c r="A31" s="17">
        <v>36372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>
        <v>460</v>
      </c>
      <c r="M31" s="18"/>
      <c r="N31" s="18"/>
      <c r="O31" s="18"/>
      <c r="P31" s="18"/>
      <c r="Q31" s="18"/>
      <c r="R31" s="18"/>
      <c r="S31" s="18"/>
      <c r="T31" s="18">
        <v>460</v>
      </c>
    </row>
    <row r="32" spans="1:20" x14ac:dyDescent="0.25">
      <c r="A32" s="17">
        <v>36403</v>
      </c>
      <c r="B32" s="18">
        <v>330</v>
      </c>
      <c r="C32" s="18"/>
      <c r="D32" s="18"/>
      <c r="E32" s="18"/>
      <c r="F32" s="18">
        <v>100</v>
      </c>
      <c r="G32" s="18"/>
      <c r="H32" s="18"/>
      <c r="I32" s="18"/>
      <c r="J32" s="18"/>
      <c r="K32" s="18"/>
      <c r="L32" s="18"/>
      <c r="M32" s="18"/>
      <c r="N32" s="18">
        <v>654</v>
      </c>
      <c r="O32" s="18"/>
      <c r="P32" s="18"/>
      <c r="Q32" s="18">
        <v>150</v>
      </c>
      <c r="R32" s="18"/>
      <c r="S32" s="18"/>
      <c r="T32" s="18">
        <v>1234</v>
      </c>
    </row>
    <row r="33" spans="1:20" x14ac:dyDescent="0.25">
      <c r="A33" s="17">
        <v>36433</v>
      </c>
      <c r="B33" s="18"/>
      <c r="C33" s="18"/>
      <c r="D33" s="18">
        <v>125</v>
      </c>
      <c r="E33" s="18"/>
      <c r="F33" s="18">
        <v>135</v>
      </c>
      <c r="G33" s="18"/>
      <c r="H33" s="18">
        <v>150</v>
      </c>
      <c r="I33" s="18"/>
      <c r="J33" s="18"/>
      <c r="K33" s="18"/>
      <c r="L33" s="18">
        <v>570</v>
      </c>
      <c r="M33" s="18"/>
      <c r="N33" s="18">
        <v>400</v>
      </c>
      <c r="O33" s="18"/>
      <c r="P33" s="18"/>
      <c r="Q33" s="18"/>
      <c r="R33" s="18"/>
      <c r="S33" s="18"/>
      <c r="T33" s="18">
        <v>1380</v>
      </c>
    </row>
    <row r="34" spans="1:20" x14ac:dyDescent="0.25">
      <c r="A34" s="17">
        <v>36464</v>
      </c>
      <c r="B34" s="18"/>
      <c r="C34" s="18"/>
      <c r="D34" s="18"/>
      <c r="E34" s="18"/>
      <c r="F34" s="18">
        <v>272.89999999999998</v>
      </c>
      <c r="G34" s="18"/>
      <c r="H34" s="18">
        <v>1669</v>
      </c>
      <c r="I34" s="18"/>
      <c r="J34" s="18"/>
      <c r="K34" s="18"/>
      <c r="L34" s="18">
        <v>425</v>
      </c>
      <c r="M34" s="18"/>
      <c r="N34" s="18"/>
      <c r="O34" s="18"/>
      <c r="P34" s="18">
        <v>144</v>
      </c>
      <c r="Q34" s="18"/>
      <c r="R34" s="18"/>
      <c r="S34" s="18"/>
      <c r="T34" s="18">
        <v>2510.9</v>
      </c>
    </row>
    <row r="35" spans="1:20" x14ac:dyDescent="0.25">
      <c r="A35" s="17">
        <v>36494</v>
      </c>
      <c r="B35" s="18"/>
      <c r="C35" s="18"/>
      <c r="D35" s="18">
        <v>130</v>
      </c>
      <c r="E35" s="18"/>
      <c r="F35" s="18"/>
      <c r="G35" s="18"/>
      <c r="H35" s="18">
        <v>100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>
        <v>230</v>
      </c>
    </row>
    <row r="36" spans="1:20" x14ac:dyDescent="0.25">
      <c r="A36" s="17">
        <v>36525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>
        <v>675</v>
      </c>
      <c r="O36" s="18"/>
      <c r="P36" s="18"/>
      <c r="Q36" s="18">
        <v>100</v>
      </c>
      <c r="R36" s="18"/>
      <c r="S36" s="18"/>
      <c r="T36" s="18">
        <v>775</v>
      </c>
    </row>
    <row r="37" spans="1:20" x14ac:dyDescent="0.25">
      <c r="A37" s="17">
        <v>36556</v>
      </c>
      <c r="B37" s="18"/>
      <c r="C37" s="18"/>
      <c r="D37" s="18"/>
      <c r="E37" s="18"/>
      <c r="F37" s="18"/>
      <c r="G37" s="18"/>
      <c r="H37" s="18">
        <v>325</v>
      </c>
      <c r="I37" s="18"/>
      <c r="J37" s="18"/>
      <c r="K37" s="18">
        <v>300</v>
      </c>
      <c r="L37" s="18"/>
      <c r="M37" s="18"/>
      <c r="N37" s="18"/>
      <c r="O37" s="18"/>
      <c r="P37" s="18"/>
      <c r="Q37" s="18">
        <v>850</v>
      </c>
      <c r="R37" s="18"/>
      <c r="S37" s="18"/>
      <c r="T37" s="18">
        <v>1475</v>
      </c>
    </row>
    <row r="38" spans="1:20" x14ac:dyDescent="0.25">
      <c r="A38" s="17">
        <v>36585</v>
      </c>
      <c r="B38" s="18"/>
      <c r="C38" s="18"/>
      <c r="D38" s="18">
        <v>550</v>
      </c>
      <c r="E38" s="18"/>
      <c r="F38" s="18"/>
      <c r="G38" s="18"/>
      <c r="H38" s="18"/>
      <c r="I38" s="18"/>
      <c r="J38" s="18"/>
      <c r="K38" s="18"/>
      <c r="L38" s="18">
        <v>275</v>
      </c>
      <c r="M38" s="18"/>
      <c r="N38" s="18"/>
      <c r="O38" s="18"/>
      <c r="P38" s="18"/>
      <c r="Q38" s="18"/>
      <c r="R38" s="18"/>
      <c r="S38" s="18"/>
      <c r="T38" s="18">
        <v>825</v>
      </c>
    </row>
    <row r="39" spans="1:20" x14ac:dyDescent="0.25">
      <c r="A39" s="17">
        <v>36616</v>
      </c>
      <c r="B39" s="18"/>
      <c r="C39" s="18"/>
      <c r="D39" s="18">
        <v>125</v>
      </c>
      <c r="E39" s="18">
        <v>150</v>
      </c>
      <c r="F39" s="18"/>
      <c r="G39" s="18"/>
      <c r="H39" s="18">
        <v>125</v>
      </c>
      <c r="I39" s="18"/>
      <c r="J39" s="18"/>
      <c r="K39" s="18"/>
      <c r="L39" s="18"/>
      <c r="M39" s="18"/>
      <c r="N39" s="18"/>
      <c r="O39" s="18">
        <v>225</v>
      </c>
      <c r="P39" s="18"/>
      <c r="Q39" s="18"/>
      <c r="R39" s="18">
        <v>100</v>
      </c>
      <c r="S39" s="18"/>
      <c r="T39" s="18">
        <v>725</v>
      </c>
    </row>
    <row r="40" spans="1:20" x14ac:dyDescent="0.25">
      <c r="A40" s="17">
        <v>36646</v>
      </c>
      <c r="B40" s="18"/>
      <c r="C40" s="18">
        <v>500</v>
      </c>
      <c r="D40" s="18"/>
      <c r="E40" s="18"/>
      <c r="F40" s="18"/>
      <c r="G40" s="18"/>
      <c r="H40" s="18"/>
      <c r="I40" s="18"/>
      <c r="J40" s="18">
        <v>225</v>
      </c>
      <c r="K40" s="18">
        <v>882.2</v>
      </c>
      <c r="L40" s="18">
        <v>363.1</v>
      </c>
      <c r="M40" s="18"/>
      <c r="N40" s="18">
        <v>663.5</v>
      </c>
      <c r="O40" s="18">
        <v>200</v>
      </c>
      <c r="P40" s="18">
        <v>100</v>
      </c>
      <c r="Q40" s="18"/>
      <c r="R40" s="18">
        <v>200</v>
      </c>
      <c r="S40" s="18"/>
      <c r="T40" s="18">
        <v>3133.8</v>
      </c>
    </row>
    <row r="41" spans="1:20" x14ac:dyDescent="0.25">
      <c r="A41" s="17">
        <v>36677</v>
      </c>
      <c r="B41" s="18"/>
      <c r="C41" s="18"/>
      <c r="D41" s="18">
        <v>185</v>
      </c>
      <c r="E41" s="18"/>
      <c r="F41" s="18"/>
      <c r="G41" s="18"/>
      <c r="H41" s="18">
        <v>495</v>
      </c>
      <c r="I41" s="18"/>
      <c r="J41" s="18">
        <v>325</v>
      </c>
      <c r="K41" s="18"/>
      <c r="L41" s="18"/>
      <c r="M41" s="18"/>
      <c r="N41" s="18">
        <v>399</v>
      </c>
      <c r="O41" s="18"/>
      <c r="P41" s="18"/>
      <c r="Q41" s="18">
        <v>100</v>
      </c>
      <c r="R41" s="18"/>
      <c r="S41" s="18">
        <v>288</v>
      </c>
      <c r="T41" s="18">
        <v>1792</v>
      </c>
    </row>
    <row r="42" spans="1:20" x14ac:dyDescent="0.25">
      <c r="A42" s="17">
        <v>36707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100</v>
      </c>
      <c r="Q42" s="18"/>
      <c r="R42" s="18"/>
      <c r="S42" s="18"/>
      <c r="T42" s="18">
        <v>100</v>
      </c>
    </row>
    <row r="43" spans="1:20" x14ac:dyDescent="0.25">
      <c r="A43" s="17">
        <v>36738</v>
      </c>
      <c r="B43" s="18"/>
      <c r="C43" s="18"/>
      <c r="D43" s="18"/>
      <c r="E43" s="18"/>
      <c r="F43" s="18"/>
      <c r="G43" s="18">
        <v>475</v>
      </c>
      <c r="H43" s="18"/>
      <c r="I43" s="18"/>
      <c r="J43" s="18"/>
      <c r="K43" s="18"/>
      <c r="L43" s="18"/>
      <c r="M43" s="18"/>
      <c r="N43" s="18">
        <v>150</v>
      </c>
      <c r="O43" s="18">
        <v>198</v>
      </c>
      <c r="P43" s="18">
        <v>1074.5</v>
      </c>
      <c r="Q43" s="18"/>
      <c r="R43" s="18"/>
      <c r="S43" s="18"/>
      <c r="T43" s="18">
        <v>1897.5</v>
      </c>
    </row>
    <row r="44" spans="1:20" x14ac:dyDescent="0.25">
      <c r="A44" s="17">
        <v>36769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>
        <v>125</v>
      </c>
      <c r="O44" s="18">
        <v>701.5</v>
      </c>
      <c r="P44" s="18"/>
      <c r="Q44" s="18">
        <v>100</v>
      </c>
      <c r="R44" s="18"/>
      <c r="S44" s="18"/>
      <c r="T44" s="18">
        <v>926.5</v>
      </c>
    </row>
    <row r="45" spans="1:20" x14ac:dyDescent="0.25">
      <c r="A45" s="17">
        <v>36799</v>
      </c>
      <c r="B45" s="18"/>
      <c r="C45" s="18"/>
      <c r="D45" s="18">
        <v>1200</v>
      </c>
      <c r="E45" s="18"/>
      <c r="F45" s="18"/>
      <c r="G45" s="18"/>
      <c r="H45" s="18"/>
      <c r="I45" s="18">
        <v>376.8</v>
      </c>
      <c r="J45" s="18"/>
      <c r="K45" s="18">
        <v>200</v>
      </c>
      <c r="L45" s="18"/>
      <c r="M45" s="18"/>
      <c r="N45" s="18"/>
      <c r="O45" s="18"/>
      <c r="P45" s="18"/>
      <c r="Q45" s="18">
        <v>145</v>
      </c>
      <c r="R45" s="18"/>
      <c r="S45" s="18"/>
      <c r="T45" s="18">
        <v>1921.8</v>
      </c>
    </row>
    <row r="46" spans="1:20" x14ac:dyDescent="0.25">
      <c r="A46" s="17">
        <v>36830</v>
      </c>
      <c r="B46" s="18"/>
      <c r="C46" s="18"/>
      <c r="D46" s="18">
        <v>474.5</v>
      </c>
      <c r="E46" s="18"/>
      <c r="F46" s="18"/>
      <c r="G46" s="18"/>
      <c r="H46" s="18"/>
      <c r="I46" s="18"/>
      <c r="J46" s="18">
        <v>180</v>
      </c>
      <c r="K46" s="18"/>
      <c r="L46" s="18">
        <v>2205.9</v>
      </c>
      <c r="M46" s="18"/>
      <c r="N46" s="18">
        <v>310</v>
      </c>
      <c r="O46" s="18"/>
      <c r="P46" s="18"/>
      <c r="Q46" s="18"/>
      <c r="R46" s="18">
        <v>174</v>
      </c>
      <c r="S46" s="18"/>
      <c r="T46" s="18">
        <v>3344.4</v>
      </c>
    </row>
    <row r="47" spans="1:20" x14ac:dyDescent="0.25">
      <c r="A47" s="17">
        <v>36860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>
        <v>379.9</v>
      </c>
      <c r="M47" s="18"/>
      <c r="N47" s="18">
        <v>100</v>
      </c>
      <c r="O47" s="18">
        <v>960</v>
      </c>
      <c r="P47" s="18">
        <v>725</v>
      </c>
      <c r="Q47" s="18">
        <v>250</v>
      </c>
      <c r="R47" s="18"/>
      <c r="S47" s="18"/>
      <c r="T47" s="18">
        <v>2414.9</v>
      </c>
    </row>
    <row r="48" spans="1:20" x14ac:dyDescent="0.25">
      <c r="A48" s="17">
        <v>36891</v>
      </c>
      <c r="B48" s="18"/>
      <c r="C48" s="18"/>
      <c r="D48" s="18">
        <v>725</v>
      </c>
      <c r="E48" s="18"/>
      <c r="F48" s="18">
        <v>127.2</v>
      </c>
      <c r="G48" s="18"/>
      <c r="H48" s="18"/>
      <c r="I48" s="18"/>
      <c r="J48" s="18">
        <v>100</v>
      </c>
      <c r="K48" s="18">
        <v>400</v>
      </c>
      <c r="L48" s="18">
        <v>1447.4</v>
      </c>
      <c r="M48" s="18"/>
      <c r="N48" s="18"/>
      <c r="O48" s="18"/>
      <c r="P48" s="18">
        <v>288</v>
      </c>
      <c r="Q48" s="18">
        <v>565</v>
      </c>
      <c r="R48" s="18"/>
      <c r="S48" s="18"/>
      <c r="T48" s="18">
        <v>3652.6000000000004</v>
      </c>
    </row>
    <row r="49" spans="1:20" x14ac:dyDescent="0.25">
      <c r="A49" s="17">
        <v>36922</v>
      </c>
      <c r="B49" s="18"/>
      <c r="C49" s="18"/>
      <c r="D49" s="18">
        <v>250</v>
      </c>
      <c r="E49" s="18">
        <v>105</v>
      </c>
      <c r="F49" s="18"/>
      <c r="G49" s="18"/>
      <c r="H49" s="18"/>
      <c r="I49" s="18">
        <v>100</v>
      </c>
      <c r="J49" s="18"/>
      <c r="K49" s="18"/>
      <c r="L49" s="18">
        <v>274.5</v>
      </c>
      <c r="M49" s="18"/>
      <c r="N49" s="18">
        <v>125</v>
      </c>
      <c r="O49" s="18">
        <v>300</v>
      </c>
      <c r="P49" s="18"/>
      <c r="Q49" s="18">
        <v>115</v>
      </c>
      <c r="R49" s="18"/>
      <c r="S49" s="18"/>
      <c r="T49" s="18">
        <v>1269.5</v>
      </c>
    </row>
    <row r="50" spans="1:20" x14ac:dyDescent="0.25">
      <c r="A50" s="17">
        <v>36950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>
        <v>1103.0999999999999</v>
      </c>
      <c r="M50" s="18"/>
      <c r="N50" s="18">
        <v>361.7</v>
      </c>
      <c r="O50" s="18"/>
      <c r="P50" s="18"/>
      <c r="Q50" s="18"/>
      <c r="R50" s="18"/>
      <c r="S50" s="18"/>
      <c r="T50" s="18">
        <v>1464.8</v>
      </c>
    </row>
    <row r="51" spans="1:20" x14ac:dyDescent="0.25">
      <c r="A51" s="17">
        <v>36981</v>
      </c>
      <c r="B51" s="18"/>
      <c r="C51" s="18"/>
      <c r="D51" s="18">
        <v>1275.7</v>
      </c>
      <c r="E51" s="18">
        <v>110</v>
      </c>
      <c r="F51" s="18"/>
      <c r="G51" s="18">
        <v>449</v>
      </c>
      <c r="H51" s="18"/>
      <c r="I51" s="18"/>
      <c r="J51" s="18"/>
      <c r="K51" s="18">
        <v>300</v>
      </c>
      <c r="L51" s="18">
        <v>3533.4</v>
      </c>
      <c r="M51" s="18"/>
      <c r="N51" s="18">
        <v>125</v>
      </c>
      <c r="O51" s="18"/>
      <c r="P51" s="18"/>
      <c r="Q51" s="18">
        <v>525</v>
      </c>
      <c r="R51" s="18"/>
      <c r="S51" s="18"/>
      <c r="T51" s="18">
        <v>6318.1</v>
      </c>
    </row>
    <row r="52" spans="1:20" x14ac:dyDescent="0.25">
      <c r="A52" s="17">
        <v>37011</v>
      </c>
      <c r="B52" s="18"/>
      <c r="C52" s="18"/>
      <c r="D52" s="18"/>
      <c r="E52" s="18">
        <v>225</v>
      </c>
      <c r="F52" s="18"/>
      <c r="G52" s="18"/>
      <c r="H52" s="18">
        <v>350</v>
      </c>
      <c r="I52" s="18"/>
      <c r="J52" s="18"/>
      <c r="K52" s="18">
        <v>666.1</v>
      </c>
      <c r="L52" s="18">
        <v>740</v>
      </c>
      <c r="M52" s="18"/>
      <c r="N52" s="18"/>
      <c r="O52" s="18"/>
      <c r="P52" s="18">
        <v>175</v>
      </c>
      <c r="Q52" s="18">
        <v>100</v>
      </c>
      <c r="R52" s="18"/>
      <c r="S52" s="18"/>
      <c r="T52" s="18">
        <v>2256.1</v>
      </c>
    </row>
    <row r="53" spans="1:20" x14ac:dyDescent="0.25">
      <c r="A53" s="17">
        <v>37042</v>
      </c>
      <c r="B53" s="18"/>
      <c r="C53" s="18"/>
      <c r="D53" s="18">
        <v>445</v>
      </c>
      <c r="E53" s="18">
        <v>381</v>
      </c>
      <c r="F53" s="18"/>
      <c r="G53" s="18"/>
      <c r="H53" s="18"/>
      <c r="I53" s="18">
        <v>193.1</v>
      </c>
      <c r="J53" s="18"/>
      <c r="K53" s="18">
        <v>2249</v>
      </c>
      <c r="L53" s="18">
        <v>175</v>
      </c>
      <c r="M53" s="18"/>
      <c r="N53" s="18"/>
      <c r="O53" s="18"/>
      <c r="P53" s="18"/>
      <c r="Q53" s="18">
        <v>100</v>
      </c>
      <c r="R53" s="18"/>
      <c r="S53" s="18"/>
      <c r="T53" s="18">
        <v>3543.1</v>
      </c>
    </row>
    <row r="54" spans="1:20" x14ac:dyDescent="0.25">
      <c r="A54" s="17">
        <v>37072</v>
      </c>
      <c r="B54" s="18"/>
      <c r="C54" s="18"/>
      <c r="D54" s="18">
        <v>741.8</v>
      </c>
      <c r="E54" s="18">
        <v>130</v>
      </c>
      <c r="F54" s="18"/>
      <c r="G54" s="18">
        <v>513</v>
      </c>
      <c r="H54" s="18"/>
      <c r="I54" s="18"/>
      <c r="J54" s="18">
        <v>220</v>
      </c>
      <c r="K54" s="18"/>
      <c r="L54" s="18">
        <v>1701.3</v>
      </c>
      <c r="M54" s="18"/>
      <c r="N54" s="18"/>
      <c r="O54" s="18"/>
      <c r="P54" s="18"/>
      <c r="Q54" s="18">
        <v>150</v>
      </c>
      <c r="R54" s="18"/>
      <c r="S54" s="18"/>
      <c r="T54" s="18">
        <v>3456.1</v>
      </c>
    </row>
    <row r="55" spans="1:20" x14ac:dyDescent="0.25">
      <c r="A55" s="17">
        <v>37103</v>
      </c>
      <c r="B55" s="18"/>
      <c r="C55" s="18"/>
      <c r="D55" s="18">
        <v>697.4</v>
      </c>
      <c r="E55" s="18">
        <v>165</v>
      </c>
      <c r="F55" s="18"/>
      <c r="G55" s="18"/>
      <c r="H55" s="18"/>
      <c r="I55" s="18">
        <v>150</v>
      </c>
      <c r="J55" s="18"/>
      <c r="K55" s="18">
        <v>1663.8</v>
      </c>
      <c r="L55" s="18">
        <v>1984.8999999999999</v>
      </c>
      <c r="M55" s="18"/>
      <c r="N55" s="18">
        <v>200</v>
      </c>
      <c r="O55" s="18"/>
      <c r="P55" s="18"/>
      <c r="Q55" s="18"/>
      <c r="R55" s="18"/>
      <c r="S55" s="18"/>
      <c r="T55" s="18">
        <v>4861.0999999999995</v>
      </c>
    </row>
    <row r="56" spans="1:20" x14ac:dyDescent="0.25">
      <c r="A56" s="17">
        <v>37134</v>
      </c>
      <c r="B56" s="18"/>
      <c r="C56" s="18"/>
      <c r="D56" s="18"/>
      <c r="E56" s="18">
        <v>125</v>
      </c>
      <c r="F56" s="18"/>
      <c r="G56" s="18"/>
      <c r="H56" s="18"/>
      <c r="I56" s="18"/>
      <c r="J56" s="18"/>
      <c r="K56" s="18">
        <v>145</v>
      </c>
      <c r="L56" s="18">
        <v>691.2</v>
      </c>
      <c r="M56" s="18"/>
      <c r="N56" s="18"/>
      <c r="O56" s="18"/>
      <c r="P56" s="18">
        <v>175</v>
      </c>
      <c r="Q56" s="18"/>
      <c r="R56" s="18"/>
      <c r="S56" s="18"/>
      <c r="T56" s="18">
        <v>1136.2</v>
      </c>
    </row>
    <row r="57" spans="1:20" x14ac:dyDescent="0.25">
      <c r="A57" s="17">
        <v>37164</v>
      </c>
      <c r="B57" s="18">
        <v>2123.9</v>
      </c>
      <c r="C57" s="18"/>
      <c r="D57" s="18">
        <v>255</v>
      </c>
      <c r="E57" s="18"/>
      <c r="F57" s="18"/>
      <c r="G57" s="18"/>
      <c r="H57" s="18"/>
      <c r="I57" s="18">
        <v>225</v>
      </c>
      <c r="J57" s="18"/>
      <c r="K57" s="18">
        <v>2150.1999999999998</v>
      </c>
      <c r="L57" s="18">
        <v>526.9</v>
      </c>
      <c r="M57" s="18"/>
      <c r="N57" s="18">
        <v>105</v>
      </c>
      <c r="O57" s="18"/>
      <c r="P57" s="18"/>
      <c r="Q57" s="18"/>
      <c r="R57" s="18"/>
      <c r="S57" s="18"/>
      <c r="T57" s="18">
        <v>5386</v>
      </c>
    </row>
    <row r="58" spans="1:20" x14ac:dyDescent="0.25">
      <c r="A58" s="17">
        <v>37195</v>
      </c>
      <c r="B58" s="18"/>
      <c r="C58" s="18"/>
      <c r="D58" s="18">
        <v>200</v>
      </c>
      <c r="E58" s="18"/>
      <c r="F58" s="18"/>
      <c r="G58" s="18"/>
      <c r="H58" s="18"/>
      <c r="I58" s="18">
        <v>170</v>
      </c>
      <c r="J58" s="18"/>
      <c r="K58" s="18"/>
      <c r="L58" s="18"/>
      <c r="M58" s="18"/>
      <c r="N58" s="18">
        <v>300</v>
      </c>
      <c r="O58" s="18"/>
      <c r="P58" s="18"/>
      <c r="Q58" s="18">
        <v>115</v>
      </c>
      <c r="R58" s="18"/>
      <c r="S58" s="18"/>
      <c r="T58" s="18">
        <v>785</v>
      </c>
    </row>
    <row r="59" spans="1:20" x14ac:dyDescent="0.25">
      <c r="A59" s="17">
        <v>37225</v>
      </c>
      <c r="B59" s="18">
        <v>1099.5999999999999</v>
      </c>
      <c r="C59" s="18"/>
      <c r="D59" s="18"/>
      <c r="E59" s="18"/>
      <c r="F59" s="18">
        <v>350</v>
      </c>
      <c r="G59" s="18"/>
      <c r="H59" s="18"/>
      <c r="I59" s="18">
        <v>105</v>
      </c>
      <c r="J59" s="18">
        <v>175</v>
      </c>
      <c r="K59" s="18"/>
      <c r="L59" s="18">
        <v>2197.1999999999998</v>
      </c>
      <c r="M59" s="18"/>
      <c r="N59" s="18"/>
      <c r="O59" s="18">
        <v>200</v>
      </c>
      <c r="P59" s="18"/>
      <c r="Q59" s="18">
        <v>200</v>
      </c>
      <c r="R59" s="18"/>
      <c r="S59" s="18"/>
      <c r="T59" s="18">
        <v>4326.7999999999993</v>
      </c>
    </row>
    <row r="60" spans="1:20" x14ac:dyDescent="0.25">
      <c r="A60" s="17">
        <v>37256</v>
      </c>
      <c r="B60" s="18"/>
      <c r="C60" s="18"/>
      <c r="D60" s="18">
        <v>250</v>
      </c>
      <c r="E60" s="18">
        <v>100</v>
      </c>
      <c r="F60" s="18"/>
      <c r="G60" s="18"/>
      <c r="H60" s="18"/>
      <c r="I60" s="18"/>
      <c r="J60" s="18"/>
      <c r="K60" s="18"/>
      <c r="L60" s="18">
        <v>6385.8</v>
      </c>
      <c r="M60" s="18"/>
      <c r="N60" s="18">
        <v>700</v>
      </c>
      <c r="O60" s="18"/>
      <c r="P60" s="18"/>
      <c r="Q60" s="18">
        <v>700</v>
      </c>
      <c r="R60" s="18"/>
      <c r="S60" s="18"/>
      <c r="T60" s="18">
        <v>8135.8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14.5703125" bestFit="1" customWidth="1"/>
    <col min="4" max="4" width="42.42578125" bestFit="1" customWidth="1"/>
    <col min="5" max="5" width="30.5703125" bestFit="1" customWidth="1"/>
    <col min="6" max="6" width="48.140625" bestFit="1" customWidth="1"/>
    <col min="7" max="7" width="13.85546875" bestFit="1" customWidth="1"/>
    <col min="8" max="8" width="19.85546875" bestFit="1" customWidth="1"/>
    <col min="9" max="9" width="47.7109375" bestFit="1" customWidth="1"/>
    <col min="10" max="10" width="35.85546875" bestFit="1" customWidth="1"/>
    <col min="11" max="11" width="53.42578125" bestFit="1" customWidth="1"/>
    <col min="12" max="12" width="17.5703125" bestFit="1" customWidth="1"/>
    <col min="13" max="13" width="23.5703125" bestFit="1" customWidth="1"/>
    <col min="14" max="14" width="51.42578125" bestFit="1" customWidth="1"/>
    <col min="15" max="15" width="39.5703125" bestFit="1" customWidth="1"/>
    <col min="16" max="16" width="57.140625" bestFit="1" customWidth="1"/>
    <col min="17" max="17" width="11.7109375" bestFit="1" customWidth="1"/>
    <col min="18" max="18" width="17.85546875" bestFit="1" customWidth="1"/>
    <col min="19" max="19" width="45.5703125" bestFit="1" customWidth="1"/>
    <col min="20" max="20" width="33.85546875" bestFit="1" customWidth="1"/>
    <col min="21" max="21" width="51.42578125" bestFit="1" customWidth="1"/>
    <col min="22" max="22" width="10.140625" bestFit="1" customWidth="1"/>
    <col min="23" max="23" width="16.140625" bestFit="1" customWidth="1"/>
    <col min="24" max="24" width="44" bestFit="1" customWidth="1"/>
    <col min="25" max="25" width="32.140625" bestFit="1" customWidth="1"/>
    <col min="26" max="26" width="49.7109375" bestFit="1" customWidth="1"/>
    <col min="27" max="27" width="8.7109375" bestFit="1" customWidth="1"/>
    <col min="28" max="28" width="14.7109375" bestFit="1" customWidth="1"/>
    <col min="29" max="29" width="42.5703125" bestFit="1" customWidth="1"/>
    <col min="30" max="30" width="30.7109375" bestFit="1" customWidth="1"/>
    <col min="31" max="31" width="48.28515625" bestFit="1" customWidth="1"/>
    <col min="32" max="32" width="14.5703125" bestFit="1" customWidth="1"/>
    <col min="33" max="33" width="20.5703125" bestFit="1" customWidth="1"/>
    <col min="34" max="34" width="48.42578125" bestFit="1" customWidth="1"/>
    <col min="35" max="35" width="36.5703125" bestFit="1" customWidth="1"/>
    <col min="36" max="36" width="54.140625" bestFit="1" customWidth="1"/>
    <col min="37" max="37" width="23.5703125" bestFit="1" customWidth="1"/>
    <col min="38" max="38" width="29.7109375" bestFit="1" customWidth="1"/>
    <col min="39" max="39" width="57.42578125" bestFit="1" customWidth="1"/>
    <col min="40" max="40" width="45.5703125" bestFit="1" customWidth="1"/>
    <col min="41" max="41" width="63.28515625" bestFit="1" customWidth="1"/>
    <col min="42" max="42" width="10.140625" bestFit="1" customWidth="1"/>
    <col min="43" max="43" width="16.140625" bestFit="1" customWidth="1"/>
    <col min="44" max="44" width="44" bestFit="1" customWidth="1"/>
    <col min="45" max="45" width="32.140625" bestFit="1" customWidth="1"/>
    <col min="46" max="46" width="49.7109375" bestFit="1" customWidth="1"/>
    <col min="47" max="47" width="6.7109375" bestFit="1" customWidth="1"/>
    <col min="48" max="48" width="12.5703125" bestFit="1" customWidth="1"/>
    <col min="49" max="49" width="40.42578125" bestFit="1" customWidth="1"/>
    <col min="50" max="50" width="28.5703125" bestFit="1" customWidth="1"/>
    <col min="51" max="51" width="46.28515625" bestFit="1" customWidth="1"/>
    <col min="52" max="52" width="11" bestFit="1" customWidth="1"/>
    <col min="53" max="53" width="17" bestFit="1" customWidth="1"/>
    <col min="54" max="54" width="44.85546875" bestFit="1" customWidth="1"/>
    <col min="55" max="55" width="33" bestFit="1" customWidth="1"/>
    <col min="56" max="56" width="50.7109375" bestFit="1" customWidth="1"/>
    <col min="57" max="57" width="11.42578125" bestFit="1" customWidth="1"/>
    <col min="58" max="58" width="17.5703125" bestFit="1" customWidth="1"/>
    <col min="59" max="59" width="45.28515625" bestFit="1" customWidth="1"/>
    <col min="60" max="60" width="33.42578125" bestFit="1" customWidth="1"/>
    <col min="61" max="61" width="51.140625" bestFit="1" customWidth="1"/>
    <col min="62" max="62" width="8.42578125" bestFit="1" customWidth="1"/>
    <col min="63" max="63" width="14.42578125" bestFit="1" customWidth="1"/>
    <col min="64" max="64" width="42.28515625" bestFit="1" customWidth="1"/>
    <col min="65" max="65" width="30.42578125" bestFit="1" customWidth="1"/>
    <col min="66" max="66" width="48" bestFit="1" customWidth="1"/>
    <col min="67" max="67" width="11.5703125" bestFit="1" customWidth="1"/>
    <col min="68" max="68" width="17.7109375" bestFit="1" customWidth="1"/>
    <col min="69" max="69" width="45.42578125" bestFit="1" customWidth="1"/>
    <col min="70" max="70" width="33.5703125" bestFit="1" customWidth="1"/>
    <col min="71" max="71" width="51.28515625" bestFit="1" customWidth="1"/>
    <col min="72" max="72" width="7" bestFit="1" customWidth="1"/>
    <col min="73" max="73" width="12.85546875" bestFit="1" customWidth="1"/>
    <col min="74" max="74" width="40.7109375" bestFit="1" customWidth="1"/>
    <col min="75" max="75" width="28.85546875" bestFit="1" customWidth="1"/>
    <col min="76" max="76" width="46.5703125" bestFit="1" customWidth="1"/>
    <col min="77" max="77" width="8.140625" bestFit="1" customWidth="1"/>
    <col min="78" max="78" width="14.140625" bestFit="1" customWidth="1"/>
    <col min="79" max="79" width="41.85546875" bestFit="1" customWidth="1"/>
    <col min="80" max="80" width="30.140625" bestFit="1" customWidth="1"/>
    <col min="81" max="81" width="47.7109375" bestFit="1" customWidth="1"/>
    <col min="82" max="82" width="18.42578125" bestFit="1" customWidth="1"/>
    <col min="83" max="83" width="24.42578125" bestFit="1" customWidth="1"/>
    <col min="84" max="84" width="52.28515625" bestFit="1" customWidth="1"/>
    <col min="85" max="85" width="40.42578125" bestFit="1" customWidth="1"/>
    <col min="86" max="86" width="58" bestFit="1" customWidth="1"/>
    <col min="87" max="87" width="6.85546875" bestFit="1" customWidth="1"/>
    <col min="88" max="88" width="12.7109375" bestFit="1" customWidth="1"/>
    <col min="89" max="89" width="40.5703125" bestFit="1" customWidth="1"/>
    <col min="90" max="90" width="28.7109375" bestFit="1" customWidth="1"/>
    <col min="91" max="91" width="46.42578125" bestFit="1" customWidth="1"/>
    <col min="92" max="92" width="16" bestFit="1" customWidth="1"/>
    <col min="93" max="93" width="22.140625" bestFit="1" customWidth="1"/>
    <col min="94" max="94" width="49.85546875" bestFit="1" customWidth="1"/>
    <col min="95" max="95" width="38.140625" bestFit="1" customWidth="1"/>
    <col min="96" max="96" width="55.7109375" bestFit="1" customWidth="1"/>
    <col min="97" max="97" width="9.85546875" bestFit="1" customWidth="1"/>
    <col min="98" max="98" width="15.85546875" bestFit="1" customWidth="1"/>
    <col min="99" max="99" width="43.7109375" bestFit="1" customWidth="1"/>
    <col min="100" max="100" width="31.85546875" bestFit="1" customWidth="1"/>
    <col min="101" max="101" width="49.42578125" bestFit="1" customWidth="1"/>
    <col min="102" max="102" width="7" bestFit="1" customWidth="1"/>
    <col min="103" max="103" width="11.7109375" bestFit="1" customWidth="1"/>
    <col min="104" max="104" width="27.7109375" bestFit="1" customWidth="1"/>
  </cols>
  <sheetData>
    <row r="1" spans="1:104" x14ac:dyDescent="0.25">
      <c r="A1" s="23" t="s">
        <v>0</v>
      </c>
      <c r="B1" s="24" t="s">
        <v>160</v>
      </c>
      <c r="C1" s="24" t="s">
        <v>478</v>
      </c>
      <c r="D1" s="24" t="str">
        <f>B1&amp;" LTM PAR DEFAULTS AS A % OF TOTAL"</f>
        <v>IRELAND LTM PAR DEFAULTS AS A % OF TOTAL</v>
      </c>
      <c r="E1" s="24" t="str">
        <f>B1&amp;" LTM PAR DEFAULT RATE"</f>
        <v>IRELAND LTM PAR DEFAULT RATE</v>
      </c>
      <c r="F1" s="24" t="str">
        <f>B1&amp;" CONTRIBUTION TO LTM PAR DEFAULT RATE"</f>
        <v>IRELAND CONTRIBUTION TO LTM PAR DEFAULT RATE</v>
      </c>
      <c r="G1" s="24" t="s">
        <v>68</v>
      </c>
      <c r="H1" s="24" t="s">
        <v>479</v>
      </c>
      <c r="I1" s="24" t="str">
        <f>G1&amp;" LTM PAR DEFAULTS AS A % OF TOTAL"</f>
        <v>NETHERLANDS LTM PAR DEFAULTS AS A % OF TOTAL</v>
      </c>
      <c r="J1" s="24" t="str">
        <f>G1&amp;" LTM PAR DEFAULT RATE"</f>
        <v>NETHERLANDS LTM PAR DEFAULT RATE</v>
      </c>
      <c r="K1" s="24" t="str">
        <f>G1&amp;" CONTRIBUTION TO LTM PAR DEFAULT RATE"</f>
        <v>NETHERLANDS CONTRIBUTION TO LTM PAR DEFAULT RATE</v>
      </c>
      <c r="L1" s="24" t="s">
        <v>328</v>
      </c>
      <c r="M1" s="24" t="s">
        <v>480</v>
      </c>
      <c r="N1" s="24" t="str">
        <f>L1&amp;" LTM PAR DEFAULTS AS A % OF TOTAL"</f>
        <v>UNITED KINGDOM LTM PAR DEFAULTS AS A % OF TOTAL</v>
      </c>
      <c r="O1" s="24" t="str">
        <f>L1&amp;" LTM PAR DEFAULT RATE"</f>
        <v>UNITED KINGDOM LTM PAR DEFAULT RATE</v>
      </c>
      <c r="P1" s="24" t="str">
        <f>L1&amp;" CONTRIBUTION TO LTM PAR DEFAULT RATE"</f>
        <v>UNITED KINGDOM CONTRIBUTION TO LTM PAR DEFAULT RATE</v>
      </c>
      <c r="Q1" s="24" t="s">
        <v>448</v>
      </c>
      <c r="R1" s="24" t="s">
        <v>481</v>
      </c>
      <c r="S1" s="24" t="str">
        <f>Q1&amp;" LTM PAR DEFAULTS AS A % OF TOTAL"</f>
        <v>DM EUROPE LTM PAR DEFAULTS AS A % OF TOTAL</v>
      </c>
      <c r="T1" s="24" t="str">
        <f>Q1&amp;" LTM PAR DEFAULT RATE"</f>
        <v>DM EUROPE LTM PAR DEFAULT RATE</v>
      </c>
      <c r="U1" s="24" t="str">
        <f>Q1&amp;" CONTRIBUTION TO LTM PAR DEFAULT RATE"</f>
        <v>DM EUROPE CONTRIBUTION TO LTM PAR DEFAULT RATE</v>
      </c>
      <c r="V1" s="24" t="s">
        <v>251</v>
      </c>
      <c r="W1" s="24" t="s">
        <v>482</v>
      </c>
      <c r="X1" s="24" t="str">
        <f>V1&amp;" LTM PAR DEFAULTS AS A % OF TOTAL"</f>
        <v>BERMUDA LTM PAR DEFAULTS AS A % OF TOTAL</v>
      </c>
      <c r="Y1" s="24" t="str">
        <f>V1&amp;" LTM PAR DEFAULT RATE"</f>
        <v>BERMUDA LTM PAR DEFAULT RATE</v>
      </c>
      <c r="Z1" s="24" t="str">
        <f>V1&amp;" CONTRIBUTION TO LTM PAR DEFAULT RATE"</f>
        <v>BERMUDA CONTRIBUTION TO LTM PAR DEFAULT RATE</v>
      </c>
      <c r="AA1" s="24" t="s">
        <v>153</v>
      </c>
      <c r="AB1" s="24" t="s">
        <v>483</v>
      </c>
      <c r="AC1" s="24" t="str">
        <f>AA1&amp;" LTM PAR DEFAULTS AS A % OF TOTAL"</f>
        <v>CANADA LTM PAR DEFAULTS AS A % OF TOTAL</v>
      </c>
      <c r="AD1" s="24" t="str">
        <f>AA1&amp;" LTM PAR DEFAULT RATE"</f>
        <v>CANADA LTM PAR DEFAULT RATE</v>
      </c>
      <c r="AE1" s="24" t="str">
        <f>AA1&amp;" CONTRIBUTION TO LTM PAR DEFAULT RATE"</f>
        <v>CANADA CONTRIBUTION TO LTM PAR DEFAULT RATE</v>
      </c>
      <c r="AF1" s="24" t="s">
        <v>10</v>
      </c>
      <c r="AG1" s="24" t="s">
        <v>484</v>
      </c>
      <c r="AH1" s="24" t="str">
        <f>AF1&amp;" LTM PAR DEFAULTS AS A % OF TOTAL"</f>
        <v>UNITED STATES LTM PAR DEFAULTS AS A % OF TOTAL</v>
      </c>
      <c r="AI1" s="24" t="str">
        <f>AF1&amp;" LTM PAR DEFAULT RATE"</f>
        <v>UNITED STATES LTM PAR DEFAULT RATE</v>
      </c>
      <c r="AJ1" s="24" t="str">
        <f>AF1&amp;" CONTRIBUTION TO LTM PAR DEFAULT RATE"</f>
        <v>UNITED STATES CONTRIBUTION TO LTM PAR DEFAULT RATE</v>
      </c>
      <c r="AK1" s="24" t="s">
        <v>449</v>
      </c>
      <c r="AL1" s="24" t="s">
        <v>485</v>
      </c>
      <c r="AM1" s="24" t="str">
        <f>AK1&amp;" LTM PAR DEFAULTS AS A % OF TOTAL"</f>
        <v>DM NORTHERN AMERICA LTM PAR DEFAULTS AS A % OF TOTAL</v>
      </c>
      <c r="AN1" s="24" t="str">
        <f>AK1&amp;" LTM PAR DEFAULT RATE"</f>
        <v>DM NORTHERN AMERICA LTM PAR DEFAULT RATE</v>
      </c>
      <c r="AO1" s="24" t="str">
        <f>AK1&amp;" CONTRIBUTION TO LTM PAR DEFAULT RATE"</f>
        <v>DM NORTHERN AMERICA CONTRIBUTION TO LTM PAR DEFAULT RATE</v>
      </c>
      <c r="AP1" s="24" t="s">
        <v>450</v>
      </c>
      <c r="AQ1" s="24" t="s">
        <v>486</v>
      </c>
      <c r="AR1" s="24" t="str">
        <f>AP1&amp;" LTM PAR DEFAULTS AS A % OF TOTAL"</f>
        <v>DM TOTAL LTM PAR DEFAULTS AS A % OF TOTAL</v>
      </c>
      <c r="AS1" s="24" t="str">
        <f>AP1&amp;" LTM PAR DEFAULT RATE"</f>
        <v>DM TOTAL LTM PAR DEFAULT RATE</v>
      </c>
      <c r="AT1" s="24" t="str">
        <f>AP1&amp;" CONTRIBUTION TO LTM PAR DEFAULT RATE"</f>
        <v>DM TOTAL CONTRIBUTION TO LTM PAR DEFAULT RATE</v>
      </c>
      <c r="AU1" s="22" t="s">
        <v>239</v>
      </c>
      <c r="AV1" s="24" t="s">
        <v>487</v>
      </c>
      <c r="AW1" s="24" t="str">
        <f>AU1&amp;" LTM PAR DEFAULTS AS A % OF TOTAL"</f>
        <v>CHINA LTM PAR DEFAULTS AS A % OF TOTAL</v>
      </c>
      <c r="AX1" s="24" t="str">
        <f>AU1&amp;" LTM PAR DEFAULT RATE"</f>
        <v>CHINA LTM PAR DEFAULT RATE</v>
      </c>
      <c r="AY1" s="24" t="str">
        <f>AU1&amp;" CONTRIBUTION TO LTM PAR DEFAULT RATE"</f>
        <v>CHINA CONTRIBUTION TO LTM PAR DEFAULT RATE</v>
      </c>
      <c r="AZ1" s="22" t="s">
        <v>99</v>
      </c>
      <c r="BA1" s="24" t="s">
        <v>488</v>
      </c>
      <c r="BB1" s="24" t="str">
        <f>AZ1&amp;" LTM PAR DEFAULTS AS A % OF TOTAL"</f>
        <v>INDONESIA LTM PAR DEFAULTS AS A % OF TOTAL</v>
      </c>
      <c r="BC1" s="24" t="str">
        <f>AZ1&amp;" LTM PAR DEFAULT RATE"</f>
        <v>INDONESIA LTM PAR DEFAULT RATE</v>
      </c>
      <c r="BD1" s="24" t="str">
        <f>AZ1&amp;" CONTRIBUTION TO LTM PAR DEFAULT RATE"</f>
        <v>INDONESIA CONTRIBUTION TO LTM PAR DEFAULT RATE</v>
      </c>
      <c r="BE1" s="22" t="s">
        <v>123</v>
      </c>
      <c r="BF1" s="24" t="s">
        <v>489</v>
      </c>
      <c r="BG1" s="24" t="str">
        <f>BE1&amp;" LTM PAR DEFAULTS AS A % OF TOTAL"</f>
        <v>SINGAPORE LTM PAR DEFAULTS AS A % OF TOTAL</v>
      </c>
      <c r="BH1" s="24" t="str">
        <f>BE1&amp;" LTM PAR DEFAULT RATE"</f>
        <v>SINGAPORE LTM PAR DEFAULT RATE</v>
      </c>
      <c r="BI1" s="24" t="str">
        <f>BE1&amp;" CONTRIBUTION TO LTM PAR DEFAULT RATE"</f>
        <v>SINGAPORE CONTRIBUTION TO LTM PAR DEFAULT RATE</v>
      </c>
      <c r="BJ1" s="22" t="s">
        <v>451</v>
      </c>
      <c r="BK1" s="24" t="s">
        <v>490</v>
      </c>
      <c r="BL1" s="24" t="str">
        <f>BJ1&amp;" LTM PAR DEFAULTS AS A % OF TOTAL"</f>
        <v>EM ASIA LTM PAR DEFAULTS AS A % OF TOTAL</v>
      </c>
      <c r="BM1" s="24" t="str">
        <f>BJ1&amp;" LTM PAR DEFAULT RATE"</f>
        <v>EM ASIA LTM PAR DEFAULT RATE</v>
      </c>
      <c r="BN1" s="24" t="str">
        <f>BJ1&amp;" CONTRIBUTION TO LTM PAR DEFAULT RATE"</f>
        <v>EM ASIA CONTRIBUTION TO LTM PAR DEFAULT RATE</v>
      </c>
      <c r="BO1" s="22" t="s">
        <v>288</v>
      </c>
      <c r="BP1" s="24" t="s">
        <v>491</v>
      </c>
      <c r="BQ1" s="24" t="str">
        <f>BO1&amp;" LTM PAR DEFAULTS AS A % OF TOTAL"</f>
        <v>ARGENTINA LTM PAR DEFAULTS AS A % OF TOTAL</v>
      </c>
      <c r="BR1" s="24" t="str">
        <f>BO1&amp;" LTM PAR DEFAULT RATE"</f>
        <v>ARGENTINA LTM PAR DEFAULT RATE</v>
      </c>
      <c r="BS1" s="24" t="str">
        <f>BO1&amp;" CONTRIBUTION TO LTM PAR DEFAULT RATE"</f>
        <v>ARGENTINA CONTRIBUTION TO LTM PAR DEFAULT RATE</v>
      </c>
      <c r="BT1" s="22" t="s">
        <v>280</v>
      </c>
      <c r="BU1" s="24" t="s">
        <v>492</v>
      </c>
      <c r="BV1" s="24" t="str">
        <f>BT1&amp;" LTM PAR DEFAULTS AS A % OF TOTAL"</f>
        <v>BRAZIL LTM PAR DEFAULTS AS A % OF TOTAL</v>
      </c>
      <c r="BW1" s="24" t="str">
        <f>BT1&amp;" LTM PAR DEFAULT RATE"</f>
        <v>BRAZIL LTM PAR DEFAULT RATE</v>
      </c>
      <c r="BX1" s="24" t="str">
        <f>BT1&amp;" CONTRIBUTION TO LTM PAR DEFAULT RATE"</f>
        <v>BRAZIL CONTRIBUTION TO LTM PAR DEFAULT RATE</v>
      </c>
      <c r="BY1" s="22" t="s">
        <v>131</v>
      </c>
      <c r="BZ1" s="24" t="s">
        <v>493</v>
      </c>
      <c r="CA1" s="24" t="str">
        <f>BY1&amp;" LTM PAR DEFAULTS AS A % OF TOTAL"</f>
        <v>MEXICO LTM PAR DEFAULTS AS A % OF TOTAL</v>
      </c>
      <c r="CB1" s="24" t="str">
        <f>BY1&amp;" LTM PAR DEFAULT RATE"</f>
        <v>MEXICO LTM PAR DEFAULT RATE</v>
      </c>
      <c r="CC1" s="24" t="str">
        <f>BY1&amp;" CONTRIBUTION TO LTM PAR DEFAULT RATE"</f>
        <v>MEXICO CONTRIBUTION TO LTM PAR DEFAULT RATE</v>
      </c>
      <c r="CD1" s="22" t="s">
        <v>452</v>
      </c>
      <c r="CE1" s="24" t="s">
        <v>494</v>
      </c>
      <c r="CF1" s="24" t="str">
        <f>CD1&amp;" LTM PAR DEFAULTS AS A % OF TOTAL"</f>
        <v>EM LATIN AMERICA LTM PAR DEFAULTS AS A % OF TOTAL</v>
      </c>
      <c r="CG1" s="24" t="str">
        <f>CD1&amp;" LTM PAR DEFAULT RATE"</f>
        <v>EM LATIN AMERICA LTM PAR DEFAULT RATE</v>
      </c>
      <c r="CH1" s="24" t="str">
        <f>CD1&amp;" CONTRIBUTION TO LTM PAR DEFAULT RATE"</f>
        <v>EM LATIN AMERICA CONTRIBUTION TO LTM PAR DEFAULT RATE</v>
      </c>
      <c r="CI1" s="22" t="s">
        <v>193</v>
      </c>
      <c r="CJ1" s="24" t="s">
        <v>495</v>
      </c>
      <c r="CK1" s="24" t="str">
        <f>CI1&amp;" LTM PAR DEFAULTS AS A % OF TOTAL"</f>
        <v>ISRAEL LTM PAR DEFAULTS AS A % OF TOTAL</v>
      </c>
      <c r="CL1" s="24" t="str">
        <f>CI1&amp;" LTM PAR DEFAULT RATE"</f>
        <v>ISRAEL LTM PAR DEFAULT RATE</v>
      </c>
      <c r="CM1" s="24" t="str">
        <f>CI1&amp;" CONTRIBUTION TO LTM PAR DEFAULT RATE"</f>
        <v>ISRAEL CONTRIBUTION TO LTM PAR DEFAULT RATE</v>
      </c>
      <c r="CN1" s="22" t="s">
        <v>453</v>
      </c>
      <c r="CO1" s="24" t="s">
        <v>496</v>
      </c>
      <c r="CP1" s="24" t="str">
        <f>CN1&amp;" LTM PAR DEFAULTS AS A % OF TOTAL"</f>
        <v>EM MIDDLE EAST LTM PAR DEFAULTS AS A % OF TOTAL</v>
      </c>
      <c r="CQ1" s="24" t="str">
        <f>CN1&amp;" LTM PAR DEFAULT RATE"</f>
        <v>EM MIDDLE EAST LTM PAR DEFAULT RATE</v>
      </c>
      <c r="CR1" s="24" t="str">
        <f>CN1&amp;" CONTRIBUTION TO LTM PAR DEFAULT RATE"</f>
        <v>EM MIDDLE EAST CONTRIBUTION TO LTM PAR DEFAULT RATE</v>
      </c>
      <c r="CS1" s="22" t="s">
        <v>454</v>
      </c>
      <c r="CT1" s="24" t="s">
        <v>497</v>
      </c>
      <c r="CU1" s="24" t="str">
        <f>CS1&amp;" LTM PAR DEFAULTS AS A % OF TOTAL"</f>
        <v>EM TOTAL LTM PAR DEFAULTS AS A % OF TOTAL</v>
      </c>
      <c r="CV1" s="24" t="str">
        <f>CS1&amp;" LTM PAR DEFAULT RATE"</f>
        <v>EM TOTAL LTM PAR DEFAULT RATE</v>
      </c>
      <c r="CW1" s="24" t="str">
        <f>CS1&amp;" CONTRIBUTION TO LTM PAR DEFAULT RATE"</f>
        <v>EM TOTAL CONTRIBUTION TO LTM PAR DEFAULT RATE</v>
      </c>
      <c r="CX1" s="22" t="s">
        <v>447</v>
      </c>
      <c r="CY1" s="24" t="s">
        <v>498</v>
      </c>
      <c r="CZ1" s="24" t="str">
        <f>CX1&amp;" LTM PAR DEFAULT RATE"</f>
        <v>USHY LTM PAR DEFAULT RATE</v>
      </c>
    </row>
    <row r="2" spans="1:104" x14ac:dyDescent="0.25">
      <c r="A2" s="10">
        <v>35430</v>
      </c>
      <c r="B2" s="25">
        <v>0</v>
      </c>
      <c r="C2" s="25">
        <v>0</v>
      </c>
      <c r="D2" s="28"/>
      <c r="E2" s="28"/>
      <c r="F2" s="28"/>
      <c r="G2" s="25">
        <v>0</v>
      </c>
      <c r="H2" s="25">
        <v>1030</v>
      </c>
      <c r="I2" s="28"/>
      <c r="J2" s="28"/>
      <c r="K2" s="28"/>
      <c r="L2" s="25">
        <v>0</v>
      </c>
      <c r="M2" s="25">
        <v>3602.9</v>
      </c>
      <c r="N2" s="28"/>
      <c r="O2" s="28"/>
      <c r="P2" s="28"/>
      <c r="Q2" s="25">
        <v>0</v>
      </c>
      <c r="R2" s="25">
        <v>5734.9</v>
      </c>
      <c r="S2" s="28"/>
      <c r="T2" s="28"/>
      <c r="U2" s="28"/>
      <c r="V2" s="25">
        <v>0</v>
      </c>
      <c r="W2" s="25">
        <v>892.3</v>
      </c>
      <c r="X2" s="28"/>
      <c r="Y2" s="28"/>
      <c r="Z2" s="28"/>
      <c r="AA2" s="25">
        <v>0</v>
      </c>
      <c r="AB2" s="25">
        <v>8929.2000000000007</v>
      </c>
      <c r="AC2" s="28"/>
      <c r="AD2" s="28"/>
      <c r="AE2" s="28"/>
      <c r="AF2" s="25">
        <v>0</v>
      </c>
      <c r="AG2" s="25">
        <v>180603.9</v>
      </c>
      <c r="AH2" s="28"/>
      <c r="AI2" s="28"/>
      <c r="AJ2" s="28"/>
      <c r="AK2" s="25">
        <v>0</v>
      </c>
      <c r="AL2" s="25">
        <v>190425.4</v>
      </c>
      <c r="AM2" s="28"/>
      <c r="AN2" s="28"/>
      <c r="AO2" s="28"/>
      <c r="AP2" s="25">
        <v>0</v>
      </c>
      <c r="AQ2" s="25">
        <v>196160.3</v>
      </c>
      <c r="AR2" s="28"/>
      <c r="AS2" s="28"/>
      <c r="AT2" s="28"/>
      <c r="AU2" s="25">
        <v>0</v>
      </c>
      <c r="AV2" s="25">
        <v>250</v>
      </c>
      <c r="AW2" s="28"/>
      <c r="AX2" s="28"/>
      <c r="AY2" s="28"/>
      <c r="AZ2" s="25">
        <v>0</v>
      </c>
      <c r="BA2" s="25">
        <v>122.5</v>
      </c>
      <c r="BB2" s="28"/>
      <c r="BC2" s="28"/>
      <c r="BD2" s="28"/>
      <c r="BE2" s="25">
        <v>0</v>
      </c>
      <c r="BF2" s="25">
        <v>0</v>
      </c>
      <c r="BG2" s="28"/>
      <c r="BH2" s="28"/>
      <c r="BI2" s="28"/>
      <c r="BJ2" s="25">
        <v>0</v>
      </c>
      <c r="BK2" s="25">
        <v>372.5</v>
      </c>
      <c r="BL2" s="28"/>
      <c r="BM2" s="28"/>
      <c r="BN2" s="28"/>
      <c r="BO2" s="25">
        <v>0</v>
      </c>
      <c r="BP2" s="25">
        <v>650</v>
      </c>
      <c r="BQ2" s="28"/>
      <c r="BR2" s="28"/>
      <c r="BS2" s="28"/>
      <c r="BT2" s="25">
        <v>0</v>
      </c>
      <c r="BU2" s="25">
        <v>0</v>
      </c>
      <c r="BV2" s="28"/>
      <c r="BW2" s="28"/>
      <c r="BX2" s="28"/>
      <c r="BY2" s="25">
        <v>0</v>
      </c>
      <c r="BZ2" s="25">
        <v>800</v>
      </c>
      <c r="CA2" s="28"/>
      <c r="CB2" s="28"/>
      <c r="CC2" s="28"/>
      <c r="CD2" s="25">
        <v>0</v>
      </c>
      <c r="CE2" s="25">
        <v>1450</v>
      </c>
      <c r="CF2" s="28"/>
      <c r="CG2" s="28"/>
      <c r="CH2" s="28"/>
      <c r="CI2" s="25">
        <v>0</v>
      </c>
      <c r="CJ2" s="25">
        <v>0</v>
      </c>
      <c r="CK2" s="28"/>
      <c r="CL2" s="28"/>
      <c r="CM2" s="28"/>
      <c r="CN2" s="25">
        <v>0</v>
      </c>
      <c r="CO2" s="25">
        <v>0</v>
      </c>
      <c r="CP2" s="28"/>
      <c r="CQ2" s="28"/>
      <c r="CR2" s="28"/>
      <c r="CS2" s="25">
        <v>0</v>
      </c>
      <c r="CT2" s="25">
        <v>1822.5</v>
      </c>
      <c r="CU2" s="28"/>
      <c r="CV2" s="28"/>
      <c r="CW2" s="28"/>
      <c r="CX2" s="25">
        <v>0</v>
      </c>
      <c r="CY2" s="25">
        <v>197982.8</v>
      </c>
      <c r="CZ2" s="28"/>
    </row>
    <row r="3" spans="1:104" x14ac:dyDescent="0.25">
      <c r="A3" s="10">
        <v>35461</v>
      </c>
      <c r="B3" s="25">
        <v>0</v>
      </c>
      <c r="C3" s="25">
        <v>0</v>
      </c>
      <c r="D3" s="28"/>
      <c r="E3" s="28"/>
      <c r="F3" s="28"/>
      <c r="G3" s="25">
        <v>0</v>
      </c>
      <c r="H3" s="25">
        <v>1230</v>
      </c>
      <c r="I3" s="28"/>
      <c r="J3" s="28"/>
      <c r="K3" s="28"/>
      <c r="L3" s="25">
        <v>0</v>
      </c>
      <c r="M3" s="25">
        <v>3602.9</v>
      </c>
      <c r="N3" s="28"/>
      <c r="O3" s="28"/>
      <c r="P3" s="28"/>
      <c r="Q3" s="25">
        <v>0</v>
      </c>
      <c r="R3" s="25">
        <v>6109.9</v>
      </c>
      <c r="S3" s="28"/>
      <c r="T3" s="28"/>
      <c r="U3" s="28"/>
      <c r="V3" s="25">
        <v>0</v>
      </c>
      <c r="W3" s="25">
        <v>892.3</v>
      </c>
      <c r="X3" s="28"/>
      <c r="Y3" s="28"/>
      <c r="Z3" s="28"/>
      <c r="AA3" s="25">
        <v>0</v>
      </c>
      <c r="AB3" s="25">
        <v>8629.2000000000007</v>
      </c>
      <c r="AC3" s="28"/>
      <c r="AD3" s="28"/>
      <c r="AE3" s="28"/>
      <c r="AF3" s="25">
        <v>1054.9000000000001</v>
      </c>
      <c r="AG3" s="25">
        <v>174836.3</v>
      </c>
      <c r="AH3" s="28"/>
      <c r="AI3" s="28"/>
      <c r="AJ3" s="28"/>
      <c r="AK3" s="25">
        <v>1054.9000000000001</v>
      </c>
      <c r="AL3" s="25">
        <v>184357.8</v>
      </c>
      <c r="AM3" s="28"/>
      <c r="AN3" s="28"/>
      <c r="AO3" s="28"/>
      <c r="AP3" s="25">
        <v>1054.9000000000001</v>
      </c>
      <c r="AQ3" s="25">
        <v>190467.69999999998</v>
      </c>
      <c r="AR3" s="28"/>
      <c r="AS3" s="28"/>
      <c r="AT3" s="28"/>
      <c r="AU3" s="25">
        <v>0</v>
      </c>
      <c r="AV3" s="25">
        <v>250</v>
      </c>
      <c r="AW3" s="28"/>
      <c r="AX3" s="28"/>
      <c r="AY3" s="28"/>
      <c r="AZ3" s="25">
        <v>0</v>
      </c>
      <c r="BA3" s="25">
        <v>122.5</v>
      </c>
      <c r="BB3" s="28"/>
      <c r="BC3" s="28"/>
      <c r="BD3" s="28"/>
      <c r="BE3" s="25">
        <v>0</v>
      </c>
      <c r="BF3" s="25">
        <v>0</v>
      </c>
      <c r="BG3" s="28"/>
      <c r="BH3" s="28"/>
      <c r="BI3" s="28"/>
      <c r="BJ3" s="25">
        <v>0</v>
      </c>
      <c r="BK3" s="25">
        <v>372.5</v>
      </c>
      <c r="BL3" s="28"/>
      <c r="BM3" s="28"/>
      <c r="BN3" s="28"/>
      <c r="BO3" s="25">
        <v>0</v>
      </c>
      <c r="BP3" s="25">
        <v>650</v>
      </c>
      <c r="BQ3" s="28"/>
      <c r="BR3" s="28"/>
      <c r="BS3" s="28"/>
      <c r="BT3" s="25">
        <v>0</v>
      </c>
      <c r="BU3" s="25">
        <v>0</v>
      </c>
      <c r="BV3" s="28"/>
      <c r="BW3" s="28"/>
      <c r="BX3" s="28"/>
      <c r="BY3" s="25">
        <v>0</v>
      </c>
      <c r="BZ3" s="25">
        <v>800</v>
      </c>
      <c r="CA3" s="28"/>
      <c r="CB3" s="28"/>
      <c r="CC3" s="28"/>
      <c r="CD3" s="25">
        <v>0</v>
      </c>
      <c r="CE3" s="25">
        <v>1450</v>
      </c>
      <c r="CF3" s="28"/>
      <c r="CG3" s="28"/>
      <c r="CH3" s="28"/>
      <c r="CI3" s="25">
        <v>0</v>
      </c>
      <c r="CJ3" s="25">
        <v>0</v>
      </c>
      <c r="CK3" s="28"/>
      <c r="CL3" s="28"/>
      <c r="CM3" s="28"/>
      <c r="CN3" s="25">
        <v>0</v>
      </c>
      <c r="CO3" s="25">
        <v>0</v>
      </c>
      <c r="CP3" s="28"/>
      <c r="CQ3" s="28"/>
      <c r="CR3" s="28"/>
      <c r="CS3" s="25">
        <v>0</v>
      </c>
      <c r="CT3" s="25">
        <v>1822.5</v>
      </c>
      <c r="CU3" s="28"/>
      <c r="CV3" s="28"/>
      <c r="CW3" s="28"/>
      <c r="CX3" s="25">
        <v>1054.9000000000001</v>
      </c>
      <c r="CY3" s="25">
        <v>192290.19999999998</v>
      </c>
      <c r="CZ3" s="28"/>
    </row>
    <row r="4" spans="1:104" x14ac:dyDescent="0.25">
      <c r="A4" s="10">
        <v>35489</v>
      </c>
      <c r="B4" s="25">
        <v>0</v>
      </c>
      <c r="C4" s="25">
        <v>0</v>
      </c>
      <c r="D4" s="28"/>
      <c r="E4" s="28"/>
      <c r="F4" s="28"/>
      <c r="G4" s="25">
        <v>0</v>
      </c>
      <c r="H4" s="25">
        <v>1380</v>
      </c>
      <c r="I4" s="28"/>
      <c r="J4" s="28"/>
      <c r="K4" s="28"/>
      <c r="L4" s="25">
        <v>0</v>
      </c>
      <c r="M4" s="25">
        <v>3602.9</v>
      </c>
      <c r="N4" s="28"/>
      <c r="O4" s="28"/>
      <c r="P4" s="28"/>
      <c r="Q4" s="25">
        <v>0</v>
      </c>
      <c r="R4" s="25">
        <v>6259.9</v>
      </c>
      <c r="S4" s="28"/>
      <c r="T4" s="28"/>
      <c r="U4" s="28"/>
      <c r="V4" s="25">
        <v>0</v>
      </c>
      <c r="W4" s="25">
        <v>892.3</v>
      </c>
      <c r="X4" s="28"/>
      <c r="Y4" s="28"/>
      <c r="Z4" s="28"/>
      <c r="AA4" s="25">
        <v>0</v>
      </c>
      <c r="AB4" s="25">
        <v>8629.2000000000007</v>
      </c>
      <c r="AC4" s="28"/>
      <c r="AD4" s="28"/>
      <c r="AE4" s="28"/>
      <c r="AF4" s="25">
        <v>0</v>
      </c>
      <c r="AG4" s="25">
        <v>180501.3</v>
      </c>
      <c r="AH4" s="28"/>
      <c r="AI4" s="28"/>
      <c r="AJ4" s="28"/>
      <c r="AK4" s="25">
        <v>0</v>
      </c>
      <c r="AL4" s="25">
        <v>190022.8</v>
      </c>
      <c r="AM4" s="28"/>
      <c r="AN4" s="28"/>
      <c r="AO4" s="28"/>
      <c r="AP4" s="25">
        <v>0</v>
      </c>
      <c r="AQ4" s="25">
        <v>196282.69999999998</v>
      </c>
      <c r="AR4" s="28"/>
      <c r="AS4" s="28"/>
      <c r="AT4" s="28"/>
      <c r="AU4" s="25">
        <v>0</v>
      </c>
      <c r="AV4" s="25">
        <v>250</v>
      </c>
      <c r="AW4" s="28"/>
      <c r="AX4" s="28"/>
      <c r="AY4" s="28"/>
      <c r="AZ4" s="25">
        <v>0</v>
      </c>
      <c r="BA4" s="25">
        <v>122.5</v>
      </c>
      <c r="BB4" s="28"/>
      <c r="BC4" s="28"/>
      <c r="BD4" s="28"/>
      <c r="BE4" s="25">
        <v>0</v>
      </c>
      <c r="BF4" s="25">
        <v>0</v>
      </c>
      <c r="BG4" s="28"/>
      <c r="BH4" s="28"/>
      <c r="BI4" s="28"/>
      <c r="BJ4" s="25">
        <v>0</v>
      </c>
      <c r="BK4" s="25">
        <v>372.5</v>
      </c>
      <c r="BL4" s="28"/>
      <c r="BM4" s="28"/>
      <c r="BN4" s="28"/>
      <c r="BO4" s="25">
        <v>0</v>
      </c>
      <c r="BP4" s="25">
        <v>650</v>
      </c>
      <c r="BQ4" s="28"/>
      <c r="BR4" s="28"/>
      <c r="BS4" s="28"/>
      <c r="BT4" s="25">
        <v>0</v>
      </c>
      <c r="BU4" s="25">
        <v>0</v>
      </c>
      <c r="BV4" s="28"/>
      <c r="BW4" s="28"/>
      <c r="BX4" s="28"/>
      <c r="BY4" s="25">
        <v>0</v>
      </c>
      <c r="BZ4" s="25">
        <v>800</v>
      </c>
      <c r="CA4" s="28"/>
      <c r="CB4" s="28"/>
      <c r="CC4" s="28"/>
      <c r="CD4" s="25">
        <v>0</v>
      </c>
      <c r="CE4" s="25">
        <v>1450</v>
      </c>
      <c r="CF4" s="28"/>
      <c r="CG4" s="28"/>
      <c r="CH4" s="28"/>
      <c r="CI4" s="25">
        <v>0</v>
      </c>
      <c r="CJ4" s="25">
        <v>0</v>
      </c>
      <c r="CK4" s="28"/>
      <c r="CL4" s="28"/>
      <c r="CM4" s="28"/>
      <c r="CN4" s="25">
        <v>0</v>
      </c>
      <c r="CO4" s="25">
        <v>0</v>
      </c>
      <c r="CP4" s="28"/>
      <c r="CQ4" s="28"/>
      <c r="CR4" s="28"/>
      <c r="CS4" s="25">
        <v>0</v>
      </c>
      <c r="CT4" s="25">
        <v>1822.5</v>
      </c>
      <c r="CU4" s="28"/>
      <c r="CV4" s="28"/>
      <c r="CW4" s="28"/>
      <c r="CX4" s="25">
        <v>0</v>
      </c>
      <c r="CY4" s="25">
        <v>198105.19999999998</v>
      </c>
      <c r="CZ4" s="28"/>
    </row>
    <row r="5" spans="1:104" x14ac:dyDescent="0.25">
      <c r="A5" s="10">
        <v>35520</v>
      </c>
      <c r="B5" s="25">
        <v>0</v>
      </c>
      <c r="C5" s="25">
        <v>0</v>
      </c>
      <c r="D5" s="28"/>
      <c r="E5" s="28"/>
      <c r="F5" s="28"/>
      <c r="G5" s="25">
        <v>0</v>
      </c>
      <c r="H5" s="25">
        <v>930</v>
      </c>
      <c r="I5" s="28"/>
      <c r="J5" s="28"/>
      <c r="K5" s="28"/>
      <c r="L5" s="25">
        <v>0</v>
      </c>
      <c r="M5" s="25">
        <v>3602.9</v>
      </c>
      <c r="N5" s="28"/>
      <c r="O5" s="28"/>
      <c r="P5" s="28"/>
      <c r="Q5" s="25">
        <v>0</v>
      </c>
      <c r="R5" s="25">
        <v>5809.9</v>
      </c>
      <c r="S5" s="28"/>
      <c r="T5" s="28"/>
      <c r="U5" s="28"/>
      <c r="V5" s="25">
        <v>0</v>
      </c>
      <c r="W5" s="25">
        <v>892.3</v>
      </c>
      <c r="X5" s="28"/>
      <c r="Y5" s="28"/>
      <c r="Z5" s="28"/>
      <c r="AA5" s="25">
        <v>0</v>
      </c>
      <c r="AB5" s="25">
        <v>8854.2000000000007</v>
      </c>
      <c r="AC5" s="28"/>
      <c r="AD5" s="28"/>
      <c r="AE5" s="28"/>
      <c r="AF5" s="25">
        <v>0</v>
      </c>
      <c r="AG5" s="25">
        <v>183403.4</v>
      </c>
      <c r="AH5" s="28"/>
      <c r="AI5" s="28"/>
      <c r="AJ5" s="28"/>
      <c r="AK5" s="25">
        <v>0</v>
      </c>
      <c r="AL5" s="25">
        <v>193149.9</v>
      </c>
      <c r="AM5" s="28"/>
      <c r="AN5" s="28"/>
      <c r="AO5" s="28"/>
      <c r="AP5" s="25">
        <v>0</v>
      </c>
      <c r="AQ5" s="25">
        <v>198959.8</v>
      </c>
      <c r="AR5" s="28"/>
      <c r="AS5" s="28"/>
      <c r="AT5" s="28"/>
      <c r="AU5" s="25">
        <v>0</v>
      </c>
      <c r="AV5" s="25">
        <v>250</v>
      </c>
      <c r="AW5" s="28"/>
      <c r="AX5" s="28"/>
      <c r="AY5" s="28"/>
      <c r="AZ5" s="25">
        <v>0</v>
      </c>
      <c r="BA5" s="25">
        <v>572.5</v>
      </c>
      <c r="BB5" s="28"/>
      <c r="BC5" s="28"/>
      <c r="BD5" s="28"/>
      <c r="BE5" s="25">
        <v>0</v>
      </c>
      <c r="BF5" s="25">
        <v>0</v>
      </c>
      <c r="BG5" s="28"/>
      <c r="BH5" s="28"/>
      <c r="BI5" s="28"/>
      <c r="BJ5" s="25">
        <v>0</v>
      </c>
      <c r="BK5" s="25">
        <v>822.5</v>
      </c>
      <c r="BL5" s="28"/>
      <c r="BM5" s="28"/>
      <c r="BN5" s="28"/>
      <c r="BO5" s="25">
        <v>0</v>
      </c>
      <c r="BP5" s="25">
        <v>650</v>
      </c>
      <c r="BQ5" s="28"/>
      <c r="BR5" s="28"/>
      <c r="BS5" s="28"/>
      <c r="BT5" s="25">
        <v>0</v>
      </c>
      <c r="BU5" s="25">
        <v>0</v>
      </c>
      <c r="BV5" s="28"/>
      <c r="BW5" s="28"/>
      <c r="BX5" s="28"/>
      <c r="BY5" s="25">
        <v>0</v>
      </c>
      <c r="BZ5" s="25">
        <v>800</v>
      </c>
      <c r="CA5" s="28"/>
      <c r="CB5" s="28"/>
      <c r="CC5" s="28"/>
      <c r="CD5" s="25">
        <v>0</v>
      </c>
      <c r="CE5" s="25">
        <v>1450</v>
      </c>
      <c r="CF5" s="28"/>
      <c r="CG5" s="28"/>
      <c r="CH5" s="28"/>
      <c r="CI5" s="25">
        <v>0</v>
      </c>
      <c r="CJ5" s="25">
        <v>0</v>
      </c>
      <c r="CK5" s="28"/>
      <c r="CL5" s="28"/>
      <c r="CM5" s="28"/>
      <c r="CN5" s="25">
        <v>0</v>
      </c>
      <c r="CO5" s="25">
        <v>0</v>
      </c>
      <c r="CP5" s="28"/>
      <c r="CQ5" s="28"/>
      <c r="CR5" s="28"/>
      <c r="CS5" s="25">
        <v>0</v>
      </c>
      <c r="CT5" s="25">
        <v>2272.5</v>
      </c>
      <c r="CU5" s="28"/>
      <c r="CV5" s="28"/>
      <c r="CW5" s="28"/>
      <c r="CX5" s="25">
        <v>0</v>
      </c>
      <c r="CY5" s="25">
        <v>201232.3</v>
      </c>
      <c r="CZ5" s="28"/>
    </row>
    <row r="6" spans="1:104" x14ac:dyDescent="0.25">
      <c r="A6" s="10">
        <v>35550</v>
      </c>
      <c r="B6" s="25">
        <v>0</v>
      </c>
      <c r="C6" s="25">
        <v>0</v>
      </c>
      <c r="D6" s="28"/>
      <c r="E6" s="28"/>
      <c r="F6" s="28"/>
      <c r="G6" s="25">
        <v>0</v>
      </c>
      <c r="H6" s="25">
        <v>930</v>
      </c>
      <c r="I6" s="28"/>
      <c r="J6" s="28"/>
      <c r="K6" s="28"/>
      <c r="L6" s="25">
        <v>0</v>
      </c>
      <c r="M6" s="25">
        <v>3737.9</v>
      </c>
      <c r="N6" s="28"/>
      <c r="O6" s="28"/>
      <c r="P6" s="28"/>
      <c r="Q6" s="25">
        <v>0</v>
      </c>
      <c r="R6" s="25">
        <v>5944.9</v>
      </c>
      <c r="S6" s="28"/>
      <c r="T6" s="28"/>
      <c r="U6" s="28"/>
      <c r="V6" s="25">
        <v>0</v>
      </c>
      <c r="W6" s="25">
        <v>892.3</v>
      </c>
      <c r="X6" s="28"/>
      <c r="Y6" s="28"/>
      <c r="Z6" s="28"/>
      <c r="AA6" s="25">
        <v>0</v>
      </c>
      <c r="AB6" s="25">
        <v>8854.2000000000007</v>
      </c>
      <c r="AC6" s="28"/>
      <c r="AD6" s="28"/>
      <c r="AE6" s="28"/>
      <c r="AF6" s="25">
        <v>299.89999999999998</v>
      </c>
      <c r="AG6" s="25">
        <v>184614.39999999999</v>
      </c>
      <c r="AH6" s="28"/>
      <c r="AI6" s="28"/>
      <c r="AJ6" s="28"/>
      <c r="AK6" s="25">
        <v>299.89999999999998</v>
      </c>
      <c r="AL6" s="25">
        <v>194360.9</v>
      </c>
      <c r="AM6" s="28"/>
      <c r="AN6" s="28"/>
      <c r="AO6" s="28"/>
      <c r="AP6" s="25">
        <v>299.89999999999998</v>
      </c>
      <c r="AQ6" s="25">
        <v>200305.8</v>
      </c>
      <c r="AR6" s="28"/>
      <c r="AS6" s="28"/>
      <c r="AT6" s="28"/>
      <c r="AU6" s="25">
        <v>0</v>
      </c>
      <c r="AV6" s="25">
        <v>250</v>
      </c>
      <c r="AW6" s="28"/>
      <c r="AX6" s="28"/>
      <c r="AY6" s="28"/>
      <c r="AZ6" s="25">
        <v>0</v>
      </c>
      <c r="BA6" s="25">
        <v>572.5</v>
      </c>
      <c r="BB6" s="28"/>
      <c r="BC6" s="28"/>
      <c r="BD6" s="28"/>
      <c r="BE6" s="25">
        <v>0</v>
      </c>
      <c r="BF6" s="25">
        <v>0</v>
      </c>
      <c r="BG6" s="28"/>
      <c r="BH6" s="28"/>
      <c r="BI6" s="28"/>
      <c r="BJ6" s="25">
        <v>0</v>
      </c>
      <c r="BK6" s="25">
        <v>822.5</v>
      </c>
      <c r="BL6" s="28"/>
      <c r="BM6" s="28"/>
      <c r="BN6" s="28"/>
      <c r="BO6" s="25">
        <v>0</v>
      </c>
      <c r="BP6" s="25">
        <v>650</v>
      </c>
      <c r="BQ6" s="28"/>
      <c r="BR6" s="28"/>
      <c r="BS6" s="28"/>
      <c r="BT6" s="25">
        <v>0</v>
      </c>
      <c r="BU6" s="25">
        <v>0</v>
      </c>
      <c r="BV6" s="28"/>
      <c r="BW6" s="28"/>
      <c r="BX6" s="28"/>
      <c r="BY6" s="25">
        <v>0</v>
      </c>
      <c r="BZ6" s="25">
        <v>800</v>
      </c>
      <c r="CA6" s="28"/>
      <c r="CB6" s="28"/>
      <c r="CC6" s="28"/>
      <c r="CD6" s="25">
        <v>0</v>
      </c>
      <c r="CE6" s="25">
        <v>1450</v>
      </c>
      <c r="CF6" s="28"/>
      <c r="CG6" s="28"/>
      <c r="CH6" s="28"/>
      <c r="CI6" s="25">
        <v>0</v>
      </c>
      <c r="CJ6" s="25">
        <v>0</v>
      </c>
      <c r="CK6" s="28"/>
      <c r="CL6" s="28"/>
      <c r="CM6" s="28"/>
      <c r="CN6" s="25">
        <v>0</v>
      </c>
      <c r="CO6" s="25">
        <v>0</v>
      </c>
      <c r="CP6" s="28"/>
      <c r="CQ6" s="28"/>
      <c r="CR6" s="28"/>
      <c r="CS6" s="25">
        <v>0</v>
      </c>
      <c r="CT6" s="25">
        <v>2272.5</v>
      </c>
      <c r="CU6" s="28"/>
      <c r="CV6" s="28"/>
      <c r="CW6" s="28"/>
      <c r="CX6" s="25">
        <v>299.89999999999998</v>
      </c>
      <c r="CY6" s="25">
        <v>202578.3</v>
      </c>
      <c r="CZ6" s="28"/>
    </row>
    <row r="7" spans="1:104" x14ac:dyDescent="0.25">
      <c r="A7" s="10">
        <v>35581</v>
      </c>
      <c r="B7" s="25">
        <v>0</v>
      </c>
      <c r="C7" s="25">
        <v>0</v>
      </c>
      <c r="D7" s="28"/>
      <c r="E7" s="28"/>
      <c r="F7" s="28"/>
      <c r="G7" s="25">
        <v>0</v>
      </c>
      <c r="H7" s="25">
        <v>1380</v>
      </c>
      <c r="I7" s="28"/>
      <c r="J7" s="28"/>
      <c r="K7" s="28"/>
      <c r="L7" s="25">
        <v>0</v>
      </c>
      <c r="M7" s="25">
        <v>3737.9</v>
      </c>
      <c r="N7" s="28"/>
      <c r="O7" s="28"/>
      <c r="P7" s="28"/>
      <c r="Q7" s="25">
        <v>0</v>
      </c>
      <c r="R7" s="25">
        <v>6394.9</v>
      </c>
      <c r="S7" s="28"/>
      <c r="T7" s="28"/>
      <c r="U7" s="28"/>
      <c r="V7" s="25">
        <v>0</v>
      </c>
      <c r="W7" s="25">
        <v>892.3</v>
      </c>
      <c r="X7" s="28"/>
      <c r="Y7" s="28"/>
      <c r="Z7" s="28"/>
      <c r="AA7" s="25">
        <v>0</v>
      </c>
      <c r="AB7" s="25">
        <v>8369.2000000000007</v>
      </c>
      <c r="AC7" s="28"/>
      <c r="AD7" s="28"/>
      <c r="AE7" s="28"/>
      <c r="AF7" s="25">
        <v>200</v>
      </c>
      <c r="AG7" s="25">
        <v>181874.2</v>
      </c>
      <c r="AH7" s="28"/>
      <c r="AI7" s="28"/>
      <c r="AJ7" s="28"/>
      <c r="AK7" s="25">
        <v>200</v>
      </c>
      <c r="AL7" s="25">
        <v>191135.7</v>
      </c>
      <c r="AM7" s="28"/>
      <c r="AN7" s="28"/>
      <c r="AO7" s="28"/>
      <c r="AP7" s="25">
        <v>200</v>
      </c>
      <c r="AQ7" s="25">
        <v>197530.6</v>
      </c>
      <c r="AR7" s="28"/>
      <c r="AS7" s="28"/>
      <c r="AT7" s="28"/>
      <c r="AU7" s="25">
        <v>0</v>
      </c>
      <c r="AV7" s="25">
        <v>250</v>
      </c>
      <c r="AW7" s="28"/>
      <c r="AX7" s="28"/>
      <c r="AY7" s="28"/>
      <c r="AZ7" s="25">
        <v>0</v>
      </c>
      <c r="BA7" s="25">
        <v>122.5</v>
      </c>
      <c r="BB7" s="28"/>
      <c r="BC7" s="28"/>
      <c r="BD7" s="28"/>
      <c r="BE7" s="25">
        <v>0</v>
      </c>
      <c r="BF7" s="25">
        <v>0</v>
      </c>
      <c r="BG7" s="28"/>
      <c r="BH7" s="28"/>
      <c r="BI7" s="28"/>
      <c r="BJ7" s="25">
        <v>0</v>
      </c>
      <c r="BK7" s="25">
        <v>372.5</v>
      </c>
      <c r="BL7" s="28"/>
      <c r="BM7" s="28"/>
      <c r="BN7" s="28"/>
      <c r="BO7" s="25">
        <v>0</v>
      </c>
      <c r="BP7" s="25">
        <v>650</v>
      </c>
      <c r="BQ7" s="28"/>
      <c r="BR7" s="28"/>
      <c r="BS7" s="28"/>
      <c r="BT7" s="25">
        <v>0</v>
      </c>
      <c r="BU7" s="25">
        <v>0</v>
      </c>
      <c r="BV7" s="28"/>
      <c r="BW7" s="28"/>
      <c r="BX7" s="28"/>
      <c r="BY7" s="25">
        <v>0</v>
      </c>
      <c r="BZ7" s="25">
        <v>1553.1</v>
      </c>
      <c r="CA7" s="28"/>
      <c r="CB7" s="28"/>
      <c r="CC7" s="28"/>
      <c r="CD7" s="25">
        <v>0</v>
      </c>
      <c r="CE7" s="25">
        <v>2203.1</v>
      </c>
      <c r="CF7" s="28"/>
      <c r="CG7" s="28"/>
      <c r="CH7" s="28"/>
      <c r="CI7" s="25">
        <v>0</v>
      </c>
      <c r="CJ7" s="25">
        <v>0</v>
      </c>
      <c r="CK7" s="28"/>
      <c r="CL7" s="28"/>
      <c r="CM7" s="28"/>
      <c r="CN7" s="25">
        <v>0</v>
      </c>
      <c r="CO7" s="25">
        <v>0</v>
      </c>
      <c r="CP7" s="28"/>
      <c r="CQ7" s="28"/>
      <c r="CR7" s="28"/>
      <c r="CS7" s="25">
        <v>0</v>
      </c>
      <c r="CT7" s="25">
        <v>2575.6</v>
      </c>
      <c r="CU7" s="28"/>
      <c r="CV7" s="28"/>
      <c r="CW7" s="28"/>
      <c r="CX7" s="25">
        <v>200</v>
      </c>
      <c r="CY7" s="25">
        <v>200106.2</v>
      </c>
      <c r="CZ7" s="28"/>
    </row>
    <row r="8" spans="1:104" x14ac:dyDescent="0.25">
      <c r="A8" s="10">
        <v>35611</v>
      </c>
      <c r="B8" s="25">
        <v>0</v>
      </c>
      <c r="C8" s="25">
        <v>0</v>
      </c>
      <c r="D8" s="28"/>
      <c r="E8" s="28"/>
      <c r="F8" s="28"/>
      <c r="G8" s="25">
        <v>0</v>
      </c>
      <c r="H8" s="25">
        <v>1380</v>
      </c>
      <c r="I8" s="28"/>
      <c r="J8" s="28"/>
      <c r="K8" s="28"/>
      <c r="L8" s="25">
        <v>0</v>
      </c>
      <c r="M8" s="25">
        <v>3737.9</v>
      </c>
      <c r="N8" s="28"/>
      <c r="O8" s="28"/>
      <c r="P8" s="28"/>
      <c r="Q8" s="25">
        <v>0</v>
      </c>
      <c r="R8" s="25">
        <v>6394.9</v>
      </c>
      <c r="S8" s="28"/>
      <c r="T8" s="28"/>
      <c r="U8" s="28"/>
      <c r="V8" s="25">
        <v>0</v>
      </c>
      <c r="W8" s="25">
        <v>892.3</v>
      </c>
      <c r="X8" s="28"/>
      <c r="Y8" s="28"/>
      <c r="Z8" s="28"/>
      <c r="AA8" s="25">
        <v>0</v>
      </c>
      <c r="AB8" s="25">
        <v>8411.7000000000007</v>
      </c>
      <c r="AC8" s="28"/>
      <c r="AD8" s="28"/>
      <c r="AE8" s="28"/>
      <c r="AF8" s="25">
        <v>1047.4000000000001</v>
      </c>
      <c r="AG8" s="25">
        <v>179804.9</v>
      </c>
      <c r="AH8" s="28"/>
      <c r="AI8" s="28"/>
      <c r="AJ8" s="28"/>
      <c r="AK8" s="25">
        <v>1047.4000000000001</v>
      </c>
      <c r="AL8" s="25">
        <v>189108.9</v>
      </c>
      <c r="AM8" s="28"/>
      <c r="AN8" s="28"/>
      <c r="AO8" s="28"/>
      <c r="AP8" s="25">
        <v>1047.4000000000001</v>
      </c>
      <c r="AQ8" s="25">
        <v>195703.19999999998</v>
      </c>
      <c r="AR8" s="28"/>
      <c r="AS8" s="28"/>
      <c r="AT8" s="28"/>
      <c r="AU8" s="25">
        <v>0</v>
      </c>
      <c r="AV8" s="25">
        <v>250</v>
      </c>
      <c r="AW8" s="28"/>
      <c r="AX8" s="28"/>
      <c r="AY8" s="28"/>
      <c r="AZ8" s="25">
        <v>0</v>
      </c>
      <c r="BA8" s="25">
        <v>122.5</v>
      </c>
      <c r="BB8" s="28"/>
      <c r="BC8" s="28"/>
      <c r="BD8" s="28"/>
      <c r="BE8" s="25">
        <v>0</v>
      </c>
      <c r="BF8" s="25">
        <v>0</v>
      </c>
      <c r="BG8" s="28"/>
      <c r="BH8" s="28"/>
      <c r="BI8" s="28"/>
      <c r="BJ8" s="25">
        <v>0</v>
      </c>
      <c r="BK8" s="25">
        <v>372.5</v>
      </c>
      <c r="BL8" s="28"/>
      <c r="BM8" s="28"/>
      <c r="BN8" s="28"/>
      <c r="BO8" s="25">
        <v>0</v>
      </c>
      <c r="BP8" s="25">
        <v>650</v>
      </c>
      <c r="BQ8" s="28"/>
      <c r="BR8" s="28"/>
      <c r="BS8" s="28"/>
      <c r="BT8" s="25">
        <v>0</v>
      </c>
      <c r="BU8" s="25">
        <v>0</v>
      </c>
      <c r="BV8" s="28"/>
      <c r="BW8" s="28"/>
      <c r="BX8" s="28"/>
      <c r="BY8" s="25">
        <v>0</v>
      </c>
      <c r="BZ8" s="25">
        <v>1553.1</v>
      </c>
      <c r="CA8" s="28"/>
      <c r="CB8" s="28"/>
      <c r="CC8" s="28"/>
      <c r="CD8" s="25">
        <v>0</v>
      </c>
      <c r="CE8" s="25">
        <v>2203.1</v>
      </c>
      <c r="CF8" s="28"/>
      <c r="CG8" s="28"/>
      <c r="CH8" s="28"/>
      <c r="CI8" s="25">
        <v>0</v>
      </c>
      <c r="CJ8" s="25">
        <v>0</v>
      </c>
      <c r="CK8" s="28"/>
      <c r="CL8" s="28"/>
      <c r="CM8" s="28"/>
      <c r="CN8" s="25">
        <v>0</v>
      </c>
      <c r="CO8" s="25">
        <v>0</v>
      </c>
      <c r="CP8" s="28"/>
      <c r="CQ8" s="28"/>
      <c r="CR8" s="28"/>
      <c r="CS8" s="25">
        <v>0</v>
      </c>
      <c r="CT8" s="25">
        <v>2575.6</v>
      </c>
      <c r="CU8" s="28"/>
      <c r="CV8" s="28"/>
      <c r="CW8" s="28"/>
      <c r="CX8" s="25">
        <v>1047.4000000000001</v>
      </c>
      <c r="CY8" s="25">
        <v>198278.8</v>
      </c>
      <c r="CZ8" s="28"/>
    </row>
    <row r="9" spans="1:104" x14ac:dyDescent="0.25">
      <c r="A9" s="10">
        <v>35642</v>
      </c>
      <c r="B9" s="25">
        <v>0</v>
      </c>
      <c r="C9" s="25">
        <v>0</v>
      </c>
      <c r="D9" s="28"/>
      <c r="E9" s="28"/>
      <c r="F9" s="28"/>
      <c r="G9" s="25">
        <v>0</v>
      </c>
      <c r="H9" s="25">
        <v>1580</v>
      </c>
      <c r="I9" s="28"/>
      <c r="J9" s="28"/>
      <c r="K9" s="28"/>
      <c r="L9" s="25">
        <v>0</v>
      </c>
      <c r="M9" s="25">
        <v>3737.9</v>
      </c>
      <c r="N9" s="28"/>
      <c r="O9" s="28"/>
      <c r="P9" s="28"/>
      <c r="Q9" s="25">
        <v>0</v>
      </c>
      <c r="R9" s="25">
        <v>6594.9</v>
      </c>
      <c r="S9" s="28"/>
      <c r="T9" s="28"/>
      <c r="U9" s="28"/>
      <c r="V9" s="25">
        <v>0</v>
      </c>
      <c r="W9" s="25">
        <v>892.3</v>
      </c>
      <c r="X9" s="28"/>
      <c r="Y9" s="28"/>
      <c r="Z9" s="28"/>
      <c r="AA9" s="25">
        <v>0</v>
      </c>
      <c r="AB9" s="25">
        <v>8741.7000000000007</v>
      </c>
      <c r="AC9" s="28"/>
      <c r="AD9" s="28"/>
      <c r="AE9" s="28"/>
      <c r="AF9" s="25">
        <v>125</v>
      </c>
      <c r="AG9" s="25">
        <v>178403</v>
      </c>
      <c r="AH9" s="28"/>
      <c r="AI9" s="28"/>
      <c r="AJ9" s="28"/>
      <c r="AK9" s="25">
        <v>125</v>
      </c>
      <c r="AL9" s="25">
        <v>188037</v>
      </c>
      <c r="AM9" s="28"/>
      <c r="AN9" s="28"/>
      <c r="AO9" s="28"/>
      <c r="AP9" s="25">
        <v>125</v>
      </c>
      <c r="AQ9" s="25">
        <v>194831.3</v>
      </c>
      <c r="AR9" s="28"/>
      <c r="AS9" s="28"/>
      <c r="AT9" s="28"/>
      <c r="AU9" s="25">
        <v>0</v>
      </c>
      <c r="AV9" s="25">
        <v>250</v>
      </c>
      <c r="AW9" s="28"/>
      <c r="AX9" s="28"/>
      <c r="AY9" s="28"/>
      <c r="AZ9" s="25">
        <v>0</v>
      </c>
      <c r="BA9" s="25">
        <v>122.5</v>
      </c>
      <c r="BB9" s="28"/>
      <c r="BC9" s="28"/>
      <c r="BD9" s="28"/>
      <c r="BE9" s="25">
        <v>0</v>
      </c>
      <c r="BF9" s="25">
        <v>0</v>
      </c>
      <c r="BG9" s="28"/>
      <c r="BH9" s="28"/>
      <c r="BI9" s="28"/>
      <c r="BJ9" s="25">
        <v>0</v>
      </c>
      <c r="BK9" s="25">
        <v>372.5</v>
      </c>
      <c r="BL9" s="28"/>
      <c r="BM9" s="28"/>
      <c r="BN9" s="28"/>
      <c r="BO9" s="25">
        <v>0</v>
      </c>
      <c r="BP9" s="25">
        <v>650</v>
      </c>
      <c r="BQ9" s="28"/>
      <c r="BR9" s="28"/>
      <c r="BS9" s="28"/>
      <c r="BT9" s="25">
        <v>0</v>
      </c>
      <c r="BU9" s="25">
        <v>0</v>
      </c>
      <c r="BV9" s="28"/>
      <c r="BW9" s="28"/>
      <c r="BX9" s="28"/>
      <c r="BY9" s="25">
        <v>0</v>
      </c>
      <c r="BZ9" s="25">
        <v>1653.1</v>
      </c>
      <c r="CA9" s="28"/>
      <c r="CB9" s="28"/>
      <c r="CC9" s="28"/>
      <c r="CD9" s="25">
        <v>0</v>
      </c>
      <c r="CE9" s="25">
        <v>2303.1</v>
      </c>
      <c r="CF9" s="28"/>
      <c r="CG9" s="28"/>
      <c r="CH9" s="28"/>
      <c r="CI9" s="25">
        <v>0</v>
      </c>
      <c r="CJ9" s="25">
        <v>0</v>
      </c>
      <c r="CK9" s="28"/>
      <c r="CL9" s="28"/>
      <c r="CM9" s="28"/>
      <c r="CN9" s="25">
        <v>0</v>
      </c>
      <c r="CO9" s="25">
        <v>0</v>
      </c>
      <c r="CP9" s="28"/>
      <c r="CQ9" s="28"/>
      <c r="CR9" s="28"/>
      <c r="CS9" s="25">
        <v>0</v>
      </c>
      <c r="CT9" s="25">
        <v>2675.6</v>
      </c>
      <c r="CU9" s="28"/>
      <c r="CV9" s="28"/>
      <c r="CW9" s="28"/>
      <c r="CX9" s="25">
        <v>125</v>
      </c>
      <c r="CY9" s="25">
        <v>197506.9</v>
      </c>
      <c r="CZ9" s="28"/>
    </row>
    <row r="10" spans="1:104" x14ac:dyDescent="0.25">
      <c r="A10" s="10">
        <v>35673</v>
      </c>
      <c r="B10" s="25">
        <v>0</v>
      </c>
      <c r="C10" s="25">
        <v>0</v>
      </c>
      <c r="D10" s="28"/>
      <c r="E10" s="28"/>
      <c r="F10" s="28"/>
      <c r="G10" s="25">
        <v>0</v>
      </c>
      <c r="H10" s="25">
        <v>1280</v>
      </c>
      <c r="I10" s="28"/>
      <c r="J10" s="28"/>
      <c r="K10" s="28"/>
      <c r="L10" s="25">
        <v>0</v>
      </c>
      <c r="M10" s="25">
        <v>2922.9</v>
      </c>
      <c r="N10" s="28"/>
      <c r="O10" s="28"/>
      <c r="P10" s="28"/>
      <c r="Q10" s="25">
        <v>0</v>
      </c>
      <c r="R10" s="25">
        <v>5479.9</v>
      </c>
      <c r="S10" s="28"/>
      <c r="T10" s="28"/>
      <c r="U10" s="28"/>
      <c r="V10" s="25">
        <v>0</v>
      </c>
      <c r="W10" s="25">
        <v>892.3</v>
      </c>
      <c r="X10" s="28"/>
      <c r="Y10" s="28"/>
      <c r="Z10" s="28"/>
      <c r="AA10" s="25">
        <v>0</v>
      </c>
      <c r="AB10" s="25">
        <v>8766.7000000000007</v>
      </c>
      <c r="AC10" s="28"/>
      <c r="AD10" s="28"/>
      <c r="AE10" s="28"/>
      <c r="AF10" s="25">
        <v>100</v>
      </c>
      <c r="AG10" s="25">
        <v>174912.6</v>
      </c>
      <c r="AH10" s="28"/>
      <c r="AI10" s="28"/>
      <c r="AJ10" s="28"/>
      <c r="AK10" s="25">
        <v>100</v>
      </c>
      <c r="AL10" s="25">
        <v>184571.6</v>
      </c>
      <c r="AM10" s="28"/>
      <c r="AN10" s="28"/>
      <c r="AO10" s="28"/>
      <c r="AP10" s="25">
        <v>100</v>
      </c>
      <c r="AQ10" s="25">
        <v>190250.9</v>
      </c>
      <c r="AR10" s="28"/>
      <c r="AS10" s="28"/>
      <c r="AT10" s="28"/>
      <c r="AU10" s="25">
        <v>0</v>
      </c>
      <c r="AV10" s="25">
        <v>250</v>
      </c>
      <c r="AW10" s="28"/>
      <c r="AX10" s="28"/>
      <c r="AY10" s="28"/>
      <c r="AZ10" s="25">
        <v>0</v>
      </c>
      <c r="BA10" s="25">
        <v>122.5</v>
      </c>
      <c r="BB10" s="28"/>
      <c r="BC10" s="28"/>
      <c r="BD10" s="28"/>
      <c r="BE10" s="25">
        <v>0</v>
      </c>
      <c r="BF10" s="25">
        <v>0</v>
      </c>
      <c r="BG10" s="28"/>
      <c r="BH10" s="28"/>
      <c r="BI10" s="28"/>
      <c r="BJ10" s="25">
        <v>0</v>
      </c>
      <c r="BK10" s="25">
        <v>372.5</v>
      </c>
      <c r="BL10" s="28"/>
      <c r="BM10" s="28"/>
      <c r="BN10" s="28"/>
      <c r="BO10" s="25">
        <v>0</v>
      </c>
      <c r="BP10" s="25">
        <v>650</v>
      </c>
      <c r="BQ10" s="28"/>
      <c r="BR10" s="28"/>
      <c r="BS10" s="28"/>
      <c r="BT10" s="25">
        <v>0</v>
      </c>
      <c r="BU10" s="25">
        <v>0</v>
      </c>
      <c r="BV10" s="28"/>
      <c r="BW10" s="28"/>
      <c r="BX10" s="28"/>
      <c r="BY10" s="25">
        <v>0</v>
      </c>
      <c r="BZ10" s="25">
        <v>1653.1</v>
      </c>
      <c r="CA10" s="28"/>
      <c r="CB10" s="28"/>
      <c r="CC10" s="28"/>
      <c r="CD10" s="25">
        <v>0</v>
      </c>
      <c r="CE10" s="25">
        <v>2303.1</v>
      </c>
      <c r="CF10" s="28"/>
      <c r="CG10" s="28"/>
      <c r="CH10" s="28"/>
      <c r="CI10" s="25">
        <v>0</v>
      </c>
      <c r="CJ10" s="25">
        <v>0</v>
      </c>
      <c r="CK10" s="28"/>
      <c r="CL10" s="28"/>
      <c r="CM10" s="28"/>
      <c r="CN10" s="25">
        <v>0</v>
      </c>
      <c r="CO10" s="25">
        <v>0</v>
      </c>
      <c r="CP10" s="28"/>
      <c r="CQ10" s="28"/>
      <c r="CR10" s="28"/>
      <c r="CS10" s="25">
        <v>0</v>
      </c>
      <c r="CT10" s="25">
        <v>2675.6</v>
      </c>
      <c r="CU10" s="28"/>
      <c r="CV10" s="28"/>
      <c r="CW10" s="28"/>
      <c r="CX10" s="25">
        <v>100</v>
      </c>
      <c r="CY10" s="25">
        <v>192926.5</v>
      </c>
      <c r="CZ10" s="28"/>
    </row>
    <row r="11" spans="1:104" x14ac:dyDescent="0.25">
      <c r="A11" s="10">
        <v>35703</v>
      </c>
      <c r="B11" s="25">
        <v>0</v>
      </c>
      <c r="C11" s="25">
        <v>0</v>
      </c>
      <c r="D11" s="28"/>
      <c r="E11" s="28"/>
      <c r="F11" s="28"/>
      <c r="G11" s="25">
        <v>0</v>
      </c>
      <c r="H11" s="25">
        <v>1280</v>
      </c>
      <c r="I11" s="28"/>
      <c r="J11" s="28"/>
      <c r="K11" s="28"/>
      <c r="L11" s="25">
        <v>0</v>
      </c>
      <c r="M11" s="25">
        <v>2922.9</v>
      </c>
      <c r="N11" s="28"/>
      <c r="O11" s="28"/>
      <c r="P11" s="28"/>
      <c r="Q11" s="25">
        <v>0</v>
      </c>
      <c r="R11" s="25">
        <v>5479.9</v>
      </c>
      <c r="S11" s="28"/>
      <c r="T11" s="28"/>
      <c r="U11" s="28"/>
      <c r="V11" s="25">
        <v>0</v>
      </c>
      <c r="W11" s="25">
        <v>892.3</v>
      </c>
      <c r="X11" s="28"/>
      <c r="Y11" s="28"/>
      <c r="Z11" s="28"/>
      <c r="AA11" s="25">
        <v>0</v>
      </c>
      <c r="AB11" s="25">
        <v>8766.7000000000007</v>
      </c>
      <c r="AC11" s="28"/>
      <c r="AD11" s="28"/>
      <c r="AE11" s="28"/>
      <c r="AF11" s="25">
        <v>0</v>
      </c>
      <c r="AG11" s="25">
        <v>176679.8</v>
      </c>
      <c r="AH11" s="28"/>
      <c r="AI11" s="28"/>
      <c r="AJ11" s="28"/>
      <c r="AK11" s="25">
        <v>0</v>
      </c>
      <c r="AL11" s="25">
        <v>186338.8</v>
      </c>
      <c r="AM11" s="28"/>
      <c r="AN11" s="28"/>
      <c r="AO11" s="28"/>
      <c r="AP11" s="25">
        <v>0</v>
      </c>
      <c r="AQ11" s="25">
        <v>192018.09999999998</v>
      </c>
      <c r="AR11" s="28"/>
      <c r="AS11" s="28"/>
      <c r="AT11" s="28"/>
      <c r="AU11" s="25">
        <v>0</v>
      </c>
      <c r="AV11" s="25">
        <v>250</v>
      </c>
      <c r="AW11" s="28"/>
      <c r="AX11" s="28"/>
      <c r="AY11" s="28"/>
      <c r="AZ11" s="25">
        <v>0</v>
      </c>
      <c r="BA11" s="25">
        <v>122.5</v>
      </c>
      <c r="BB11" s="28"/>
      <c r="BC11" s="28"/>
      <c r="BD11" s="28"/>
      <c r="BE11" s="25">
        <v>0</v>
      </c>
      <c r="BF11" s="25">
        <v>0</v>
      </c>
      <c r="BG11" s="28"/>
      <c r="BH11" s="28"/>
      <c r="BI11" s="28"/>
      <c r="BJ11" s="25">
        <v>0</v>
      </c>
      <c r="BK11" s="25">
        <v>372.5</v>
      </c>
      <c r="BL11" s="28"/>
      <c r="BM11" s="28"/>
      <c r="BN11" s="28"/>
      <c r="BO11" s="25">
        <v>0</v>
      </c>
      <c r="BP11" s="25">
        <v>950</v>
      </c>
      <c r="BQ11" s="28"/>
      <c r="BR11" s="28"/>
      <c r="BS11" s="28"/>
      <c r="BT11" s="25">
        <v>0</v>
      </c>
      <c r="BU11" s="25">
        <v>0</v>
      </c>
      <c r="BV11" s="28"/>
      <c r="BW11" s="28"/>
      <c r="BX11" s="28"/>
      <c r="BY11" s="25">
        <v>0</v>
      </c>
      <c r="BZ11" s="25">
        <v>1803.1</v>
      </c>
      <c r="CA11" s="28"/>
      <c r="CB11" s="28"/>
      <c r="CC11" s="28"/>
      <c r="CD11" s="25">
        <v>0</v>
      </c>
      <c r="CE11" s="25">
        <v>2753.1</v>
      </c>
      <c r="CF11" s="28"/>
      <c r="CG11" s="28"/>
      <c r="CH11" s="28"/>
      <c r="CI11" s="25">
        <v>0</v>
      </c>
      <c r="CJ11" s="25">
        <v>0</v>
      </c>
      <c r="CK11" s="28"/>
      <c r="CL11" s="28"/>
      <c r="CM11" s="28"/>
      <c r="CN11" s="25">
        <v>0</v>
      </c>
      <c r="CO11" s="25">
        <v>0</v>
      </c>
      <c r="CP11" s="28"/>
      <c r="CQ11" s="28"/>
      <c r="CR11" s="28"/>
      <c r="CS11" s="25">
        <v>0</v>
      </c>
      <c r="CT11" s="25">
        <v>3125.6</v>
      </c>
      <c r="CU11" s="28"/>
      <c r="CV11" s="28"/>
      <c r="CW11" s="28"/>
      <c r="CX11" s="25">
        <v>0</v>
      </c>
      <c r="CY11" s="25">
        <v>195143.69999999998</v>
      </c>
      <c r="CZ11" s="28"/>
    </row>
    <row r="12" spans="1:104" x14ac:dyDescent="0.25">
      <c r="A12" s="10">
        <v>35734</v>
      </c>
      <c r="B12" s="25">
        <v>0</v>
      </c>
      <c r="C12" s="25">
        <v>0</v>
      </c>
      <c r="D12" s="28"/>
      <c r="E12" s="28"/>
      <c r="F12" s="28"/>
      <c r="G12" s="25">
        <v>0</v>
      </c>
      <c r="H12" s="25">
        <v>1280</v>
      </c>
      <c r="I12" s="28"/>
      <c r="J12" s="28"/>
      <c r="K12" s="28"/>
      <c r="L12" s="25">
        <v>0</v>
      </c>
      <c r="M12" s="25">
        <v>2922.9</v>
      </c>
      <c r="N12" s="28"/>
      <c r="O12" s="28"/>
      <c r="P12" s="28"/>
      <c r="Q12" s="25">
        <v>0</v>
      </c>
      <c r="R12" s="25">
        <v>5479.9</v>
      </c>
      <c r="S12" s="28"/>
      <c r="T12" s="28"/>
      <c r="U12" s="28"/>
      <c r="V12" s="25">
        <v>0</v>
      </c>
      <c r="W12" s="25">
        <v>892.3</v>
      </c>
      <c r="X12" s="28"/>
      <c r="Y12" s="28"/>
      <c r="Z12" s="28"/>
      <c r="AA12" s="25">
        <v>0</v>
      </c>
      <c r="AB12" s="25">
        <v>9036.7000000000007</v>
      </c>
      <c r="AC12" s="28"/>
      <c r="AD12" s="28"/>
      <c r="AE12" s="28"/>
      <c r="AF12" s="25">
        <v>0</v>
      </c>
      <c r="AG12" s="25">
        <v>180966.7</v>
      </c>
      <c r="AH12" s="28"/>
      <c r="AI12" s="28"/>
      <c r="AJ12" s="28"/>
      <c r="AK12" s="25">
        <v>0</v>
      </c>
      <c r="AL12" s="25">
        <v>190895.7</v>
      </c>
      <c r="AM12" s="28"/>
      <c r="AN12" s="28"/>
      <c r="AO12" s="28"/>
      <c r="AP12" s="25">
        <v>0</v>
      </c>
      <c r="AQ12" s="25">
        <v>196575</v>
      </c>
      <c r="AR12" s="28"/>
      <c r="AS12" s="28"/>
      <c r="AT12" s="28"/>
      <c r="AU12" s="25">
        <v>0</v>
      </c>
      <c r="AV12" s="25">
        <v>250</v>
      </c>
      <c r="AW12" s="28"/>
      <c r="AX12" s="28"/>
      <c r="AY12" s="28"/>
      <c r="AZ12" s="25">
        <v>0</v>
      </c>
      <c r="BA12" s="25">
        <v>122.5</v>
      </c>
      <c r="BB12" s="28"/>
      <c r="BC12" s="28"/>
      <c r="BD12" s="28"/>
      <c r="BE12" s="25">
        <v>0</v>
      </c>
      <c r="BF12" s="25">
        <v>550</v>
      </c>
      <c r="BG12" s="28"/>
      <c r="BH12" s="28"/>
      <c r="BI12" s="28"/>
      <c r="BJ12" s="25">
        <v>0</v>
      </c>
      <c r="BK12" s="25">
        <v>122.5</v>
      </c>
      <c r="BL12" s="28"/>
      <c r="BM12" s="28"/>
      <c r="BN12" s="28"/>
      <c r="BO12" s="25">
        <v>0</v>
      </c>
      <c r="BP12" s="25">
        <v>950</v>
      </c>
      <c r="BQ12" s="28"/>
      <c r="BR12" s="28"/>
      <c r="BS12" s="28"/>
      <c r="BT12" s="25">
        <v>0</v>
      </c>
      <c r="BU12" s="25">
        <v>0</v>
      </c>
      <c r="BV12" s="28"/>
      <c r="BW12" s="28"/>
      <c r="BX12" s="28"/>
      <c r="BY12" s="25">
        <v>0</v>
      </c>
      <c r="BZ12" s="25">
        <v>2710.5</v>
      </c>
      <c r="CA12" s="28"/>
      <c r="CB12" s="28"/>
      <c r="CC12" s="28"/>
      <c r="CD12" s="25">
        <v>0</v>
      </c>
      <c r="CE12" s="25">
        <v>3660.5</v>
      </c>
      <c r="CF12" s="28"/>
      <c r="CG12" s="28"/>
      <c r="CH12" s="28"/>
      <c r="CI12" s="25">
        <v>0</v>
      </c>
      <c r="CJ12" s="25">
        <v>0</v>
      </c>
      <c r="CK12" s="28"/>
      <c r="CL12" s="28"/>
      <c r="CM12" s="28"/>
      <c r="CN12" s="25">
        <v>0</v>
      </c>
      <c r="CO12" s="25">
        <v>0</v>
      </c>
      <c r="CP12" s="28"/>
      <c r="CQ12" s="28"/>
      <c r="CR12" s="28"/>
      <c r="CS12" s="25">
        <v>0</v>
      </c>
      <c r="CT12" s="25">
        <v>3783</v>
      </c>
      <c r="CU12" s="28"/>
      <c r="CV12" s="28"/>
      <c r="CW12" s="28"/>
      <c r="CX12" s="25">
        <v>0</v>
      </c>
      <c r="CY12" s="25">
        <v>200358</v>
      </c>
      <c r="CZ12" s="28"/>
    </row>
    <row r="13" spans="1:104" x14ac:dyDescent="0.25">
      <c r="A13" s="10">
        <v>35764</v>
      </c>
      <c r="B13" s="25">
        <v>0</v>
      </c>
      <c r="C13" s="25">
        <v>157</v>
      </c>
      <c r="D13" s="28"/>
      <c r="E13" s="28"/>
      <c r="F13" s="28"/>
      <c r="G13" s="25">
        <v>0</v>
      </c>
      <c r="H13" s="25">
        <v>1280</v>
      </c>
      <c r="I13" s="28"/>
      <c r="J13" s="28"/>
      <c r="K13" s="28"/>
      <c r="L13" s="25">
        <v>0</v>
      </c>
      <c r="M13" s="25">
        <v>3236.9</v>
      </c>
      <c r="N13" s="28"/>
      <c r="O13" s="28"/>
      <c r="P13" s="28"/>
      <c r="Q13" s="25">
        <v>0</v>
      </c>
      <c r="R13" s="25">
        <v>5793.9</v>
      </c>
      <c r="S13" s="28"/>
      <c r="T13" s="28"/>
      <c r="U13" s="28"/>
      <c r="V13" s="25">
        <v>0</v>
      </c>
      <c r="W13" s="25">
        <v>892.3</v>
      </c>
      <c r="X13" s="28"/>
      <c r="Y13" s="28"/>
      <c r="Z13" s="28"/>
      <c r="AA13" s="25">
        <v>0</v>
      </c>
      <c r="AB13" s="25">
        <v>8686.7000000000007</v>
      </c>
      <c r="AC13" s="28"/>
      <c r="AD13" s="28"/>
      <c r="AE13" s="28"/>
      <c r="AF13" s="25">
        <v>535</v>
      </c>
      <c r="AG13" s="25">
        <v>186058</v>
      </c>
      <c r="AH13" s="28"/>
      <c r="AI13" s="28"/>
      <c r="AJ13" s="28"/>
      <c r="AK13" s="25">
        <v>535</v>
      </c>
      <c r="AL13" s="25">
        <v>195637</v>
      </c>
      <c r="AM13" s="28"/>
      <c r="AN13" s="28"/>
      <c r="AO13" s="28"/>
      <c r="AP13" s="25">
        <v>535</v>
      </c>
      <c r="AQ13" s="25">
        <v>201630.3</v>
      </c>
      <c r="AR13" s="28"/>
      <c r="AS13" s="28"/>
      <c r="AT13" s="28"/>
      <c r="AU13" s="25">
        <v>0</v>
      </c>
      <c r="AV13" s="25">
        <v>250</v>
      </c>
      <c r="AW13" s="28"/>
      <c r="AX13" s="28"/>
      <c r="AY13" s="28"/>
      <c r="AZ13" s="25">
        <v>0</v>
      </c>
      <c r="BA13" s="25">
        <v>122.5</v>
      </c>
      <c r="BB13" s="28"/>
      <c r="BC13" s="28"/>
      <c r="BD13" s="28"/>
      <c r="BE13" s="25">
        <v>0</v>
      </c>
      <c r="BF13" s="25">
        <v>550</v>
      </c>
      <c r="BG13" s="28"/>
      <c r="BH13" s="28"/>
      <c r="BI13" s="28"/>
      <c r="BJ13" s="25">
        <v>0</v>
      </c>
      <c r="BK13" s="25">
        <v>122.5</v>
      </c>
      <c r="BL13" s="28"/>
      <c r="BM13" s="28"/>
      <c r="BN13" s="28"/>
      <c r="BO13" s="25">
        <v>0</v>
      </c>
      <c r="BP13" s="25">
        <v>950</v>
      </c>
      <c r="BQ13" s="28"/>
      <c r="BR13" s="28"/>
      <c r="BS13" s="28"/>
      <c r="BT13" s="25">
        <v>0</v>
      </c>
      <c r="BU13" s="25">
        <v>0</v>
      </c>
      <c r="BV13" s="28"/>
      <c r="BW13" s="28"/>
      <c r="BX13" s="28"/>
      <c r="BY13" s="25">
        <v>0</v>
      </c>
      <c r="BZ13" s="25">
        <v>2710.5</v>
      </c>
      <c r="CA13" s="28"/>
      <c r="CB13" s="28"/>
      <c r="CC13" s="28"/>
      <c r="CD13" s="25">
        <v>0</v>
      </c>
      <c r="CE13" s="25">
        <v>3660.5</v>
      </c>
      <c r="CF13" s="28"/>
      <c r="CG13" s="28"/>
      <c r="CH13" s="28"/>
      <c r="CI13" s="25">
        <v>0</v>
      </c>
      <c r="CJ13" s="25">
        <v>0</v>
      </c>
      <c r="CK13" s="28"/>
      <c r="CL13" s="28"/>
      <c r="CM13" s="28"/>
      <c r="CN13" s="25">
        <v>0</v>
      </c>
      <c r="CO13" s="25">
        <v>0</v>
      </c>
      <c r="CP13" s="28"/>
      <c r="CQ13" s="28"/>
      <c r="CR13" s="28"/>
      <c r="CS13" s="25">
        <v>0</v>
      </c>
      <c r="CT13" s="25">
        <v>3783</v>
      </c>
      <c r="CU13" s="28"/>
      <c r="CV13" s="28"/>
      <c r="CW13" s="28"/>
      <c r="CX13" s="25">
        <v>535</v>
      </c>
      <c r="CY13" s="25">
        <v>205413.3</v>
      </c>
      <c r="CZ13" s="28"/>
    </row>
    <row r="14" spans="1:104" x14ac:dyDescent="0.25">
      <c r="A14" s="10">
        <v>35795</v>
      </c>
      <c r="B14" s="25">
        <v>0</v>
      </c>
      <c r="C14" s="25">
        <v>157</v>
      </c>
      <c r="D14" s="28">
        <f>IF(SUM(B3:B14)=0,0,SUM(B3:B14)/SUM($CX3:$CX14))</f>
        <v>0</v>
      </c>
      <c r="E14" s="28">
        <f t="shared" ref="E14:E37" si="0">IF(SUM(B3:B14)=0,0,SUM(B3:B14)/MAX(C3:C14))</f>
        <v>0</v>
      </c>
      <c r="F14" s="28">
        <f>D14*E14</f>
        <v>0</v>
      </c>
      <c r="G14" s="25">
        <v>200</v>
      </c>
      <c r="H14" s="25">
        <v>1280</v>
      </c>
      <c r="I14" s="28">
        <f>IF(SUM(G3:G14)=0,0,SUM(G3:G14)/SUM($CX3:$CX14))</f>
        <v>5.4611981868822018E-2</v>
      </c>
      <c r="J14" s="28">
        <f t="shared" ref="J14:J37" si="1">IF(SUM(G3:G14)=0,0,SUM(G3:G14)/MAX(H3:H14))</f>
        <v>0.12658227848101267</v>
      </c>
      <c r="K14" s="28">
        <f>I14*J14</f>
        <v>6.912909097319243E-3</v>
      </c>
      <c r="L14" s="25">
        <v>0</v>
      </c>
      <c r="M14" s="25">
        <v>3237</v>
      </c>
      <c r="N14" s="28">
        <f>IF(SUM(L3:L14)=0,0,SUM(L3:L14)/SUM($CX3:$CX14))</f>
        <v>0</v>
      </c>
      <c r="O14" s="28">
        <f t="shared" ref="O14:O37" si="2">IF(SUM(L3:L14)=0,0,SUM(L3:L14)/MAX(M3:M14))</f>
        <v>0</v>
      </c>
      <c r="P14" s="28">
        <f>N14*O14</f>
        <v>0</v>
      </c>
      <c r="Q14" s="25">
        <v>200</v>
      </c>
      <c r="R14" s="25">
        <v>5794</v>
      </c>
      <c r="S14" s="28">
        <f>IF(SUM(Q3:Q14)=0,0,SUM(Q3:Q14)/SUM($CX3:$CX14))</f>
        <v>5.4611981868822018E-2</v>
      </c>
      <c r="T14" s="28">
        <f>IF(SUM(Q3:Q14)=0,0,SUM(Q3:Q14)/R2)</f>
        <v>3.4874191354687965E-2</v>
      </c>
      <c r="U14" s="28">
        <f>S14*T14</f>
        <v>1.9045487059520488E-3</v>
      </c>
      <c r="V14" s="25">
        <v>0</v>
      </c>
      <c r="W14" s="25">
        <v>892.3</v>
      </c>
      <c r="X14" s="28">
        <f>IF(SUM(V3:V14)=0,0,SUM(V3:V14)/SUM($CX3:$CX14))</f>
        <v>0</v>
      </c>
      <c r="Y14" s="28">
        <f t="shared" ref="Y14:Y37" si="3">IF(SUM(V3:V14)=0,0,SUM(V3:V14)/MAX(W3:W14))</f>
        <v>0</v>
      </c>
      <c r="Z14" s="28">
        <f>X14*Y14</f>
        <v>0</v>
      </c>
      <c r="AA14" s="25">
        <v>0</v>
      </c>
      <c r="AB14" s="25">
        <v>9694.7000000000007</v>
      </c>
      <c r="AC14" s="28">
        <f>IF(SUM(AA3:AA14)=0,0,SUM(AA3:AA14)/SUM($CX3:$CX14))</f>
        <v>0</v>
      </c>
      <c r="AD14" s="28">
        <f t="shared" ref="AD14:AD37" si="4">IF(SUM(AA3:AA14)=0,0,SUM(AA3:AA14)/MAX(AB3:AB14))</f>
        <v>0</v>
      </c>
      <c r="AE14" s="28">
        <f>AC14*AD14</f>
        <v>0</v>
      </c>
      <c r="AF14" s="25">
        <v>100</v>
      </c>
      <c r="AG14" s="25">
        <v>188246.9</v>
      </c>
      <c r="AH14" s="28">
        <f>IF(SUM(AF3:AF14)=0,0,SUM(AF3:AF14)/SUM($CX3:$CX14))</f>
        <v>0.94538801813117801</v>
      </c>
      <c r="AI14" s="28">
        <f t="shared" ref="AI14:AI37" si="5">IF(SUM(AF3:AF14)=0,0,SUM(AF3:AF14)/MAX(AG3:AG14))</f>
        <v>1.8391803530363585E-2</v>
      </c>
      <c r="AJ14" s="28">
        <f>AH14*AI14</f>
        <v>1.7387390689428434E-2</v>
      </c>
      <c r="AK14" s="25">
        <v>100</v>
      </c>
      <c r="AL14" s="25">
        <v>198833.9</v>
      </c>
      <c r="AM14" s="28">
        <f>IF(SUM(AK3:AK14)=0,0,SUM(AK3:AK14)/SUM($CX3:$CX14))</f>
        <v>0.94538801813117801</v>
      </c>
      <c r="AN14" s="28">
        <f t="shared" ref="AN14:AN37" si="6">IF(SUM(AK3:AK14)=0,0,SUM(AK3:AK14)/MAX(AL3:AL14))</f>
        <v>1.7412523719546821E-2</v>
      </c>
      <c r="AO14" s="28">
        <f>AM14*AN14</f>
        <v>1.6461591289884496E-2</v>
      </c>
      <c r="AP14" s="25">
        <v>300</v>
      </c>
      <c r="AQ14" s="25">
        <v>204927.3</v>
      </c>
      <c r="AR14" s="28">
        <f>IF(SUM(AP3:AP14)=0,0,SUM(AP3:AP14)/SUM($CX3:$CX14))</f>
        <v>1</v>
      </c>
      <c r="AS14" s="28">
        <f>IF(SUM(AP3:AP14)=0,0,SUM(AP3:AP14)/AQ2)</f>
        <v>1.8669424954998542E-2</v>
      </c>
      <c r="AT14" s="28">
        <f>AR14*AS14</f>
        <v>1.8669424954998542E-2</v>
      </c>
      <c r="AU14" s="25">
        <v>0</v>
      </c>
      <c r="AV14" s="25">
        <v>250</v>
      </c>
      <c r="AW14" s="28">
        <f>IF(SUM(AU3:AU14)=0,0,SUM(AU3:AU14)/SUM($CX3:$CX14))</f>
        <v>0</v>
      </c>
      <c r="AX14" s="28">
        <f t="shared" ref="AX14:AX37" si="7">IF(SUM(AU3:AU14)=0,0,SUM(AU3:AU14)/MAX(AV3:AV14))</f>
        <v>0</v>
      </c>
      <c r="AY14" s="28">
        <f>AW14*AX14</f>
        <v>0</v>
      </c>
      <c r="AZ14" s="25">
        <v>0</v>
      </c>
      <c r="BA14" s="25">
        <v>122.5</v>
      </c>
      <c r="BB14" s="28">
        <f>IF(SUM(AZ3:AZ14)=0,0,SUM(AZ3:AZ14)/SUM($CX3:$CX14))</f>
        <v>0</v>
      </c>
      <c r="BC14" s="28">
        <f t="shared" ref="BC14:BC37" si="8">IF(SUM(AZ3:AZ14)=0,0,SUM(AZ3:AZ14)/MAX(BA3:BA14))</f>
        <v>0</v>
      </c>
      <c r="BD14" s="28">
        <f>BB14*BC14</f>
        <v>0</v>
      </c>
      <c r="BE14" s="25">
        <v>0</v>
      </c>
      <c r="BF14" s="25">
        <v>550</v>
      </c>
      <c r="BG14" s="28">
        <f>IF(SUM(BE3:BE14)=0,0,SUM(BE3:BE14)/SUM($CX3:$CX14))</f>
        <v>0</v>
      </c>
      <c r="BH14" s="28">
        <f t="shared" ref="BH14:BH37" si="9">IF(SUM(BE3:BE14)=0,0,SUM(BE3:BE14)/MAX(BF3:BF14))</f>
        <v>0</v>
      </c>
      <c r="BI14" s="28">
        <f>BG14*BH14</f>
        <v>0</v>
      </c>
      <c r="BJ14" s="25">
        <v>0</v>
      </c>
      <c r="BK14" s="25">
        <v>122.5</v>
      </c>
      <c r="BL14" s="28">
        <f>IF(SUM(BJ3:BJ14)=0,0,SUM(BJ3:BJ14)/SUM($CX3:$CX14))</f>
        <v>0</v>
      </c>
      <c r="BM14" s="28">
        <f t="shared" ref="BM14:BM37" si="10">IF(SUM(BJ3:BJ14)=0,0,SUM(BJ3:BJ14)/MAX(BK3:BK14))</f>
        <v>0</v>
      </c>
      <c r="BN14" s="28">
        <f>BL14*BM14</f>
        <v>0</v>
      </c>
      <c r="BO14" s="25">
        <v>0</v>
      </c>
      <c r="BP14" s="25">
        <v>1050</v>
      </c>
      <c r="BQ14" s="28">
        <f>IF(SUM(BO3:BO14)=0,0,SUM(BO3:BO14)/SUM($CX3:$CX14))</f>
        <v>0</v>
      </c>
      <c r="BR14" s="28">
        <f t="shared" ref="BR14:BR37" si="11">IF(SUM(BO3:BO14)=0,0,SUM(BO3:BO14)/MAX(BP3:BP14))</f>
        <v>0</v>
      </c>
      <c r="BS14" s="28">
        <f>BQ14*BR14</f>
        <v>0</v>
      </c>
      <c r="BT14" s="25">
        <v>0</v>
      </c>
      <c r="BU14" s="25">
        <v>0</v>
      </c>
      <c r="BV14" s="28">
        <f>IF(SUM(BT3:BT14)=0,0,SUM(BT3:BT14)/SUM($CX3:$CX14))</f>
        <v>0</v>
      </c>
      <c r="BW14" s="28">
        <f t="shared" ref="BW14:BW37" si="12">IF(SUM(BT3:BT14)=0,0,SUM(BT3:BT14)/MAX(BU3:BU14))</f>
        <v>0</v>
      </c>
      <c r="BX14" s="28">
        <f>BV14*BW14</f>
        <v>0</v>
      </c>
      <c r="BY14" s="25">
        <v>0</v>
      </c>
      <c r="BZ14" s="25">
        <v>2922.1</v>
      </c>
      <c r="CA14" s="28">
        <f>IF(SUM(BY3:BY14)=0,0,SUM(BY3:BY14)/SUM($CX3:$CX14))</f>
        <v>0</v>
      </c>
      <c r="CB14" s="28">
        <f t="shared" ref="CB14:CB37" si="13">IF(SUM(BY3:BY14)=0,0,SUM(BY3:BY14)/MAX(BZ3:BZ14))</f>
        <v>0</v>
      </c>
      <c r="CC14" s="28">
        <f>CA14*CB14</f>
        <v>0</v>
      </c>
      <c r="CD14" s="25">
        <v>0</v>
      </c>
      <c r="CE14" s="25">
        <v>3972.1</v>
      </c>
      <c r="CF14" s="28">
        <f>IF(SUM(CD3:CD14)=0,0,SUM(CD3:CD14)/SUM($CX3:$CX14))</f>
        <v>0</v>
      </c>
      <c r="CG14" s="28">
        <f t="shared" ref="CG14:CG37" si="14">IF(SUM(CD3:CD14)=0,0,SUM(CD3:CD14)/MAX(CE3:CE14))</f>
        <v>0</v>
      </c>
      <c r="CH14" s="28">
        <f>CF14*CG14</f>
        <v>0</v>
      </c>
      <c r="CI14" s="25">
        <v>0</v>
      </c>
      <c r="CJ14" s="25">
        <v>0</v>
      </c>
      <c r="CK14" s="28">
        <f>IF(SUM(CI3:CI14)=0,0,SUM(CI3:CI14)/SUM($CX3:$CX14))</f>
        <v>0</v>
      </c>
      <c r="CL14" s="28">
        <f t="shared" ref="CL14:CL37" si="15">IF(SUM(CI3:CI14)=0,0,SUM(CI3:CI14)/MAX(CJ3:CJ14))</f>
        <v>0</v>
      </c>
      <c r="CM14" s="28">
        <f>CK14*CL14</f>
        <v>0</v>
      </c>
      <c r="CN14" s="25">
        <v>0</v>
      </c>
      <c r="CO14" s="25">
        <v>0</v>
      </c>
      <c r="CP14" s="28">
        <f>IF(SUM(CN3:CN14)=0,0,SUM(CN3:CN14)/SUM($CX3:$CX14))</f>
        <v>0</v>
      </c>
      <c r="CQ14" s="28">
        <f t="shared" ref="CQ14:CQ37" si="16">IF(SUM(CN3:CN14)=0,0,SUM(CN3:CN14)/MAX(CO3:CO14))</f>
        <v>0</v>
      </c>
      <c r="CR14" s="28">
        <f>CP14*CQ14</f>
        <v>0</v>
      </c>
      <c r="CS14" s="25">
        <v>0</v>
      </c>
      <c r="CT14" s="25">
        <v>4094.6</v>
      </c>
      <c r="CU14" s="28">
        <f>IF(SUM(CS3:CS14)=0,0,SUM(CS3:CS14)/SUM($CX3:$CX14))</f>
        <v>0</v>
      </c>
      <c r="CV14" s="28">
        <f>IF(SUM(CS3:CS14)=0,0,SUM(CS3:CS14)/CT2)</f>
        <v>0</v>
      </c>
      <c r="CW14" s="28">
        <f>CU14*CV14</f>
        <v>0</v>
      </c>
      <c r="CX14" s="25">
        <v>300</v>
      </c>
      <c r="CY14" s="25">
        <v>209021.9</v>
      </c>
      <c r="CZ14" s="28">
        <f>IF(SUM(CX3:CX14)=0,0,SUM(CX3:CX14)/CY14)</f>
        <v>1.7520652142191801E-2</v>
      </c>
    </row>
    <row r="15" spans="1:104" x14ac:dyDescent="0.25">
      <c r="A15" s="10">
        <v>35826</v>
      </c>
      <c r="B15" s="25">
        <v>0</v>
      </c>
      <c r="C15" s="25">
        <v>157</v>
      </c>
      <c r="D15" s="28">
        <f t="shared" ref="D15:D38" si="17">IF(SUM(B4:B15)=0,0,SUM(B4:B15)/SUM($CX4:$CX15))</f>
        <v>0</v>
      </c>
      <c r="E15" s="28">
        <f t="shared" si="0"/>
        <v>0</v>
      </c>
      <c r="F15" s="28">
        <f t="shared" ref="F15:F38" si="18">D15*E15</f>
        <v>0</v>
      </c>
      <c r="G15" s="25">
        <v>0</v>
      </c>
      <c r="H15" s="25">
        <v>1080</v>
      </c>
      <c r="I15" s="28">
        <f t="shared" ref="I15:I38" si="19">IF(SUM(G4:G15)=0,0,SUM(G4:G15)/SUM($CX4:$CX15))</f>
        <v>4.9433980918483361E-2</v>
      </c>
      <c r="J15" s="28">
        <f t="shared" si="1"/>
        <v>0.12658227848101267</v>
      </c>
      <c r="K15" s="28">
        <f t="shared" ref="K15:K38" si="20">I15*J15</f>
        <v>6.2574659390485276E-3</v>
      </c>
      <c r="L15" s="25">
        <v>0</v>
      </c>
      <c r="M15" s="25">
        <v>3237</v>
      </c>
      <c r="N15" s="28">
        <f t="shared" ref="N15:N38" si="21">IF(SUM(L4:L15)=0,0,SUM(L4:L15)/SUM($CX4:$CX15))</f>
        <v>0</v>
      </c>
      <c r="O15" s="28">
        <f t="shared" si="2"/>
        <v>0</v>
      </c>
      <c r="P15" s="28">
        <f t="shared" ref="P15:P38" si="22">N15*O15</f>
        <v>0</v>
      </c>
      <c r="Q15" s="25">
        <v>0</v>
      </c>
      <c r="R15" s="25">
        <v>5594</v>
      </c>
      <c r="S15" s="28">
        <f t="shared" ref="S15:S38" si="23">IF(SUM(Q4:Q15)=0,0,SUM(Q4:Q15)/SUM($CX4:$CX15))</f>
        <v>4.9433980918483361E-2</v>
      </c>
      <c r="T15" s="28">
        <f t="shared" ref="T15:T38" si="24">IF(SUM(Q4:Q15)=0,0,SUM(Q4:Q15)/R3)</f>
        <v>3.2733759963338188E-2</v>
      </c>
      <c r="U15" s="28">
        <f t="shared" ref="U15:U38" si="25">S15*T15</f>
        <v>1.6181600654178747E-3</v>
      </c>
      <c r="V15" s="25">
        <v>0</v>
      </c>
      <c r="W15" s="25">
        <v>892.3</v>
      </c>
      <c r="X15" s="28">
        <f t="shared" ref="X15:X38" si="26">IF(SUM(V4:V15)=0,0,SUM(V4:V15)/SUM($CX4:$CX15))</f>
        <v>0</v>
      </c>
      <c r="Y15" s="28">
        <f t="shared" si="3"/>
        <v>0</v>
      </c>
      <c r="Z15" s="28">
        <f t="shared" ref="Z15:Z38" si="27">X15*Y15</f>
        <v>0</v>
      </c>
      <c r="AA15" s="25">
        <v>0</v>
      </c>
      <c r="AB15" s="25">
        <v>9811.7000000000007</v>
      </c>
      <c r="AC15" s="28">
        <f t="shared" ref="AC15:AC38" si="28">IF(SUM(AA4:AA15)=0,0,SUM(AA4:AA15)/SUM($CX4:$CX15))</f>
        <v>0</v>
      </c>
      <c r="AD15" s="28">
        <f t="shared" si="4"/>
        <v>0</v>
      </c>
      <c r="AE15" s="28">
        <f t="shared" ref="AE15:AE38" si="29">AC15*AD15</f>
        <v>0</v>
      </c>
      <c r="AF15" s="25">
        <v>1438.5</v>
      </c>
      <c r="AG15" s="25">
        <v>195478</v>
      </c>
      <c r="AH15" s="28">
        <f t="shared" ref="AH15:AH38" si="30">IF(SUM(AF4:AF15)=0,0,SUM(AF4:AF15)/SUM($CX4:$CX15))</f>
        <v>0.95056601908151661</v>
      </c>
      <c r="AI15" s="28">
        <f t="shared" si="5"/>
        <v>1.9673825187489131E-2</v>
      </c>
      <c r="AJ15" s="28">
        <f t="shared" ref="AJ15:AJ38" si="31">AH15*AI15</f>
        <v>1.8701269688577216E-2</v>
      </c>
      <c r="AK15" s="25">
        <v>1438.5</v>
      </c>
      <c r="AL15" s="25">
        <v>206182</v>
      </c>
      <c r="AM15" s="28">
        <f t="shared" ref="AM15:AM38" si="32">IF(SUM(AK4:AK15)=0,0,SUM(AK4:AK15)/SUM($CX4:$CX15))</f>
        <v>0.95056601908151661</v>
      </c>
      <c r="AN15" s="28">
        <f t="shared" si="6"/>
        <v>1.8652452687431494E-2</v>
      </c>
      <c r="AO15" s="28">
        <f t="shared" ref="AO15:AO38" si="33">AM15*AN15</f>
        <v>1.7730387697198091E-2</v>
      </c>
      <c r="AP15" s="25">
        <v>1438.5</v>
      </c>
      <c r="AQ15" s="25">
        <v>212075.4</v>
      </c>
      <c r="AR15" s="28">
        <f t="shared" ref="AR15:AR38" si="34">IF(SUM(AP4:AP15)=0,0,SUM(AP4:AP15)/SUM($CX4:$CX15))</f>
        <v>1</v>
      </c>
      <c r="AS15" s="28">
        <f t="shared" ref="AS15:AS38" si="35">IF(SUM(AP4:AP15)=0,0,SUM(AP4:AP15)/AQ3)</f>
        <v>2.1241396835263934E-2</v>
      </c>
      <c r="AT15" s="28">
        <f t="shared" ref="AT15:AT38" si="36">AR15*AS15</f>
        <v>2.1241396835263934E-2</v>
      </c>
      <c r="AU15" s="25">
        <v>0</v>
      </c>
      <c r="AV15" s="25">
        <v>250</v>
      </c>
      <c r="AW15" s="28">
        <f t="shared" ref="AW15:AW38" si="37">IF(SUM(AU4:AU15)=0,0,SUM(AU4:AU15)/SUM($CX4:$CX15))</f>
        <v>0</v>
      </c>
      <c r="AX15" s="28">
        <f t="shared" si="7"/>
        <v>0</v>
      </c>
      <c r="AY15" s="28">
        <f t="shared" ref="AY15:AY38" si="38">AW15*AX15</f>
        <v>0</v>
      </c>
      <c r="AZ15" s="25">
        <v>0</v>
      </c>
      <c r="BA15" s="25">
        <v>708.1</v>
      </c>
      <c r="BB15" s="28">
        <f t="shared" ref="BB15:BB38" si="39">IF(SUM(AZ4:AZ15)=0,0,SUM(AZ4:AZ15)/SUM($CX4:$CX15))</f>
        <v>0</v>
      </c>
      <c r="BC15" s="28">
        <f t="shared" si="8"/>
        <v>0</v>
      </c>
      <c r="BD15" s="28">
        <f t="shared" ref="BD15:BD38" si="40">BB15*BC15</f>
        <v>0</v>
      </c>
      <c r="BE15" s="25">
        <v>0</v>
      </c>
      <c r="BF15" s="25">
        <v>550</v>
      </c>
      <c r="BG15" s="28">
        <f t="shared" ref="BG15:BG38" si="41">IF(SUM(BE4:BE15)=0,0,SUM(BE4:BE15)/SUM($CX4:$CX15))</f>
        <v>0</v>
      </c>
      <c r="BH15" s="28">
        <f t="shared" si="9"/>
        <v>0</v>
      </c>
      <c r="BI15" s="28">
        <f t="shared" ref="BI15:BI38" si="42">BG15*BH15</f>
        <v>0</v>
      </c>
      <c r="BJ15" s="25">
        <v>0</v>
      </c>
      <c r="BK15" s="25">
        <v>708.1</v>
      </c>
      <c r="BL15" s="28">
        <f t="shared" ref="BL15:BL38" si="43">IF(SUM(BJ4:BJ15)=0,0,SUM(BJ4:BJ15)/SUM($CX4:$CX15))</f>
        <v>0</v>
      </c>
      <c r="BM15" s="28">
        <f t="shared" si="10"/>
        <v>0</v>
      </c>
      <c r="BN15" s="28">
        <f t="shared" ref="BN15:BN38" si="44">BL15*BM15</f>
        <v>0</v>
      </c>
      <c r="BO15" s="25">
        <v>0</v>
      </c>
      <c r="BP15" s="25">
        <v>1050</v>
      </c>
      <c r="BQ15" s="28">
        <f t="shared" ref="BQ15:BQ38" si="45">IF(SUM(BO4:BO15)=0,0,SUM(BO4:BO15)/SUM($CX4:$CX15))</f>
        <v>0</v>
      </c>
      <c r="BR15" s="28">
        <f t="shared" si="11"/>
        <v>0</v>
      </c>
      <c r="BS15" s="28">
        <f t="shared" ref="BS15:BS38" si="46">BQ15*BR15</f>
        <v>0</v>
      </c>
      <c r="BT15" s="25">
        <v>0</v>
      </c>
      <c r="BU15" s="25">
        <v>170.1</v>
      </c>
      <c r="BV15" s="28">
        <f t="shared" ref="BV15:BV38" si="47">IF(SUM(BT4:BT15)=0,0,SUM(BT4:BT15)/SUM($CX4:$CX15))</f>
        <v>0</v>
      </c>
      <c r="BW15" s="28">
        <f t="shared" si="12"/>
        <v>0</v>
      </c>
      <c r="BX15" s="28">
        <f t="shared" ref="BX15:BX38" si="48">BV15*BW15</f>
        <v>0</v>
      </c>
      <c r="BY15" s="25">
        <v>0</v>
      </c>
      <c r="BZ15" s="25">
        <v>2922.1</v>
      </c>
      <c r="CA15" s="28">
        <f t="shared" ref="CA15:CA38" si="49">IF(SUM(BY4:BY15)=0,0,SUM(BY4:BY15)/SUM($CX4:$CX15))</f>
        <v>0</v>
      </c>
      <c r="CB15" s="28">
        <f t="shared" si="13"/>
        <v>0</v>
      </c>
      <c r="CC15" s="28">
        <f t="shared" ref="CC15:CC38" si="50">CA15*CB15</f>
        <v>0</v>
      </c>
      <c r="CD15" s="25">
        <v>0</v>
      </c>
      <c r="CE15" s="25">
        <v>4142.2</v>
      </c>
      <c r="CF15" s="28">
        <f t="shared" ref="CF15:CF38" si="51">IF(SUM(CD4:CD15)=0,0,SUM(CD4:CD15)/SUM($CX4:$CX15))</f>
        <v>0</v>
      </c>
      <c r="CG15" s="28">
        <f t="shared" si="14"/>
        <v>0</v>
      </c>
      <c r="CH15" s="28">
        <f t="shared" ref="CH15:CH38" si="52">CF15*CG15</f>
        <v>0</v>
      </c>
      <c r="CI15" s="25">
        <v>0</v>
      </c>
      <c r="CJ15" s="25">
        <v>183</v>
      </c>
      <c r="CK15" s="28">
        <f t="shared" ref="CK15:CK38" si="53">IF(SUM(CI4:CI15)=0,0,SUM(CI4:CI15)/SUM($CX4:$CX15))</f>
        <v>0</v>
      </c>
      <c r="CL15" s="28">
        <f t="shared" si="15"/>
        <v>0</v>
      </c>
      <c r="CM15" s="28">
        <f t="shared" ref="CM15:CM38" si="54">CK15*CL15</f>
        <v>0</v>
      </c>
      <c r="CN15" s="25">
        <v>0</v>
      </c>
      <c r="CO15" s="25">
        <v>183</v>
      </c>
      <c r="CP15" s="28">
        <f t="shared" ref="CP15:CP38" si="55">IF(SUM(CN4:CN15)=0,0,SUM(CN4:CN15)/SUM($CX4:$CX15))</f>
        <v>0</v>
      </c>
      <c r="CQ15" s="28">
        <f t="shared" si="16"/>
        <v>0</v>
      </c>
      <c r="CR15" s="28">
        <f t="shared" ref="CR15:CR38" si="56">CP15*CQ15</f>
        <v>0</v>
      </c>
      <c r="CS15" s="25">
        <v>0</v>
      </c>
      <c r="CT15" s="25">
        <v>4850.2999999999993</v>
      </c>
      <c r="CU15" s="28">
        <f t="shared" ref="CU15:CU38" si="57">IF(SUM(CS4:CS15)=0,0,SUM(CS4:CS15)/SUM($CX4:$CX15))</f>
        <v>0</v>
      </c>
      <c r="CV15" s="28">
        <f t="shared" ref="CV15:CV38" si="58">IF(SUM(CS4:CS15)=0,0,SUM(CS4:CS15)/CT3)</f>
        <v>0</v>
      </c>
      <c r="CW15" s="28">
        <f t="shared" ref="CW15:CW38" si="59">CU15*CV15</f>
        <v>0</v>
      </c>
      <c r="CX15" s="25">
        <v>1438.5</v>
      </c>
      <c r="CY15" s="25">
        <v>216925.7</v>
      </c>
      <c r="CZ15" s="28">
        <f t="shared" ref="CZ15:CZ38" si="60">IF(SUM(CX4:CX15)=0,0,SUM(CX4:CX15)/CY15)</f>
        <v>1.8650625536762125E-2</v>
      </c>
    </row>
    <row r="16" spans="1:104" x14ac:dyDescent="0.25">
      <c r="A16" s="10">
        <v>35854</v>
      </c>
      <c r="B16" s="25">
        <v>0</v>
      </c>
      <c r="C16" s="25">
        <v>157</v>
      </c>
      <c r="D16" s="28">
        <f t="shared" si="17"/>
        <v>0</v>
      </c>
      <c r="E16" s="28">
        <f t="shared" si="0"/>
        <v>0</v>
      </c>
      <c r="F16" s="28">
        <f t="shared" si="18"/>
        <v>0</v>
      </c>
      <c r="G16" s="25">
        <v>0</v>
      </c>
      <c r="H16" s="25">
        <v>1265</v>
      </c>
      <c r="I16" s="28">
        <f t="shared" si="19"/>
        <v>4.7981191372981791E-2</v>
      </c>
      <c r="J16" s="28">
        <f t="shared" si="1"/>
        <v>0.12658227848101267</v>
      </c>
      <c r="K16" s="28">
        <f t="shared" si="20"/>
        <v>6.0735685282255437E-3</v>
      </c>
      <c r="L16" s="25">
        <v>0</v>
      </c>
      <c r="M16" s="25">
        <v>3237</v>
      </c>
      <c r="N16" s="28">
        <f t="shared" si="21"/>
        <v>0</v>
      </c>
      <c r="O16" s="28">
        <f t="shared" si="2"/>
        <v>0</v>
      </c>
      <c r="P16" s="28">
        <f t="shared" si="22"/>
        <v>0</v>
      </c>
      <c r="Q16" s="25">
        <v>0</v>
      </c>
      <c r="R16" s="25">
        <v>5779</v>
      </c>
      <c r="S16" s="28">
        <f t="shared" si="23"/>
        <v>4.7981191372981791E-2</v>
      </c>
      <c r="T16" s="28">
        <f t="shared" si="24"/>
        <v>3.1949392162814103E-2</v>
      </c>
      <c r="U16" s="28">
        <f t="shared" si="25"/>
        <v>1.532969899614428E-3</v>
      </c>
      <c r="V16" s="25">
        <v>0</v>
      </c>
      <c r="W16" s="25">
        <v>892.3</v>
      </c>
      <c r="X16" s="28">
        <f t="shared" si="26"/>
        <v>0</v>
      </c>
      <c r="Y16" s="28">
        <f t="shared" si="3"/>
        <v>0</v>
      </c>
      <c r="Z16" s="28">
        <f t="shared" si="27"/>
        <v>0</v>
      </c>
      <c r="AA16" s="25">
        <v>0</v>
      </c>
      <c r="AB16" s="25">
        <v>9811.7000000000007</v>
      </c>
      <c r="AC16" s="28">
        <f t="shared" si="28"/>
        <v>0</v>
      </c>
      <c r="AD16" s="28">
        <f t="shared" si="4"/>
        <v>0</v>
      </c>
      <c r="AE16" s="28">
        <f t="shared" si="29"/>
        <v>0</v>
      </c>
      <c r="AF16" s="25">
        <v>122.5</v>
      </c>
      <c r="AG16" s="25">
        <v>204226.3</v>
      </c>
      <c r="AH16" s="28">
        <f t="shared" si="30"/>
        <v>0.95201880862701826</v>
      </c>
      <c r="AI16" s="28">
        <f t="shared" si="5"/>
        <v>1.9430896020737783E-2</v>
      </c>
      <c r="AJ16" s="28">
        <f t="shared" si="31"/>
        <v>1.8498578480218252E-2</v>
      </c>
      <c r="AK16" s="25">
        <v>122.5</v>
      </c>
      <c r="AL16" s="25">
        <v>214930.3</v>
      </c>
      <c r="AM16" s="28">
        <f t="shared" si="32"/>
        <v>0.95201880862701826</v>
      </c>
      <c r="AN16" s="28">
        <f t="shared" si="6"/>
        <v>1.8463194812457808E-2</v>
      </c>
      <c r="AO16" s="28">
        <f t="shared" si="33"/>
        <v>1.7577308728804628E-2</v>
      </c>
      <c r="AP16" s="25">
        <v>122.5</v>
      </c>
      <c r="AQ16" s="25">
        <v>221008.69999999998</v>
      </c>
      <c r="AR16" s="28">
        <f t="shared" si="34"/>
        <v>1</v>
      </c>
      <c r="AS16" s="28">
        <f t="shared" si="35"/>
        <v>2.123620675688688E-2</v>
      </c>
      <c r="AT16" s="28">
        <f t="shared" si="36"/>
        <v>2.123620675688688E-2</v>
      </c>
      <c r="AU16" s="25">
        <v>0</v>
      </c>
      <c r="AV16" s="25">
        <v>250</v>
      </c>
      <c r="AW16" s="28">
        <f t="shared" si="37"/>
        <v>0</v>
      </c>
      <c r="AX16" s="28">
        <f t="shared" si="7"/>
        <v>0</v>
      </c>
      <c r="AY16" s="28">
        <f t="shared" si="38"/>
        <v>0</v>
      </c>
      <c r="AZ16" s="25">
        <v>0</v>
      </c>
      <c r="BA16" s="25">
        <v>708.1</v>
      </c>
      <c r="BB16" s="28">
        <f t="shared" si="39"/>
        <v>0</v>
      </c>
      <c r="BC16" s="28">
        <f t="shared" si="8"/>
        <v>0</v>
      </c>
      <c r="BD16" s="28">
        <f t="shared" si="40"/>
        <v>0</v>
      </c>
      <c r="BE16" s="25">
        <v>0</v>
      </c>
      <c r="BF16" s="25">
        <v>550</v>
      </c>
      <c r="BG16" s="28">
        <f t="shared" si="41"/>
        <v>0</v>
      </c>
      <c r="BH16" s="28">
        <f t="shared" si="9"/>
        <v>0</v>
      </c>
      <c r="BI16" s="28">
        <f t="shared" si="42"/>
        <v>0</v>
      </c>
      <c r="BJ16" s="25">
        <v>0</v>
      </c>
      <c r="BK16" s="25">
        <v>708.1</v>
      </c>
      <c r="BL16" s="28">
        <f t="shared" si="43"/>
        <v>0</v>
      </c>
      <c r="BM16" s="28">
        <f t="shared" si="10"/>
        <v>0</v>
      </c>
      <c r="BN16" s="28">
        <f t="shared" si="44"/>
        <v>0</v>
      </c>
      <c r="BO16" s="25">
        <v>0</v>
      </c>
      <c r="BP16" s="25">
        <v>1200</v>
      </c>
      <c r="BQ16" s="28">
        <f t="shared" si="45"/>
        <v>0</v>
      </c>
      <c r="BR16" s="28">
        <f t="shared" si="11"/>
        <v>0</v>
      </c>
      <c r="BS16" s="28">
        <f t="shared" si="46"/>
        <v>0</v>
      </c>
      <c r="BT16" s="25">
        <v>0</v>
      </c>
      <c r="BU16" s="25">
        <v>170.1</v>
      </c>
      <c r="BV16" s="28">
        <f t="shared" si="47"/>
        <v>0</v>
      </c>
      <c r="BW16" s="28">
        <f t="shared" si="12"/>
        <v>0</v>
      </c>
      <c r="BX16" s="28">
        <f t="shared" si="48"/>
        <v>0</v>
      </c>
      <c r="BY16" s="25">
        <v>0</v>
      </c>
      <c r="BZ16" s="25">
        <v>3458</v>
      </c>
      <c r="CA16" s="28">
        <f t="shared" si="49"/>
        <v>0</v>
      </c>
      <c r="CB16" s="28">
        <f t="shared" si="13"/>
        <v>0</v>
      </c>
      <c r="CC16" s="28">
        <f t="shared" si="50"/>
        <v>0</v>
      </c>
      <c r="CD16" s="25">
        <v>0</v>
      </c>
      <c r="CE16" s="25">
        <v>4828.1000000000004</v>
      </c>
      <c r="CF16" s="28">
        <f t="shared" si="51"/>
        <v>0</v>
      </c>
      <c r="CG16" s="28">
        <f t="shared" si="14"/>
        <v>0</v>
      </c>
      <c r="CH16" s="28">
        <f t="shared" si="52"/>
        <v>0</v>
      </c>
      <c r="CI16" s="25">
        <v>0</v>
      </c>
      <c r="CJ16" s="25">
        <v>183</v>
      </c>
      <c r="CK16" s="28">
        <f t="shared" si="53"/>
        <v>0</v>
      </c>
      <c r="CL16" s="28">
        <f t="shared" si="15"/>
        <v>0</v>
      </c>
      <c r="CM16" s="28">
        <f t="shared" si="54"/>
        <v>0</v>
      </c>
      <c r="CN16" s="25">
        <v>0</v>
      </c>
      <c r="CO16" s="25">
        <v>183</v>
      </c>
      <c r="CP16" s="28">
        <f t="shared" si="55"/>
        <v>0</v>
      </c>
      <c r="CQ16" s="28">
        <f t="shared" si="16"/>
        <v>0</v>
      </c>
      <c r="CR16" s="28">
        <f t="shared" si="56"/>
        <v>0</v>
      </c>
      <c r="CS16" s="25">
        <v>0</v>
      </c>
      <c r="CT16" s="25">
        <v>5536.2</v>
      </c>
      <c r="CU16" s="28">
        <f t="shared" si="57"/>
        <v>0</v>
      </c>
      <c r="CV16" s="28">
        <f t="shared" si="58"/>
        <v>0</v>
      </c>
      <c r="CW16" s="28">
        <f t="shared" si="59"/>
        <v>0</v>
      </c>
      <c r="CX16" s="25">
        <v>122.5</v>
      </c>
      <c r="CY16" s="25">
        <v>226544.9</v>
      </c>
      <c r="CZ16" s="28">
        <f t="shared" si="60"/>
        <v>1.839944311260152E-2</v>
      </c>
    </row>
    <row r="17" spans="1:104" x14ac:dyDescent="0.25">
      <c r="A17" s="10">
        <v>35885</v>
      </c>
      <c r="B17" s="25">
        <v>0</v>
      </c>
      <c r="C17" s="25">
        <v>157</v>
      </c>
      <c r="D17" s="28">
        <f t="shared" si="17"/>
        <v>0</v>
      </c>
      <c r="E17" s="28">
        <f t="shared" si="0"/>
        <v>0</v>
      </c>
      <c r="F17" s="28">
        <f t="shared" si="18"/>
        <v>0</v>
      </c>
      <c r="G17" s="25">
        <v>0</v>
      </c>
      <c r="H17" s="25">
        <v>1265</v>
      </c>
      <c r="I17" s="28">
        <f t="shared" si="19"/>
        <v>4.516405844229162E-2</v>
      </c>
      <c r="J17" s="28">
        <f t="shared" si="1"/>
        <v>0.12658227848101267</v>
      </c>
      <c r="K17" s="28">
        <f t="shared" si="20"/>
        <v>5.7169694230748891E-3</v>
      </c>
      <c r="L17" s="25">
        <v>0</v>
      </c>
      <c r="M17" s="25">
        <v>3467</v>
      </c>
      <c r="N17" s="28">
        <f t="shared" si="21"/>
        <v>0</v>
      </c>
      <c r="O17" s="28">
        <f t="shared" si="2"/>
        <v>0</v>
      </c>
      <c r="P17" s="28">
        <f t="shared" si="22"/>
        <v>0</v>
      </c>
      <c r="Q17" s="25">
        <v>0</v>
      </c>
      <c r="R17" s="25">
        <v>6301</v>
      </c>
      <c r="S17" s="28">
        <f t="shared" si="23"/>
        <v>4.516405844229162E-2</v>
      </c>
      <c r="T17" s="28">
        <f t="shared" si="24"/>
        <v>3.4424000413088005E-2</v>
      </c>
      <c r="U17" s="28">
        <f t="shared" si="25"/>
        <v>1.5547275664741776E-3</v>
      </c>
      <c r="V17" s="25">
        <v>0</v>
      </c>
      <c r="W17" s="25">
        <v>892.3</v>
      </c>
      <c r="X17" s="28">
        <f t="shared" si="26"/>
        <v>0</v>
      </c>
      <c r="Y17" s="28">
        <f t="shared" si="3"/>
        <v>0</v>
      </c>
      <c r="Z17" s="28">
        <f t="shared" si="27"/>
        <v>0</v>
      </c>
      <c r="AA17" s="25">
        <v>0</v>
      </c>
      <c r="AB17" s="25">
        <v>10261.6</v>
      </c>
      <c r="AC17" s="28">
        <f t="shared" si="28"/>
        <v>0</v>
      </c>
      <c r="AD17" s="28">
        <f t="shared" si="4"/>
        <v>0</v>
      </c>
      <c r="AE17" s="28">
        <f t="shared" si="29"/>
        <v>0</v>
      </c>
      <c r="AF17" s="25">
        <v>260</v>
      </c>
      <c r="AG17" s="25">
        <v>209433.5</v>
      </c>
      <c r="AH17" s="28">
        <f t="shared" si="30"/>
        <v>0.95483594155770835</v>
      </c>
      <c r="AI17" s="28">
        <f t="shared" si="5"/>
        <v>2.018922474198254E-2</v>
      </c>
      <c r="AJ17" s="28">
        <f t="shared" si="31"/>
        <v>1.927739741583108E-2</v>
      </c>
      <c r="AK17" s="25">
        <v>260</v>
      </c>
      <c r="AL17" s="25">
        <v>220587.4</v>
      </c>
      <c r="AM17" s="28">
        <f t="shared" si="32"/>
        <v>0.95483594155770835</v>
      </c>
      <c r="AN17" s="28">
        <f t="shared" si="6"/>
        <v>1.9168365917545609E-2</v>
      </c>
      <c r="AO17" s="28">
        <f t="shared" si="33"/>
        <v>1.8302644719002347E-2</v>
      </c>
      <c r="AP17" s="25">
        <v>260</v>
      </c>
      <c r="AQ17" s="25">
        <v>227337.8</v>
      </c>
      <c r="AR17" s="28">
        <f t="shared" si="34"/>
        <v>1</v>
      </c>
      <c r="AS17" s="28">
        <f t="shared" si="35"/>
        <v>2.2257260009308416E-2</v>
      </c>
      <c r="AT17" s="28">
        <f t="shared" si="36"/>
        <v>2.2257260009308416E-2</v>
      </c>
      <c r="AU17" s="25">
        <v>0</v>
      </c>
      <c r="AV17" s="25">
        <v>250</v>
      </c>
      <c r="AW17" s="28">
        <f t="shared" si="37"/>
        <v>0</v>
      </c>
      <c r="AX17" s="28">
        <f t="shared" si="7"/>
        <v>0</v>
      </c>
      <c r="AY17" s="28">
        <f t="shared" si="38"/>
        <v>0</v>
      </c>
      <c r="AZ17" s="25">
        <v>0</v>
      </c>
      <c r="BA17" s="25">
        <v>708.1</v>
      </c>
      <c r="BB17" s="28">
        <f t="shared" si="39"/>
        <v>0</v>
      </c>
      <c r="BC17" s="28">
        <f t="shared" si="8"/>
        <v>0</v>
      </c>
      <c r="BD17" s="28">
        <f t="shared" si="40"/>
        <v>0</v>
      </c>
      <c r="BE17" s="25">
        <v>0</v>
      </c>
      <c r="BF17" s="25">
        <v>550</v>
      </c>
      <c r="BG17" s="28">
        <f t="shared" si="41"/>
        <v>0</v>
      </c>
      <c r="BH17" s="28">
        <f t="shared" si="9"/>
        <v>0</v>
      </c>
      <c r="BI17" s="28">
        <f t="shared" si="42"/>
        <v>0</v>
      </c>
      <c r="BJ17" s="25">
        <v>0</v>
      </c>
      <c r="BK17" s="25">
        <v>1098</v>
      </c>
      <c r="BL17" s="28">
        <f t="shared" si="43"/>
        <v>0</v>
      </c>
      <c r="BM17" s="28">
        <f t="shared" si="10"/>
        <v>0</v>
      </c>
      <c r="BN17" s="28">
        <f t="shared" si="44"/>
        <v>0</v>
      </c>
      <c r="BO17" s="25">
        <v>0</v>
      </c>
      <c r="BP17" s="25">
        <v>1200</v>
      </c>
      <c r="BQ17" s="28">
        <f t="shared" si="45"/>
        <v>0</v>
      </c>
      <c r="BR17" s="28">
        <f t="shared" si="11"/>
        <v>0</v>
      </c>
      <c r="BS17" s="28">
        <f t="shared" si="46"/>
        <v>0</v>
      </c>
      <c r="BT17" s="25">
        <v>0</v>
      </c>
      <c r="BU17" s="25">
        <v>170.1</v>
      </c>
      <c r="BV17" s="28">
        <f t="shared" si="47"/>
        <v>0</v>
      </c>
      <c r="BW17" s="28">
        <f t="shared" si="12"/>
        <v>0</v>
      </c>
      <c r="BX17" s="28">
        <f t="shared" si="48"/>
        <v>0</v>
      </c>
      <c r="BY17" s="25">
        <v>0</v>
      </c>
      <c r="BZ17" s="25">
        <v>3458</v>
      </c>
      <c r="CA17" s="28">
        <f t="shared" si="49"/>
        <v>0</v>
      </c>
      <c r="CB17" s="28">
        <f t="shared" si="13"/>
        <v>0</v>
      </c>
      <c r="CC17" s="28">
        <f t="shared" si="50"/>
        <v>0</v>
      </c>
      <c r="CD17" s="25">
        <v>0</v>
      </c>
      <c r="CE17" s="25">
        <v>4828.1000000000004</v>
      </c>
      <c r="CF17" s="28">
        <f t="shared" si="51"/>
        <v>0</v>
      </c>
      <c r="CG17" s="28">
        <f t="shared" si="14"/>
        <v>0</v>
      </c>
      <c r="CH17" s="28">
        <f t="shared" si="52"/>
        <v>0</v>
      </c>
      <c r="CI17" s="25">
        <v>0</v>
      </c>
      <c r="CJ17" s="25">
        <v>183</v>
      </c>
      <c r="CK17" s="28">
        <f t="shared" si="53"/>
        <v>0</v>
      </c>
      <c r="CL17" s="28">
        <f t="shared" si="15"/>
        <v>0</v>
      </c>
      <c r="CM17" s="28">
        <f t="shared" si="54"/>
        <v>0</v>
      </c>
      <c r="CN17" s="25">
        <v>0</v>
      </c>
      <c r="CO17" s="25">
        <v>183</v>
      </c>
      <c r="CP17" s="28">
        <f t="shared" si="55"/>
        <v>0</v>
      </c>
      <c r="CQ17" s="28">
        <f t="shared" si="16"/>
        <v>0</v>
      </c>
      <c r="CR17" s="28">
        <f t="shared" si="56"/>
        <v>0</v>
      </c>
      <c r="CS17" s="25">
        <v>0</v>
      </c>
      <c r="CT17" s="25">
        <v>6151.1</v>
      </c>
      <c r="CU17" s="28">
        <f t="shared" si="57"/>
        <v>0</v>
      </c>
      <c r="CV17" s="28">
        <f t="shared" si="58"/>
        <v>0</v>
      </c>
      <c r="CW17" s="28">
        <f t="shared" si="59"/>
        <v>0</v>
      </c>
      <c r="CX17" s="25">
        <v>260</v>
      </c>
      <c r="CY17" s="25">
        <v>233488.9</v>
      </c>
      <c r="CZ17" s="28">
        <f t="shared" si="60"/>
        <v>1.8965783812421064E-2</v>
      </c>
    </row>
    <row r="18" spans="1:104" x14ac:dyDescent="0.25">
      <c r="A18" s="10">
        <v>35915</v>
      </c>
      <c r="B18" s="25">
        <v>0</v>
      </c>
      <c r="C18" s="25">
        <v>157</v>
      </c>
      <c r="D18" s="28">
        <f t="shared" si="17"/>
        <v>0</v>
      </c>
      <c r="E18" s="28">
        <f t="shared" si="0"/>
        <v>0</v>
      </c>
      <c r="F18" s="28">
        <f t="shared" si="18"/>
        <v>0</v>
      </c>
      <c r="G18" s="25">
        <v>0</v>
      </c>
      <c r="H18" s="25">
        <v>1265</v>
      </c>
      <c r="I18" s="28">
        <f t="shared" si="19"/>
        <v>4.844491812808837E-2</v>
      </c>
      <c r="J18" s="28">
        <f t="shared" si="1"/>
        <v>0.12658227848101267</v>
      </c>
      <c r="K18" s="28">
        <f t="shared" si="20"/>
        <v>6.1322681174795406E-3</v>
      </c>
      <c r="L18" s="25">
        <v>0</v>
      </c>
      <c r="M18" s="25">
        <v>3467</v>
      </c>
      <c r="N18" s="28">
        <f t="shared" si="21"/>
        <v>0</v>
      </c>
      <c r="O18" s="28">
        <f t="shared" si="2"/>
        <v>0</v>
      </c>
      <c r="P18" s="28">
        <f t="shared" si="22"/>
        <v>0</v>
      </c>
      <c r="Q18" s="25">
        <v>0</v>
      </c>
      <c r="R18" s="25">
        <v>6301</v>
      </c>
      <c r="S18" s="28">
        <f t="shared" si="23"/>
        <v>4.844491812808837E-2</v>
      </c>
      <c r="T18" s="28">
        <f t="shared" si="24"/>
        <v>3.3642281619539437E-2</v>
      </c>
      <c r="U18" s="28">
        <f t="shared" si="25"/>
        <v>1.6297975787006801E-3</v>
      </c>
      <c r="V18" s="25">
        <v>0</v>
      </c>
      <c r="W18" s="25">
        <v>892.3</v>
      </c>
      <c r="X18" s="28">
        <f t="shared" si="26"/>
        <v>0</v>
      </c>
      <c r="Y18" s="28">
        <f t="shared" si="3"/>
        <v>0</v>
      </c>
      <c r="Z18" s="28">
        <f t="shared" si="27"/>
        <v>0</v>
      </c>
      <c r="AA18" s="25">
        <v>0</v>
      </c>
      <c r="AB18" s="25">
        <v>10911.6</v>
      </c>
      <c r="AC18" s="28">
        <f t="shared" si="28"/>
        <v>0</v>
      </c>
      <c r="AD18" s="28">
        <f t="shared" si="4"/>
        <v>0</v>
      </c>
      <c r="AE18" s="28">
        <f t="shared" si="29"/>
        <v>0</v>
      </c>
      <c r="AF18" s="25">
        <v>0</v>
      </c>
      <c r="AG18" s="25">
        <v>202351.9</v>
      </c>
      <c r="AH18" s="28">
        <f t="shared" si="30"/>
        <v>0.95155508187191173</v>
      </c>
      <c r="AI18" s="28">
        <f t="shared" si="5"/>
        <v>1.8757266626399312E-2</v>
      </c>
      <c r="AJ18" s="28">
        <f t="shared" si="31"/>
        <v>1.7848572380376675E-2</v>
      </c>
      <c r="AK18" s="25">
        <v>0</v>
      </c>
      <c r="AL18" s="25">
        <v>214155.8</v>
      </c>
      <c r="AM18" s="28">
        <f t="shared" si="32"/>
        <v>0.95155508187191173</v>
      </c>
      <c r="AN18" s="28">
        <f t="shared" si="6"/>
        <v>1.7808814102709403E-2</v>
      </c>
      <c r="AO18" s="28">
        <f t="shared" si="33"/>
        <v>1.6946067561545302E-2</v>
      </c>
      <c r="AP18" s="25">
        <v>0</v>
      </c>
      <c r="AQ18" s="25">
        <v>221246.19999999998</v>
      </c>
      <c r="AR18" s="28">
        <f t="shared" si="34"/>
        <v>1</v>
      </c>
      <c r="AS18" s="28">
        <f t="shared" si="35"/>
        <v>2.0610486566040524E-2</v>
      </c>
      <c r="AT18" s="28">
        <f t="shared" si="36"/>
        <v>2.0610486566040524E-2</v>
      </c>
      <c r="AU18" s="25">
        <v>0</v>
      </c>
      <c r="AV18" s="25">
        <v>250</v>
      </c>
      <c r="AW18" s="28">
        <f t="shared" si="37"/>
        <v>0</v>
      </c>
      <c r="AX18" s="28">
        <f t="shared" si="7"/>
        <v>0</v>
      </c>
      <c r="AY18" s="28">
        <f t="shared" si="38"/>
        <v>0</v>
      </c>
      <c r="AZ18" s="25">
        <v>0</v>
      </c>
      <c r="BA18" s="25">
        <v>708.1</v>
      </c>
      <c r="BB18" s="28">
        <f t="shared" si="39"/>
        <v>0</v>
      </c>
      <c r="BC18" s="28">
        <f t="shared" si="8"/>
        <v>0</v>
      </c>
      <c r="BD18" s="28">
        <f t="shared" si="40"/>
        <v>0</v>
      </c>
      <c r="BE18" s="25">
        <v>0</v>
      </c>
      <c r="BF18" s="25">
        <v>550</v>
      </c>
      <c r="BG18" s="28">
        <f t="shared" si="41"/>
        <v>0</v>
      </c>
      <c r="BH18" s="28">
        <f t="shared" si="9"/>
        <v>0</v>
      </c>
      <c r="BI18" s="28">
        <f t="shared" si="42"/>
        <v>0</v>
      </c>
      <c r="BJ18" s="25">
        <v>0</v>
      </c>
      <c r="BK18" s="25">
        <v>708.1</v>
      </c>
      <c r="BL18" s="28">
        <f t="shared" si="43"/>
        <v>0</v>
      </c>
      <c r="BM18" s="28">
        <f t="shared" si="10"/>
        <v>0</v>
      </c>
      <c r="BN18" s="28">
        <f t="shared" si="44"/>
        <v>0</v>
      </c>
      <c r="BO18" s="25">
        <v>0</v>
      </c>
      <c r="BP18" s="25">
        <v>1406.7</v>
      </c>
      <c r="BQ18" s="28">
        <f t="shared" si="45"/>
        <v>0</v>
      </c>
      <c r="BR18" s="28">
        <f t="shared" si="11"/>
        <v>0</v>
      </c>
      <c r="BS18" s="28">
        <f t="shared" si="46"/>
        <v>0</v>
      </c>
      <c r="BT18" s="25">
        <v>0</v>
      </c>
      <c r="BU18" s="25">
        <v>170.1</v>
      </c>
      <c r="BV18" s="28">
        <f t="shared" si="47"/>
        <v>0</v>
      </c>
      <c r="BW18" s="28">
        <f t="shared" si="12"/>
        <v>0</v>
      </c>
      <c r="BX18" s="28">
        <f t="shared" si="48"/>
        <v>0</v>
      </c>
      <c r="BY18" s="25">
        <v>0</v>
      </c>
      <c r="BZ18" s="25">
        <v>3458</v>
      </c>
      <c r="CA18" s="28">
        <f t="shared" si="49"/>
        <v>0</v>
      </c>
      <c r="CB18" s="28">
        <f t="shared" si="13"/>
        <v>0</v>
      </c>
      <c r="CC18" s="28">
        <f t="shared" si="50"/>
        <v>0</v>
      </c>
      <c r="CD18" s="25">
        <v>0</v>
      </c>
      <c r="CE18" s="25">
        <v>5034.8</v>
      </c>
      <c r="CF18" s="28">
        <f t="shared" si="51"/>
        <v>0</v>
      </c>
      <c r="CG18" s="28">
        <f t="shared" si="14"/>
        <v>0</v>
      </c>
      <c r="CH18" s="28">
        <f t="shared" si="52"/>
        <v>0</v>
      </c>
      <c r="CI18" s="25">
        <v>0</v>
      </c>
      <c r="CJ18" s="25">
        <v>183</v>
      </c>
      <c r="CK18" s="28">
        <f t="shared" si="53"/>
        <v>0</v>
      </c>
      <c r="CL18" s="28">
        <f t="shared" si="15"/>
        <v>0</v>
      </c>
      <c r="CM18" s="28">
        <f t="shared" si="54"/>
        <v>0</v>
      </c>
      <c r="CN18" s="25">
        <v>0</v>
      </c>
      <c r="CO18" s="25">
        <v>183</v>
      </c>
      <c r="CP18" s="28">
        <f t="shared" si="55"/>
        <v>0</v>
      </c>
      <c r="CQ18" s="28">
        <f t="shared" si="16"/>
        <v>0</v>
      </c>
      <c r="CR18" s="28">
        <f t="shared" si="56"/>
        <v>0</v>
      </c>
      <c r="CS18" s="25">
        <v>0</v>
      </c>
      <c r="CT18" s="25">
        <v>5967.9</v>
      </c>
      <c r="CU18" s="28">
        <f t="shared" si="57"/>
        <v>0</v>
      </c>
      <c r="CV18" s="28">
        <f t="shared" si="58"/>
        <v>0</v>
      </c>
      <c r="CW18" s="28">
        <f t="shared" si="59"/>
        <v>0</v>
      </c>
      <c r="CX18" s="25">
        <v>0</v>
      </c>
      <c r="CY18" s="25">
        <v>227214.1</v>
      </c>
      <c r="CZ18" s="28">
        <f t="shared" si="60"/>
        <v>1.8169647042150992E-2</v>
      </c>
    </row>
    <row r="19" spans="1:104" x14ac:dyDescent="0.25">
      <c r="A19" s="10">
        <v>35946</v>
      </c>
      <c r="B19" s="25">
        <v>0</v>
      </c>
      <c r="C19" s="25">
        <v>157</v>
      </c>
      <c r="D19" s="28">
        <f t="shared" si="17"/>
        <v>0</v>
      </c>
      <c r="E19" s="28">
        <f t="shared" si="0"/>
        <v>0</v>
      </c>
      <c r="F19" s="28">
        <f t="shared" si="18"/>
        <v>0</v>
      </c>
      <c r="G19" s="25">
        <v>0</v>
      </c>
      <c r="H19" s="25">
        <v>1265</v>
      </c>
      <c r="I19" s="28">
        <f t="shared" si="19"/>
        <v>4.7299214833033773E-2</v>
      </c>
      <c r="J19" s="28">
        <f t="shared" si="1"/>
        <v>0.12658227848101267</v>
      </c>
      <c r="K19" s="28">
        <f t="shared" si="20"/>
        <v>5.987242383928326E-3</v>
      </c>
      <c r="L19" s="25">
        <v>0</v>
      </c>
      <c r="M19" s="25">
        <v>3467</v>
      </c>
      <c r="N19" s="28">
        <f t="shared" si="21"/>
        <v>0</v>
      </c>
      <c r="O19" s="28">
        <f t="shared" si="2"/>
        <v>0</v>
      </c>
      <c r="P19" s="28">
        <f t="shared" si="22"/>
        <v>0</v>
      </c>
      <c r="Q19" s="25">
        <v>0</v>
      </c>
      <c r="R19" s="25">
        <v>6301</v>
      </c>
      <c r="S19" s="28">
        <f t="shared" si="23"/>
        <v>4.7299214833033773E-2</v>
      </c>
      <c r="T19" s="28">
        <f t="shared" si="24"/>
        <v>3.1274922203631018E-2</v>
      </c>
      <c r="U19" s="28">
        <f t="shared" si="25"/>
        <v>1.4792792641959616E-3</v>
      </c>
      <c r="V19" s="25">
        <v>0</v>
      </c>
      <c r="W19" s="25">
        <v>892.3</v>
      </c>
      <c r="X19" s="28">
        <f t="shared" si="26"/>
        <v>0</v>
      </c>
      <c r="Y19" s="28">
        <f t="shared" si="3"/>
        <v>0</v>
      </c>
      <c r="Z19" s="28">
        <f t="shared" si="27"/>
        <v>0</v>
      </c>
      <c r="AA19" s="25">
        <v>0</v>
      </c>
      <c r="AB19" s="25">
        <v>10811.6</v>
      </c>
      <c r="AC19" s="28">
        <f t="shared" si="28"/>
        <v>0</v>
      </c>
      <c r="AD19" s="28">
        <f t="shared" si="4"/>
        <v>0</v>
      </c>
      <c r="AE19" s="28">
        <f t="shared" si="29"/>
        <v>0</v>
      </c>
      <c r="AF19" s="25">
        <v>300</v>
      </c>
      <c r="AG19" s="25">
        <v>196839.7</v>
      </c>
      <c r="AH19" s="28">
        <f t="shared" si="30"/>
        <v>0.95270078516696632</v>
      </c>
      <c r="AI19" s="28">
        <f t="shared" si="5"/>
        <v>1.9234745157770843E-2</v>
      </c>
      <c r="AJ19" s="28">
        <f t="shared" si="31"/>
        <v>1.8324956814294784E-2</v>
      </c>
      <c r="AK19" s="25">
        <v>300</v>
      </c>
      <c r="AL19" s="25">
        <v>208543.6</v>
      </c>
      <c r="AM19" s="28">
        <f t="shared" si="32"/>
        <v>0.95270078516696632</v>
      </c>
      <c r="AN19" s="28">
        <f t="shared" si="6"/>
        <v>1.8262149152671461E-2</v>
      </c>
      <c r="AO19" s="28">
        <f t="shared" si="33"/>
        <v>1.7398363836586349E-2</v>
      </c>
      <c r="AP19" s="25">
        <v>300</v>
      </c>
      <c r="AQ19" s="25">
        <v>215634</v>
      </c>
      <c r="AR19" s="28">
        <f t="shared" si="34"/>
        <v>1</v>
      </c>
      <c r="AS19" s="28">
        <f t="shared" si="35"/>
        <v>2.1406303630931104E-2</v>
      </c>
      <c r="AT19" s="28">
        <f t="shared" si="36"/>
        <v>2.1406303630931104E-2</v>
      </c>
      <c r="AU19" s="25">
        <v>0</v>
      </c>
      <c r="AV19" s="25">
        <v>250</v>
      </c>
      <c r="AW19" s="28">
        <f t="shared" si="37"/>
        <v>0</v>
      </c>
      <c r="AX19" s="28">
        <f t="shared" si="7"/>
        <v>0</v>
      </c>
      <c r="AY19" s="28">
        <f t="shared" si="38"/>
        <v>0</v>
      </c>
      <c r="AZ19" s="25">
        <v>0</v>
      </c>
      <c r="BA19" s="25">
        <v>122.5</v>
      </c>
      <c r="BB19" s="28">
        <f t="shared" si="39"/>
        <v>0</v>
      </c>
      <c r="BC19" s="28">
        <f t="shared" si="8"/>
        <v>0</v>
      </c>
      <c r="BD19" s="28">
        <f t="shared" si="40"/>
        <v>0</v>
      </c>
      <c r="BE19" s="25">
        <v>0</v>
      </c>
      <c r="BF19" s="25">
        <v>550</v>
      </c>
      <c r="BG19" s="28">
        <f t="shared" si="41"/>
        <v>0</v>
      </c>
      <c r="BH19" s="28">
        <f t="shared" si="9"/>
        <v>0</v>
      </c>
      <c r="BI19" s="28">
        <f t="shared" si="42"/>
        <v>0</v>
      </c>
      <c r="BJ19" s="25">
        <v>0</v>
      </c>
      <c r="BK19" s="25">
        <v>422.5</v>
      </c>
      <c r="BL19" s="28">
        <f t="shared" si="43"/>
        <v>0</v>
      </c>
      <c r="BM19" s="28">
        <f t="shared" si="10"/>
        <v>0</v>
      </c>
      <c r="BN19" s="28">
        <f t="shared" si="44"/>
        <v>0</v>
      </c>
      <c r="BO19" s="25">
        <v>0</v>
      </c>
      <c r="BP19" s="25">
        <v>1406.7</v>
      </c>
      <c r="BQ19" s="28">
        <f t="shared" si="45"/>
        <v>0</v>
      </c>
      <c r="BR19" s="28">
        <f t="shared" si="11"/>
        <v>0</v>
      </c>
      <c r="BS19" s="28">
        <f t="shared" si="46"/>
        <v>0</v>
      </c>
      <c r="BT19" s="25">
        <v>0</v>
      </c>
      <c r="BU19" s="25">
        <v>170.1</v>
      </c>
      <c r="BV19" s="28">
        <f t="shared" si="47"/>
        <v>0</v>
      </c>
      <c r="BW19" s="28">
        <f t="shared" si="12"/>
        <v>0</v>
      </c>
      <c r="BX19" s="28">
        <f t="shared" si="48"/>
        <v>0</v>
      </c>
      <c r="BY19" s="25">
        <v>0</v>
      </c>
      <c r="BZ19" s="25">
        <v>3458</v>
      </c>
      <c r="CA19" s="28">
        <f t="shared" si="49"/>
        <v>0</v>
      </c>
      <c r="CB19" s="28">
        <f t="shared" si="13"/>
        <v>0</v>
      </c>
      <c r="CC19" s="28">
        <f t="shared" si="50"/>
        <v>0</v>
      </c>
      <c r="CD19" s="25">
        <v>0</v>
      </c>
      <c r="CE19" s="25">
        <v>5034.8</v>
      </c>
      <c r="CF19" s="28">
        <f t="shared" si="51"/>
        <v>0</v>
      </c>
      <c r="CG19" s="28">
        <f t="shared" si="14"/>
        <v>0</v>
      </c>
      <c r="CH19" s="28">
        <f t="shared" si="52"/>
        <v>0</v>
      </c>
      <c r="CI19" s="25">
        <v>0</v>
      </c>
      <c r="CJ19" s="25">
        <v>183</v>
      </c>
      <c r="CK19" s="28">
        <f t="shared" si="53"/>
        <v>0</v>
      </c>
      <c r="CL19" s="28">
        <f t="shared" si="15"/>
        <v>0</v>
      </c>
      <c r="CM19" s="28">
        <f t="shared" si="54"/>
        <v>0</v>
      </c>
      <c r="CN19" s="25">
        <v>0</v>
      </c>
      <c r="CO19" s="25">
        <v>183</v>
      </c>
      <c r="CP19" s="28">
        <f t="shared" si="55"/>
        <v>0</v>
      </c>
      <c r="CQ19" s="28">
        <f t="shared" si="16"/>
        <v>0</v>
      </c>
      <c r="CR19" s="28">
        <f t="shared" si="56"/>
        <v>0</v>
      </c>
      <c r="CS19" s="25">
        <v>0</v>
      </c>
      <c r="CT19" s="25">
        <v>5865.2999999999993</v>
      </c>
      <c r="CU19" s="28">
        <f t="shared" si="57"/>
        <v>0</v>
      </c>
      <c r="CV19" s="28">
        <f t="shared" si="58"/>
        <v>0</v>
      </c>
      <c r="CW19" s="28">
        <f t="shared" si="59"/>
        <v>0</v>
      </c>
      <c r="CX19" s="25">
        <v>300</v>
      </c>
      <c r="CY19" s="25">
        <v>221499.30000000002</v>
      </c>
      <c r="CZ19" s="28">
        <f t="shared" si="60"/>
        <v>1.9089902315718377E-2</v>
      </c>
    </row>
    <row r="20" spans="1:104" x14ac:dyDescent="0.25">
      <c r="A20" s="10">
        <v>35976</v>
      </c>
      <c r="B20" s="25">
        <v>0</v>
      </c>
      <c r="C20" s="25">
        <v>157</v>
      </c>
      <c r="D20" s="28">
        <f t="shared" si="17"/>
        <v>0</v>
      </c>
      <c r="E20" s="28">
        <f t="shared" si="0"/>
        <v>0</v>
      </c>
      <c r="F20" s="28">
        <f t="shared" si="18"/>
        <v>0</v>
      </c>
      <c r="G20" s="25">
        <v>260</v>
      </c>
      <c r="H20" s="25">
        <v>1657</v>
      </c>
      <c r="I20" s="28">
        <f t="shared" si="19"/>
        <v>0.11976047904191617</v>
      </c>
      <c r="J20" s="28">
        <f t="shared" si="1"/>
        <v>0.27761013880506941</v>
      </c>
      <c r="K20" s="28">
        <f t="shared" si="20"/>
        <v>3.3246723210187956E-2</v>
      </c>
      <c r="L20" s="25">
        <v>0</v>
      </c>
      <c r="M20" s="25">
        <v>4187</v>
      </c>
      <c r="N20" s="28">
        <f t="shared" si="21"/>
        <v>0</v>
      </c>
      <c r="O20" s="28">
        <f t="shared" si="2"/>
        <v>0</v>
      </c>
      <c r="P20" s="28">
        <f t="shared" si="22"/>
        <v>0</v>
      </c>
      <c r="Q20" s="25">
        <v>260</v>
      </c>
      <c r="R20" s="25">
        <v>7713</v>
      </c>
      <c r="S20" s="28">
        <f t="shared" si="23"/>
        <v>0.11976047904191617</v>
      </c>
      <c r="T20" s="28">
        <f t="shared" si="24"/>
        <v>7.1932321068351346E-2</v>
      </c>
      <c r="U20" s="28">
        <f t="shared" si="25"/>
        <v>8.6146492297426765E-3</v>
      </c>
      <c r="V20" s="25">
        <v>0</v>
      </c>
      <c r="W20" s="25">
        <v>517</v>
      </c>
      <c r="X20" s="28">
        <f t="shared" si="26"/>
        <v>0</v>
      </c>
      <c r="Y20" s="28">
        <f t="shared" si="3"/>
        <v>0</v>
      </c>
      <c r="Z20" s="28">
        <f t="shared" si="27"/>
        <v>0</v>
      </c>
      <c r="AA20" s="25">
        <v>0</v>
      </c>
      <c r="AB20" s="25">
        <v>10660</v>
      </c>
      <c r="AC20" s="28">
        <f t="shared" si="28"/>
        <v>0</v>
      </c>
      <c r="AD20" s="28">
        <f t="shared" si="4"/>
        <v>0</v>
      </c>
      <c r="AE20" s="28">
        <f t="shared" si="29"/>
        <v>0</v>
      </c>
      <c r="AF20" s="25">
        <v>275</v>
      </c>
      <c r="AG20" s="25">
        <v>199300</v>
      </c>
      <c r="AH20" s="28">
        <f t="shared" si="30"/>
        <v>0.84769591252278054</v>
      </c>
      <c r="AI20" s="28">
        <f t="shared" si="5"/>
        <v>1.5546700981457121E-2</v>
      </c>
      <c r="AJ20" s="28">
        <f t="shared" si="31"/>
        <v>1.3178874875195102E-2</v>
      </c>
      <c r="AK20" s="25">
        <v>275</v>
      </c>
      <c r="AL20" s="25">
        <v>210477</v>
      </c>
      <c r="AM20" s="28">
        <f t="shared" si="32"/>
        <v>0.84769591252278054</v>
      </c>
      <c r="AN20" s="28">
        <f t="shared" si="6"/>
        <v>1.4760589226764539E-2</v>
      </c>
      <c r="AO20" s="28">
        <f t="shared" si="33"/>
        <v>1.251249115395609E-2</v>
      </c>
      <c r="AP20" s="25">
        <v>535</v>
      </c>
      <c r="AQ20" s="25">
        <v>219256</v>
      </c>
      <c r="AR20" s="28">
        <f t="shared" si="34"/>
        <v>0.96745639156469665</v>
      </c>
      <c r="AS20" s="28">
        <f t="shared" si="35"/>
        <v>1.8987936834962332E-2</v>
      </c>
      <c r="AT20" s="28">
        <f t="shared" si="36"/>
        <v>1.8370000853611044E-2</v>
      </c>
      <c r="AU20" s="25">
        <v>0</v>
      </c>
      <c r="AV20" s="25">
        <v>250</v>
      </c>
      <c r="AW20" s="28">
        <f t="shared" si="37"/>
        <v>0</v>
      </c>
      <c r="AX20" s="28">
        <f t="shared" si="7"/>
        <v>0</v>
      </c>
      <c r="AY20" s="28">
        <f t="shared" si="38"/>
        <v>0</v>
      </c>
      <c r="AZ20" s="25">
        <v>125</v>
      </c>
      <c r="BA20" s="25">
        <v>122</v>
      </c>
      <c r="BB20" s="28">
        <f t="shared" si="39"/>
        <v>3.2543608435303309E-2</v>
      </c>
      <c r="BC20" s="28">
        <f t="shared" si="8"/>
        <v>0.17652873887868945</v>
      </c>
      <c r="BD20" s="28">
        <f t="shared" si="40"/>
        <v>5.7448821556459733E-3</v>
      </c>
      <c r="BE20" s="25">
        <v>0</v>
      </c>
      <c r="BF20" s="25">
        <v>550</v>
      </c>
      <c r="BG20" s="28">
        <f t="shared" si="41"/>
        <v>0</v>
      </c>
      <c r="BH20" s="28">
        <f t="shared" si="9"/>
        <v>0</v>
      </c>
      <c r="BI20" s="28">
        <f t="shared" si="42"/>
        <v>0</v>
      </c>
      <c r="BJ20" s="25">
        <v>125</v>
      </c>
      <c r="BK20" s="25">
        <v>422</v>
      </c>
      <c r="BL20" s="28">
        <f t="shared" si="43"/>
        <v>3.2543608435303309E-2</v>
      </c>
      <c r="BM20" s="28">
        <f t="shared" si="10"/>
        <v>0.11384335154826958</v>
      </c>
      <c r="BN20" s="28">
        <f t="shared" si="44"/>
        <v>3.704873455749466E-3</v>
      </c>
      <c r="BO20" s="25">
        <v>0</v>
      </c>
      <c r="BP20" s="25">
        <v>1406</v>
      </c>
      <c r="BQ20" s="28">
        <f t="shared" si="45"/>
        <v>0</v>
      </c>
      <c r="BR20" s="28">
        <f t="shared" si="11"/>
        <v>0</v>
      </c>
      <c r="BS20" s="28">
        <f t="shared" si="46"/>
        <v>0</v>
      </c>
      <c r="BT20" s="25">
        <v>0</v>
      </c>
      <c r="BU20" s="25">
        <v>170</v>
      </c>
      <c r="BV20" s="28">
        <f t="shared" si="47"/>
        <v>0</v>
      </c>
      <c r="BW20" s="28">
        <f t="shared" si="12"/>
        <v>0</v>
      </c>
      <c r="BX20" s="28">
        <f t="shared" si="48"/>
        <v>0</v>
      </c>
      <c r="BY20" s="25">
        <v>0</v>
      </c>
      <c r="BZ20" s="25">
        <v>3832</v>
      </c>
      <c r="CA20" s="28">
        <f t="shared" si="49"/>
        <v>0</v>
      </c>
      <c r="CB20" s="28">
        <f t="shared" si="13"/>
        <v>0</v>
      </c>
      <c r="CC20" s="28">
        <f t="shared" si="50"/>
        <v>0</v>
      </c>
      <c r="CD20" s="25">
        <v>0</v>
      </c>
      <c r="CE20" s="25">
        <v>5408</v>
      </c>
      <c r="CF20" s="28">
        <f t="shared" si="51"/>
        <v>0</v>
      </c>
      <c r="CG20" s="28">
        <f t="shared" si="14"/>
        <v>0</v>
      </c>
      <c r="CH20" s="28">
        <f t="shared" si="52"/>
        <v>0</v>
      </c>
      <c r="CI20" s="25">
        <v>0</v>
      </c>
      <c r="CJ20" s="25">
        <v>183</v>
      </c>
      <c r="CK20" s="28">
        <f t="shared" si="53"/>
        <v>0</v>
      </c>
      <c r="CL20" s="28">
        <f t="shared" si="15"/>
        <v>0</v>
      </c>
      <c r="CM20" s="28">
        <f t="shared" si="54"/>
        <v>0</v>
      </c>
      <c r="CN20" s="25">
        <v>0</v>
      </c>
      <c r="CO20" s="25">
        <v>183</v>
      </c>
      <c r="CP20" s="28">
        <f t="shared" si="55"/>
        <v>0</v>
      </c>
      <c r="CQ20" s="28">
        <f t="shared" si="16"/>
        <v>0</v>
      </c>
      <c r="CR20" s="28">
        <f t="shared" si="56"/>
        <v>0</v>
      </c>
      <c r="CS20" s="25">
        <v>125</v>
      </c>
      <c r="CT20" s="25">
        <v>6238</v>
      </c>
      <c r="CU20" s="28">
        <f t="shared" si="57"/>
        <v>3.2543608435303309E-2</v>
      </c>
      <c r="CV20" s="28">
        <f t="shared" si="58"/>
        <v>4.8532380804472745E-2</v>
      </c>
      <c r="CW20" s="28">
        <f t="shared" si="59"/>
        <v>1.5794187973337916E-3</v>
      </c>
      <c r="CX20" s="25">
        <v>660</v>
      </c>
      <c r="CY20" s="25">
        <v>225494</v>
      </c>
      <c r="CZ20" s="28">
        <f t="shared" si="60"/>
        <v>1.703371264867358E-2</v>
      </c>
    </row>
    <row r="21" spans="1:104" x14ac:dyDescent="0.25">
      <c r="A21" s="10">
        <v>36007</v>
      </c>
      <c r="B21" s="25">
        <v>0</v>
      </c>
      <c r="C21" s="25">
        <v>157</v>
      </c>
      <c r="D21" s="28">
        <f t="shared" si="17"/>
        <v>0</v>
      </c>
      <c r="E21" s="28">
        <f t="shared" si="0"/>
        <v>0</v>
      </c>
      <c r="F21" s="28">
        <f t="shared" si="18"/>
        <v>0</v>
      </c>
      <c r="G21" s="25">
        <v>0</v>
      </c>
      <c r="H21" s="25">
        <v>1397</v>
      </c>
      <c r="I21" s="28">
        <f t="shared" si="19"/>
        <v>0.11471321695760599</v>
      </c>
      <c r="J21" s="28">
        <f t="shared" si="1"/>
        <v>0.27761013880506941</v>
      </c>
      <c r="K21" s="28">
        <f t="shared" si="20"/>
        <v>3.1845552082377042E-2</v>
      </c>
      <c r="L21" s="25">
        <v>0</v>
      </c>
      <c r="M21" s="25">
        <v>4187</v>
      </c>
      <c r="N21" s="28">
        <f t="shared" si="21"/>
        <v>0</v>
      </c>
      <c r="O21" s="28">
        <f t="shared" si="2"/>
        <v>0</v>
      </c>
      <c r="P21" s="28">
        <f t="shared" si="22"/>
        <v>0</v>
      </c>
      <c r="Q21" s="25">
        <v>0</v>
      </c>
      <c r="R21" s="25">
        <v>7453</v>
      </c>
      <c r="S21" s="28">
        <f t="shared" si="23"/>
        <v>0.11471321695760599</v>
      </c>
      <c r="T21" s="28">
        <f t="shared" si="24"/>
        <v>6.9750868095043148E-2</v>
      </c>
      <c r="U21" s="28">
        <f t="shared" si="25"/>
        <v>8.0013464647680412E-3</v>
      </c>
      <c r="V21" s="25">
        <v>0</v>
      </c>
      <c r="W21" s="25">
        <v>517.29999999999995</v>
      </c>
      <c r="X21" s="28">
        <f t="shared" si="26"/>
        <v>0</v>
      </c>
      <c r="Y21" s="28">
        <f t="shared" si="3"/>
        <v>0</v>
      </c>
      <c r="Z21" s="28">
        <f t="shared" si="27"/>
        <v>0</v>
      </c>
      <c r="AA21" s="25">
        <v>0</v>
      </c>
      <c r="AB21" s="25">
        <v>10291.6</v>
      </c>
      <c r="AC21" s="28">
        <f t="shared" si="28"/>
        <v>0</v>
      </c>
      <c r="AD21" s="28">
        <f t="shared" si="4"/>
        <v>0</v>
      </c>
      <c r="AE21" s="28">
        <f t="shared" si="29"/>
        <v>0</v>
      </c>
      <c r="AF21" s="25">
        <v>294</v>
      </c>
      <c r="AG21" s="25">
        <v>203384.1</v>
      </c>
      <c r="AH21" s="28">
        <f t="shared" si="30"/>
        <v>0.85411471321695764</v>
      </c>
      <c r="AI21" s="28">
        <f t="shared" si="5"/>
        <v>1.6353639699475012E-2</v>
      </c>
      <c r="AJ21" s="28">
        <f t="shared" si="31"/>
        <v>1.3967884281970553E-2</v>
      </c>
      <c r="AK21" s="25">
        <v>294</v>
      </c>
      <c r="AL21" s="25">
        <v>214193</v>
      </c>
      <c r="AM21" s="28">
        <f t="shared" si="32"/>
        <v>0.85411471321695764</v>
      </c>
      <c r="AN21" s="28">
        <f t="shared" si="6"/>
        <v>1.5526725461200413E-2</v>
      </c>
      <c r="AO21" s="28">
        <f t="shared" si="33"/>
        <v>1.3261604664491625E-2</v>
      </c>
      <c r="AP21" s="25">
        <v>294</v>
      </c>
      <c r="AQ21" s="25">
        <v>222585.4</v>
      </c>
      <c r="AR21" s="28">
        <f t="shared" si="34"/>
        <v>0.96882793017456359</v>
      </c>
      <c r="AS21" s="28">
        <f t="shared" si="35"/>
        <v>1.9940327863130821E-2</v>
      </c>
      <c r="AT21" s="28">
        <f t="shared" si="36"/>
        <v>1.9318746570639211E-2</v>
      </c>
      <c r="AU21" s="25">
        <v>0</v>
      </c>
      <c r="AV21" s="25">
        <v>250</v>
      </c>
      <c r="AW21" s="28">
        <f t="shared" si="37"/>
        <v>0</v>
      </c>
      <c r="AX21" s="28">
        <f t="shared" si="7"/>
        <v>0</v>
      </c>
      <c r="AY21" s="28">
        <f t="shared" si="38"/>
        <v>0</v>
      </c>
      <c r="AZ21" s="25">
        <v>0</v>
      </c>
      <c r="BA21" s="25">
        <v>110</v>
      </c>
      <c r="BB21" s="28">
        <f t="shared" si="39"/>
        <v>3.117206982543641E-2</v>
      </c>
      <c r="BC21" s="28">
        <f t="shared" si="8"/>
        <v>0.17652873887868945</v>
      </c>
      <c r="BD21" s="28">
        <f t="shared" si="40"/>
        <v>5.5027661745227384E-3</v>
      </c>
      <c r="BE21" s="25">
        <v>0</v>
      </c>
      <c r="BF21" s="25">
        <v>550</v>
      </c>
      <c r="BG21" s="28">
        <f t="shared" si="41"/>
        <v>0</v>
      </c>
      <c r="BH21" s="28">
        <f t="shared" si="9"/>
        <v>0</v>
      </c>
      <c r="BI21" s="28">
        <f t="shared" si="42"/>
        <v>0</v>
      </c>
      <c r="BJ21" s="25">
        <v>0</v>
      </c>
      <c r="BK21" s="25">
        <v>534.1</v>
      </c>
      <c r="BL21" s="28">
        <f t="shared" si="43"/>
        <v>3.117206982543641E-2</v>
      </c>
      <c r="BM21" s="28">
        <f t="shared" si="10"/>
        <v>0.11384335154826958</v>
      </c>
      <c r="BN21" s="28">
        <f t="shared" si="44"/>
        <v>3.5487329036243635E-3</v>
      </c>
      <c r="BO21" s="25">
        <v>0</v>
      </c>
      <c r="BP21" s="25">
        <v>2204.6999999999998</v>
      </c>
      <c r="BQ21" s="28">
        <f t="shared" si="45"/>
        <v>0</v>
      </c>
      <c r="BR21" s="28">
        <f t="shared" si="11"/>
        <v>0</v>
      </c>
      <c r="BS21" s="28">
        <f t="shared" si="46"/>
        <v>0</v>
      </c>
      <c r="BT21" s="25">
        <v>0</v>
      </c>
      <c r="BU21" s="25">
        <v>170.1</v>
      </c>
      <c r="BV21" s="28">
        <f t="shared" si="47"/>
        <v>0</v>
      </c>
      <c r="BW21" s="28">
        <f t="shared" si="12"/>
        <v>0</v>
      </c>
      <c r="BX21" s="28">
        <f t="shared" si="48"/>
        <v>0</v>
      </c>
      <c r="BY21" s="25">
        <v>0</v>
      </c>
      <c r="BZ21" s="25">
        <v>4386.3</v>
      </c>
      <c r="CA21" s="28">
        <f t="shared" si="49"/>
        <v>0</v>
      </c>
      <c r="CB21" s="28">
        <f t="shared" si="13"/>
        <v>0</v>
      </c>
      <c r="CC21" s="28">
        <f t="shared" si="50"/>
        <v>0</v>
      </c>
      <c r="CD21" s="25">
        <v>0</v>
      </c>
      <c r="CE21" s="25">
        <v>6961.1</v>
      </c>
      <c r="CF21" s="28">
        <f t="shared" si="51"/>
        <v>0</v>
      </c>
      <c r="CG21" s="28">
        <f t="shared" si="14"/>
        <v>0</v>
      </c>
      <c r="CH21" s="28">
        <f t="shared" si="52"/>
        <v>0</v>
      </c>
      <c r="CI21" s="25">
        <v>0</v>
      </c>
      <c r="CJ21" s="25">
        <v>183</v>
      </c>
      <c r="CK21" s="28">
        <f t="shared" si="53"/>
        <v>0</v>
      </c>
      <c r="CL21" s="28">
        <f t="shared" si="15"/>
        <v>0</v>
      </c>
      <c r="CM21" s="28">
        <f t="shared" si="54"/>
        <v>0</v>
      </c>
      <c r="CN21" s="25">
        <v>0</v>
      </c>
      <c r="CO21" s="25">
        <v>183</v>
      </c>
      <c r="CP21" s="28">
        <f t="shared" si="55"/>
        <v>0</v>
      </c>
      <c r="CQ21" s="28">
        <f t="shared" si="16"/>
        <v>0</v>
      </c>
      <c r="CR21" s="28">
        <f t="shared" si="56"/>
        <v>0</v>
      </c>
      <c r="CS21" s="25">
        <v>0</v>
      </c>
      <c r="CT21" s="25">
        <v>7903.2</v>
      </c>
      <c r="CU21" s="28">
        <f t="shared" si="57"/>
        <v>3.117206982543641E-2</v>
      </c>
      <c r="CV21" s="28">
        <f t="shared" si="58"/>
        <v>4.6718493048288234E-2</v>
      </c>
      <c r="CW21" s="28">
        <f t="shared" si="59"/>
        <v>1.4563121274404063E-3</v>
      </c>
      <c r="CX21" s="25">
        <v>294</v>
      </c>
      <c r="CY21" s="25">
        <v>230488.6</v>
      </c>
      <c r="CZ21" s="28">
        <f t="shared" si="60"/>
        <v>1.7397823579994844E-2</v>
      </c>
    </row>
    <row r="22" spans="1:104" x14ac:dyDescent="0.25">
      <c r="A22" s="10">
        <v>36038</v>
      </c>
      <c r="B22" s="25">
        <v>0</v>
      </c>
      <c r="C22" s="25">
        <v>157</v>
      </c>
      <c r="D22" s="28">
        <f t="shared" si="17"/>
        <v>0</v>
      </c>
      <c r="E22" s="28">
        <f t="shared" si="0"/>
        <v>0</v>
      </c>
      <c r="F22" s="28">
        <f t="shared" si="18"/>
        <v>0</v>
      </c>
      <c r="G22" s="25">
        <v>450</v>
      </c>
      <c r="H22" s="25">
        <v>1542</v>
      </c>
      <c r="I22" s="28">
        <f t="shared" si="19"/>
        <v>0.19956140350877194</v>
      </c>
      <c r="J22" s="28">
        <f t="shared" si="1"/>
        <v>0.54918527459263733</v>
      </c>
      <c r="K22" s="28">
        <f t="shared" si="20"/>
        <v>0.10959618418405702</v>
      </c>
      <c r="L22" s="25">
        <v>0</v>
      </c>
      <c r="M22" s="25">
        <v>4187</v>
      </c>
      <c r="N22" s="28">
        <f t="shared" si="21"/>
        <v>0</v>
      </c>
      <c r="O22" s="28">
        <f t="shared" si="2"/>
        <v>0</v>
      </c>
      <c r="P22" s="28">
        <f t="shared" si="22"/>
        <v>0</v>
      </c>
      <c r="Q22" s="25">
        <v>450</v>
      </c>
      <c r="R22" s="25">
        <v>7598</v>
      </c>
      <c r="S22" s="28">
        <f t="shared" si="23"/>
        <v>0.19956140350877194</v>
      </c>
      <c r="T22" s="28">
        <f t="shared" si="24"/>
        <v>0.16606142447854888</v>
      </c>
      <c r="U22" s="28">
        <f t="shared" si="25"/>
        <v>3.3139450937605154E-2</v>
      </c>
      <c r="V22" s="25">
        <v>0</v>
      </c>
      <c r="W22" s="25">
        <v>943.9</v>
      </c>
      <c r="X22" s="28">
        <f t="shared" si="26"/>
        <v>0</v>
      </c>
      <c r="Y22" s="28">
        <f t="shared" si="3"/>
        <v>0</v>
      </c>
      <c r="Z22" s="28">
        <f t="shared" si="27"/>
        <v>0</v>
      </c>
      <c r="AA22" s="25">
        <v>0</v>
      </c>
      <c r="AB22" s="25">
        <v>10316.6</v>
      </c>
      <c r="AC22" s="28">
        <f t="shared" si="28"/>
        <v>0</v>
      </c>
      <c r="AD22" s="28">
        <f t="shared" si="4"/>
        <v>0</v>
      </c>
      <c r="AE22" s="28">
        <f t="shared" si="29"/>
        <v>0</v>
      </c>
      <c r="AF22" s="25">
        <v>200</v>
      </c>
      <c r="AG22" s="25">
        <v>208907.9</v>
      </c>
      <c r="AH22" s="28">
        <f t="shared" si="30"/>
        <v>0.77302631578947367</v>
      </c>
      <c r="AI22" s="28">
        <f t="shared" si="5"/>
        <v>1.6831118230846546E-2</v>
      </c>
      <c r="AJ22" s="28">
        <f t="shared" si="31"/>
        <v>1.3010897316608349E-2</v>
      </c>
      <c r="AK22" s="25">
        <v>200</v>
      </c>
      <c r="AL22" s="25">
        <v>220168.4</v>
      </c>
      <c r="AM22" s="28">
        <f t="shared" si="32"/>
        <v>0.77302631578947367</v>
      </c>
      <c r="AN22" s="28">
        <f t="shared" si="6"/>
        <v>1.5980060511162471E-2</v>
      </c>
      <c r="AO22" s="28">
        <f t="shared" si="33"/>
        <v>1.2353007303036779E-2</v>
      </c>
      <c r="AP22" s="25">
        <v>650</v>
      </c>
      <c r="AQ22" s="25">
        <v>228930.8</v>
      </c>
      <c r="AR22" s="28">
        <f t="shared" si="34"/>
        <v>0.97258771929824561</v>
      </c>
      <c r="AS22" s="28">
        <f t="shared" si="35"/>
        <v>2.331132204893643E-2</v>
      </c>
      <c r="AT22" s="28">
        <f t="shared" si="36"/>
        <v>2.2672305545401988E-2</v>
      </c>
      <c r="AU22" s="25">
        <v>0</v>
      </c>
      <c r="AV22" s="25">
        <v>250</v>
      </c>
      <c r="AW22" s="28">
        <f t="shared" si="37"/>
        <v>0</v>
      </c>
      <c r="AX22" s="28">
        <f t="shared" si="7"/>
        <v>0</v>
      </c>
      <c r="AY22" s="28">
        <f t="shared" si="38"/>
        <v>0</v>
      </c>
      <c r="AZ22" s="25">
        <v>0</v>
      </c>
      <c r="BA22" s="25">
        <v>110</v>
      </c>
      <c r="BB22" s="28">
        <f t="shared" si="39"/>
        <v>2.7412280701754384E-2</v>
      </c>
      <c r="BC22" s="28">
        <f t="shared" si="8"/>
        <v>0.17652873887868945</v>
      </c>
      <c r="BD22" s="28">
        <f t="shared" si="40"/>
        <v>4.8390553420693374E-3</v>
      </c>
      <c r="BE22" s="25">
        <v>0</v>
      </c>
      <c r="BF22" s="25">
        <v>550</v>
      </c>
      <c r="BG22" s="28">
        <f t="shared" si="41"/>
        <v>0</v>
      </c>
      <c r="BH22" s="28">
        <f t="shared" si="9"/>
        <v>0</v>
      </c>
      <c r="BI22" s="28">
        <f t="shared" si="42"/>
        <v>0</v>
      </c>
      <c r="BJ22" s="25">
        <v>0</v>
      </c>
      <c r="BK22" s="25">
        <v>534.1</v>
      </c>
      <c r="BL22" s="28">
        <f t="shared" si="43"/>
        <v>2.7412280701754384E-2</v>
      </c>
      <c r="BM22" s="28">
        <f t="shared" si="10"/>
        <v>0.11384335154826958</v>
      </c>
      <c r="BN22" s="28">
        <f t="shared" si="44"/>
        <v>3.1207059086696704E-3</v>
      </c>
      <c r="BO22" s="25">
        <v>0</v>
      </c>
      <c r="BP22" s="25">
        <v>2204.6999999999998</v>
      </c>
      <c r="BQ22" s="28">
        <f t="shared" si="45"/>
        <v>0</v>
      </c>
      <c r="BR22" s="28">
        <f t="shared" si="11"/>
        <v>0</v>
      </c>
      <c r="BS22" s="28">
        <f t="shared" si="46"/>
        <v>0</v>
      </c>
      <c r="BT22" s="25">
        <v>0</v>
      </c>
      <c r="BU22" s="25">
        <v>591.79999999999995</v>
      </c>
      <c r="BV22" s="28">
        <f t="shared" si="47"/>
        <v>0</v>
      </c>
      <c r="BW22" s="28">
        <f t="shared" si="12"/>
        <v>0</v>
      </c>
      <c r="BX22" s="28">
        <f t="shared" si="48"/>
        <v>0</v>
      </c>
      <c r="BY22" s="25">
        <v>0</v>
      </c>
      <c r="BZ22" s="25">
        <v>4386.3</v>
      </c>
      <c r="CA22" s="28">
        <f t="shared" si="49"/>
        <v>0</v>
      </c>
      <c r="CB22" s="28">
        <f t="shared" si="13"/>
        <v>0</v>
      </c>
      <c r="CC22" s="28">
        <f t="shared" si="50"/>
        <v>0</v>
      </c>
      <c r="CD22" s="25">
        <v>0</v>
      </c>
      <c r="CE22" s="25">
        <v>7382.8</v>
      </c>
      <c r="CF22" s="28">
        <f t="shared" si="51"/>
        <v>0</v>
      </c>
      <c r="CG22" s="28">
        <f t="shared" si="14"/>
        <v>0</v>
      </c>
      <c r="CH22" s="28">
        <f t="shared" si="52"/>
        <v>0</v>
      </c>
      <c r="CI22" s="25">
        <v>0</v>
      </c>
      <c r="CJ22" s="25">
        <v>183</v>
      </c>
      <c r="CK22" s="28">
        <f t="shared" si="53"/>
        <v>0</v>
      </c>
      <c r="CL22" s="28">
        <f t="shared" si="15"/>
        <v>0</v>
      </c>
      <c r="CM22" s="28">
        <f t="shared" si="54"/>
        <v>0</v>
      </c>
      <c r="CN22" s="25">
        <v>0</v>
      </c>
      <c r="CO22" s="25">
        <v>183</v>
      </c>
      <c r="CP22" s="28">
        <f t="shared" si="55"/>
        <v>0</v>
      </c>
      <c r="CQ22" s="28">
        <f t="shared" si="16"/>
        <v>0</v>
      </c>
      <c r="CR22" s="28">
        <f t="shared" si="56"/>
        <v>0</v>
      </c>
      <c r="CS22" s="25">
        <v>0</v>
      </c>
      <c r="CT22" s="25">
        <v>8324.9</v>
      </c>
      <c r="CU22" s="28">
        <f t="shared" si="57"/>
        <v>2.7412280701754384E-2</v>
      </c>
      <c r="CV22" s="28">
        <f t="shared" si="58"/>
        <v>4.6718493048288234E-2</v>
      </c>
      <c r="CW22" s="28">
        <f t="shared" si="59"/>
        <v>1.280660445402638E-3</v>
      </c>
      <c r="CX22" s="25">
        <v>650</v>
      </c>
      <c r="CY22" s="25">
        <v>237255.69999999998</v>
      </c>
      <c r="CZ22" s="28">
        <f t="shared" si="60"/>
        <v>1.9219770062426322E-2</v>
      </c>
    </row>
    <row r="23" spans="1:104" x14ac:dyDescent="0.25">
      <c r="A23" s="10">
        <v>36068</v>
      </c>
      <c r="B23" s="25">
        <v>0</v>
      </c>
      <c r="C23" s="25">
        <v>157</v>
      </c>
      <c r="D23" s="28">
        <f t="shared" si="17"/>
        <v>0</v>
      </c>
      <c r="E23" s="28">
        <f t="shared" si="0"/>
        <v>0</v>
      </c>
      <c r="F23" s="28">
        <f t="shared" si="18"/>
        <v>0</v>
      </c>
      <c r="G23" s="25">
        <v>0</v>
      </c>
      <c r="H23" s="25">
        <v>1542</v>
      </c>
      <c r="I23" s="28">
        <f t="shared" si="19"/>
        <v>0.19956140350877194</v>
      </c>
      <c r="J23" s="28">
        <f t="shared" si="1"/>
        <v>0.54918527459263733</v>
      </c>
      <c r="K23" s="28">
        <f t="shared" si="20"/>
        <v>0.10959618418405702</v>
      </c>
      <c r="L23" s="25">
        <v>0</v>
      </c>
      <c r="M23" s="25">
        <v>4889.5</v>
      </c>
      <c r="N23" s="28">
        <f t="shared" si="21"/>
        <v>0</v>
      </c>
      <c r="O23" s="28">
        <f t="shared" si="2"/>
        <v>0</v>
      </c>
      <c r="P23" s="28">
        <f t="shared" si="22"/>
        <v>0</v>
      </c>
      <c r="Q23" s="25">
        <v>0</v>
      </c>
      <c r="R23" s="25">
        <v>8300.5</v>
      </c>
      <c r="S23" s="28">
        <f t="shared" si="23"/>
        <v>0.19956140350877194</v>
      </c>
      <c r="T23" s="28">
        <f t="shared" si="24"/>
        <v>0.16606142447854888</v>
      </c>
      <c r="U23" s="28">
        <f t="shared" si="25"/>
        <v>3.3139450937605154E-2</v>
      </c>
      <c r="V23" s="25">
        <v>0</v>
      </c>
      <c r="W23" s="25">
        <v>943.9</v>
      </c>
      <c r="X23" s="28">
        <f t="shared" si="26"/>
        <v>0</v>
      </c>
      <c r="Y23" s="28">
        <f t="shared" si="3"/>
        <v>0</v>
      </c>
      <c r="Z23" s="28">
        <f t="shared" si="27"/>
        <v>0</v>
      </c>
      <c r="AA23" s="25">
        <v>0</v>
      </c>
      <c r="AB23" s="25">
        <v>11487.5</v>
      </c>
      <c r="AC23" s="28">
        <f t="shared" si="28"/>
        <v>0</v>
      </c>
      <c r="AD23" s="28">
        <f t="shared" si="4"/>
        <v>0</v>
      </c>
      <c r="AE23" s="28">
        <f t="shared" si="29"/>
        <v>0</v>
      </c>
      <c r="AF23" s="25">
        <v>0</v>
      </c>
      <c r="AG23" s="25">
        <v>216138.3</v>
      </c>
      <c r="AH23" s="28">
        <f t="shared" si="30"/>
        <v>0.77302631578947367</v>
      </c>
      <c r="AI23" s="28">
        <f t="shared" si="5"/>
        <v>1.6309002152788285E-2</v>
      </c>
      <c r="AJ23" s="28">
        <f t="shared" si="31"/>
        <v>1.2607287848372523E-2</v>
      </c>
      <c r="AK23" s="25">
        <v>0</v>
      </c>
      <c r="AL23" s="25">
        <v>228569.69999999998</v>
      </c>
      <c r="AM23" s="28">
        <f t="shared" si="32"/>
        <v>0.77302631578947367</v>
      </c>
      <c r="AN23" s="28">
        <f t="shared" si="6"/>
        <v>1.5421991628811695E-2</v>
      </c>
      <c r="AO23" s="28">
        <f t="shared" si="33"/>
        <v>1.1921605370956408E-2</v>
      </c>
      <c r="AP23" s="25">
        <v>0</v>
      </c>
      <c r="AQ23" s="25">
        <v>238034.59999999998</v>
      </c>
      <c r="AR23" s="28">
        <f t="shared" si="34"/>
        <v>0.97258771929824561</v>
      </c>
      <c r="AS23" s="28">
        <f t="shared" si="35"/>
        <v>2.3096780980542984E-2</v>
      </c>
      <c r="AT23" s="28">
        <f t="shared" si="36"/>
        <v>2.2463645536997399E-2</v>
      </c>
      <c r="AU23" s="25">
        <v>0</v>
      </c>
      <c r="AV23" s="25">
        <v>250</v>
      </c>
      <c r="AW23" s="28">
        <f t="shared" si="37"/>
        <v>0</v>
      </c>
      <c r="AX23" s="28">
        <f t="shared" si="7"/>
        <v>0</v>
      </c>
      <c r="AY23" s="28">
        <f t="shared" si="38"/>
        <v>0</v>
      </c>
      <c r="AZ23" s="25">
        <v>0</v>
      </c>
      <c r="BA23" s="25">
        <v>110</v>
      </c>
      <c r="BB23" s="28">
        <f t="shared" si="39"/>
        <v>2.7412280701754384E-2</v>
      </c>
      <c r="BC23" s="28">
        <f t="shared" si="8"/>
        <v>0.17652873887868945</v>
      </c>
      <c r="BD23" s="28">
        <f t="shared" si="40"/>
        <v>4.8390553420693374E-3</v>
      </c>
      <c r="BE23" s="25">
        <v>0</v>
      </c>
      <c r="BF23" s="25">
        <v>550</v>
      </c>
      <c r="BG23" s="28">
        <f t="shared" si="41"/>
        <v>0</v>
      </c>
      <c r="BH23" s="28">
        <f t="shared" si="9"/>
        <v>0</v>
      </c>
      <c r="BI23" s="28">
        <f t="shared" si="42"/>
        <v>0</v>
      </c>
      <c r="BJ23" s="25">
        <v>0</v>
      </c>
      <c r="BK23" s="25">
        <v>785</v>
      </c>
      <c r="BL23" s="28">
        <f t="shared" si="43"/>
        <v>2.7412280701754384E-2</v>
      </c>
      <c r="BM23" s="28">
        <f t="shared" si="10"/>
        <v>0.11384335154826958</v>
      </c>
      <c r="BN23" s="28">
        <f t="shared" si="44"/>
        <v>3.1207059086696704E-3</v>
      </c>
      <c r="BO23" s="25">
        <v>0</v>
      </c>
      <c r="BP23" s="25">
        <v>2205</v>
      </c>
      <c r="BQ23" s="28">
        <f t="shared" si="45"/>
        <v>0</v>
      </c>
      <c r="BR23" s="28">
        <f t="shared" si="11"/>
        <v>0</v>
      </c>
      <c r="BS23" s="28">
        <f t="shared" si="46"/>
        <v>0</v>
      </c>
      <c r="BT23" s="25">
        <v>0</v>
      </c>
      <c r="BU23" s="25">
        <v>592</v>
      </c>
      <c r="BV23" s="28">
        <f t="shared" si="47"/>
        <v>0</v>
      </c>
      <c r="BW23" s="28">
        <f t="shared" si="12"/>
        <v>0</v>
      </c>
      <c r="BX23" s="28">
        <f t="shared" si="48"/>
        <v>0</v>
      </c>
      <c r="BY23" s="25">
        <v>0</v>
      </c>
      <c r="BZ23" s="25">
        <v>4595</v>
      </c>
      <c r="CA23" s="28">
        <f t="shared" si="49"/>
        <v>0</v>
      </c>
      <c r="CB23" s="28">
        <f t="shared" si="13"/>
        <v>0</v>
      </c>
      <c r="CC23" s="28">
        <f t="shared" si="50"/>
        <v>0</v>
      </c>
      <c r="CD23" s="25">
        <v>0</v>
      </c>
      <c r="CE23" s="25">
        <v>7592</v>
      </c>
      <c r="CF23" s="28">
        <f t="shared" si="51"/>
        <v>0</v>
      </c>
      <c r="CG23" s="28">
        <f t="shared" si="14"/>
        <v>0</v>
      </c>
      <c r="CH23" s="28">
        <f t="shared" si="52"/>
        <v>0</v>
      </c>
      <c r="CI23" s="25">
        <v>0</v>
      </c>
      <c r="CJ23" s="25">
        <v>183</v>
      </c>
      <c r="CK23" s="28">
        <f t="shared" si="53"/>
        <v>0</v>
      </c>
      <c r="CL23" s="28">
        <f t="shared" si="15"/>
        <v>0</v>
      </c>
      <c r="CM23" s="28">
        <f t="shared" si="54"/>
        <v>0</v>
      </c>
      <c r="CN23" s="25">
        <v>0</v>
      </c>
      <c r="CO23" s="25">
        <v>183</v>
      </c>
      <c r="CP23" s="28">
        <f t="shared" si="55"/>
        <v>0</v>
      </c>
      <c r="CQ23" s="28">
        <f t="shared" si="16"/>
        <v>0</v>
      </c>
      <c r="CR23" s="28">
        <f t="shared" si="56"/>
        <v>0</v>
      </c>
      <c r="CS23" s="25">
        <v>0</v>
      </c>
      <c r="CT23" s="25">
        <v>8785</v>
      </c>
      <c r="CU23" s="28">
        <f t="shared" si="57"/>
        <v>2.7412280701754384E-2</v>
      </c>
      <c r="CV23" s="28">
        <f t="shared" si="58"/>
        <v>3.9992321474276941E-2</v>
      </c>
      <c r="CW23" s="28">
        <f t="shared" si="59"/>
        <v>1.0962807421676794E-3</v>
      </c>
      <c r="CX23" s="25">
        <v>0</v>
      </c>
      <c r="CY23" s="25">
        <v>246819.59999999998</v>
      </c>
      <c r="CZ23" s="28">
        <f t="shared" si="60"/>
        <v>1.8475031966667155E-2</v>
      </c>
    </row>
    <row r="24" spans="1:104" x14ac:dyDescent="0.25">
      <c r="A24" s="10">
        <v>36099</v>
      </c>
      <c r="B24" s="25">
        <v>0</v>
      </c>
      <c r="C24" s="25">
        <v>157</v>
      </c>
      <c r="D24" s="28">
        <f t="shared" si="17"/>
        <v>0</v>
      </c>
      <c r="E24" s="28">
        <f t="shared" si="0"/>
        <v>0</v>
      </c>
      <c r="F24" s="28">
        <f t="shared" si="18"/>
        <v>0</v>
      </c>
      <c r="G24" s="25">
        <v>0</v>
      </c>
      <c r="H24" s="25">
        <v>991.2</v>
      </c>
      <c r="I24" s="28">
        <f t="shared" si="19"/>
        <v>0.10786591437105875</v>
      </c>
      <c r="J24" s="28">
        <f t="shared" si="1"/>
        <v>0.54918527459263733</v>
      </c>
      <c r="K24" s="28">
        <f t="shared" si="20"/>
        <v>5.92383718030558E-2</v>
      </c>
      <c r="L24" s="25">
        <v>0</v>
      </c>
      <c r="M24" s="25">
        <v>5039.3</v>
      </c>
      <c r="N24" s="28">
        <f t="shared" si="21"/>
        <v>0</v>
      </c>
      <c r="O24" s="28">
        <f t="shared" si="2"/>
        <v>0</v>
      </c>
      <c r="P24" s="28">
        <f t="shared" si="22"/>
        <v>0</v>
      </c>
      <c r="Q24" s="25">
        <v>0</v>
      </c>
      <c r="R24" s="25">
        <v>7899.5</v>
      </c>
      <c r="S24" s="28">
        <f t="shared" si="23"/>
        <v>0.10786591437105875</v>
      </c>
      <c r="T24" s="28">
        <f t="shared" si="24"/>
        <v>0.16606142447854888</v>
      </c>
      <c r="U24" s="28">
        <f t="shared" si="25"/>
        <v>1.7912367393139193E-2</v>
      </c>
      <c r="V24" s="25">
        <v>0</v>
      </c>
      <c r="W24" s="25">
        <v>943.9</v>
      </c>
      <c r="X24" s="28">
        <f t="shared" si="26"/>
        <v>0</v>
      </c>
      <c r="Y24" s="28">
        <f t="shared" si="3"/>
        <v>0</v>
      </c>
      <c r="Z24" s="28">
        <f t="shared" si="27"/>
        <v>0</v>
      </c>
      <c r="AA24" s="25">
        <v>971</v>
      </c>
      <c r="AB24" s="25">
        <v>11602.4</v>
      </c>
      <c r="AC24" s="28">
        <f t="shared" si="28"/>
        <v>0.11509648665307477</v>
      </c>
      <c r="AD24" s="28">
        <f t="shared" si="4"/>
        <v>8.3689581465903606E-2</v>
      </c>
      <c r="AE24" s="28">
        <f t="shared" si="29"/>
        <v>9.6323767961917876E-3</v>
      </c>
      <c r="AF24" s="25">
        <v>2311.4</v>
      </c>
      <c r="AG24" s="25">
        <v>215816.125</v>
      </c>
      <c r="AH24" s="28">
        <f t="shared" si="30"/>
        <v>0.69181167322554638</v>
      </c>
      <c r="AI24" s="28">
        <f t="shared" si="5"/>
        <v>2.7003080897740013E-2</v>
      </c>
      <c r="AJ24" s="28">
        <f t="shared" si="31"/>
        <v>1.8681046578110306E-2</v>
      </c>
      <c r="AK24" s="25">
        <v>3282.4</v>
      </c>
      <c r="AL24" s="25">
        <v>228362.42499999999</v>
      </c>
      <c r="AM24" s="28">
        <f t="shared" si="32"/>
        <v>0.80690815987862119</v>
      </c>
      <c r="AN24" s="28">
        <f t="shared" si="6"/>
        <v>2.9782600230914245E-2</v>
      </c>
      <c r="AO24" s="28">
        <f t="shared" si="33"/>
        <v>2.4031823148727611E-2</v>
      </c>
      <c r="AP24" s="25">
        <v>3282.4</v>
      </c>
      <c r="AQ24" s="25">
        <v>237426.32500000001</v>
      </c>
      <c r="AR24" s="28">
        <f t="shared" si="34"/>
        <v>0.91477407424967994</v>
      </c>
      <c r="AS24" s="28">
        <f t="shared" si="35"/>
        <v>3.9259315782780108E-2</v>
      </c>
      <c r="AT24" s="28">
        <f t="shared" si="36"/>
        <v>3.5913404250868523E-2</v>
      </c>
      <c r="AU24" s="25">
        <v>0</v>
      </c>
      <c r="AV24" s="25">
        <v>250</v>
      </c>
      <c r="AW24" s="28">
        <f t="shared" si="37"/>
        <v>0</v>
      </c>
      <c r="AX24" s="28">
        <f t="shared" si="7"/>
        <v>0</v>
      </c>
      <c r="AY24" s="28">
        <f t="shared" si="38"/>
        <v>0</v>
      </c>
      <c r="AZ24" s="25">
        <v>0</v>
      </c>
      <c r="BA24" s="25">
        <v>110</v>
      </c>
      <c r="BB24" s="28">
        <f t="shared" si="39"/>
        <v>1.4816746479541038E-2</v>
      </c>
      <c r="BC24" s="28">
        <f t="shared" si="8"/>
        <v>0.17652873887868945</v>
      </c>
      <c r="BD24" s="28">
        <f t="shared" si="40"/>
        <v>2.6155815703186409E-3</v>
      </c>
      <c r="BE24" s="25">
        <v>450</v>
      </c>
      <c r="BF24" s="25">
        <v>550</v>
      </c>
      <c r="BG24" s="28">
        <f t="shared" si="41"/>
        <v>5.3340287326347734E-2</v>
      </c>
      <c r="BH24" s="28">
        <f t="shared" si="9"/>
        <v>0.81818181818181823</v>
      </c>
      <c r="BI24" s="28">
        <f t="shared" si="42"/>
        <v>4.3642053267011788E-2</v>
      </c>
      <c r="BJ24" s="25">
        <v>450</v>
      </c>
      <c r="BK24" s="25">
        <v>1867</v>
      </c>
      <c r="BL24" s="28">
        <f t="shared" si="43"/>
        <v>6.8157033805888764E-2</v>
      </c>
      <c r="BM24" s="28">
        <f t="shared" si="10"/>
        <v>0.30798071772897695</v>
      </c>
      <c r="BN24" s="28">
        <f t="shared" si="44"/>
        <v>2.0991052189815767E-2</v>
      </c>
      <c r="BO24" s="25">
        <v>0</v>
      </c>
      <c r="BP24" s="25">
        <v>2459</v>
      </c>
      <c r="BQ24" s="28">
        <f t="shared" si="45"/>
        <v>0</v>
      </c>
      <c r="BR24" s="28">
        <f t="shared" si="11"/>
        <v>0</v>
      </c>
      <c r="BS24" s="28">
        <f t="shared" si="46"/>
        <v>0</v>
      </c>
      <c r="BT24" s="25">
        <v>0</v>
      </c>
      <c r="BU24" s="25">
        <v>592</v>
      </c>
      <c r="BV24" s="28">
        <f t="shared" si="47"/>
        <v>0</v>
      </c>
      <c r="BW24" s="28">
        <f t="shared" si="12"/>
        <v>0</v>
      </c>
      <c r="BX24" s="28">
        <f t="shared" si="48"/>
        <v>0</v>
      </c>
      <c r="BY24" s="25">
        <v>144</v>
      </c>
      <c r="BZ24" s="25">
        <v>4845</v>
      </c>
      <c r="CA24" s="28">
        <f t="shared" si="49"/>
        <v>1.7068891944431275E-2</v>
      </c>
      <c r="CB24" s="28">
        <f t="shared" si="13"/>
        <v>2.9721362229102165E-2</v>
      </c>
      <c r="CC24" s="28">
        <f t="shared" si="50"/>
        <v>5.0731072032984598E-4</v>
      </c>
      <c r="CD24" s="25">
        <v>144</v>
      </c>
      <c r="CE24" s="25">
        <v>7896</v>
      </c>
      <c r="CF24" s="28">
        <f t="shared" si="51"/>
        <v>1.7068891944431275E-2</v>
      </c>
      <c r="CG24" s="28">
        <f t="shared" si="14"/>
        <v>1.82370820668693E-2</v>
      </c>
      <c r="CH24" s="28">
        <f t="shared" si="52"/>
        <v>3.1128678318111748E-4</v>
      </c>
      <c r="CI24" s="25">
        <v>0</v>
      </c>
      <c r="CJ24" s="25">
        <v>183</v>
      </c>
      <c r="CK24" s="28">
        <f t="shared" si="53"/>
        <v>0</v>
      </c>
      <c r="CL24" s="28">
        <f t="shared" si="15"/>
        <v>0</v>
      </c>
      <c r="CM24" s="28">
        <f t="shared" si="54"/>
        <v>0</v>
      </c>
      <c r="CN24" s="25">
        <v>0</v>
      </c>
      <c r="CO24" s="25">
        <v>183</v>
      </c>
      <c r="CP24" s="28">
        <f t="shared" si="55"/>
        <v>0</v>
      </c>
      <c r="CQ24" s="28">
        <f t="shared" si="16"/>
        <v>0</v>
      </c>
      <c r="CR24" s="28">
        <f t="shared" si="56"/>
        <v>0</v>
      </c>
      <c r="CS24" s="25">
        <v>594</v>
      </c>
      <c r="CT24" s="25">
        <v>10171</v>
      </c>
      <c r="CU24" s="28">
        <f t="shared" si="57"/>
        <v>8.522592575032005E-2</v>
      </c>
      <c r="CV24" s="28">
        <f t="shared" si="58"/>
        <v>0.19006079830822098</v>
      </c>
      <c r="CW24" s="28">
        <f t="shared" si="59"/>
        <v>1.6198107484662997E-2</v>
      </c>
      <c r="CX24" s="25">
        <v>3876.4</v>
      </c>
      <c r="CY24" s="25">
        <v>247597.32500000001</v>
      </c>
      <c r="CZ24" s="28">
        <f t="shared" si="60"/>
        <v>3.4073066015555695E-2</v>
      </c>
    </row>
    <row r="25" spans="1:104" x14ac:dyDescent="0.25">
      <c r="A25" s="10">
        <v>36129</v>
      </c>
      <c r="B25" s="25">
        <v>157</v>
      </c>
      <c r="C25" s="25">
        <v>157</v>
      </c>
      <c r="D25" s="28">
        <f t="shared" si="17"/>
        <v>1.7031155081142065E-2</v>
      </c>
      <c r="E25" s="28">
        <f t="shared" si="0"/>
        <v>1</v>
      </c>
      <c r="F25" s="28">
        <f t="shared" si="18"/>
        <v>1.7031155081142065E-2</v>
      </c>
      <c r="G25" s="25">
        <v>0</v>
      </c>
      <c r="H25" s="25">
        <v>991.15</v>
      </c>
      <c r="I25" s="28">
        <f t="shared" si="19"/>
        <v>9.8715612253753374E-2</v>
      </c>
      <c r="J25" s="28">
        <f t="shared" si="1"/>
        <v>0.54918527459263733</v>
      </c>
      <c r="K25" s="28">
        <f t="shared" si="20"/>
        <v>5.4213160622157863E-2</v>
      </c>
      <c r="L25" s="25">
        <v>0</v>
      </c>
      <c r="M25" s="25">
        <v>4889.2969999999996</v>
      </c>
      <c r="N25" s="28">
        <f t="shared" si="21"/>
        <v>0</v>
      </c>
      <c r="O25" s="28">
        <f t="shared" si="2"/>
        <v>0</v>
      </c>
      <c r="P25" s="28">
        <f t="shared" si="22"/>
        <v>0</v>
      </c>
      <c r="Q25" s="25">
        <v>157</v>
      </c>
      <c r="R25" s="25">
        <v>7784.4470000000001</v>
      </c>
      <c r="S25" s="28">
        <f t="shared" si="23"/>
        <v>0.11574676733489543</v>
      </c>
      <c r="T25" s="28">
        <f t="shared" si="24"/>
        <v>0.18415920191925991</v>
      </c>
      <c r="U25" s="28">
        <f t="shared" si="25"/>
        <v>2.1315832297128606E-2</v>
      </c>
      <c r="V25" s="25">
        <v>0</v>
      </c>
      <c r="W25" s="25">
        <v>1053.921</v>
      </c>
      <c r="X25" s="28">
        <f t="shared" si="26"/>
        <v>0</v>
      </c>
      <c r="Y25" s="28">
        <f t="shared" si="3"/>
        <v>0</v>
      </c>
      <c r="Z25" s="28">
        <f t="shared" si="27"/>
        <v>0</v>
      </c>
      <c r="AA25" s="25">
        <v>0</v>
      </c>
      <c r="AB25" s="25">
        <v>11702.441999999999</v>
      </c>
      <c r="AC25" s="28">
        <f t="shared" si="28"/>
        <v>0.10533281263559838</v>
      </c>
      <c r="AD25" s="28">
        <f t="shared" si="4"/>
        <v>8.2974134800240851E-2</v>
      </c>
      <c r="AE25" s="28">
        <f t="shared" si="29"/>
        <v>8.7398989945146523E-3</v>
      </c>
      <c r="AF25" s="25">
        <v>1160</v>
      </c>
      <c r="AG25" s="25">
        <v>216460.25899999999</v>
      </c>
      <c r="AH25" s="28">
        <f t="shared" si="30"/>
        <v>0.70092423847956264</v>
      </c>
      <c r="AI25" s="28">
        <f t="shared" si="5"/>
        <v>2.9850283048954495E-2</v>
      </c>
      <c r="AJ25" s="28">
        <f t="shared" si="31"/>
        <v>2.0922786914487828E-2</v>
      </c>
      <c r="AK25" s="25">
        <v>1160</v>
      </c>
      <c r="AL25" s="25">
        <v>229216.622</v>
      </c>
      <c r="AM25" s="28">
        <f t="shared" si="32"/>
        <v>0.80625705111516099</v>
      </c>
      <c r="AN25" s="28">
        <f t="shared" si="6"/>
        <v>3.2425222635032114E-2</v>
      </c>
      <c r="AO25" s="28">
        <f t="shared" si="33"/>
        <v>2.6143064383473563E-2</v>
      </c>
      <c r="AP25" s="25">
        <v>1317</v>
      </c>
      <c r="AQ25" s="25">
        <v>238165.46899999998</v>
      </c>
      <c r="AR25" s="28">
        <f t="shared" si="34"/>
        <v>0.92200381845005641</v>
      </c>
      <c r="AS25" s="28">
        <f t="shared" si="35"/>
        <v>4.2153386668571144E-2</v>
      </c>
      <c r="AT25" s="28">
        <f t="shared" si="36"/>
        <v>3.8865583469024294E-2</v>
      </c>
      <c r="AU25" s="25">
        <v>0</v>
      </c>
      <c r="AV25" s="25">
        <v>250</v>
      </c>
      <c r="AW25" s="28">
        <f t="shared" si="37"/>
        <v>0</v>
      </c>
      <c r="AX25" s="28">
        <f t="shared" si="7"/>
        <v>0</v>
      </c>
      <c r="AY25" s="28">
        <f t="shared" si="38"/>
        <v>0</v>
      </c>
      <c r="AZ25" s="25">
        <v>0</v>
      </c>
      <c r="BA25" s="25">
        <v>110</v>
      </c>
      <c r="BB25" s="28">
        <f t="shared" si="39"/>
        <v>1.3559836848043044E-2</v>
      </c>
      <c r="BC25" s="28">
        <f t="shared" si="8"/>
        <v>0.17652873887868945</v>
      </c>
      <c r="BD25" s="28">
        <f t="shared" si="40"/>
        <v>2.3937008981858221E-3</v>
      </c>
      <c r="BE25" s="25">
        <v>0</v>
      </c>
      <c r="BF25" s="25">
        <v>100</v>
      </c>
      <c r="BG25" s="28">
        <f t="shared" si="41"/>
        <v>4.8815412652954963E-2</v>
      </c>
      <c r="BH25" s="28">
        <f t="shared" si="9"/>
        <v>0.81818181818181823</v>
      </c>
      <c r="BI25" s="28">
        <f t="shared" si="42"/>
        <v>3.993988307969043E-2</v>
      </c>
      <c r="BJ25" s="25">
        <v>0</v>
      </c>
      <c r="BK25" s="25">
        <v>1416.5</v>
      </c>
      <c r="BL25" s="28">
        <f t="shared" si="43"/>
        <v>6.2375249500998008E-2</v>
      </c>
      <c r="BM25" s="28">
        <f t="shared" si="10"/>
        <v>0.30798071772897695</v>
      </c>
      <c r="BN25" s="28">
        <f t="shared" si="44"/>
        <v>1.9210374109841378E-2</v>
      </c>
      <c r="BO25" s="25">
        <v>0</v>
      </c>
      <c r="BP25" s="25">
        <v>2683.6550000000002</v>
      </c>
      <c r="BQ25" s="28">
        <f t="shared" si="45"/>
        <v>0</v>
      </c>
      <c r="BR25" s="28">
        <f t="shared" si="11"/>
        <v>0</v>
      </c>
      <c r="BS25" s="28">
        <f t="shared" si="46"/>
        <v>0</v>
      </c>
      <c r="BT25" s="25">
        <v>0</v>
      </c>
      <c r="BU25" s="25">
        <v>724.78700000000003</v>
      </c>
      <c r="BV25" s="28">
        <f t="shared" si="47"/>
        <v>0</v>
      </c>
      <c r="BW25" s="28">
        <f t="shared" si="12"/>
        <v>0</v>
      </c>
      <c r="BX25" s="28">
        <f t="shared" si="48"/>
        <v>0</v>
      </c>
      <c r="BY25" s="25">
        <v>0</v>
      </c>
      <c r="BZ25" s="25">
        <v>5300.8149999999996</v>
      </c>
      <c r="CA25" s="28">
        <f t="shared" si="49"/>
        <v>1.5620932048945588E-2</v>
      </c>
      <c r="CB25" s="28">
        <f t="shared" si="13"/>
        <v>2.7165633963833865E-2</v>
      </c>
      <c r="CC25" s="28">
        <f t="shared" si="50"/>
        <v>4.2435252221557717E-4</v>
      </c>
      <c r="CD25" s="25">
        <v>0</v>
      </c>
      <c r="CE25" s="25">
        <v>8709.2569999999996</v>
      </c>
      <c r="CF25" s="28">
        <f t="shared" si="51"/>
        <v>1.5620932048945588E-2</v>
      </c>
      <c r="CG25" s="28">
        <f t="shared" si="14"/>
        <v>1.6534131441981792E-2</v>
      </c>
      <c r="CH25" s="28">
        <f t="shared" si="52"/>
        <v>2.5827854374353232E-4</v>
      </c>
      <c r="CI25" s="25">
        <v>0</v>
      </c>
      <c r="CJ25" s="25">
        <v>183</v>
      </c>
      <c r="CK25" s="28">
        <f t="shared" si="53"/>
        <v>0</v>
      </c>
      <c r="CL25" s="28">
        <f t="shared" si="15"/>
        <v>0</v>
      </c>
      <c r="CM25" s="28">
        <f t="shared" si="54"/>
        <v>0</v>
      </c>
      <c r="CN25" s="25">
        <v>0</v>
      </c>
      <c r="CO25" s="25">
        <v>183</v>
      </c>
      <c r="CP25" s="28">
        <f t="shared" si="55"/>
        <v>0</v>
      </c>
      <c r="CQ25" s="28">
        <f t="shared" si="16"/>
        <v>0</v>
      </c>
      <c r="CR25" s="28">
        <f t="shared" si="56"/>
        <v>0</v>
      </c>
      <c r="CS25" s="25">
        <v>0</v>
      </c>
      <c r="CT25" s="25">
        <v>10533.757000000001</v>
      </c>
      <c r="CU25" s="28">
        <f t="shared" si="57"/>
        <v>7.7996181549943588E-2</v>
      </c>
      <c r="CV25" s="28">
        <f t="shared" si="58"/>
        <v>0.19006079830822098</v>
      </c>
      <c r="CW25" s="28">
        <f t="shared" si="59"/>
        <v>1.4824016530375215E-2</v>
      </c>
      <c r="CX25" s="25">
        <v>1317</v>
      </c>
      <c r="CY25" s="25">
        <v>248699.226</v>
      </c>
      <c r="CZ25" s="28">
        <f t="shared" si="60"/>
        <v>3.706646035158951E-2</v>
      </c>
    </row>
    <row r="26" spans="1:104" x14ac:dyDescent="0.25">
      <c r="A26" s="10">
        <v>36160</v>
      </c>
      <c r="B26" s="25">
        <v>0</v>
      </c>
      <c r="C26" s="25">
        <v>157</v>
      </c>
      <c r="D26" s="28">
        <f t="shared" si="17"/>
        <v>1.6289010624169986E-2</v>
      </c>
      <c r="E26" s="28">
        <f t="shared" si="0"/>
        <v>1</v>
      </c>
      <c r="F26" s="28">
        <f t="shared" si="18"/>
        <v>1.6289010624169986E-2</v>
      </c>
      <c r="G26" s="25">
        <v>0</v>
      </c>
      <c r="H26" s="25">
        <v>806.2</v>
      </c>
      <c r="I26" s="28">
        <f t="shared" si="19"/>
        <v>7.3663678618857906E-2</v>
      </c>
      <c r="J26" s="28">
        <f t="shared" si="1"/>
        <v>0.4284852142426071</v>
      </c>
      <c r="K26" s="28">
        <f t="shared" si="20"/>
        <v>3.1563797114899886E-2</v>
      </c>
      <c r="L26" s="25">
        <v>0</v>
      </c>
      <c r="M26" s="25">
        <v>5014.3</v>
      </c>
      <c r="N26" s="28">
        <f t="shared" si="21"/>
        <v>0</v>
      </c>
      <c r="O26" s="28">
        <f t="shared" si="2"/>
        <v>0</v>
      </c>
      <c r="P26" s="28">
        <f t="shared" si="22"/>
        <v>0</v>
      </c>
      <c r="Q26" s="25">
        <v>0</v>
      </c>
      <c r="R26" s="25">
        <v>7567.5</v>
      </c>
      <c r="S26" s="28">
        <f t="shared" si="23"/>
        <v>8.9952689243027892E-2</v>
      </c>
      <c r="T26" s="28">
        <f t="shared" si="24"/>
        <v>0.1496375560925095</v>
      </c>
      <c r="U26" s="28">
        <f t="shared" si="25"/>
        <v>1.3460300582275663E-2</v>
      </c>
      <c r="V26" s="25">
        <v>0</v>
      </c>
      <c r="W26" s="25">
        <v>1053.9000000000001</v>
      </c>
      <c r="X26" s="28">
        <f t="shared" si="26"/>
        <v>0</v>
      </c>
      <c r="Y26" s="28">
        <f t="shared" si="3"/>
        <v>0</v>
      </c>
      <c r="Z26" s="28">
        <f t="shared" si="27"/>
        <v>0</v>
      </c>
      <c r="AA26" s="25">
        <v>0</v>
      </c>
      <c r="AB26" s="25">
        <v>11902.4</v>
      </c>
      <c r="AC26" s="28">
        <f t="shared" si="28"/>
        <v>0.10074286188579018</v>
      </c>
      <c r="AD26" s="28">
        <f t="shared" si="4"/>
        <v>8.1580185508804956E-2</v>
      </c>
      <c r="AE26" s="28">
        <f t="shared" si="29"/>
        <v>8.2186213613306795E-3</v>
      </c>
      <c r="AF26" s="25">
        <v>720</v>
      </c>
      <c r="AG26" s="25">
        <v>213942.39999999999</v>
      </c>
      <c r="AH26" s="28">
        <f t="shared" si="30"/>
        <v>0.73470700531208499</v>
      </c>
      <c r="AI26" s="28">
        <f t="shared" si="5"/>
        <v>3.2714550156756485E-2</v>
      </c>
      <c r="AJ26" s="28">
        <f t="shared" si="31"/>
        <v>2.4035609175802556E-2</v>
      </c>
      <c r="AK26" s="25">
        <v>720</v>
      </c>
      <c r="AL26" s="25">
        <v>226898.69999999998</v>
      </c>
      <c r="AM26" s="28">
        <f t="shared" si="32"/>
        <v>0.83544986719787517</v>
      </c>
      <c r="AN26" s="28">
        <f t="shared" si="6"/>
        <v>3.5130087555343172E-2</v>
      </c>
      <c r="AO26" s="28">
        <f t="shared" si="33"/>
        <v>2.9349426982761179E-2</v>
      </c>
      <c r="AP26" s="25">
        <v>720</v>
      </c>
      <c r="AQ26" s="25">
        <v>235630.6</v>
      </c>
      <c r="AR26" s="28">
        <f t="shared" si="34"/>
        <v>0.92540255644090308</v>
      </c>
      <c r="AS26" s="28">
        <f t="shared" si="35"/>
        <v>4.3524703638802641E-2</v>
      </c>
      <c r="AT26" s="28">
        <f t="shared" si="36"/>
        <v>4.0277872015680644E-2</v>
      </c>
      <c r="AU26" s="25">
        <v>0</v>
      </c>
      <c r="AV26" s="25">
        <v>250</v>
      </c>
      <c r="AW26" s="28">
        <f t="shared" si="37"/>
        <v>0</v>
      </c>
      <c r="AX26" s="28">
        <f t="shared" si="7"/>
        <v>0</v>
      </c>
      <c r="AY26" s="28">
        <f t="shared" si="38"/>
        <v>0</v>
      </c>
      <c r="AZ26" s="25">
        <v>0</v>
      </c>
      <c r="BA26" s="25">
        <v>295</v>
      </c>
      <c r="BB26" s="28">
        <f t="shared" si="39"/>
        <v>1.2968957503320054E-2</v>
      </c>
      <c r="BC26" s="28">
        <f t="shared" si="8"/>
        <v>0.17652873887868945</v>
      </c>
      <c r="BD26" s="28">
        <f t="shared" si="40"/>
        <v>2.289393712632406E-3</v>
      </c>
      <c r="BE26" s="25">
        <v>0</v>
      </c>
      <c r="BF26" s="25">
        <v>100</v>
      </c>
      <c r="BG26" s="28">
        <f t="shared" si="41"/>
        <v>4.6688247011952191E-2</v>
      </c>
      <c r="BH26" s="28">
        <f t="shared" si="9"/>
        <v>0.81818181818181823</v>
      </c>
      <c r="BI26" s="28">
        <f t="shared" si="42"/>
        <v>3.8199474827960885E-2</v>
      </c>
      <c r="BJ26" s="25">
        <v>0</v>
      </c>
      <c r="BK26" s="25">
        <v>1602</v>
      </c>
      <c r="BL26" s="28">
        <f t="shared" si="43"/>
        <v>5.9657204515272247E-2</v>
      </c>
      <c r="BM26" s="28">
        <f t="shared" si="10"/>
        <v>0.30798071772897695</v>
      </c>
      <c r="BN26" s="28">
        <f t="shared" si="44"/>
        <v>1.8373268664317911E-2</v>
      </c>
      <c r="BO26" s="25">
        <v>0</v>
      </c>
      <c r="BP26" s="25">
        <v>2684</v>
      </c>
      <c r="BQ26" s="28">
        <f t="shared" si="45"/>
        <v>0</v>
      </c>
      <c r="BR26" s="28">
        <f t="shared" si="11"/>
        <v>0</v>
      </c>
      <c r="BS26" s="28">
        <f t="shared" si="46"/>
        <v>0</v>
      </c>
      <c r="BT26" s="25">
        <v>0</v>
      </c>
      <c r="BU26" s="25">
        <v>725</v>
      </c>
      <c r="BV26" s="28">
        <f t="shared" si="47"/>
        <v>0</v>
      </c>
      <c r="BW26" s="28">
        <f t="shared" si="12"/>
        <v>0</v>
      </c>
      <c r="BX26" s="28">
        <f t="shared" si="48"/>
        <v>0</v>
      </c>
      <c r="BY26" s="25">
        <v>0</v>
      </c>
      <c r="BZ26" s="25">
        <v>5551</v>
      </c>
      <c r="CA26" s="28">
        <f t="shared" si="49"/>
        <v>1.4940239043824702E-2</v>
      </c>
      <c r="CB26" s="28">
        <f t="shared" si="13"/>
        <v>2.5941271842911187E-2</v>
      </c>
      <c r="CC26" s="28">
        <f t="shared" si="50"/>
        <v>3.875688024339321E-4</v>
      </c>
      <c r="CD26" s="25">
        <v>0</v>
      </c>
      <c r="CE26" s="25">
        <v>9060</v>
      </c>
      <c r="CF26" s="28">
        <f t="shared" si="51"/>
        <v>1.4940239043824702E-2</v>
      </c>
      <c r="CG26" s="28">
        <f t="shared" si="14"/>
        <v>1.5894039735099338E-2</v>
      </c>
      <c r="CH26" s="28">
        <f t="shared" si="52"/>
        <v>2.3746075301443235E-4</v>
      </c>
      <c r="CI26" s="25">
        <v>0</v>
      </c>
      <c r="CJ26" s="25">
        <v>183</v>
      </c>
      <c r="CK26" s="28">
        <f t="shared" si="53"/>
        <v>0</v>
      </c>
      <c r="CL26" s="28">
        <f t="shared" si="15"/>
        <v>0</v>
      </c>
      <c r="CM26" s="28">
        <f t="shared" si="54"/>
        <v>0</v>
      </c>
      <c r="CN26" s="25">
        <v>0</v>
      </c>
      <c r="CO26" s="25">
        <v>183</v>
      </c>
      <c r="CP26" s="28">
        <f t="shared" si="55"/>
        <v>0</v>
      </c>
      <c r="CQ26" s="28">
        <f t="shared" si="16"/>
        <v>0</v>
      </c>
      <c r="CR26" s="28">
        <f t="shared" si="56"/>
        <v>0</v>
      </c>
      <c r="CS26" s="25">
        <v>0</v>
      </c>
      <c r="CT26" s="25">
        <v>10887</v>
      </c>
      <c r="CU26" s="28">
        <f t="shared" si="57"/>
        <v>7.4597443559096949E-2</v>
      </c>
      <c r="CV26" s="28">
        <f t="shared" si="58"/>
        <v>0.1755971279245836</v>
      </c>
      <c r="CW26" s="28">
        <f t="shared" si="59"/>
        <v>1.3099096839493651E-2</v>
      </c>
      <c r="CX26" s="25">
        <v>720</v>
      </c>
      <c r="CY26" s="25">
        <v>246517.6</v>
      </c>
      <c r="CZ26" s="28">
        <f t="shared" si="60"/>
        <v>3.9098222601550554E-2</v>
      </c>
    </row>
    <row r="27" spans="1:104" x14ac:dyDescent="0.25">
      <c r="A27" s="10">
        <v>36191</v>
      </c>
      <c r="B27" s="25">
        <v>0</v>
      </c>
      <c r="C27" s="25">
        <v>157</v>
      </c>
      <c r="D27" s="28">
        <f t="shared" si="17"/>
        <v>1.7748937324771636E-2</v>
      </c>
      <c r="E27" s="28">
        <f t="shared" si="0"/>
        <v>1</v>
      </c>
      <c r="F27" s="28">
        <f t="shared" si="18"/>
        <v>1.7748937324771636E-2</v>
      </c>
      <c r="G27" s="25">
        <v>0</v>
      </c>
      <c r="H27" s="25">
        <v>667.8</v>
      </c>
      <c r="I27" s="28">
        <f t="shared" si="19"/>
        <v>8.0265894908202948E-2</v>
      </c>
      <c r="J27" s="28">
        <f t="shared" si="1"/>
        <v>0.4284852142426071</v>
      </c>
      <c r="K27" s="28">
        <f t="shared" si="20"/>
        <v>3.4392749176115928E-2</v>
      </c>
      <c r="L27" s="25">
        <v>0</v>
      </c>
      <c r="M27" s="25">
        <v>5014.3</v>
      </c>
      <c r="N27" s="28">
        <f t="shared" si="21"/>
        <v>0</v>
      </c>
      <c r="O27" s="28">
        <f t="shared" si="2"/>
        <v>0</v>
      </c>
      <c r="P27" s="28">
        <f t="shared" si="22"/>
        <v>0</v>
      </c>
      <c r="Q27" s="25">
        <v>0</v>
      </c>
      <c r="R27" s="25">
        <v>7652.8</v>
      </c>
      <c r="S27" s="28">
        <f t="shared" si="23"/>
        <v>9.801483223297458E-2</v>
      </c>
      <c r="T27" s="28">
        <f t="shared" si="24"/>
        <v>0.15498748659277797</v>
      </c>
      <c r="U27" s="28">
        <f t="shared" si="25"/>
        <v>1.5191072496601531E-2</v>
      </c>
      <c r="V27" s="25">
        <v>0</v>
      </c>
      <c r="W27" s="25">
        <v>1053.9000000000001</v>
      </c>
      <c r="X27" s="28">
        <f t="shared" si="26"/>
        <v>0</v>
      </c>
      <c r="Y27" s="28">
        <f t="shared" si="3"/>
        <v>0</v>
      </c>
      <c r="Z27" s="28">
        <f t="shared" si="27"/>
        <v>0</v>
      </c>
      <c r="AA27" s="25">
        <v>175</v>
      </c>
      <c r="AB27" s="25">
        <v>12538.4</v>
      </c>
      <c r="AC27" s="28">
        <f t="shared" si="28"/>
        <v>0.12955593741521207</v>
      </c>
      <c r="AD27" s="28">
        <f t="shared" si="4"/>
        <v>9.1399221591271618E-2</v>
      </c>
      <c r="AE27" s="28">
        <f t="shared" si="29"/>
        <v>1.1841311832277886E-2</v>
      </c>
      <c r="AF27" s="25">
        <v>287.7</v>
      </c>
      <c r="AG27" s="25">
        <v>210331.4</v>
      </c>
      <c r="AH27" s="28">
        <f t="shared" si="30"/>
        <v>0.67045762865153291</v>
      </c>
      <c r="AI27" s="28">
        <f t="shared" si="5"/>
        <v>2.7398100821823371E-2</v>
      </c>
      <c r="AJ27" s="28">
        <f t="shared" si="31"/>
        <v>1.8369265706555313E-2</v>
      </c>
      <c r="AK27" s="25">
        <v>462.7</v>
      </c>
      <c r="AL27" s="25">
        <v>223923.69999999998</v>
      </c>
      <c r="AM27" s="28">
        <f t="shared" si="32"/>
        <v>0.80001356606674501</v>
      </c>
      <c r="AN27" s="28">
        <f t="shared" si="6"/>
        <v>3.087297918560199E-2</v>
      </c>
      <c r="AO27" s="28">
        <f t="shared" si="33"/>
        <v>2.4698802173377842E-2</v>
      </c>
      <c r="AP27" s="25">
        <v>462.7</v>
      </c>
      <c r="AQ27" s="25">
        <v>232740.9</v>
      </c>
      <c r="AR27" s="28">
        <f t="shared" si="34"/>
        <v>0.89802839829971959</v>
      </c>
      <c r="AS27" s="28">
        <f t="shared" si="35"/>
        <v>3.7456489531553401E-2</v>
      </c>
      <c r="AT27" s="28">
        <f t="shared" si="36"/>
        <v>3.3636991299951118E-2</v>
      </c>
      <c r="AU27" s="25">
        <v>0</v>
      </c>
      <c r="AV27" s="25">
        <v>250</v>
      </c>
      <c r="AW27" s="28">
        <f t="shared" si="37"/>
        <v>0</v>
      </c>
      <c r="AX27" s="28">
        <f t="shared" si="7"/>
        <v>0</v>
      </c>
      <c r="AY27" s="28">
        <f t="shared" si="38"/>
        <v>0</v>
      </c>
      <c r="AZ27" s="25">
        <v>0</v>
      </c>
      <c r="BA27" s="25">
        <v>295</v>
      </c>
      <c r="BB27" s="28">
        <f t="shared" si="39"/>
        <v>1.4131319526092067E-2</v>
      </c>
      <c r="BC27" s="28">
        <f t="shared" si="8"/>
        <v>0.17652873887868945</v>
      </c>
      <c r="BD27" s="28">
        <f t="shared" si="40"/>
        <v>2.494584014632832E-3</v>
      </c>
      <c r="BE27" s="25">
        <v>0</v>
      </c>
      <c r="BF27" s="25">
        <v>100</v>
      </c>
      <c r="BG27" s="28">
        <f t="shared" si="41"/>
        <v>5.0872750293931443E-2</v>
      </c>
      <c r="BH27" s="28">
        <f t="shared" si="9"/>
        <v>0.81818181818181823</v>
      </c>
      <c r="BI27" s="28">
        <f t="shared" si="42"/>
        <v>4.1623159331398457E-2</v>
      </c>
      <c r="BJ27" s="25">
        <v>0</v>
      </c>
      <c r="BK27" s="25">
        <v>1602</v>
      </c>
      <c r="BL27" s="28">
        <f t="shared" si="43"/>
        <v>6.5004069820023505E-2</v>
      </c>
      <c r="BM27" s="28">
        <f t="shared" si="10"/>
        <v>0.30798071772897695</v>
      </c>
      <c r="BN27" s="28">
        <f t="shared" si="44"/>
        <v>2.0020000078475368E-2</v>
      </c>
      <c r="BO27" s="25">
        <v>0</v>
      </c>
      <c r="BP27" s="25">
        <v>2684</v>
      </c>
      <c r="BQ27" s="28">
        <f t="shared" si="45"/>
        <v>0</v>
      </c>
      <c r="BR27" s="28">
        <f t="shared" si="11"/>
        <v>0</v>
      </c>
      <c r="BS27" s="28">
        <f t="shared" si="46"/>
        <v>0</v>
      </c>
      <c r="BT27" s="25">
        <v>0</v>
      </c>
      <c r="BU27" s="25">
        <v>712</v>
      </c>
      <c r="BV27" s="28">
        <f t="shared" si="47"/>
        <v>0</v>
      </c>
      <c r="BW27" s="28">
        <f t="shared" si="12"/>
        <v>0</v>
      </c>
      <c r="BX27" s="28">
        <f t="shared" si="48"/>
        <v>0</v>
      </c>
      <c r="BY27" s="25">
        <v>0</v>
      </c>
      <c r="BZ27" s="25">
        <v>5551</v>
      </c>
      <c r="CA27" s="28">
        <f t="shared" si="49"/>
        <v>1.6279280094058064E-2</v>
      </c>
      <c r="CB27" s="28">
        <f t="shared" si="13"/>
        <v>2.5941271842911187E-2</v>
      </c>
      <c r="CC27" s="28">
        <f t="shared" si="50"/>
        <v>4.2230523032685301E-4</v>
      </c>
      <c r="CD27" s="25">
        <v>0</v>
      </c>
      <c r="CE27" s="25">
        <v>9047</v>
      </c>
      <c r="CF27" s="28">
        <f t="shared" si="51"/>
        <v>1.6279280094058064E-2</v>
      </c>
      <c r="CG27" s="28">
        <f t="shared" si="14"/>
        <v>1.5894039735099338E-2</v>
      </c>
      <c r="CH27" s="28">
        <f t="shared" si="52"/>
        <v>2.5874352467377055E-4</v>
      </c>
      <c r="CI27" s="25">
        <v>183</v>
      </c>
      <c r="CJ27" s="25">
        <v>183</v>
      </c>
      <c r="CK27" s="28">
        <f t="shared" si="53"/>
        <v>2.0688251786198788E-2</v>
      </c>
      <c r="CL27" s="28">
        <f t="shared" si="15"/>
        <v>1</v>
      </c>
      <c r="CM27" s="28">
        <f t="shared" si="54"/>
        <v>2.0688251786198788E-2</v>
      </c>
      <c r="CN27" s="25">
        <v>183</v>
      </c>
      <c r="CO27" s="25">
        <v>183</v>
      </c>
      <c r="CP27" s="28">
        <f t="shared" si="55"/>
        <v>2.0688251786198788E-2</v>
      </c>
      <c r="CQ27" s="28">
        <f t="shared" si="16"/>
        <v>1</v>
      </c>
      <c r="CR27" s="28">
        <f t="shared" si="56"/>
        <v>2.0688251786198788E-2</v>
      </c>
      <c r="CS27" s="25">
        <v>183</v>
      </c>
      <c r="CT27" s="25">
        <v>11057</v>
      </c>
      <c r="CU27" s="28">
        <f t="shared" si="57"/>
        <v>0.10197160170028036</v>
      </c>
      <c r="CV27" s="28">
        <f t="shared" si="58"/>
        <v>0.18596787827557063</v>
      </c>
      <c r="CW27" s="28">
        <f t="shared" si="59"/>
        <v>1.8963442412562707E-2</v>
      </c>
      <c r="CX27" s="25">
        <v>645.70000000000005</v>
      </c>
      <c r="CY27" s="25">
        <v>243797.9</v>
      </c>
      <c r="CZ27" s="28">
        <f t="shared" si="60"/>
        <v>3.628251104705988E-2</v>
      </c>
    </row>
    <row r="28" spans="1:104" x14ac:dyDescent="0.25">
      <c r="A28" s="10">
        <v>36219</v>
      </c>
      <c r="B28" s="25">
        <v>0</v>
      </c>
      <c r="C28" s="25">
        <v>157</v>
      </c>
      <c r="D28" s="28">
        <f t="shared" si="17"/>
        <v>1.5821668631778377E-2</v>
      </c>
      <c r="E28" s="28">
        <f t="shared" si="0"/>
        <v>1</v>
      </c>
      <c r="F28" s="28">
        <f t="shared" si="18"/>
        <v>1.5821668631778377E-2</v>
      </c>
      <c r="G28" s="25">
        <v>0</v>
      </c>
      <c r="H28" s="25">
        <v>667.8</v>
      </c>
      <c r="I28" s="28">
        <f t="shared" si="19"/>
        <v>7.1550221201035963E-2</v>
      </c>
      <c r="J28" s="28">
        <f t="shared" si="1"/>
        <v>0.4284852142426071</v>
      </c>
      <c r="K28" s="28">
        <f t="shared" si="20"/>
        <v>3.0658211860431824E-2</v>
      </c>
      <c r="L28" s="25">
        <v>0</v>
      </c>
      <c r="M28" s="25">
        <v>5102.8</v>
      </c>
      <c r="N28" s="28">
        <f t="shared" si="21"/>
        <v>0</v>
      </c>
      <c r="O28" s="28">
        <f t="shared" si="2"/>
        <v>0</v>
      </c>
      <c r="P28" s="28">
        <f t="shared" si="22"/>
        <v>0</v>
      </c>
      <c r="Q28" s="25">
        <v>0</v>
      </c>
      <c r="R28" s="25">
        <v>7741.3</v>
      </c>
      <c r="S28" s="28">
        <f t="shared" si="23"/>
        <v>8.737188983281434E-2</v>
      </c>
      <c r="T28" s="28">
        <f t="shared" si="24"/>
        <v>0.15002595604775912</v>
      </c>
      <c r="U28" s="28">
        <f t="shared" si="25"/>
        <v>1.3108051303867456E-2</v>
      </c>
      <c r="V28" s="25">
        <v>0</v>
      </c>
      <c r="W28" s="25">
        <v>1253.9000000000001</v>
      </c>
      <c r="X28" s="28">
        <f t="shared" si="26"/>
        <v>0</v>
      </c>
      <c r="Y28" s="28">
        <f t="shared" si="3"/>
        <v>0</v>
      </c>
      <c r="Z28" s="28">
        <f t="shared" si="27"/>
        <v>0</v>
      </c>
      <c r="AA28" s="25">
        <v>0</v>
      </c>
      <c r="AB28" s="25">
        <v>12863.4</v>
      </c>
      <c r="AC28" s="28">
        <f t="shared" si="28"/>
        <v>0.11548810351603833</v>
      </c>
      <c r="AD28" s="28">
        <f t="shared" si="4"/>
        <v>8.9089976211577035E-2</v>
      </c>
      <c r="AE28" s="28">
        <f t="shared" si="29"/>
        <v>1.0288832394964002E-2</v>
      </c>
      <c r="AF28" s="25">
        <v>1200</v>
      </c>
      <c r="AG28" s="25">
        <v>212821.6</v>
      </c>
      <c r="AH28" s="28">
        <f t="shared" si="30"/>
        <v>0.70624099323800016</v>
      </c>
      <c r="AI28" s="28">
        <f t="shared" si="5"/>
        <v>3.2375919868043765E-2</v>
      </c>
      <c r="AJ28" s="28">
        <f t="shared" si="31"/>
        <v>2.286520180460113E-2</v>
      </c>
      <c r="AK28" s="25">
        <v>1200</v>
      </c>
      <c r="AL28" s="25">
        <v>226938.9</v>
      </c>
      <c r="AM28" s="28">
        <f t="shared" si="32"/>
        <v>0.82172909675403849</v>
      </c>
      <c r="AN28" s="28">
        <f t="shared" si="6"/>
        <v>3.5573772655981287E-2</v>
      </c>
      <c r="AO28" s="28">
        <f t="shared" si="33"/>
        <v>2.9232004072733016E-2</v>
      </c>
      <c r="AP28" s="25">
        <v>1200</v>
      </c>
      <c r="AQ28" s="25">
        <v>235844.6</v>
      </c>
      <c r="AR28" s="28">
        <f t="shared" si="34"/>
        <v>0.90910098658685268</v>
      </c>
      <c r="AS28" s="28">
        <f t="shared" si="35"/>
        <v>4.0817850157030017E-2</v>
      </c>
      <c r="AT28" s="28">
        <f t="shared" si="36"/>
        <v>3.7107547848110309E-2</v>
      </c>
      <c r="AU28" s="25">
        <v>0</v>
      </c>
      <c r="AV28" s="25">
        <v>250</v>
      </c>
      <c r="AW28" s="28">
        <f t="shared" si="37"/>
        <v>0</v>
      </c>
      <c r="AX28" s="28">
        <f t="shared" si="7"/>
        <v>0</v>
      </c>
      <c r="AY28" s="28">
        <f t="shared" si="38"/>
        <v>0</v>
      </c>
      <c r="AZ28" s="25">
        <v>0</v>
      </c>
      <c r="BA28" s="25">
        <v>893.5</v>
      </c>
      <c r="BB28" s="28">
        <f t="shared" si="39"/>
        <v>1.2596869929759853E-2</v>
      </c>
      <c r="BC28" s="28">
        <f t="shared" si="8"/>
        <v>0.13989927252378287</v>
      </c>
      <c r="BD28" s="28">
        <f t="shared" si="40"/>
        <v>1.7622929392501192E-3</v>
      </c>
      <c r="BE28" s="25">
        <v>0</v>
      </c>
      <c r="BF28" s="25">
        <v>100</v>
      </c>
      <c r="BG28" s="28">
        <f t="shared" si="41"/>
        <v>4.5348731747135468E-2</v>
      </c>
      <c r="BH28" s="28">
        <f t="shared" si="9"/>
        <v>0.81818181818181823</v>
      </c>
      <c r="BI28" s="28">
        <f t="shared" si="42"/>
        <v>3.7103507793110842E-2</v>
      </c>
      <c r="BJ28" s="25">
        <v>0</v>
      </c>
      <c r="BK28" s="25">
        <v>2200</v>
      </c>
      <c r="BL28" s="28">
        <f t="shared" si="43"/>
        <v>5.7945601676895324E-2</v>
      </c>
      <c r="BM28" s="28">
        <f t="shared" si="10"/>
        <v>0.26136363636363635</v>
      </c>
      <c r="BN28" s="28">
        <f t="shared" si="44"/>
        <v>1.5144873165552186E-2</v>
      </c>
      <c r="BO28" s="25">
        <v>0</v>
      </c>
      <c r="BP28" s="25">
        <v>2683.6</v>
      </c>
      <c r="BQ28" s="28">
        <f t="shared" si="45"/>
        <v>0</v>
      </c>
      <c r="BR28" s="28">
        <f t="shared" si="11"/>
        <v>0</v>
      </c>
      <c r="BS28" s="28">
        <f t="shared" si="46"/>
        <v>0</v>
      </c>
      <c r="BT28" s="25">
        <v>0</v>
      </c>
      <c r="BU28" s="25">
        <v>711.8</v>
      </c>
      <c r="BV28" s="28">
        <f t="shared" si="47"/>
        <v>0</v>
      </c>
      <c r="BW28" s="28">
        <f t="shared" si="12"/>
        <v>0</v>
      </c>
      <c r="BX28" s="28">
        <f t="shared" si="48"/>
        <v>0</v>
      </c>
      <c r="BY28" s="25">
        <v>0</v>
      </c>
      <c r="BZ28" s="25">
        <v>5888.1</v>
      </c>
      <c r="CA28" s="28">
        <f t="shared" si="49"/>
        <v>1.451159415908335E-2</v>
      </c>
      <c r="CB28" s="28">
        <f t="shared" si="13"/>
        <v>2.4456106384062769E-2</v>
      </c>
      <c r="CC28" s="28">
        <f t="shared" si="50"/>
        <v>3.5489709055688633E-4</v>
      </c>
      <c r="CD28" s="25">
        <v>0</v>
      </c>
      <c r="CE28" s="25">
        <v>9383.5</v>
      </c>
      <c r="CF28" s="28">
        <f t="shared" si="51"/>
        <v>1.451159415908335E-2</v>
      </c>
      <c r="CG28" s="28">
        <f t="shared" si="14"/>
        <v>1.5346086215164917E-2</v>
      </c>
      <c r="CH28" s="28">
        <f t="shared" si="52"/>
        <v>2.2269617508477671E-4</v>
      </c>
      <c r="CI28" s="25">
        <v>0</v>
      </c>
      <c r="CJ28" s="25">
        <v>183</v>
      </c>
      <c r="CK28" s="28">
        <f t="shared" si="53"/>
        <v>1.8441817577168423E-2</v>
      </c>
      <c r="CL28" s="28">
        <f t="shared" si="15"/>
        <v>1</v>
      </c>
      <c r="CM28" s="28">
        <f t="shared" si="54"/>
        <v>1.8441817577168423E-2</v>
      </c>
      <c r="CN28" s="25">
        <v>0</v>
      </c>
      <c r="CO28" s="25">
        <v>183</v>
      </c>
      <c r="CP28" s="28">
        <f t="shared" si="55"/>
        <v>1.8441817577168423E-2</v>
      </c>
      <c r="CQ28" s="28">
        <f t="shared" si="16"/>
        <v>1</v>
      </c>
      <c r="CR28" s="28">
        <f t="shared" si="56"/>
        <v>1.8441817577168423E-2</v>
      </c>
      <c r="CS28" s="25">
        <v>0</v>
      </c>
      <c r="CT28" s="25">
        <v>11808.5</v>
      </c>
      <c r="CU28" s="28">
        <f t="shared" si="57"/>
        <v>9.0899013413147101E-2</v>
      </c>
      <c r="CV28" s="28">
        <f t="shared" si="58"/>
        <v>0.16292763989740255</v>
      </c>
      <c r="CW28" s="28">
        <f t="shared" si="59"/>
        <v>1.4809961724406396E-2</v>
      </c>
      <c r="CX28" s="25">
        <v>1200</v>
      </c>
      <c r="CY28" s="25">
        <v>247653.1</v>
      </c>
      <c r="CZ28" s="28">
        <f t="shared" si="60"/>
        <v>4.0068547496477938E-2</v>
      </c>
    </row>
    <row r="29" spans="1:104" x14ac:dyDescent="0.25">
      <c r="A29" s="10">
        <v>36250</v>
      </c>
      <c r="B29" s="25">
        <v>0</v>
      </c>
      <c r="C29" s="25">
        <v>157</v>
      </c>
      <c r="D29" s="28">
        <f t="shared" si="17"/>
        <v>1.2644465026376193E-2</v>
      </c>
      <c r="E29" s="28">
        <f t="shared" si="0"/>
        <v>1</v>
      </c>
      <c r="F29" s="28">
        <f t="shared" si="18"/>
        <v>1.2644465026376193E-2</v>
      </c>
      <c r="G29" s="25">
        <v>0</v>
      </c>
      <c r="H29" s="25">
        <v>867.8</v>
      </c>
      <c r="I29" s="28">
        <f t="shared" si="19"/>
        <v>5.7181975596987879E-2</v>
      </c>
      <c r="J29" s="28">
        <f t="shared" si="1"/>
        <v>0.4284852142426071</v>
      </c>
      <c r="K29" s="28">
        <f t="shared" si="20"/>
        <v>2.4501631064490881E-2</v>
      </c>
      <c r="L29" s="25">
        <v>0</v>
      </c>
      <c r="M29" s="25">
        <v>5687.3</v>
      </c>
      <c r="N29" s="28">
        <f t="shared" si="21"/>
        <v>0</v>
      </c>
      <c r="O29" s="28">
        <f t="shared" si="2"/>
        <v>0</v>
      </c>
      <c r="P29" s="28">
        <f t="shared" si="22"/>
        <v>0</v>
      </c>
      <c r="Q29" s="25">
        <v>0</v>
      </c>
      <c r="R29" s="25">
        <v>8525.7999999999993</v>
      </c>
      <c r="S29" s="28">
        <f t="shared" si="23"/>
        <v>6.9826440623364072E-2</v>
      </c>
      <c r="T29" s="28">
        <f t="shared" si="24"/>
        <v>0.13759720679257262</v>
      </c>
      <c r="U29" s="28">
        <f t="shared" si="25"/>
        <v>9.6079231900423195E-3</v>
      </c>
      <c r="V29" s="25">
        <v>0</v>
      </c>
      <c r="W29" s="25">
        <v>1253.9000000000001</v>
      </c>
      <c r="X29" s="28">
        <f t="shared" si="26"/>
        <v>0</v>
      </c>
      <c r="Y29" s="28">
        <f t="shared" si="3"/>
        <v>0</v>
      </c>
      <c r="Z29" s="28">
        <f t="shared" si="27"/>
        <v>0</v>
      </c>
      <c r="AA29" s="25">
        <v>0</v>
      </c>
      <c r="AB29" s="25">
        <v>13013.4</v>
      </c>
      <c r="AC29" s="28">
        <f t="shared" si="28"/>
        <v>9.2296540893166357E-2</v>
      </c>
      <c r="AD29" s="28">
        <f t="shared" si="4"/>
        <v>8.8063073447369633E-2</v>
      </c>
      <c r="AE29" s="28">
        <f t="shared" si="29"/>
        <v>8.1279170596130629E-3</v>
      </c>
      <c r="AF29" s="25">
        <v>2044.9</v>
      </c>
      <c r="AG29" s="25">
        <v>213439.1</v>
      </c>
      <c r="AH29" s="28">
        <f t="shared" si="30"/>
        <v>0.70817057947086537</v>
      </c>
      <c r="AI29" s="28">
        <f t="shared" si="5"/>
        <v>4.0621775288553083E-2</v>
      </c>
      <c r="AJ29" s="28">
        <f t="shared" si="31"/>
        <v>2.8767146145229915E-2</v>
      </c>
      <c r="AK29" s="25">
        <v>2044.9</v>
      </c>
      <c r="AL29" s="25">
        <v>227706.4</v>
      </c>
      <c r="AM29" s="28">
        <f t="shared" si="32"/>
        <v>0.80046712036403178</v>
      </c>
      <c r="AN29" s="28">
        <f t="shared" si="6"/>
        <v>4.3360729746728402E-2</v>
      </c>
      <c r="AO29" s="28">
        <f t="shared" si="33"/>
        <v>3.4708838477246699E-2</v>
      </c>
      <c r="AP29" s="25">
        <v>2044.9</v>
      </c>
      <c r="AQ29" s="25">
        <v>237396.6</v>
      </c>
      <c r="AR29" s="28">
        <f t="shared" si="34"/>
        <v>0.87029356098739563</v>
      </c>
      <c r="AS29" s="28">
        <f t="shared" si="35"/>
        <v>4.7532790411449387E-2</v>
      </c>
      <c r="AT29" s="28">
        <f t="shared" si="36"/>
        <v>4.136748143084782E-2</v>
      </c>
      <c r="AU29" s="25">
        <v>0</v>
      </c>
      <c r="AV29" s="25">
        <v>250</v>
      </c>
      <c r="AW29" s="28">
        <f t="shared" si="37"/>
        <v>0</v>
      </c>
      <c r="AX29" s="28">
        <f t="shared" si="7"/>
        <v>0</v>
      </c>
      <c r="AY29" s="28">
        <f t="shared" si="38"/>
        <v>0</v>
      </c>
      <c r="AZ29" s="25">
        <v>708.5</v>
      </c>
      <c r="BA29" s="25">
        <v>1342.5</v>
      </c>
      <c r="BB29" s="28">
        <f t="shared" si="39"/>
        <v>6.7128417831111828E-2</v>
      </c>
      <c r="BC29" s="28">
        <f t="shared" si="8"/>
        <v>0.62085661080074483</v>
      </c>
      <c r="BD29" s="28">
        <f t="shared" si="40"/>
        <v>4.1677121983040376E-2</v>
      </c>
      <c r="BE29" s="25">
        <v>0</v>
      </c>
      <c r="BF29" s="25">
        <v>100</v>
      </c>
      <c r="BG29" s="28">
        <f t="shared" si="41"/>
        <v>3.6242097209358518E-2</v>
      </c>
      <c r="BH29" s="28">
        <f t="shared" si="9"/>
        <v>0.81818181818181823</v>
      </c>
      <c r="BI29" s="28">
        <f t="shared" si="42"/>
        <v>2.9652624989475154E-2</v>
      </c>
      <c r="BJ29" s="25">
        <v>708.5</v>
      </c>
      <c r="BK29" s="25">
        <v>2649</v>
      </c>
      <c r="BL29" s="28">
        <f t="shared" si="43"/>
        <v>0.10337051504047035</v>
      </c>
      <c r="BM29" s="28">
        <f t="shared" si="10"/>
        <v>0.48452246130615328</v>
      </c>
      <c r="BN29" s="28">
        <f t="shared" si="44"/>
        <v>5.0085336373893431E-2</v>
      </c>
      <c r="BO29" s="25">
        <v>0</v>
      </c>
      <c r="BP29" s="25">
        <v>2683.6</v>
      </c>
      <c r="BQ29" s="28">
        <f t="shared" si="45"/>
        <v>0</v>
      </c>
      <c r="BR29" s="28">
        <f t="shared" si="11"/>
        <v>0</v>
      </c>
      <c r="BS29" s="28">
        <f t="shared" si="46"/>
        <v>0</v>
      </c>
      <c r="BT29" s="25">
        <v>0</v>
      </c>
      <c r="BU29" s="25">
        <v>711.8</v>
      </c>
      <c r="BV29" s="28">
        <f t="shared" si="47"/>
        <v>0</v>
      </c>
      <c r="BW29" s="28">
        <f t="shared" si="12"/>
        <v>0</v>
      </c>
      <c r="BX29" s="28">
        <f t="shared" si="48"/>
        <v>0</v>
      </c>
      <c r="BY29" s="25">
        <v>0</v>
      </c>
      <c r="BZ29" s="25">
        <v>5888.1</v>
      </c>
      <c r="CA29" s="28">
        <f t="shared" si="49"/>
        <v>1.1597471106994725E-2</v>
      </c>
      <c r="CB29" s="28">
        <f t="shared" si="13"/>
        <v>2.4456106384062769E-2</v>
      </c>
      <c r="CC29" s="28">
        <f t="shared" si="50"/>
        <v>2.8362898717875721E-4</v>
      </c>
      <c r="CD29" s="25">
        <v>0</v>
      </c>
      <c r="CE29" s="25">
        <v>9383.5</v>
      </c>
      <c r="CF29" s="28">
        <f t="shared" si="51"/>
        <v>1.1597471106994725E-2</v>
      </c>
      <c r="CG29" s="28">
        <f t="shared" si="14"/>
        <v>1.5346086215164917E-2</v>
      </c>
      <c r="CH29" s="28">
        <f t="shared" si="52"/>
        <v>1.7797579148582518E-4</v>
      </c>
      <c r="CI29" s="25">
        <v>0</v>
      </c>
      <c r="CJ29" s="25">
        <v>183</v>
      </c>
      <c r="CK29" s="28">
        <f t="shared" si="53"/>
        <v>1.473845286513913E-2</v>
      </c>
      <c r="CL29" s="28">
        <f t="shared" si="15"/>
        <v>1</v>
      </c>
      <c r="CM29" s="28">
        <f t="shared" si="54"/>
        <v>1.473845286513913E-2</v>
      </c>
      <c r="CN29" s="25">
        <v>0</v>
      </c>
      <c r="CO29" s="25">
        <v>183</v>
      </c>
      <c r="CP29" s="28">
        <f t="shared" si="55"/>
        <v>1.473845286513913E-2</v>
      </c>
      <c r="CQ29" s="28">
        <f t="shared" si="16"/>
        <v>1</v>
      </c>
      <c r="CR29" s="28">
        <f t="shared" si="56"/>
        <v>1.473845286513913E-2</v>
      </c>
      <c r="CS29" s="25">
        <v>708.5</v>
      </c>
      <c r="CT29" s="25">
        <v>12257.5</v>
      </c>
      <c r="CU29" s="28">
        <f t="shared" si="57"/>
        <v>0.1297064390126042</v>
      </c>
      <c r="CV29" s="28">
        <f t="shared" si="58"/>
        <v>0.26182308855326686</v>
      </c>
      <c r="CW29" s="28">
        <f t="shared" si="59"/>
        <v>3.3960140467525976E-2</v>
      </c>
      <c r="CX29" s="25">
        <v>2753.4</v>
      </c>
      <c r="CY29" s="25">
        <v>249654.1</v>
      </c>
      <c r="CZ29" s="28">
        <f t="shared" si="60"/>
        <v>4.9734813087387711E-2</v>
      </c>
    </row>
    <row r="30" spans="1:104" x14ac:dyDescent="0.25">
      <c r="A30" s="10">
        <v>36280</v>
      </c>
      <c r="B30" s="25">
        <v>0</v>
      </c>
      <c r="C30" s="25">
        <v>160</v>
      </c>
      <c r="D30" s="28">
        <f t="shared" si="17"/>
        <v>1.1478621980464409E-2</v>
      </c>
      <c r="E30" s="28">
        <f t="shared" si="0"/>
        <v>0.98124999999999996</v>
      </c>
      <c r="F30" s="28">
        <f t="shared" si="18"/>
        <v>1.1263397818330701E-2</v>
      </c>
      <c r="G30" s="25">
        <v>0</v>
      </c>
      <c r="H30" s="25">
        <v>867.8</v>
      </c>
      <c r="I30" s="28">
        <f t="shared" si="19"/>
        <v>5.1909691758788089E-2</v>
      </c>
      <c r="J30" s="28">
        <f t="shared" si="1"/>
        <v>0.4284852142426071</v>
      </c>
      <c r="K30" s="28">
        <f t="shared" si="20"/>
        <v>2.2242535394532012E-2</v>
      </c>
      <c r="L30" s="25">
        <v>0</v>
      </c>
      <c r="M30" s="25">
        <v>5812.3</v>
      </c>
      <c r="N30" s="28">
        <f t="shared" si="21"/>
        <v>0</v>
      </c>
      <c r="O30" s="28">
        <f t="shared" si="2"/>
        <v>0</v>
      </c>
      <c r="P30" s="28">
        <f t="shared" si="22"/>
        <v>0</v>
      </c>
      <c r="Q30" s="25">
        <v>0</v>
      </c>
      <c r="R30" s="25">
        <v>8950.7999999999993</v>
      </c>
      <c r="S30" s="28">
        <f t="shared" si="23"/>
        <v>6.3388313739252494E-2</v>
      </c>
      <c r="T30" s="28">
        <f t="shared" si="24"/>
        <v>0.13759720679257262</v>
      </c>
      <c r="U30" s="28">
        <f t="shared" si="25"/>
        <v>8.7220549138123972E-3</v>
      </c>
      <c r="V30" s="25">
        <v>110</v>
      </c>
      <c r="W30" s="25">
        <v>1253.9000000000001</v>
      </c>
      <c r="X30" s="28">
        <f t="shared" si="26"/>
        <v>8.0423466105164643E-3</v>
      </c>
      <c r="Y30" s="28">
        <f t="shared" si="3"/>
        <v>8.7726293962835947E-2</v>
      </c>
      <c r="Z30" s="28">
        <f t="shared" si="27"/>
        <v>7.0552526290518463E-4</v>
      </c>
      <c r="AA30" s="25">
        <v>0</v>
      </c>
      <c r="AB30" s="25">
        <v>13463.4</v>
      </c>
      <c r="AC30" s="28">
        <f t="shared" si="28"/>
        <v>8.3786629233198809E-2</v>
      </c>
      <c r="AD30" s="28">
        <f t="shared" si="4"/>
        <v>8.5119657738758417E-2</v>
      </c>
      <c r="AE30" s="28">
        <f t="shared" si="29"/>
        <v>7.1318892034141334E-3</v>
      </c>
      <c r="AF30" s="25">
        <v>500</v>
      </c>
      <c r="AG30" s="25">
        <v>216176.2</v>
      </c>
      <c r="AH30" s="28">
        <f t="shared" si="30"/>
        <v>0.67943206410481372</v>
      </c>
      <c r="AI30" s="28">
        <f t="shared" si="5"/>
        <v>4.2931668117425659E-2</v>
      </c>
      <c r="AJ30" s="28">
        <f t="shared" si="31"/>
        <v>2.9169151884485336E-2</v>
      </c>
      <c r="AK30" s="25">
        <v>610</v>
      </c>
      <c r="AL30" s="25">
        <v>230893.5</v>
      </c>
      <c r="AM30" s="28">
        <f t="shared" si="32"/>
        <v>0.77126103994852901</v>
      </c>
      <c r="AN30" s="28">
        <f t="shared" si="6"/>
        <v>4.5687730490464221E-2</v>
      </c>
      <c r="AO30" s="28">
        <f t="shared" si="33"/>
        <v>3.5237166530963551E-2</v>
      </c>
      <c r="AP30" s="25">
        <v>610</v>
      </c>
      <c r="AQ30" s="25">
        <v>241008.7</v>
      </c>
      <c r="AR30" s="28">
        <f t="shared" si="34"/>
        <v>0.83464935368778137</v>
      </c>
      <c r="AS30" s="28">
        <f t="shared" si="35"/>
        <v>5.1598626326689448E-2</v>
      </c>
      <c r="AT30" s="28">
        <f t="shared" si="36"/>
        <v>4.3066760114748685E-2</v>
      </c>
      <c r="AU30" s="25">
        <v>250</v>
      </c>
      <c r="AV30" s="25">
        <v>250</v>
      </c>
      <c r="AW30" s="28">
        <f t="shared" si="37"/>
        <v>1.827806047844651E-2</v>
      </c>
      <c r="AX30" s="28">
        <f t="shared" si="7"/>
        <v>1</v>
      </c>
      <c r="AY30" s="28">
        <f t="shared" si="38"/>
        <v>1.827806047844651E-2</v>
      </c>
      <c r="AZ30" s="25">
        <v>0</v>
      </c>
      <c r="BA30" s="25">
        <v>634</v>
      </c>
      <c r="BB30" s="28">
        <f t="shared" si="39"/>
        <v>6.0939053635140669E-2</v>
      </c>
      <c r="BC30" s="28">
        <f t="shared" si="8"/>
        <v>0.62085661080074483</v>
      </c>
      <c r="BD30" s="28">
        <f t="shared" si="40"/>
        <v>3.7834414305318247E-2</v>
      </c>
      <c r="BE30" s="25">
        <v>0</v>
      </c>
      <c r="BF30" s="25">
        <v>100</v>
      </c>
      <c r="BG30" s="28">
        <f t="shared" si="41"/>
        <v>3.2900508861203721E-2</v>
      </c>
      <c r="BH30" s="28">
        <f t="shared" si="9"/>
        <v>0.81818181818181823</v>
      </c>
      <c r="BI30" s="28">
        <f t="shared" si="42"/>
        <v>2.6918598159166682E-2</v>
      </c>
      <c r="BJ30" s="25">
        <v>250</v>
      </c>
      <c r="BK30" s="25">
        <v>2190.5</v>
      </c>
      <c r="BL30" s="28">
        <f t="shared" si="43"/>
        <v>0.1121176229747909</v>
      </c>
      <c r="BM30" s="28">
        <f t="shared" si="10"/>
        <v>0.57889769724424311</v>
      </c>
      <c r="BN30" s="28">
        <f t="shared" si="44"/>
        <v>6.4904633760604694E-2</v>
      </c>
      <c r="BO30" s="25">
        <v>0</v>
      </c>
      <c r="BP30" s="25">
        <v>3033.6</v>
      </c>
      <c r="BQ30" s="28">
        <f t="shared" si="45"/>
        <v>0</v>
      </c>
      <c r="BR30" s="28">
        <f t="shared" si="11"/>
        <v>0</v>
      </c>
      <c r="BS30" s="28">
        <f t="shared" si="46"/>
        <v>0</v>
      </c>
      <c r="BT30" s="25">
        <v>0</v>
      </c>
      <c r="BU30" s="25">
        <v>711.8</v>
      </c>
      <c r="BV30" s="28">
        <f t="shared" si="47"/>
        <v>0</v>
      </c>
      <c r="BW30" s="28">
        <f t="shared" si="12"/>
        <v>0</v>
      </c>
      <c r="BX30" s="28">
        <f t="shared" si="48"/>
        <v>0</v>
      </c>
      <c r="BY30" s="25">
        <v>401.1</v>
      </c>
      <c r="BZ30" s="25">
        <v>6080.8</v>
      </c>
      <c r="CA30" s="28">
        <f t="shared" si="49"/>
        <v>3.9853483067204772E-2</v>
      </c>
      <c r="CB30" s="28">
        <f t="shared" si="13"/>
        <v>8.9642810156558353E-2</v>
      </c>
      <c r="CC30" s="28">
        <f t="shared" si="50"/>
        <v>3.5725782166710503E-3</v>
      </c>
      <c r="CD30" s="25">
        <v>401.1</v>
      </c>
      <c r="CE30" s="25">
        <v>9926.2000000000007</v>
      </c>
      <c r="CF30" s="28">
        <f t="shared" si="51"/>
        <v>3.9853483067204772E-2</v>
      </c>
      <c r="CG30" s="28">
        <f t="shared" si="14"/>
        <v>5.4915274727488868E-2</v>
      </c>
      <c r="CH30" s="28">
        <f t="shared" si="52"/>
        <v>2.1885649714828755E-3</v>
      </c>
      <c r="CI30" s="25">
        <v>0</v>
      </c>
      <c r="CJ30" s="25">
        <v>183</v>
      </c>
      <c r="CK30" s="28">
        <f t="shared" si="53"/>
        <v>1.3379540270222846E-2</v>
      </c>
      <c r="CL30" s="28">
        <f t="shared" si="15"/>
        <v>1</v>
      </c>
      <c r="CM30" s="28">
        <f t="shared" si="54"/>
        <v>1.3379540270222846E-2</v>
      </c>
      <c r="CN30" s="25">
        <v>0</v>
      </c>
      <c r="CO30" s="25">
        <v>183</v>
      </c>
      <c r="CP30" s="28">
        <f t="shared" si="55"/>
        <v>1.3379540270222846E-2</v>
      </c>
      <c r="CQ30" s="28">
        <f t="shared" si="16"/>
        <v>1</v>
      </c>
      <c r="CR30" s="28">
        <f t="shared" si="56"/>
        <v>1.3379540270222846E-2</v>
      </c>
      <c r="CS30" s="25">
        <v>651.1</v>
      </c>
      <c r="CT30" s="25">
        <v>12341.7</v>
      </c>
      <c r="CU30" s="28">
        <f t="shared" si="57"/>
        <v>0.16535064631221852</v>
      </c>
      <c r="CV30" s="28">
        <f t="shared" si="58"/>
        <v>0.37896077347140533</v>
      </c>
      <c r="CW30" s="28">
        <f t="shared" si="59"/>
        <v>6.2661408820475106E-2</v>
      </c>
      <c r="CX30" s="25">
        <v>1261.0999999999999</v>
      </c>
      <c r="CY30" s="25">
        <v>253350.39999999999</v>
      </c>
      <c r="CZ30" s="28">
        <f t="shared" si="60"/>
        <v>5.3986889304299505E-2</v>
      </c>
    </row>
    <row r="31" spans="1:104" x14ac:dyDescent="0.25">
      <c r="A31" s="10">
        <v>36311</v>
      </c>
      <c r="B31" s="25">
        <v>0</v>
      </c>
      <c r="C31" s="25">
        <v>160</v>
      </c>
      <c r="D31" s="28">
        <f t="shared" si="17"/>
        <v>9.882355903291392E-3</v>
      </c>
      <c r="E31" s="28">
        <f t="shared" si="0"/>
        <v>0.98124999999999996</v>
      </c>
      <c r="F31" s="28">
        <f t="shared" si="18"/>
        <v>9.697061730104678E-3</v>
      </c>
      <c r="G31" s="25">
        <v>0</v>
      </c>
      <c r="H31" s="25">
        <v>867.8</v>
      </c>
      <c r="I31" s="28">
        <f t="shared" si="19"/>
        <v>4.4690908862018396E-2</v>
      </c>
      <c r="J31" s="28">
        <f t="shared" si="1"/>
        <v>0.4284852142426071</v>
      </c>
      <c r="K31" s="28">
        <f t="shared" si="20"/>
        <v>1.914939365843878E-2</v>
      </c>
      <c r="L31" s="25">
        <v>0</v>
      </c>
      <c r="M31" s="25">
        <v>6162.3</v>
      </c>
      <c r="N31" s="28">
        <f t="shared" si="21"/>
        <v>0</v>
      </c>
      <c r="O31" s="28">
        <f t="shared" si="2"/>
        <v>0</v>
      </c>
      <c r="P31" s="28">
        <f t="shared" si="22"/>
        <v>0</v>
      </c>
      <c r="Q31" s="25">
        <v>0</v>
      </c>
      <c r="R31" s="25">
        <v>9300.7999999999993</v>
      </c>
      <c r="S31" s="28">
        <f t="shared" si="23"/>
        <v>5.4573264765309791E-2</v>
      </c>
      <c r="T31" s="28">
        <f t="shared" si="24"/>
        <v>0.13759720679257262</v>
      </c>
      <c r="U31" s="28">
        <f t="shared" si="25"/>
        <v>7.5091287972581487E-3</v>
      </c>
      <c r="V31" s="25">
        <v>0</v>
      </c>
      <c r="W31" s="25">
        <v>1943.9</v>
      </c>
      <c r="X31" s="28">
        <f t="shared" si="26"/>
        <v>6.9239436265098927E-3</v>
      </c>
      <c r="Y31" s="28">
        <f t="shared" si="3"/>
        <v>5.6587273007870774E-2</v>
      </c>
      <c r="Z31" s="28">
        <f t="shared" si="27"/>
        <v>3.9180708828442213E-4</v>
      </c>
      <c r="AA31" s="25">
        <v>0</v>
      </c>
      <c r="AB31" s="25">
        <v>14718.4</v>
      </c>
      <c r="AC31" s="28">
        <f t="shared" si="28"/>
        <v>7.2134903599821248E-2</v>
      </c>
      <c r="AD31" s="28">
        <f t="shared" si="4"/>
        <v>7.7861724100445701E-2</v>
      </c>
      <c r="AE31" s="28">
        <f t="shared" si="29"/>
        <v>5.616547962101529E-3</v>
      </c>
      <c r="AF31" s="25">
        <v>2154.6999999999998</v>
      </c>
      <c r="AG31" s="25">
        <v>215259.3</v>
      </c>
      <c r="AH31" s="28">
        <f t="shared" si="30"/>
        <v>0.70169133059313038</v>
      </c>
      <c r="AI31" s="28">
        <f t="shared" si="5"/>
        <v>5.1499984576845584E-2</v>
      </c>
      <c r="AJ31" s="28">
        <f t="shared" si="31"/>
        <v>3.6137092703252473E-2</v>
      </c>
      <c r="AK31" s="25">
        <v>2154.6999999999998</v>
      </c>
      <c r="AL31" s="25">
        <v>231921.59999999998</v>
      </c>
      <c r="AM31" s="28">
        <f t="shared" si="32"/>
        <v>0.78075017781946143</v>
      </c>
      <c r="AN31" s="28">
        <f t="shared" si="6"/>
        <v>5.348229746604026E-2</v>
      </c>
      <c r="AO31" s="28">
        <f t="shared" si="33"/>
        <v>4.1756313256804262E-2</v>
      </c>
      <c r="AP31" s="25">
        <v>2154.6999999999998</v>
      </c>
      <c r="AQ31" s="25">
        <v>242386.8</v>
      </c>
      <c r="AR31" s="28">
        <f t="shared" si="34"/>
        <v>0.83532344258477098</v>
      </c>
      <c r="AS31" s="28">
        <f t="shared" si="35"/>
        <v>6.1542706623259766E-2</v>
      </c>
      <c r="AT31" s="28">
        <f t="shared" si="36"/>
        <v>5.1408065562525931E-2</v>
      </c>
      <c r="AU31" s="25">
        <v>0</v>
      </c>
      <c r="AV31" s="25">
        <v>250</v>
      </c>
      <c r="AW31" s="28">
        <f t="shared" si="37"/>
        <v>1.5736235514795211E-2</v>
      </c>
      <c r="AX31" s="28">
        <f t="shared" si="7"/>
        <v>1</v>
      </c>
      <c r="AY31" s="28">
        <f t="shared" si="38"/>
        <v>1.5736235514795211E-2</v>
      </c>
      <c r="AZ31" s="25">
        <v>0</v>
      </c>
      <c r="BA31" s="25">
        <v>634</v>
      </c>
      <c r="BB31" s="28">
        <f t="shared" si="39"/>
        <v>5.2464609206327235E-2</v>
      </c>
      <c r="BC31" s="28">
        <f t="shared" si="8"/>
        <v>0.62085661080074483</v>
      </c>
      <c r="BD31" s="28">
        <f t="shared" si="40"/>
        <v>3.2572999458825885E-2</v>
      </c>
      <c r="BE31" s="25">
        <v>0</v>
      </c>
      <c r="BF31" s="25">
        <v>100</v>
      </c>
      <c r="BG31" s="28">
        <f t="shared" si="41"/>
        <v>2.8325223926631379E-2</v>
      </c>
      <c r="BH31" s="28">
        <f t="shared" si="9"/>
        <v>0.81818181818181823</v>
      </c>
      <c r="BI31" s="28">
        <f t="shared" si="42"/>
        <v>2.3175183212698403E-2</v>
      </c>
      <c r="BJ31" s="25">
        <v>0</v>
      </c>
      <c r="BK31" s="25">
        <v>1940.5</v>
      </c>
      <c r="BL31" s="28">
        <f t="shared" si="43"/>
        <v>9.6526068647753829E-2</v>
      </c>
      <c r="BM31" s="28">
        <f t="shared" si="10"/>
        <v>0.57889769724424311</v>
      </c>
      <c r="BN31" s="28">
        <f t="shared" si="44"/>
        <v>5.5878718864224422E-2</v>
      </c>
      <c r="BO31" s="25">
        <v>0</v>
      </c>
      <c r="BP31" s="25">
        <v>3033.6</v>
      </c>
      <c r="BQ31" s="28">
        <f t="shared" si="45"/>
        <v>0</v>
      </c>
      <c r="BR31" s="28">
        <f t="shared" si="11"/>
        <v>0</v>
      </c>
      <c r="BS31" s="28">
        <f t="shared" si="46"/>
        <v>0</v>
      </c>
      <c r="BT31" s="25">
        <v>354.6</v>
      </c>
      <c r="BU31" s="25">
        <v>711.8</v>
      </c>
      <c r="BV31" s="28">
        <f t="shared" si="47"/>
        <v>2.2320276454185529E-2</v>
      </c>
      <c r="BW31" s="28">
        <f t="shared" si="12"/>
        <v>0.48910344827586211</v>
      </c>
      <c r="BX31" s="28">
        <f t="shared" si="48"/>
        <v>1.0916924180212674E-2</v>
      </c>
      <c r="BY31" s="25">
        <v>0</v>
      </c>
      <c r="BZ31" s="25">
        <v>5679.7</v>
      </c>
      <c r="CA31" s="28">
        <f t="shared" si="49"/>
        <v>3.4311287916459481E-2</v>
      </c>
      <c r="CB31" s="28">
        <f t="shared" si="13"/>
        <v>8.9642810156558353E-2</v>
      </c>
      <c r="CC31" s="28">
        <f t="shared" si="50"/>
        <v>3.0757602689221917E-3</v>
      </c>
      <c r="CD31" s="25">
        <v>354.6</v>
      </c>
      <c r="CE31" s="25">
        <v>9525.0999999999985</v>
      </c>
      <c r="CF31" s="28">
        <f t="shared" si="51"/>
        <v>5.663156437064501E-2</v>
      </c>
      <c r="CG31" s="28">
        <f t="shared" si="14"/>
        <v>9.0638915194132696E-2</v>
      </c>
      <c r="CH31" s="28">
        <f t="shared" si="52"/>
        <v>5.1330235603019598E-3</v>
      </c>
      <c r="CI31" s="25">
        <v>0</v>
      </c>
      <c r="CJ31" s="25">
        <v>183</v>
      </c>
      <c r="CK31" s="28">
        <f t="shared" si="53"/>
        <v>1.1518924396830095E-2</v>
      </c>
      <c r="CL31" s="28">
        <f t="shared" si="15"/>
        <v>1</v>
      </c>
      <c r="CM31" s="28">
        <f t="shared" si="54"/>
        <v>1.1518924396830095E-2</v>
      </c>
      <c r="CN31" s="25">
        <v>0</v>
      </c>
      <c r="CO31" s="25">
        <v>183</v>
      </c>
      <c r="CP31" s="28">
        <f t="shared" si="55"/>
        <v>1.1518924396830095E-2</v>
      </c>
      <c r="CQ31" s="28">
        <f t="shared" si="16"/>
        <v>1</v>
      </c>
      <c r="CR31" s="28">
        <f t="shared" si="56"/>
        <v>1.1518924396830095E-2</v>
      </c>
      <c r="CS31" s="25">
        <v>354.6</v>
      </c>
      <c r="CT31" s="25">
        <v>11690.6</v>
      </c>
      <c r="CU31" s="28">
        <f t="shared" si="57"/>
        <v>0.16467655741522891</v>
      </c>
      <c r="CV31" s="28">
        <f t="shared" si="58"/>
        <v>0.4460470905154042</v>
      </c>
      <c r="CW31" s="28">
        <f t="shared" si="59"/>
        <v>7.3453499311155759E-2</v>
      </c>
      <c r="CX31" s="25">
        <v>2509.2999999999997</v>
      </c>
      <c r="CY31" s="25">
        <v>254077.4</v>
      </c>
      <c r="CZ31" s="28">
        <f t="shared" si="60"/>
        <v>6.2527796647793149E-2</v>
      </c>
    </row>
    <row r="32" spans="1:104" x14ac:dyDescent="0.25">
      <c r="A32" s="10">
        <v>36341</v>
      </c>
      <c r="B32" s="25">
        <v>0</v>
      </c>
      <c r="C32" s="25">
        <v>160</v>
      </c>
      <c r="D32" s="28">
        <f t="shared" si="17"/>
        <v>8.7214469824904457E-3</v>
      </c>
      <c r="E32" s="28">
        <f t="shared" si="0"/>
        <v>0.98124999999999996</v>
      </c>
      <c r="F32" s="28">
        <f t="shared" si="18"/>
        <v>8.5579198515687502E-3</v>
      </c>
      <c r="G32" s="25">
        <v>0</v>
      </c>
      <c r="H32" s="25">
        <v>867.8</v>
      </c>
      <c r="I32" s="28">
        <f t="shared" si="19"/>
        <v>2.4997777975291086E-2</v>
      </c>
      <c r="J32" s="28">
        <f t="shared" si="1"/>
        <v>0.29182879377431908</v>
      </c>
      <c r="K32" s="28">
        <f t="shared" si="20"/>
        <v>7.2950713935674384E-3</v>
      </c>
      <c r="L32" s="25">
        <v>0</v>
      </c>
      <c r="M32" s="25">
        <v>6337.3</v>
      </c>
      <c r="N32" s="28">
        <f t="shared" si="21"/>
        <v>0</v>
      </c>
      <c r="O32" s="28">
        <f t="shared" si="2"/>
        <v>0</v>
      </c>
      <c r="P32" s="28">
        <f t="shared" si="22"/>
        <v>0</v>
      </c>
      <c r="Q32" s="25">
        <v>0</v>
      </c>
      <c r="R32" s="25">
        <v>9815.7999999999993</v>
      </c>
      <c r="S32" s="28">
        <f t="shared" si="23"/>
        <v>3.3719224957781534E-2</v>
      </c>
      <c r="T32" s="28">
        <f t="shared" si="24"/>
        <v>7.869830156877998E-2</v>
      </c>
      <c r="U32" s="28">
        <f t="shared" si="25"/>
        <v>2.6536457343930234E-3</v>
      </c>
      <c r="V32" s="25">
        <v>0</v>
      </c>
      <c r="W32" s="25">
        <v>1943.9</v>
      </c>
      <c r="X32" s="28">
        <f t="shared" si="26"/>
        <v>6.1105679495155989E-3</v>
      </c>
      <c r="Y32" s="28">
        <f t="shared" si="3"/>
        <v>5.6587273007870774E-2</v>
      </c>
      <c r="Z32" s="28">
        <f t="shared" si="27"/>
        <v>3.4578037679238431E-4</v>
      </c>
      <c r="AA32" s="25">
        <v>0</v>
      </c>
      <c r="AB32" s="25">
        <v>14378.4</v>
      </c>
      <c r="AC32" s="28">
        <f t="shared" si="28"/>
        <v>6.3661007910407963E-2</v>
      </c>
      <c r="AD32" s="28">
        <f t="shared" si="4"/>
        <v>7.7861724100445701E-2</v>
      </c>
      <c r="AE32" s="28">
        <f t="shared" si="29"/>
        <v>4.9567558338764759E-3</v>
      </c>
      <c r="AF32" s="25">
        <v>2264.6999999999998</v>
      </c>
      <c r="AG32" s="25">
        <v>215143</v>
      </c>
      <c r="AH32" s="28">
        <f t="shared" si="30"/>
        <v>0.72979068527242041</v>
      </c>
      <c r="AI32" s="28">
        <f t="shared" si="5"/>
        <v>6.0691972100061109E-2</v>
      </c>
      <c r="AJ32" s="28">
        <f t="shared" si="31"/>
        <v>4.4292435909438217E-2</v>
      </c>
      <c r="AK32" s="25">
        <v>2264.6999999999998</v>
      </c>
      <c r="AL32" s="25">
        <v>231465.3</v>
      </c>
      <c r="AM32" s="28">
        <f t="shared" si="32"/>
        <v>0.79956226113234397</v>
      </c>
      <c r="AN32" s="28">
        <f t="shared" si="6"/>
        <v>6.2061489744810329E-2</v>
      </c>
      <c r="AO32" s="28">
        <f t="shared" si="33"/>
        <v>4.9622025069602324E-2</v>
      </c>
      <c r="AP32" s="25">
        <v>2264.6999999999998</v>
      </c>
      <c r="AQ32" s="25">
        <v>242445.5</v>
      </c>
      <c r="AR32" s="28">
        <f t="shared" si="34"/>
        <v>0.83328148609012542</v>
      </c>
      <c r="AS32" s="28">
        <f t="shared" si="35"/>
        <v>6.8415003466267749E-2</v>
      </c>
      <c r="AT32" s="28">
        <f t="shared" si="36"/>
        <v>5.700895575923267E-2</v>
      </c>
      <c r="AU32" s="25">
        <v>0</v>
      </c>
      <c r="AV32" s="25">
        <v>250</v>
      </c>
      <c r="AW32" s="28">
        <f t="shared" si="37"/>
        <v>1.388765443071727E-2</v>
      </c>
      <c r="AX32" s="28">
        <f t="shared" si="7"/>
        <v>1</v>
      </c>
      <c r="AY32" s="28">
        <f t="shared" si="38"/>
        <v>1.388765443071727E-2</v>
      </c>
      <c r="AZ32" s="25">
        <v>185</v>
      </c>
      <c r="BA32" s="25">
        <v>634</v>
      </c>
      <c r="BB32" s="28">
        <f t="shared" si="39"/>
        <v>4.9634476935383524E-2</v>
      </c>
      <c r="BC32" s="28">
        <f t="shared" si="8"/>
        <v>0.6655493482309125</v>
      </c>
      <c r="BD32" s="28">
        <f t="shared" si="40"/>
        <v>3.3034193774126766E-2</v>
      </c>
      <c r="BE32" s="25">
        <v>0</v>
      </c>
      <c r="BF32" s="25">
        <v>100</v>
      </c>
      <c r="BG32" s="28">
        <f t="shared" si="41"/>
        <v>2.4997777975291086E-2</v>
      </c>
      <c r="BH32" s="28">
        <f t="shared" si="9"/>
        <v>0.81818181818181823</v>
      </c>
      <c r="BI32" s="28">
        <f t="shared" si="42"/>
        <v>2.0452727434329073E-2</v>
      </c>
      <c r="BJ32" s="25">
        <v>185</v>
      </c>
      <c r="BK32" s="25">
        <v>1940.5</v>
      </c>
      <c r="BL32" s="28">
        <f t="shared" si="43"/>
        <v>8.8519909341391881E-2</v>
      </c>
      <c r="BM32" s="28">
        <f t="shared" si="10"/>
        <v>0.60154775386938464</v>
      </c>
      <c r="BN32" s="28">
        <f t="shared" si="44"/>
        <v>5.3248952637035843E-2</v>
      </c>
      <c r="BO32" s="25">
        <v>325</v>
      </c>
      <c r="BP32" s="25">
        <v>3033.6</v>
      </c>
      <c r="BQ32" s="28">
        <f t="shared" si="45"/>
        <v>1.8053950759932453E-2</v>
      </c>
      <c r="BR32" s="28">
        <f t="shared" si="11"/>
        <v>0.10713343881856541</v>
      </c>
      <c r="BS32" s="28">
        <f t="shared" si="46"/>
        <v>1.9341818291726159E-3</v>
      </c>
      <c r="BT32" s="25">
        <v>0</v>
      </c>
      <c r="BU32" s="25">
        <v>357.2</v>
      </c>
      <c r="BV32" s="28">
        <f t="shared" si="47"/>
        <v>1.9698249044529378E-2</v>
      </c>
      <c r="BW32" s="28">
        <f t="shared" si="12"/>
        <v>0.48910344827586211</v>
      </c>
      <c r="BX32" s="28">
        <f t="shared" si="48"/>
        <v>9.6344815326760251E-3</v>
      </c>
      <c r="BY32" s="25">
        <v>0</v>
      </c>
      <c r="BZ32" s="25">
        <v>5679.7</v>
      </c>
      <c r="CA32" s="28">
        <f t="shared" si="49"/>
        <v>3.0280641720735937E-2</v>
      </c>
      <c r="CB32" s="28">
        <f t="shared" si="13"/>
        <v>8.9642810156558353E-2</v>
      </c>
      <c r="CC32" s="28">
        <f t="shared" si="50"/>
        <v>2.714441817190692E-3</v>
      </c>
      <c r="CD32" s="25">
        <v>325</v>
      </c>
      <c r="CE32" s="25">
        <v>9170.5</v>
      </c>
      <c r="CF32" s="28">
        <f t="shared" si="51"/>
        <v>6.8032841525197771E-2</v>
      </c>
      <c r="CG32" s="28">
        <f t="shared" si="14"/>
        <v>0.12338054844754286</v>
      </c>
      <c r="CH32" s="28">
        <f t="shared" si="52"/>
        <v>8.393929299823669E-3</v>
      </c>
      <c r="CI32" s="25">
        <v>0</v>
      </c>
      <c r="CJ32" s="25">
        <v>183</v>
      </c>
      <c r="CK32" s="28">
        <f t="shared" si="53"/>
        <v>1.0165763043285042E-2</v>
      </c>
      <c r="CL32" s="28">
        <f t="shared" si="15"/>
        <v>1</v>
      </c>
      <c r="CM32" s="28">
        <f t="shared" si="54"/>
        <v>1.0165763043285042E-2</v>
      </c>
      <c r="CN32" s="25">
        <v>0</v>
      </c>
      <c r="CO32" s="25">
        <v>183</v>
      </c>
      <c r="CP32" s="28">
        <f t="shared" si="55"/>
        <v>1.0165763043285042E-2</v>
      </c>
      <c r="CQ32" s="28">
        <f t="shared" si="16"/>
        <v>1</v>
      </c>
      <c r="CR32" s="28">
        <f t="shared" si="56"/>
        <v>1.0165763043285042E-2</v>
      </c>
      <c r="CS32" s="25">
        <v>510</v>
      </c>
      <c r="CT32" s="25">
        <v>11336</v>
      </c>
      <c r="CU32" s="28">
        <f t="shared" si="57"/>
        <v>0.16671851390987469</v>
      </c>
      <c r="CV32" s="28">
        <f t="shared" si="58"/>
        <v>0.48111574222507208</v>
      </c>
      <c r="CW32" s="28">
        <f t="shared" si="59"/>
        <v>8.0210901562410369E-2</v>
      </c>
      <c r="CX32" s="25">
        <v>2774.7</v>
      </c>
      <c r="CY32" s="25">
        <v>253781.50000000003</v>
      </c>
      <c r="CZ32" s="28">
        <f t="shared" si="60"/>
        <v>7.0933460476827498E-2</v>
      </c>
    </row>
    <row r="33" spans="1:104" x14ac:dyDescent="0.25">
      <c r="A33" s="10">
        <v>36372</v>
      </c>
      <c r="B33" s="25">
        <v>0</v>
      </c>
      <c r="C33" s="25">
        <v>160</v>
      </c>
      <c r="D33" s="28">
        <f t="shared" si="17"/>
        <v>8.6417578546423308E-3</v>
      </c>
      <c r="E33" s="28">
        <f t="shared" si="0"/>
        <v>0.98124999999999996</v>
      </c>
      <c r="F33" s="28">
        <f t="shared" si="18"/>
        <v>8.4797248948677868E-3</v>
      </c>
      <c r="G33" s="25">
        <v>0</v>
      </c>
      <c r="H33" s="25">
        <v>867.8</v>
      </c>
      <c r="I33" s="28">
        <f t="shared" si="19"/>
        <v>2.4769369647064006E-2</v>
      </c>
      <c r="J33" s="28">
        <f t="shared" si="1"/>
        <v>0.29182879377431908</v>
      </c>
      <c r="K33" s="28">
        <f t="shared" si="20"/>
        <v>7.2284152666529204E-3</v>
      </c>
      <c r="L33" s="25">
        <v>0</v>
      </c>
      <c r="M33" s="25">
        <v>7167.4</v>
      </c>
      <c r="N33" s="28">
        <f t="shared" si="21"/>
        <v>0</v>
      </c>
      <c r="O33" s="28">
        <f t="shared" si="2"/>
        <v>0</v>
      </c>
      <c r="P33" s="28">
        <f t="shared" si="22"/>
        <v>0</v>
      </c>
      <c r="Q33" s="25">
        <v>0</v>
      </c>
      <c r="R33" s="25">
        <v>10645.9</v>
      </c>
      <c r="S33" s="28">
        <f t="shared" si="23"/>
        <v>3.3411127501706335E-2</v>
      </c>
      <c r="T33" s="28">
        <f t="shared" si="24"/>
        <v>8.1443713940695023E-2</v>
      </c>
      <c r="U33" s="28">
        <f t="shared" si="25"/>
        <v>2.7211263106850592E-3</v>
      </c>
      <c r="V33" s="25">
        <v>0</v>
      </c>
      <c r="W33" s="25">
        <v>1943.9</v>
      </c>
      <c r="X33" s="28">
        <f t="shared" si="26"/>
        <v>6.0547348026156458E-3</v>
      </c>
      <c r="Y33" s="28">
        <f t="shared" si="3"/>
        <v>5.6587273007870774E-2</v>
      </c>
      <c r="Z33" s="28">
        <f t="shared" si="27"/>
        <v>3.426209312658681E-4</v>
      </c>
      <c r="AA33" s="25">
        <v>0</v>
      </c>
      <c r="AB33" s="25">
        <v>12987.4</v>
      </c>
      <c r="AC33" s="28">
        <f t="shared" si="28"/>
        <v>6.3079328034523E-2</v>
      </c>
      <c r="AD33" s="28">
        <f t="shared" si="4"/>
        <v>7.7861724100445701E-2</v>
      </c>
      <c r="AE33" s="28">
        <f t="shared" si="29"/>
        <v>4.9114652358655392E-3</v>
      </c>
      <c r="AF33" s="25">
        <v>460</v>
      </c>
      <c r="AG33" s="25">
        <v>222147.1</v>
      </c>
      <c r="AH33" s="28">
        <f t="shared" si="30"/>
        <v>0.73225962702833625</v>
      </c>
      <c r="AI33" s="28">
        <f t="shared" si="5"/>
        <v>5.9885544308253408E-2</v>
      </c>
      <c r="AJ33" s="28">
        <f t="shared" si="31"/>
        <v>4.3851766339550548E-2</v>
      </c>
      <c r="AK33" s="25">
        <v>460</v>
      </c>
      <c r="AL33" s="25">
        <v>237078.39999999999</v>
      </c>
      <c r="AM33" s="28">
        <f t="shared" si="32"/>
        <v>0.80139368986547499</v>
      </c>
      <c r="AN33" s="28">
        <f t="shared" si="6"/>
        <v>6.1411752399206349E-2</v>
      </c>
      <c r="AO33" s="28">
        <f t="shared" si="33"/>
        <v>4.9214990856304909E-2</v>
      </c>
      <c r="AP33" s="25">
        <v>460</v>
      </c>
      <c r="AQ33" s="25">
        <v>248888.7</v>
      </c>
      <c r="AR33" s="28">
        <f t="shared" si="34"/>
        <v>0.83480481736718126</v>
      </c>
      <c r="AS33" s="28">
        <f t="shared" si="35"/>
        <v>6.8137442976942797E-2</v>
      </c>
      <c r="AT33" s="28">
        <f t="shared" si="36"/>
        <v>5.6881465640233463E-2</v>
      </c>
      <c r="AU33" s="25">
        <v>0</v>
      </c>
      <c r="AV33" s="25">
        <v>450</v>
      </c>
      <c r="AW33" s="28">
        <f t="shared" si="37"/>
        <v>1.3760760915035558E-2</v>
      </c>
      <c r="AX33" s="28">
        <f t="shared" si="7"/>
        <v>0.55555555555555558</v>
      </c>
      <c r="AY33" s="28">
        <f t="shared" si="38"/>
        <v>7.6448671750197553E-3</v>
      </c>
      <c r="AZ33" s="25">
        <v>0</v>
      </c>
      <c r="BA33" s="25">
        <v>0</v>
      </c>
      <c r="BB33" s="28">
        <f t="shared" si="39"/>
        <v>4.9180959510337088E-2</v>
      </c>
      <c r="BC33" s="28">
        <f t="shared" si="8"/>
        <v>0.6655493482309125</v>
      </c>
      <c r="BD33" s="28">
        <f t="shared" si="40"/>
        <v>3.273235554747575E-2</v>
      </c>
      <c r="BE33" s="25">
        <v>0</v>
      </c>
      <c r="BF33" s="25">
        <v>100</v>
      </c>
      <c r="BG33" s="28">
        <f t="shared" si="41"/>
        <v>2.4769369647064006E-2</v>
      </c>
      <c r="BH33" s="28">
        <f t="shared" si="9"/>
        <v>0.81818181818181823</v>
      </c>
      <c r="BI33" s="28">
        <f t="shared" si="42"/>
        <v>2.0265847893052368E-2</v>
      </c>
      <c r="BJ33" s="25">
        <v>0</v>
      </c>
      <c r="BK33" s="25">
        <v>1030</v>
      </c>
      <c r="BL33" s="28">
        <f t="shared" si="43"/>
        <v>8.7711090072436659E-2</v>
      </c>
      <c r="BM33" s="28">
        <f t="shared" si="10"/>
        <v>0.60154775386938464</v>
      </c>
      <c r="BN33" s="28">
        <f t="shared" si="44"/>
        <v>5.2762409222509556E-2</v>
      </c>
      <c r="BO33" s="25">
        <v>0</v>
      </c>
      <c r="BP33" s="25">
        <v>0</v>
      </c>
      <c r="BQ33" s="28">
        <f t="shared" si="45"/>
        <v>1.7888989189546227E-2</v>
      </c>
      <c r="BR33" s="28">
        <f t="shared" si="11"/>
        <v>0.10713343881856541</v>
      </c>
      <c r="BS33" s="28">
        <f t="shared" si="46"/>
        <v>1.9165089288642287E-3</v>
      </c>
      <c r="BT33" s="25">
        <v>0</v>
      </c>
      <c r="BU33" s="25">
        <v>0</v>
      </c>
      <c r="BV33" s="28">
        <f t="shared" si="47"/>
        <v>1.9518263281886439E-2</v>
      </c>
      <c r="BW33" s="28">
        <f t="shared" si="12"/>
        <v>0.48910344827586211</v>
      </c>
      <c r="BX33" s="28">
        <f t="shared" si="48"/>
        <v>9.5464498755268024E-3</v>
      </c>
      <c r="BY33" s="25">
        <v>0</v>
      </c>
      <c r="BZ33" s="25">
        <v>0</v>
      </c>
      <c r="CA33" s="28">
        <f t="shared" si="49"/>
        <v>3.0003963099143535E-2</v>
      </c>
      <c r="CB33" s="28">
        <f t="shared" si="13"/>
        <v>8.9642810156558353E-2</v>
      </c>
      <c r="CC33" s="28">
        <f t="shared" si="50"/>
        <v>2.6896395680409062E-3</v>
      </c>
      <c r="CD33" s="25">
        <v>0</v>
      </c>
      <c r="CE33" s="25">
        <v>0</v>
      </c>
      <c r="CF33" s="28">
        <f t="shared" si="51"/>
        <v>6.7411215570576194E-2</v>
      </c>
      <c r="CG33" s="28">
        <f t="shared" si="14"/>
        <v>0.12338054844754286</v>
      </c>
      <c r="CH33" s="28">
        <f t="shared" si="52"/>
        <v>8.3172327486132312E-3</v>
      </c>
      <c r="CI33" s="25">
        <v>0</v>
      </c>
      <c r="CJ33" s="25">
        <v>183</v>
      </c>
      <c r="CK33" s="28">
        <f t="shared" si="53"/>
        <v>1.0072876989806029E-2</v>
      </c>
      <c r="CL33" s="28">
        <f t="shared" si="15"/>
        <v>1</v>
      </c>
      <c r="CM33" s="28">
        <f t="shared" si="54"/>
        <v>1.0072876989806029E-2</v>
      </c>
      <c r="CN33" s="25">
        <v>0</v>
      </c>
      <c r="CO33" s="25">
        <v>183</v>
      </c>
      <c r="CP33" s="28">
        <f t="shared" si="55"/>
        <v>1.0072876989806029E-2</v>
      </c>
      <c r="CQ33" s="28">
        <f t="shared" si="16"/>
        <v>1</v>
      </c>
      <c r="CR33" s="28">
        <f t="shared" si="56"/>
        <v>1.0072876989806029E-2</v>
      </c>
      <c r="CS33" s="25">
        <v>0</v>
      </c>
      <c r="CT33" s="25">
        <v>1255</v>
      </c>
      <c r="CU33" s="28">
        <f t="shared" si="57"/>
        <v>0.16519518263281888</v>
      </c>
      <c r="CV33" s="28">
        <f t="shared" si="58"/>
        <v>0.37974491345277861</v>
      </c>
      <c r="CW33" s="28">
        <f t="shared" si="59"/>
        <v>6.273203033171576E-2</v>
      </c>
      <c r="CX33" s="25">
        <v>460</v>
      </c>
      <c r="CY33" s="25">
        <v>250143.7</v>
      </c>
      <c r="CZ33" s="28">
        <f t="shared" si="60"/>
        <v>7.2628653050226727E-2</v>
      </c>
    </row>
    <row r="34" spans="1:104" x14ac:dyDescent="0.25">
      <c r="A34" s="10">
        <v>36403</v>
      </c>
      <c r="B34" s="25">
        <v>0</v>
      </c>
      <c r="C34" s="25">
        <v>160</v>
      </c>
      <c r="D34" s="28">
        <f t="shared" si="17"/>
        <v>8.3726188698564404E-3</v>
      </c>
      <c r="E34" s="28">
        <f t="shared" si="0"/>
        <v>0.98124999999999996</v>
      </c>
      <c r="F34" s="28">
        <f t="shared" si="18"/>
        <v>8.2156322660466314E-3</v>
      </c>
      <c r="G34" s="25">
        <v>150</v>
      </c>
      <c r="H34" s="25">
        <v>867.8</v>
      </c>
      <c r="I34" s="28">
        <f t="shared" si="19"/>
        <v>7.9993173915825864E-3</v>
      </c>
      <c r="J34" s="28">
        <f t="shared" si="1"/>
        <v>9.727626459143969E-2</v>
      </c>
      <c r="K34" s="28">
        <f t="shared" si="20"/>
        <v>7.7814371513449288E-4</v>
      </c>
      <c r="L34" s="25">
        <v>0</v>
      </c>
      <c r="M34" s="25">
        <v>7277.4</v>
      </c>
      <c r="N34" s="28">
        <f t="shared" si="21"/>
        <v>0</v>
      </c>
      <c r="O34" s="28">
        <f t="shared" si="2"/>
        <v>0</v>
      </c>
      <c r="P34" s="28">
        <f t="shared" si="22"/>
        <v>0</v>
      </c>
      <c r="Q34" s="25">
        <v>150</v>
      </c>
      <c r="R34" s="25">
        <v>10755.9</v>
      </c>
      <c r="S34" s="28">
        <f t="shared" si="23"/>
        <v>1.6371936261439027E-2</v>
      </c>
      <c r="T34" s="28">
        <f t="shared" si="24"/>
        <v>4.0405369834166885E-2</v>
      </c>
      <c r="U34" s="28">
        <f t="shared" si="25"/>
        <v>6.6151413954485146E-4</v>
      </c>
      <c r="V34" s="25">
        <v>0</v>
      </c>
      <c r="W34" s="25">
        <v>1943.9</v>
      </c>
      <c r="X34" s="28">
        <f t="shared" si="26"/>
        <v>5.8661660871605625E-3</v>
      </c>
      <c r="Y34" s="28">
        <f t="shared" si="3"/>
        <v>5.6587273007870774E-2</v>
      </c>
      <c r="Z34" s="28">
        <f t="shared" si="27"/>
        <v>3.3195034188366782E-4</v>
      </c>
      <c r="AA34" s="25">
        <v>654</v>
      </c>
      <c r="AB34" s="25">
        <v>12862.2</v>
      </c>
      <c r="AC34" s="28">
        <f t="shared" si="28"/>
        <v>9.599180869899103E-2</v>
      </c>
      <c r="AD34" s="28">
        <f t="shared" si="4"/>
        <v>0.12229590172844874</v>
      </c>
      <c r="AE34" s="28">
        <f t="shared" si="29"/>
        <v>1.1739404803387858E-2</v>
      </c>
      <c r="AF34" s="25">
        <v>430</v>
      </c>
      <c r="AG34" s="25">
        <v>225064.9</v>
      </c>
      <c r="AH34" s="28">
        <f t="shared" si="30"/>
        <v>0.72171974658162519</v>
      </c>
      <c r="AI34" s="28">
        <f t="shared" si="5"/>
        <v>6.0131099962721875E-2</v>
      </c>
      <c r="AJ34" s="28">
        <f t="shared" si="31"/>
        <v>4.3397802226770005E-2</v>
      </c>
      <c r="AK34" s="25">
        <v>1084</v>
      </c>
      <c r="AL34" s="25">
        <v>239871</v>
      </c>
      <c r="AM34" s="28">
        <f t="shared" si="32"/>
        <v>0.82357772136777674</v>
      </c>
      <c r="AN34" s="28">
        <f t="shared" si="6"/>
        <v>6.4382105381642643E-2</v>
      </c>
      <c r="AO34" s="28">
        <f t="shared" si="33"/>
        <v>5.3023667647073322E-2</v>
      </c>
      <c r="AP34" s="25">
        <v>1234</v>
      </c>
      <c r="AQ34" s="25">
        <v>251791.3</v>
      </c>
      <c r="AR34" s="28">
        <f t="shared" si="34"/>
        <v>0.83994965762921581</v>
      </c>
      <c r="AS34" s="28">
        <f t="shared" si="35"/>
        <v>6.8799829468118759E-2</v>
      </c>
      <c r="AT34" s="28">
        <f t="shared" si="36"/>
        <v>5.7788393206694787E-2</v>
      </c>
      <c r="AU34" s="25">
        <v>0</v>
      </c>
      <c r="AV34" s="25">
        <v>450</v>
      </c>
      <c r="AW34" s="28">
        <f t="shared" si="37"/>
        <v>1.3332195652637643E-2</v>
      </c>
      <c r="AX34" s="28">
        <f t="shared" si="7"/>
        <v>0.55555555555555558</v>
      </c>
      <c r="AY34" s="28">
        <f t="shared" si="38"/>
        <v>7.4067753625764688E-3</v>
      </c>
      <c r="AZ34" s="25">
        <v>0</v>
      </c>
      <c r="BA34" s="25">
        <v>0</v>
      </c>
      <c r="BB34" s="28">
        <f t="shared" si="39"/>
        <v>4.7649267262526933E-2</v>
      </c>
      <c r="BC34" s="28">
        <f t="shared" si="8"/>
        <v>0.6655493482309125</v>
      </c>
      <c r="BD34" s="28">
        <f t="shared" si="40"/>
        <v>3.1712938770255356E-2</v>
      </c>
      <c r="BE34" s="25">
        <v>0</v>
      </c>
      <c r="BF34" s="25">
        <v>100</v>
      </c>
      <c r="BG34" s="28">
        <f t="shared" si="41"/>
        <v>2.3997952174747757E-2</v>
      </c>
      <c r="BH34" s="28">
        <f t="shared" si="9"/>
        <v>0.81818181818181823</v>
      </c>
      <c r="BI34" s="28">
        <f t="shared" si="42"/>
        <v>1.9634688142975438E-2</v>
      </c>
      <c r="BJ34" s="25">
        <v>0</v>
      </c>
      <c r="BK34" s="25">
        <v>1030</v>
      </c>
      <c r="BL34" s="28">
        <f t="shared" si="43"/>
        <v>8.497941508991233E-2</v>
      </c>
      <c r="BM34" s="28">
        <f t="shared" si="10"/>
        <v>0.60154775386938464</v>
      </c>
      <c r="BN34" s="28">
        <f t="shared" si="44"/>
        <v>5.1119176272470854E-2</v>
      </c>
      <c r="BO34" s="25">
        <v>0</v>
      </c>
      <c r="BP34" s="25">
        <v>0</v>
      </c>
      <c r="BQ34" s="28">
        <f t="shared" si="45"/>
        <v>1.7331854348428936E-2</v>
      </c>
      <c r="BR34" s="28">
        <f t="shared" si="11"/>
        <v>0.10713343881856541</v>
      </c>
      <c r="BS34" s="28">
        <f t="shared" si="46"/>
        <v>1.8568211574496983E-3</v>
      </c>
      <c r="BT34" s="25">
        <v>0</v>
      </c>
      <c r="BU34" s="25">
        <v>0</v>
      </c>
      <c r="BV34" s="28">
        <f t="shared" si="47"/>
        <v>1.8910386313701233E-2</v>
      </c>
      <c r="BW34" s="28">
        <f t="shared" si="12"/>
        <v>0.48910344827586211</v>
      </c>
      <c r="BX34" s="28">
        <f t="shared" si="48"/>
        <v>9.249135154259942E-3</v>
      </c>
      <c r="BY34" s="25">
        <v>0</v>
      </c>
      <c r="BZ34" s="25">
        <v>0</v>
      </c>
      <c r="CA34" s="28">
        <f t="shared" si="49"/>
        <v>2.9069519401011119E-2</v>
      </c>
      <c r="CB34" s="28">
        <f t="shared" si="13"/>
        <v>8.9642810156558353E-2</v>
      </c>
      <c r="CC34" s="28">
        <f t="shared" si="50"/>
        <v>2.6058734090072294E-3</v>
      </c>
      <c r="CD34" s="25">
        <v>0</v>
      </c>
      <c r="CE34" s="25">
        <v>0</v>
      </c>
      <c r="CF34" s="28">
        <f t="shared" si="51"/>
        <v>6.531176006314128E-2</v>
      </c>
      <c r="CG34" s="28">
        <f t="shared" si="14"/>
        <v>0.12338054844754286</v>
      </c>
      <c r="CH34" s="28">
        <f t="shared" si="52"/>
        <v>8.0582007766646976E-3</v>
      </c>
      <c r="CI34" s="25">
        <v>0</v>
      </c>
      <c r="CJ34" s="25">
        <v>183</v>
      </c>
      <c r="CK34" s="28">
        <f t="shared" si="53"/>
        <v>9.7591672177307544E-3</v>
      </c>
      <c r="CL34" s="28">
        <f t="shared" si="15"/>
        <v>1</v>
      </c>
      <c r="CM34" s="28">
        <f t="shared" si="54"/>
        <v>9.7591672177307544E-3</v>
      </c>
      <c r="CN34" s="25">
        <v>0</v>
      </c>
      <c r="CO34" s="25">
        <v>183</v>
      </c>
      <c r="CP34" s="28">
        <f t="shared" si="55"/>
        <v>9.7591672177307544E-3</v>
      </c>
      <c r="CQ34" s="28">
        <f t="shared" si="16"/>
        <v>1</v>
      </c>
      <c r="CR34" s="28">
        <f t="shared" si="56"/>
        <v>9.7591672177307544E-3</v>
      </c>
      <c r="CS34" s="25">
        <v>0</v>
      </c>
      <c r="CT34" s="25">
        <v>1255</v>
      </c>
      <c r="CU34" s="28">
        <f t="shared" si="57"/>
        <v>0.16005034237078436</v>
      </c>
      <c r="CV34" s="28">
        <f t="shared" si="58"/>
        <v>0.36050883494096025</v>
      </c>
      <c r="CW34" s="28">
        <f t="shared" si="59"/>
        <v>5.7699562459993275E-2</v>
      </c>
      <c r="CX34" s="25">
        <v>1234</v>
      </c>
      <c r="CY34" s="25">
        <v>253046.3</v>
      </c>
      <c r="CZ34" s="28">
        <f t="shared" si="60"/>
        <v>7.4103434825958728E-2</v>
      </c>
    </row>
    <row r="35" spans="1:104" x14ac:dyDescent="0.25">
      <c r="A35" s="10">
        <v>36433</v>
      </c>
      <c r="B35" s="25">
        <v>0</v>
      </c>
      <c r="C35" s="25">
        <v>160</v>
      </c>
      <c r="D35" s="28">
        <f t="shared" si="17"/>
        <v>7.7986846549702961E-3</v>
      </c>
      <c r="E35" s="28">
        <f t="shared" si="0"/>
        <v>0.98124999999999996</v>
      </c>
      <c r="F35" s="28">
        <f t="shared" si="18"/>
        <v>7.6524593176896024E-3</v>
      </c>
      <c r="G35" s="25">
        <v>0</v>
      </c>
      <c r="H35" s="25">
        <v>1109.4000000000001</v>
      </c>
      <c r="I35" s="28">
        <f t="shared" si="19"/>
        <v>7.4509726002900921E-3</v>
      </c>
      <c r="J35" s="28">
        <f t="shared" si="1"/>
        <v>0.13520822065981611</v>
      </c>
      <c r="K35" s="28">
        <f t="shared" si="20"/>
        <v>1.0074327474702666E-3</v>
      </c>
      <c r="L35" s="25">
        <v>570</v>
      </c>
      <c r="M35" s="25">
        <v>7277.4</v>
      </c>
      <c r="N35" s="28">
        <f t="shared" si="21"/>
        <v>2.8313695881102347E-2</v>
      </c>
      <c r="O35" s="28">
        <f t="shared" si="2"/>
        <v>7.8324676395415946E-2</v>
      </c>
      <c r="P35" s="28">
        <f t="shared" si="22"/>
        <v>2.2176610674455627E-3</v>
      </c>
      <c r="Q35" s="25">
        <v>570</v>
      </c>
      <c r="R35" s="25">
        <v>11157.5</v>
      </c>
      <c r="S35" s="28">
        <f t="shared" si="23"/>
        <v>4.356335313636274E-2</v>
      </c>
      <c r="T35" s="28">
        <f t="shared" si="24"/>
        <v>0.10565628576591772</v>
      </c>
      <c r="U35" s="28">
        <f t="shared" si="25"/>
        <v>4.6027420878971296E-3</v>
      </c>
      <c r="V35" s="25">
        <v>0</v>
      </c>
      <c r="W35" s="25">
        <v>1943.9</v>
      </c>
      <c r="X35" s="28">
        <f t="shared" si="26"/>
        <v>5.4640465735460676E-3</v>
      </c>
      <c r="Y35" s="28">
        <f t="shared" si="3"/>
        <v>5.6587273007870774E-2</v>
      </c>
      <c r="Z35" s="28">
        <f t="shared" si="27"/>
        <v>3.0919549518497219E-4</v>
      </c>
      <c r="AA35" s="25">
        <v>0</v>
      </c>
      <c r="AB35" s="25">
        <v>12640.2</v>
      </c>
      <c r="AC35" s="28">
        <f t="shared" si="28"/>
        <v>8.9411671203481105E-2</v>
      </c>
      <c r="AD35" s="28">
        <f t="shared" si="4"/>
        <v>0.12229590172844874</v>
      </c>
      <c r="AE35" s="28">
        <f t="shared" si="29"/>
        <v>1.0934680954877296E-2</v>
      </c>
      <c r="AF35" s="25">
        <v>810</v>
      </c>
      <c r="AG35" s="25">
        <v>234713.7</v>
      </c>
      <c r="AH35" s="28">
        <f t="shared" si="30"/>
        <v>0.71248186930000612</v>
      </c>
      <c r="AI35" s="28">
        <f t="shared" si="5"/>
        <v>6.1110195101521561E-2</v>
      </c>
      <c r="AJ35" s="28">
        <f t="shared" si="31"/>
        <v>4.3539906039220158E-2</v>
      </c>
      <c r="AK35" s="25">
        <v>810</v>
      </c>
      <c r="AL35" s="25">
        <v>249297.80000000002</v>
      </c>
      <c r="AM35" s="28">
        <f t="shared" si="32"/>
        <v>0.8073575870770332</v>
      </c>
      <c r="AN35" s="28">
        <f t="shared" si="6"/>
        <v>6.5196724559943978E-2</v>
      </c>
      <c r="AO35" s="28">
        <f t="shared" si="33"/>
        <v>5.2637070226042318E-2</v>
      </c>
      <c r="AP35" s="25">
        <v>1380</v>
      </c>
      <c r="AQ35" s="25">
        <v>261619.7</v>
      </c>
      <c r="AR35" s="28">
        <f t="shared" si="34"/>
        <v>0.85092094021339604</v>
      </c>
      <c r="AS35" s="28">
        <f t="shared" si="35"/>
        <v>7.1966008302994613E-2</v>
      </c>
      <c r="AT35" s="28">
        <f t="shared" si="36"/>
        <v>6.1237383448589242E-2</v>
      </c>
      <c r="AU35" s="25">
        <v>0</v>
      </c>
      <c r="AV35" s="25">
        <v>450</v>
      </c>
      <c r="AW35" s="28">
        <f t="shared" si="37"/>
        <v>1.2418287667150153E-2</v>
      </c>
      <c r="AX35" s="28">
        <f t="shared" si="7"/>
        <v>0.55555555555555558</v>
      </c>
      <c r="AY35" s="28">
        <f t="shared" si="38"/>
        <v>6.8990487039723072E-3</v>
      </c>
      <c r="AZ35" s="25">
        <v>0</v>
      </c>
      <c r="BA35" s="25">
        <v>0</v>
      </c>
      <c r="BB35" s="28">
        <f t="shared" si="39"/>
        <v>4.4382960122394649E-2</v>
      </c>
      <c r="BC35" s="28">
        <f t="shared" si="8"/>
        <v>0.6655493482309125</v>
      </c>
      <c r="BD35" s="28">
        <f t="shared" si="40"/>
        <v>2.9539050182018339E-2</v>
      </c>
      <c r="BE35" s="25">
        <v>0</v>
      </c>
      <c r="BF35" s="25">
        <v>100</v>
      </c>
      <c r="BG35" s="28">
        <f t="shared" si="41"/>
        <v>2.2352917800870276E-2</v>
      </c>
      <c r="BH35" s="28">
        <f t="shared" si="9"/>
        <v>0.81818181818181823</v>
      </c>
      <c r="BI35" s="28">
        <f t="shared" si="42"/>
        <v>1.8288750927984772E-2</v>
      </c>
      <c r="BJ35" s="25">
        <v>0</v>
      </c>
      <c r="BK35" s="25">
        <v>1617.9</v>
      </c>
      <c r="BL35" s="28">
        <f t="shared" si="43"/>
        <v>7.9154165590415076E-2</v>
      </c>
      <c r="BM35" s="28">
        <f t="shared" si="10"/>
        <v>0.60154775386938464</v>
      </c>
      <c r="BN35" s="28">
        <f t="shared" si="44"/>
        <v>4.7615010520319523E-2</v>
      </c>
      <c r="BO35" s="25">
        <v>0</v>
      </c>
      <c r="BP35" s="25">
        <v>0</v>
      </c>
      <c r="BQ35" s="28">
        <f t="shared" si="45"/>
        <v>1.6143773967295199E-2</v>
      </c>
      <c r="BR35" s="28">
        <f t="shared" si="11"/>
        <v>0.10713343881856541</v>
      </c>
      <c r="BS35" s="28">
        <f t="shared" si="46"/>
        <v>1.7295380206259691E-3</v>
      </c>
      <c r="BT35" s="25">
        <v>0</v>
      </c>
      <c r="BU35" s="25">
        <v>0</v>
      </c>
      <c r="BV35" s="28">
        <f t="shared" si="47"/>
        <v>1.7614099227085778E-2</v>
      </c>
      <c r="BW35" s="28">
        <f t="shared" si="12"/>
        <v>0.48910344827586211</v>
      </c>
      <c r="BX35" s="28">
        <f t="shared" si="48"/>
        <v>8.6151166702408515E-3</v>
      </c>
      <c r="BY35" s="25">
        <v>0</v>
      </c>
      <c r="BZ35" s="25">
        <v>0</v>
      </c>
      <c r="CA35" s="28">
        <f t="shared" si="49"/>
        <v>2.7076834429454195E-2</v>
      </c>
      <c r="CB35" s="28">
        <f t="shared" si="13"/>
        <v>8.9642810156558353E-2</v>
      </c>
      <c r="CC35" s="28">
        <f t="shared" si="50"/>
        <v>2.4272435284001252E-3</v>
      </c>
      <c r="CD35" s="25">
        <v>0</v>
      </c>
      <c r="CE35" s="25">
        <v>0</v>
      </c>
      <c r="CF35" s="28">
        <f t="shared" si="51"/>
        <v>6.0834707623835173E-2</v>
      </c>
      <c r="CG35" s="28">
        <f t="shared" si="14"/>
        <v>0.12338054844754286</v>
      </c>
      <c r="CH35" s="28">
        <f t="shared" si="52"/>
        <v>7.5058195912747006E-3</v>
      </c>
      <c r="CI35" s="25">
        <v>0</v>
      </c>
      <c r="CJ35" s="25">
        <v>183</v>
      </c>
      <c r="CK35" s="28">
        <f t="shared" si="53"/>
        <v>9.0901865723539126E-3</v>
      </c>
      <c r="CL35" s="28">
        <f t="shared" si="15"/>
        <v>1</v>
      </c>
      <c r="CM35" s="28">
        <f t="shared" si="54"/>
        <v>9.0901865723539126E-3</v>
      </c>
      <c r="CN35" s="25">
        <v>0</v>
      </c>
      <c r="CO35" s="25">
        <v>183</v>
      </c>
      <c r="CP35" s="28">
        <f t="shared" si="55"/>
        <v>9.0901865723539126E-3</v>
      </c>
      <c r="CQ35" s="28">
        <f t="shared" si="16"/>
        <v>1</v>
      </c>
      <c r="CR35" s="28">
        <f t="shared" si="56"/>
        <v>9.0901865723539126E-3</v>
      </c>
      <c r="CS35" s="25">
        <v>0</v>
      </c>
      <c r="CT35" s="25">
        <v>1842.9</v>
      </c>
      <c r="CU35" s="28">
        <f t="shared" si="57"/>
        <v>0.14907905978660416</v>
      </c>
      <c r="CV35" s="28">
        <f t="shared" si="58"/>
        <v>0.34162777461582239</v>
      </c>
      <c r="CW35" s="28">
        <f t="shared" si="59"/>
        <v>5.0929547436716717E-2</v>
      </c>
      <c r="CX35" s="25">
        <v>1380</v>
      </c>
      <c r="CY35" s="25">
        <v>263462.60000000003</v>
      </c>
      <c r="CZ35" s="28">
        <f t="shared" si="60"/>
        <v>7.6411604531345226E-2</v>
      </c>
    </row>
    <row r="36" spans="1:104" x14ac:dyDescent="0.25">
      <c r="A36" s="10">
        <v>36464</v>
      </c>
      <c r="B36" s="25">
        <v>0</v>
      </c>
      <c r="C36" s="25">
        <v>160</v>
      </c>
      <c r="D36" s="28">
        <f t="shared" si="17"/>
        <v>8.3661495995438571E-3</v>
      </c>
      <c r="E36" s="28">
        <f t="shared" si="0"/>
        <v>0.98124999999999996</v>
      </c>
      <c r="F36" s="28">
        <f t="shared" si="18"/>
        <v>8.2092842945524092E-3</v>
      </c>
      <c r="G36" s="25">
        <v>0</v>
      </c>
      <c r="H36" s="25">
        <v>1109.4000000000001</v>
      </c>
      <c r="I36" s="28">
        <f t="shared" si="19"/>
        <v>7.9931365600737492E-3</v>
      </c>
      <c r="J36" s="28">
        <f t="shared" si="1"/>
        <v>0.13520822065981611</v>
      </c>
      <c r="K36" s="28">
        <f t="shared" si="20"/>
        <v>1.0807377717784949E-3</v>
      </c>
      <c r="L36" s="25">
        <v>0</v>
      </c>
      <c r="M36" s="25">
        <v>6707.4</v>
      </c>
      <c r="N36" s="28">
        <f t="shared" si="21"/>
        <v>3.0373918928280248E-2</v>
      </c>
      <c r="O36" s="28">
        <f t="shared" si="2"/>
        <v>7.8324676395415946E-2</v>
      </c>
      <c r="P36" s="28">
        <f t="shared" si="22"/>
        <v>2.3790273709181496E-3</v>
      </c>
      <c r="Q36" s="25">
        <v>0</v>
      </c>
      <c r="R36" s="25">
        <v>10587.5</v>
      </c>
      <c r="S36" s="28">
        <f t="shared" si="23"/>
        <v>4.6733205087897856E-2</v>
      </c>
      <c r="T36" s="28">
        <f t="shared" si="24"/>
        <v>0.1110196847901766</v>
      </c>
      <c r="U36" s="28">
        <f t="shared" si="25"/>
        <v>5.188305698093097E-3</v>
      </c>
      <c r="V36" s="25">
        <v>0</v>
      </c>
      <c r="W36" s="25">
        <v>1843.9</v>
      </c>
      <c r="X36" s="28">
        <f t="shared" si="26"/>
        <v>5.8616334773874158E-3</v>
      </c>
      <c r="Y36" s="28">
        <f t="shared" si="3"/>
        <v>5.6587273007870774E-2</v>
      </c>
      <c r="Z36" s="28">
        <f t="shared" si="27"/>
        <v>3.3169385385699659E-4</v>
      </c>
      <c r="AA36" s="25">
        <v>0</v>
      </c>
      <c r="AB36" s="25">
        <v>12800.2</v>
      </c>
      <c r="AC36" s="28">
        <f t="shared" si="28"/>
        <v>4.4175401388674256E-2</v>
      </c>
      <c r="AD36" s="28">
        <f t="shared" si="4"/>
        <v>5.6324056962713337E-2</v>
      </c>
      <c r="AE36" s="28">
        <f t="shared" si="29"/>
        <v>2.4881378241664144E-3</v>
      </c>
      <c r="AF36" s="25">
        <v>2510.9</v>
      </c>
      <c r="AG36" s="25">
        <v>244538.4</v>
      </c>
      <c r="AH36" s="28">
        <f t="shared" si="30"/>
        <v>0.77495590452997687</v>
      </c>
      <c r="AI36" s="28">
        <f t="shared" si="5"/>
        <v>5.9470823396243697E-2</v>
      </c>
      <c r="AJ36" s="28">
        <f t="shared" si="31"/>
        <v>4.6087265738178548E-2</v>
      </c>
      <c r="AK36" s="25">
        <v>2510.9</v>
      </c>
      <c r="AL36" s="25">
        <v>259182.5</v>
      </c>
      <c r="AM36" s="28">
        <f t="shared" si="32"/>
        <v>0.82499293939603846</v>
      </c>
      <c r="AN36" s="28">
        <f t="shared" si="6"/>
        <v>5.9733585407965431E-2</v>
      </c>
      <c r="AO36" s="28">
        <f t="shared" si="33"/>
        <v>4.9279786206381709E-2</v>
      </c>
      <c r="AP36" s="25">
        <v>2510.9</v>
      </c>
      <c r="AQ36" s="25">
        <v>271069.40000000002</v>
      </c>
      <c r="AR36" s="28">
        <f t="shared" si="34"/>
        <v>0.87172614448393637</v>
      </c>
      <c r="AS36" s="28">
        <f t="shared" si="35"/>
        <v>6.8900952748184086E-2</v>
      </c>
      <c r="AT36" s="28">
        <f t="shared" si="36"/>
        <v>6.0062761890444391E-2</v>
      </c>
      <c r="AU36" s="25">
        <v>0</v>
      </c>
      <c r="AV36" s="25">
        <v>450</v>
      </c>
      <c r="AW36" s="28">
        <f t="shared" si="37"/>
        <v>1.3321894266789583E-2</v>
      </c>
      <c r="AX36" s="28">
        <f t="shared" si="7"/>
        <v>0.55555555555555558</v>
      </c>
      <c r="AY36" s="28">
        <f t="shared" si="38"/>
        <v>7.4010523704386572E-3</v>
      </c>
      <c r="AZ36" s="25">
        <v>0</v>
      </c>
      <c r="BA36" s="25">
        <v>0</v>
      </c>
      <c r="BB36" s="28">
        <f t="shared" si="39"/>
        <v>4.7612450109505967E-2</v>
      </c>
      <c r="BC36" s="28">
        <f t="shared" si="8"/>
        <v>0.6655493482309125</v>
      </c>
      <c r="BD36" s="28">
        <f t="shared" si="40"/>
        <v>3.1688435138058538E-2</v>
      </c>
      <c r="BE36" s="25">
        <v>0</v>
      </c>
      <c r="BF36" s="25">
        <v>0</v>
      </c>
      <c r="BG36" s="28">
        <f t="shared" si="41"/>
        <v>0</v>
      </c>
      <c r="BH36" s="28">
        <f t="shared" si="9"/>
        <v>0</v>
      </c>
      <c r="BI36" s="28">
        <f t="shared" si="42"/>
        <v>0</v>
      </c>
      <c r="BJ36" s="25">
        <v>0</v>
      </c>
      <c r="BK36" s="25">
        <v>1517.9</v>
      </c>
      <c r="BL36" s="28">
        <f t="shared" si="43"/>
        <v>6.0934344376295545E-2</v>
      </c>
      <c r="BM36" s="28">
        <f t="shared" si="10"/>
        <v>0.43167232918082293</v>
      </c>
      <c r="BN36" s="28">
        <f t="shared" si="44"/>
        <v>2.6303670364021876E-2</v>
      </c>
      <c r="BO36" s="25">
        <v>0</v>
      </c>
      <c r="BP36" s="25">
        <v>0</v>
      </c>
      <c r="BQ36" s="28">
        <f t="shared" si="45"/>
        <v>1.7318462546826455E-2</v>
      </c>
      <c r="BR36" s="28">
        <f t="shared" si="11"/>
        <v>0.10713343881856541</v>
      </c>
      <c r="BS36" s="28">
        <f t="shared" si="46"/>
        <v>1.8553864476920485E-3</v>
      </c>
      <c r="BT36" s="25">
        <v>0</v>
      </c>
      <c r="BU36" s="25">
        <v>0</v>
      </c>
      <c r="BV36" s="28">
        <f t="shared" si="47"/>
        <v>1.8895774828014345E-2</v>
      </c>
      <c r="BW36" s="28">
        <f t="shared" si="12"/>
        <v>0.48910344827586211</v>
      </c>
      <c r="BX36" s="28">
        <f t="shared" si="48"/>
        <v>9.2419886262260515E-3</v>
      </c>
      <c r="BY36" s="25">
        <v>0</v>
      </c>
      <c r="BZ36" s="25">
        <v>0</v>
      </c>
      <c r="CA36" s="28">
        <f t="shared" si="49"/>
        <v>2.1373647161637206E-2</v>
      </c>
      <c r="CB36" s="28">
        <f t="shared" si="13"/>
        <v>6.5961715563741613E-2</v>
      </c>
      <c r="CC36" s="28">
        <f t="shared" si="50"/>
        <v>1.4098424346356867E-3</v>
      </c>
      <c r="CD36" s="25">
        <v>0</v>
      </c>
      <c r="CE36" s="25">
        <v>0</v>
      </c>
      <c r="CF36" s="28">
        <f t="shared" si="51"/>
        <v>5.7587884536478007E-2</v>
      </c>
      <c r="CG36" s="28">
        <f t="shared" si="14"/>
        <v>0.10887348632910882</v>
      </c>
      <c r="CH36" s="28">
        <f t="shared" si="52"/>
        <v>6.2697937598045353E-3</v>
      </c>
      <c r="CI36" s="25">
        <v>0</v>
      </c>
      <c r="CJ36" s="25">
        <v>183</v>
      </c>
      <c r="CK36" s="28">
        <f t="shared" si="53"/>
        <v>9.7516266032899746E-3</v>
      </c>
      <c r="CL36" s="28">
        <f t="shared" si="15"/>
        <v>1</v>
      </c>
      <c r="CM36" s="28">
        <f t="shared" si="54"/>
        <v>9.7516266032899746E-3</v>
      </c>
      <c r="CN36" s="25">
        <v>0</v>
      </c>
      <c r="CO36" s="25">
        <v>183</v>
      </c>
      <c r="CP36" s="28">
        <f t="shared" si="55"/>
        <v>9.7516266032899746E-3</v>
      </c>
      <c r="CQ36" s="28">
        <f t="shared" si="16"/>
        <v>1</v>
      </c>
      <c r="CR36" s="28">
        <f t="shared" si="56"/>
        <v>9.7516266032899746E-3</v>
      </c>
      <c r="CS36" s="25">
        <v>0</v>
      </c>
      <c r="CT36" s="25">
        <v>1742.9</v>
      </c>
      <c r="CU36" s="28">
        <f t="shared" si="57"/>
        <v>0.12827385551606352</v>
      </c>
      <c r="CV36" s="28">
        <f t="shared" si="58"/>
        <v>0.2366728935207944</v>
      </c>
      <c r="CW36" s="28">
        <f t="shared" si="59"/>
        <v>3.0358944548055065E-2</v>
      </c>
      <c r="CX36" s="25">
        <v>2510.9</v>
      </c>
      <c r="CY36" s="25">
        <v>272812.30000000005</v>
      </c>
      <c r="CZ36" s="28">
        <f t="shared" si="60"/>
        <v>6.878758765642165E-2</v>
      </c>
    </row>
    <row r="37" spans="1:104" x14ac:dyDescent="0.25">
      <c r="A37" s="10">
        <v>36494</v>
      </c>
      <c r="B37" s="25">
        <v>0</v>
      </c>
      <c r="C37" s="25">
        <v>160</v>
      </c>
      <c r="D37" s="28">
        <f t="shared" si="17"/>
        <v>0</v>
      </c>
      <c r="E37" s="28">
        <f t="shared" si="0"/>
        <v>0</v>
      </c>
      <c r="F37" s="28">
        <f t="shared" si="18"/>
        <v>0</v>
      </c>
      <c r="G37" s="25">
        <v>0</v>
      </c>
      <c r="H37" s="25">
        <v>1619.6</v>
      </c>
      <c r="I37" s="28">
        <f t="shared" si="19"/>
        <v>8.4845948040341412E-3</v>
      </c>
      <c r="J37" s="28">
        <f t="shared" si="1"/>
        <v>9.2615460607557432E-2</v>
      </c>
      <c r="K37" s="28">
        <f t="shared" si="20"/>
        <v>7.8580465584411044E-4</v>
      </c>
      <c r="L37" s="25">
        <v>0</v>
      </c>
      <c r="M37" s="25">
        <v>7896.4</v>
      </c>
      <c r="N37" s="28">
        <f t="shared" si="21"/>
        <v>3.2241460255329736E-2</v>
      </c>
      <c r="O37" s="28">
        <f t="shared" si="2"/>
        <v>7.2184793070259864E-2</v>
      </c>
      <c r="P37" s="28">
        <f t="shared" si="22"/>
        <v>2.3273431368139846E-3</v>
      </c>
      <c r="Q37" s="25">
        <v>0</v>
      </c>
      <c r="R37" s="25">
        <v>12286.7</v>
      </c>
      <c r="S37" s="28">
        <f t="shared" si="23"/>
        <v>4.0726055059363879E-2</v>
      </c>
      <c r="T37" s="28">
        <f t="shared" si="24"/>
        <v>9.2492119221827832E-2</v>
      </c>
      <c r="U37" s="28">
        <f t="shared" si="25"/>
        <v>3.7668391399854084E-3</v>
      </c>
      <c r="V37" s="25">
        <v>0</v>
      </c>
      <c r="W37" s="25">
        <v>1843.9</v>
      </c>
      <c r="X37" s="28">
        <f t="shared" si="26"/>
        <v>6.2220361896250364E-3</v>
      </c>
      <c r="Y37" s="28">
        <f t="shared" si="3"/>
        <v>5.6587273007870774E-2</v>
      </c>
      <c r="Z37" s="28">
        <f t="shared" si="27"/>
        <v>3.5208806052716392E-4</v>
      </c>
      <c r="AA37" s="25">
        <v>0</v>
      </c>
      <c r="AB37" s="25">
        <v>12975.2</v>
      </c>
      <c r="AC37" s="28">
        <f t="shared" si="28"/>
        <v>4.6891527283628685E-2</v>
      </c>
      <c r="AD37" s="28">
        <f t="shared" si="4"/>
        <v>5.6324056962713337E-2</v>
      </c>
      <c r="AE37" s="28">
        <f t="shared" si="29"/>
        <v>2.6411210537917286E-3</v>
      </c>
      <c r="AF37" s="25">
        <v>230</v>
      </c>
      <c r="AG37" s="25">
        <v>244002.7</v>
      </c>
      <c r="AH37" s="28">
        <f t="shared" si="30"/>
        <v>0.76999960405224233</v>
      </c>
      <c r="AI37" s="28">
        <f t="shared" si="5"/>
        <v>5.5667739708773756E-2</v>
      </c>
      <c r="AJ37" s="28">
        <f t="shared" si="31"/>
        <v>4.286413753423908E-2</v>
      </c>
      <c r="AK37" s="25">
        <v>230</v>
      </c>
      <c r="AL37" s="25">
        <v>258821.80000000002</v>
      </c>
      <c r="AM37" s="28">
        <f t="shared" si="32"/>
        <v>0.82311316752549613</v>
      </c>
      <c r="AN37" s="28">
        <f t="shared" si="6"/>
        <v>5.6145380185776431E-2</v>
      </c>
      <c r="AO37" s="28">
        <f t="shared" si="33"/>
        <v>4.6214001726637664E-2</v>
      </c>
      <c r="AP37" s="25">
        <v>230</v>
      </c>
      <c r="AQ37" s="25">
        <v>272592.90000000002</v>
      </c>
      <c r="AR37" s="28">
        <f t="shared" si="34"/>
        <v>0.86383922258486001</v>
      </c>
      <c r="AS37" s="28">
        <f t="shared" si="35"/>
        <v>6.4123065632155099E-2</v>
      </c>
      <c r="AT37" s="28">
        <f t="shared" si="36"/>
        <v>5.5392019165438816E-2</v>
      </c>
      <c r="AU37" s="25">
        <v>0</v>
      </c>
      <c r="AV37" s="25">
        <v>450</v>
      </c>
      <c r="AW37" s="28">
        <f t="shared" si="37"/>
        <v>1.4140991340056901E-2</v>
      </c>
      <c r="AX37" s="28">
        <f t="shared" si="7"/>
        <v>0.55555555555555558</v>
      </c>
      <c r="AY37" s="28">
        <f t="shared" si="38"/>
        <v>7.8561063000316123E-3</v>
      </c>
      <c r="AZ37" s="25">
        <v>0</v>
      </c>
      <c r="BA37" s="25">
        <v>0</v>
      </c>
      <c r="BB37" s="28">
        <f t="shared" si="39"/>
        <v>5.0539903049363365E-2</v>
      </c>
      <c r="BC37" s="28">
        <f t="shared" si="8"/>
        <v>0.6655493482309125</v>
      </c>
      <c r="BD37" s="28">
        <f t="shared" si="40"/>
        <v>3.3636799534157297E-2</v>
      </c>
      <c r="BE37" s="25">
        <v>0</v>
      </c>
      <c r="BF37" s="25">
        <v>0</v>
      </c>
      <c r="BG37" s="28">
        <f t="shared" si="41"/>
        <v>0</v>
      </c>
      <c r="BH37" s="28">
        <f t="shared" si="9"/>
        <v>0</v>
      </c>
      <c r="BI37" s="28">
        <f t="shared" si="42"/>
        <v>0</v>
      </c>
      <c r="BJ37" s="25">
        <v>0</v>
      </c>
      <c r="BK37" s="25">
        <v>1287.9000000000001</v>
      </c>
      <c r="BL37" s="28">
        <f t="shared" si="43"/>
        <v>6.4680894389420263E-2</v>
      </c>
      <c r="BM37" s="28">
        <f t="shared" si="10"/>
        <v>0.43167232918082293</v>
      </c>
      <c r="BN37" s="28">
        <f t="shared" si="44"/>
        <v>2.7920952334579866E-2</v>
      </c>
      <c r="BO37" s="25">
        <v>0</v>
      </c>
      <c r="BP37" s="25">
        <v>0</v>
      </c>
      <c r="BQ37" s="28">
        <f t="shared" si="45"/>
        <v>1.8383288742073973E-2</v>
      </c>
      <c r="BR37" s="28">
        <f t="shared" si="11"/>
        <v>0.10713343881856541</v>
      </c>
      <c r="BS37" s="28">
        <f t="shared" si="46"/>
        <v>1.9694649397330043E-3</v>
      </c>
      <c r="BT37" s="25">
        <v>0</v>
      </c>
      <c r="BU37" s="25">
        <v>0</v>
      </c>
      <c r="BV37" s="28">
        <f t="shared" si="47"/>
        <v>2.0057582116736711E-2</v>
      </c>
      <c r="BW37" s="28">
        <f t="shared" si="12"/>
        <v>0.48910344827586211</v>
      </c>
      <c r="BX37" s="28">
        <f t="shared" si="48"/>
        <v>9.8102325773721903E-3</v>
      </c>
      <c r="BY37" s="25">
        <v>0</v>
      </c>
      <c r="BZ37" s="25">
        <v>0</v>
      </c>
      <c r="CA37" s="28">
        <f t="shared" si="49"/>
        <v>2.2687806505987295E-2</v>
      </c>
      <c r="CB37" s="28">
        <f t="shared" si="13"/>
        <v>6.5961715563741613E-2</v>
      </c>
      <c r="CC37" s="28">
        <f t="shared" si="50"/>
        <v>1.4965266395131403E-3</v>
      </c>
      <c r="CD37" s="25">
        <v>0</v>
      </c>
      <c r="CE37" s="25">
        <v>0</v>
      </c>
      <c r="CF37" s="28">
        <f t="shared" si="51"/>
        <v>6.1128677364797976E-2</v>
      </c>
      <c r="CG37" s="28">
        <f t="shared" si="14"/>
        <v>0.10887348632910882</v>
      </c>
      <c r="CH37" s="28">
        <f t="shared" si="52"/>
        <v>6.6552922193928356E-3</v>
      </c>
      <c r="CI37" s="25">
        <v>0</v>
      </c>
      <c r="CJ37" s="25">
        <v>183</v>
      </c>
      <c r="CK37" s="28">
        <f t="shared" si="53"/>
        <v>1.0351205660921651E-2</v>
      </c>
      <c r="CL37" s="28">
        <f t="shared" si="15"/>
        <v>1</v>
      </c>
      <c r="CM37" s="28">
        <f t="shared" si="54"/>
        <v>1.0351205660921651E-2</v>
      </c>
      <c r="CN37" s="25">
        <v>0</v>
      </c>
      <c r="CO37" s="25">
        <v>183</v>
      </c>
      <c r="CP37" s="28">
        <f t="shared" si="55"/>
        <v>1.0351205660921651E-2</v>
      </c>
      <c r="CQ37" s="28">
        <f t="shared" si="16"/>
        <v>1</v>
      </c>
      <c r="CR37" s="28">
        <f t="shared" si="56"/>
        <v>1.0351205660921651E-2</v>
      </c>
      <c r="CS37" s="25">
        <v>0</v>
      </c>
      <c r="CT37" s="25">
        <v>1512.9</v>
      </c>
      <c r="CU37" s="28">
        <f t="shared" si="57"/>
        <v>0.13616077741513988</v>
      </c>
      <c r="CV37" s="28">
        <f t="shared" si="58"/>
        <v>0.22852245404939561</v>
      </c>
      <c r="CW37" s="28">
        <f t="shared" si="59"/>
        <v>3.1115795000181287E-2</v>
      </c>
      <c r="CX37" s="25">
        <v>230</v>
      </c>
      <c r="CY37" s="25">
        <v>274105.80000000005</v>
      </c>
      <c r="CZ37" s="28">
        <f t="shared" si="60"/>
        <v>6.4497358319305906E-2</v>
      </c>
    </row>
    <row r="38" spans="1:104" x14ac:dyDescent="0.25">
      <c r="A38" s="10">
        <v>36525</v>
      </c>
      <c r="B38" s="25">
        <v>0</v>
      </c>
      <c r="C38" s="25">
        <v>160</v>
      </c>
      <c r="D38" s="28">
        <f t="shared" si="17"/>
        <v>0</v>
      </c>
      <c r="E38" s="28">
        <f>IF(SUM(B27:B38)=0,0,SUM(B27:B38)/MAX(C27:C38))</f>
        <v>0</v>
      </c>
      <c r="F38" s="28">
        <f t="shared" si="18"/>
        <v>0</v>
      </c>
      <c r="G38" s="25">
        <v>0</v>
      </c>
      <c r="H38" s="25">
        <v>3483.4</v>
      </c>
      <c r="I38" s="28">
        <f t="shared" si="19"/>
        <v>8.4582809389819602E-3</v>
      </c>
      <c r="J38" s="28">
        <f>IF(SUM(G27:G38)=0,0,SUM(G27:G38)/MAX(H27:H38))</f>
        <v>4.3061376815754719E-2</v>
      </c>
      <c r="K38" s="28">
        <f t="shared" si="20"/>
        <v>3.6422522272701785E-4</v>
      </c>
      <c r="L38" s="25">
        <v>0</v>
      </c>
      <c r="M38" s="25">
        <v>8071.4</v>
      </c>
      <c r="N38" s="28">
        <f t="shared" si="21"/>
        <v>3.2141467568131452E-2</v>
      </c>
      <c r="O38" s="28">
        <f>IF(SUM(L27:L38)=0,0,SUM(L27:L38)/MAX(M27:M38))</f>
        <v>7.0619719007854895E-2</v>
      </c>
      <c r="P38" s="28">
        <f t="shared" si="22"/>
        <v>2.2698214081615241E-3</v>
      </c>
      <c r="Q38" s="25">
        <v>0</v>
      </c>
      <c r="R38" s="25">
        <v>14325.5</v>
      </c>
      <c r="S38" s="28">
        <f t="shared" si="23"/>
        <v>4.0599748507113412E-2</v>
      </c>
      <c r="T38" s="28">
        <f t="shared" si="24"/>
        <v>9.5143706640237857E-2</v>
      </c>
      <c r="U38" s="28">
        <f t="shared" si="25"/>
        <v>3.8628105616282334E-3</v>
      </c>
      <c r="V38" s="25">
        <v>0</v>
      </c>
      <c r="W38" s="25">
        <v>1843.9</v>
      </c>
      <c r="X38" s="28">
        <f t="shared" si="26"/>
        <v>6.2027393552534374E-3</v>
      </c>
      <c r="Y38" s="28">
        <f>IF(SUM(V27:V38)=0,0,SUM(V27:V38)/MAX(W27:W38))</f>
        <v>5.6587273007870774E-2</v>
      </c>
      <c r="Z38" s="28">
        <f t="shared" si="27"/>
        <v>3.509961052923906E-4</v>
      </c>
      <c r="AA38" s="25">
        <v>0</v>
      </c>
      <c r="AB38" s="25">
        <v>12875.2</v>
      </c>
      <c r="AC38" s="28">
        <f t="shared" si="28"/>
        <v>4.6746099322773633E-2</v>
      </c>
      <c r="AD38" s="28">
        <f>IF(SUM(AA27:AA38)=0,0,SUM(AA27:AA38)/MAX(AB27:AB38))</f>
        <v>5.6324056962713337E-2</v>
      </c>
      <c r="AE38" s="28">
        <f t="shared" si="29"/>
        <v>2.6329299610405575E-3</v>
      </c>
      <c r="AF38" s="25">
        <v>775</v>
      </c>
      <c r="AG38" s="25">
        <v>242149.6</v>
      </c>
      <c r="AH38" s="28">
        <f t="shared" si="30"/>
        <v>0.77071292030607685</v>
      </c>
      <c r="AI38" s="28">
        <f>IF(SUM(AF27:AF38)=0,0,SUM(AF27:AF38)/MAX(AG27:AG38))</f>
        <v>5.5892653260183264E-2</v>
      </c>
      <c r="AJ38" s="28">
        <f t="shared" si="31"/>
        <v>4.307719001781081E-2</v>
      </c>
      <c r="AK38" s="25">
        <v>775</v>
      </c>
      <c r="AL38" s="25">
        <v>256868.7</v>
      </c>
      <c r="AM38" s="28">
        <f t="shared" si="32"/>
        <v>0.82366175898410399</v>
      </c>
      <c r="AN38" s="28">
        <f>IF(SUM(AK27:AK38)=0,0,SUM(AK27:AK38)/MAX(AL27:AL38))</f>
        <v>5.6357585870959653E-2</v>
      </c>
      <c r="AO38" s="28">
        <f t="shared" si="33"/>
        <v>4.6419588310572316E-2</v>
      </c>
      <c r="AP38" s="25">
        <v>775</v>
      </c>
      <c r="AQ38" s="25">
        <v>272678.59999999998</v>
      </c>
      <c r="AR38" s="28">
        <f t="shared" si="34"/>
        <v>0.86426150749121733</v>
      </c>
      <c r="AS38" s="28">
        <f t="shared" si="35"/>
        <v>6.5046305530775714E-2</v>
      </c>
      <c r="AT38" s="28">
        <f t="shared" si="36"/>
        <v>5.6217018074762523E-2</v>
      </c>
      <c r="AU38" s="25">
        <v>0</v>
      </c>
      <c r="AV38" s="25">
        <v>450</v>
      </c>
      <c r="AW38" s="28">
        <f t="shared" si="37"/>
        <v>1.4097134898303268E-2</v>
      </c>
      <c r="AX38" s="28">
        <f>IF(SUM(AU27:AU38)=0,0,SUM(AU27:AU38)/MAX(AV27:AV38))</f>
        <v>0.55555555555555558</v>
      </c>
      <c r="AY38" s="28">
        <f t="shared" si="38"/>
        <v>7.8317416101684832E-3</v>
      </c>
      <c r="AZ38" s="25">
        <v>0</v>
      </c>
      <c r="BA38" s="25">
        <v>0</v>
      </c>
      <c r="BB38" s="28">
        <f t="shared" si="39"/>
        <v>5.0383160126535875E-2</v>
      </c>
      <c r="BC38" s="28">
        <f>IF(SUM(AZ27:AZ38)=0,0,SUM(AZ27:AZ38)/MAX(BA27:BA38))</f>
        <v>0.6655493482309125</v>
      </c>
      <c r="BD38" s="28">
        <f t="shared" si="40"/>
        <v>3.3532479384029652E-2</v>
      </c>
      <c r="BE38" s="25">
        <v>0</v>
      </c>
      <c r="BF38" s="25">
        <v>0</v>
      </c>
      <c r="BG38" s="28">
        <f t="shared" si="41"/>
        <v>0</v>
      </c>
      <c r="BH38" s="28">
        <f>IF(SUM(BE27:BE38)=0,0,SUM(BE27:BE38)/MAX(BF27:BF38))</f>
        <v>0</v>
      </c>
      <c r="BI38" s="28">
        <f t="shared" si="42"/>
        <v>0</v>
      </c>
      <c r="BJ38" s="25">
        <v>0</v>
      </c>
      <c r="BK38" s="25">
        <v>1287.9000000000001</v>
      </c>
      <c r="BL38" s="28">
        <f t="shared" si="43"/>
        <v>6.4480295024839138E-2</v>
      </c>
      <c r="BM38" s="28">
        <f>IF(SUM(BJ27:BJ38)=0,0,SUM(BJ27:BJ38)/MAX(BK27:BK38))</f>
        <v>0.43167232918082293</v>
      </c>
      <c r="BN38" s="28">
        <f t="shared" si="44"/>
        <v>2.7834359139638939E-2</v>
      </c>
      <c r="BO38" s="25">
        <v>0</v>
      </c>
      <c r="BP38" s="25">
        <v>0</v>
      </c>
      <c r="BQ38" s="28">
        <f t="shared" si="45"/>
        <v>1.8326275367794246E-2</v>
      </c>
      <c r="BR38" s="28">
        <f>IF(SUM(BO27:BO38)=0,0,SUM(BO27:BO38)/MAX(BP27:BP38))</f>
        <v>0.10713343881856541</v>
      </c>
      <c r="BS38" s="28">
        <f t="shared" si="46"/>
        <v>1.963356900887767E-3</v>
      </c>
      <c r="BT38" s="25">
        <v>0</v>
      </c>
      <c r="BU38" s="25">
        <v>0</v>
      </c>
      <c r="BV38" s="28">
        <f t="shared" si="47"/>
        <v>1.9995376139753357E-2</v>
      </c>
      <c r="BW38" s="28">
        <f>IF(SUM(BT27:BT38)=0,0,SUM(BT27:BT38)/MAX(BU27:BU38))</f>
        <v>0.4980337078651686</v>
      </c>
      <c r="BX38" s="28">
        <f t="shared" si="48"/>
        <v>9.9583713190400866E-3</v>
      </c>
      <c r="BY38" s="25">
        <v>0</v>
      </c>
      <c r="BZ38" s="25">
        <v>0</v>
      </c>
      <c r="CA38" s="28">
        <f t="shared" si="49"/>
        <v>2.2617443230837763E-2</v>
      </c>
      <c r="CB38" s="28">
        <f>IF(SUM(BY27:BY38)=0,0,SUM(BY27:BY38)/MAX(BZ27:BZ38))</f>
        <v>6.5961715563741613E-2</v>
      </c>
      <c r="CC38" s="28">
        <f t="shared" si="50"/>
        <v>1.4918853571715936E-3</v>
      </c>
      <c r="CD38" s="25">
        <v>0</v>
      </c>
      <c r="CE38" s="25">
        <v>0</v>
      </c>
      <c r="CF38" s="28">
        <f t="shared" si="51"/>
        <v>6.0939094738385366E-2</v>
      </c>
      <c r="CG38" s="28">
        <f>IF(SUM(CD27:CD38)=0,0,SUM(CD27:CD38)/MAX(CE27:CE38))</f>
        <v>0.10887348632910882</v>
      </c>
      <c r="CH38" s="28">
        <f t="shared" si="52"/>
        <v>6.6346516979078661E-3</v>
      </c>
      <c r="CI38" s="25">
        <v>0</v>
      </c>
      <c r="CJ38" s="25">
        <v>183</v>
      </c>
      <c r="CK38" s="28">
        <f t="shared" si="53"/>
        <v>1.0319102745557992E-2</v>
      </c>
      <c r="CL38" s="28">
        <f>IF(SUM(CI27:CI38)=0,0,SUM(CI27:CI38)/MAX(CJ27:CJ38))</f>
        <v>1</v>
      </c>
      <c r="CM38" s="28">
        <f t="shared" si="54"/>
        <v>1.0319102745557992E-2</v>
      </c>
      <c r="CN38" s="25">
        <v>0</v>
      </c>
      <c r="CO38" s="25">
        <v>183</v>
      </c>
      <c r="CP38" s="28">
        <f t="shared" si="55"/>
        <v>1.0319102745557992E-2</v>
      </c>
      <c r="CQ38" s="28">
        <f>IF(SUM(CN27:CN38)=0,0,SUM(CN27:CN38)/MAX(CO27:CO38))</f>
        <v>1</v>
      </c>
      <c r="CR38" s="28">
        <f t="shared" si="56"/>
        <v>1.0319102745557992E-2</v>
      </c>
      <c r="CS38" s="25">
        <v>0</v>
      </c>
      <c r="CT38" s="25">
        <v>1512.9</v>
      </c>
      <c r="CU38" s="28">
        <f t="shared" si="57"/>
        <v>0.13573849250878248</v>
      </c>
      <c r="CV38" s="28">
        <f t="shared" si="58"/>
        <v>0.22110774317993936</v>
      </c>
      <c r="CW38" s="28">
        <f t="shared" si="59"/>
        <v>3.0012831741263998E-2</v>
      </c>
      <c r="CX38" s="25">
        <v>775</v>
      </c>
      <c r="CY38" s="25">
        <v>274191.5</v>
      </c>
      <c r="CZ38" s="28">
        <f t="shared" si="60"/>
        <v>6.467778906348301E-2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32.28515625" bestFit="1" customWidth="1"/>
    <col min="3" max="3" width="54.28515625" bestFit="1" customWidth="1"/>
    <col min="4" max="4" width="54" bestFit="1" customWidth="1"/>
    <col min="5" max="5" width="48.5703125" bestFit="1" customWidth="1"/>
    <col min="6" max="6" width="48.28515625" bestFit="1" customWidth="1"/>
    <col min="7" max="7" width="47" bestFit="1" customWidth="1"/>
    <col min="8" max="8" width="35.140625" bestFit="1" customWidth="1"/>
    <col min="9" max="9" width="52.7109375" bestFit="1" customWidth="1"/>
    <col min="10" max="10" width="52.28515625" bestFit="1" customWidth="1"/>
    <col min="11" max="11" width="40.42578125" bestFit="1" customWidth="1"/>
    <col min="12" max="12" width="58" bestFit="1" customWidth="1"/>
    <col min="13" max="13" width="56" bestFit="1" customWidth="1"/>
    <col min="14" max="14" width="44.140625" bestFit="1" customWidth="1"/>
    <col min="15" max="15" width="61.7109375" bestFit="1" customWidth="1"/>
    <col min="16" max="16" width="50.140625" bestFit="1" customWidth="1"/>
    <col min="17" max="17" width="38.42578125" bestFit="1" customWidth="1"/>
    <col min="18" max="18" width="56" bestFit="1" customWidth="1"/>
    <col min="19" max="19" width="48.5703125" bestFit="1" customWidth="1"/>
    <col min="20" max="20" width="36.7109375" bestFit="1" customWidth="1"/>
    <col min="21" max="21" width="54.28515625" bestFit="1" customWidth="1"/>
    <col min="22" max="22" width="47.140625" bestFit="1" customWidth="1"/>
    <col min="23" max="23" width="35.28515625" bestFit="1" customWidth="1"/>
    <col min="24" max="24" width="52.85546875" bestFit="1" customWidth="1"/>
    <col min="25" max="25" width="53" bestFit="1" customWidth="1"/>
    <col min="26" max="26" width="41.140625" bestFit="1" customWidth="1"/>
    <col min="27" max="27" width="58.7109375" bestFit="1" customWidth="1"/>
    <col min="28" max="28" width="62" bestFit="1" customWidth="1"/>
    <col min="29" max="29" width="50.140625" bestFit="1" customWidth="1"/>
    <col min="30" max="30" width="67.85546875" bestFit="1" customWidth="1"/>
    <col min="31" max="31" width="45" bestFit="1" customWidth="1"/>
    <col min="32" max="32" width="33.140625" bestFit="1" customWidth="1"/>
    <col min="33" max="33" width="50.85546875" bestFit="1" customWidth="1"/>
    <col min="34" max="34" width="49.42578125" bestFit="1" customWidth="1"/>
    <col min="35" max="35" width="37.5703125" bestFit="1" customWidth="1"/>
    <col min="36" max="36" width="55.28515625" bestFit="1" customWidth="1"/>
    <col min="37" max="37" width="49.85546875" bestFit="1" customWidth="1"/>
    <col min="38" max="38" width="38" bestFit="1" customWidth="1"/>
    <col min="39" max="39" width="55.7109375" bestFit="1" customWidth="1"/>
    <col min="40" max="40" width="46.85546875" bestFit="1" customWidth="1"/>
    <col min="41" max="41" width="35" bestFit="1" customWidth="1"/>
    <col min="42" max="42" width="52.5703125" bestFit="1" customWidth="1"/>
    <col min="43" max="43" width="50" bestFit="1" customWidth="1"/>
    <col min="44" max="44" width="38.140625" bestFit="1" customWidth="1"/>
    <col min="45" max="45" width="55.85546875" bestFit="1" customWidth="1"/>
    <col min="46" max="46" width="45.28515625" bestFit="1" customWidth="1"/>
    <col min="47" max="47" width="33.42578125" bestFit="1" customWidth="1"/>
    <col min="48" max="48" width="51.140625" bestFit="1" customWidth="1"/>
    <col min="49" max="49" width="46.42578125" bestFit="1" customWidth="1"/>
    <col min="50" max="50" width="34.7109375" bestFit="1" customWidth="1"/>
    <col min="51" max="51" width="52.28515625" bestFit="1" customWidth="1"/>
    <col min="52" max="52" width="56.85546875" bestFit="1" customWidth="1"/>
    <col min="53" max="53" width="45" bestFit="1" customWidth="1"/>
    <col min="54" max="54" width="62.5703125" bestFit="1" customWidth="1"/>
    <col min="55" max="55" width="45.140625" bestFit="1" customWidth="1"/>
    <col min="56" max="56" width="33.28515625" bestFit="1" customWidth="1"/>
    <col min="57" max="57" width="51" bestFit="1" customWidth="1"/>
    <col min="58" max="58" width="54.42578125" bestFit="1" customWidth="1"/>
    <col min="59" max="59" width="42.7109375" bestFit="1" customWidth="1"/>
    <col min="60" max="60" width="60.28515625" bestFit="1" customWidth="1"/>
    <col min="62" max="62" width="4.85546875" bestFit="1" customWidth="1"/>
    <col min="63" max="63" width="6.5703125" bestFit="1" customWidth="1"/>
    <col min="64" max="64" width="5.85546875" bestFit="1" customWidth="1"/>
    <col min="65" max="65" width="12" bestFit="1" customWidth="1"/>
    <col min="66" max="66" width="4.42578125" bestFit="1" customWidth="1"/>
  </cols>
  <sheetData>
    <row r="1" spans="1:66" x14ac:dyDescent="0.25">
      <c r="A1" s="23" t="s">
        <v>0</v>
      </c>
      <c r="B1" s="24" t="s">
        <v>561</v>
      </c>
      <c r="C1" s="24" t="s">
        <v>539</v>
      </c>
      <c r="D1" s="24" t="s">
        <v>560</v>
      </c>
      <c r="E1" s="24" t="s">
        <v>511</v>
      </c>
      <c r="F1" s="24" t="s">
        <v>522</v>
      </c>
      <c r="G1" s="24" t="s">
        <v>503</v>
      </c>
      <c r="H1" s="24" t="s">
        <v>523</v>
      </c>
      <c r="I1" s="24" t="s">
        <v>524</v>
      </c>
      <c r="J1" s="24" t="s">
        <v>504</v>
      </c>
      <c r="K1" s="24" t="s">
        <v>525</v>
      </c>
      <c r="L1" s="24" t="s">
        <v>526</v>
      </c>
      <c r="M1" s="24" t="s">
        <v>505</v>
      </c>
      <c r="N1" s="24" t="s">
        <v>527</v>
      </c>
      <c r="O1" s="24" t="s">
        <v>528</v>
      </c>
      <c r="P1" s="24" t="s">
        <v>506</v>
      </c>
      <c r="Q1" s="24" t="s">
        <v>529</v>
      </c>
      <c r="R1" s="24" t="s">
        <v>530</v>
      </c>
      <c r="S1" s="24" t="s">
        <v>507</v>
      </c>
      <c r="T1" s="24" t="s">
        <v>531</v>
      </c>
      <c r="U1" s="24" t="s">
        <v>532</v>
      </c>
      <c r="V1" s="24" t="s">
        <v>508</v>
      </c>
      <c r="W1" s="24" t="s">
        <v>533</v>
      </c>
      <c r="X1" s="24" t="s">
        <v>534</v>
      </c>
      <c r="Y1" s="24" t="s">
        <v>509</v>
      </c>
      <c r="Z1" s="24" t="s">
        <v>535</v>
      </c>
      <c r="AA1" s="24" t="s">
        <v>536</v>
      </c>
      <c r="AB1" s="24" t="s">
        <v>510</v>
      </c>
      <c r="AC1" s="24" t="s">
        <v>537</v>
      </c>
      <c r="AD1" s="24" t="s">
        <v>538</v>
      </c>
      <c r="AE1" s="24" t="s">
        <v>512</v>
      </c>
      <c r="AF1" s="24" t="s">
        <v>540</v>
      </c>
      <c r="AG1" s="24" t="s">
        <v>541</v>
      </c>
      <c r="AH1" s="24" t="s">
        <v>513</v>
      </c>
      <c r="AI1" s="24" t="s">
        <v>542</v>
      </c>
      <c r="AJ1" s="24" t="s">
        <v>543</v>
      </c>
      <c r="AK1" s="24" t="s">
        <v>514</v>
      </c>
      <c r="AL1" s="24" t="s">
        <v>544</v>
      </c>
      <c r="AM1" s="24" t="s">
        <v>545</v>
      </c>
      <c r="AN1" s="24" t="s">
        <v>515</v>
      </c>
      <c r="AO1" s="24" t="s">
        <v>546</v>
      </c>
      <c r="AP1" s="24" t="s">
        <v>547</v>
      </c>
      <c r="AQ1" s="24" t="s">
        <v>516</v>
      </c>
      <c r="AR1" s="24" t="s">
        <v>548</v>
      </c>
      <c r="AS1" s="24" t="s">
        <v>549</v>
      </c>
      <c r="AT1" s="24" t="s">
        <v>517</v>
      </c>
      <c r="AU1" s="24" t="s">
        <v>550</v>
      </c>
      <c r="AV1" s="24" t="s">
        <v>551</v>
      </c>
      <c r="AW1" s="24" t="s">
        <v>518</v>
      </c>
      <c r="AX1" s="24" t="s">
        <v>552</v>
      </c>
      <c r="AY1" s="24" t="s">
        <v>553</v>
      </c>
      <c r="AZ1" s="24" t="s">
        <v>519</v>
      </c>
      <c r="BA1" s="24" t="s">
        <v>554</v>
      </c>
      <c r="BB1" s="24" t="s">
        <v>555</v>
      </c>
      <c r="BC1" s="24" t="s">
        <v>520</v>
      </c>
      <c r="BD1" s="24" t="s">
        <v>556</v>
      </c>
      <c r="BE1" s="24" t="s">
        <v>557</v>
      </c>
      <c r="BF1" s="24" t="s">
        <v>521</v>
      </c>
      <c r="BG1" s="24" t="s">
        <v>558</v>
      </c>
      <c r="BH1" s="24" t="s">
        <v>559</v>
      </c>
      <c r="BJ1" s="24" t="s">
        <v>562</v>
      </c>
      <c r="BK1" s="24" t="s">
        <v>563</v>
      </c>
      <c r="BL1" s="24" t="s">
        <v>447</v>
      </c>
      <c r="BM1" s="24" t="s">
        <v>565</v>
      </c>
      <c r="BN1" s="24" t="s">
        <v>564</v>
      </c>
    </row>
    <row r="2" spans="1:66" x14ac:dyDescent="0.25">
      <c r="A2" s="10">
        <v>35795</v>
      </c>
      <c r="B2" s="28">
        <v>1.7520652142191801E-2</v>
      </c>
      <c r="C2" s="28">
        <f>E2*$B2</f>
        <v>1.7520652142191801E-2</v>
      </c>
      <c r="D2" s="28">
        <f>F2*$B2</f>
        <v>0</v>
      </c>
      <c r="E2" s="28">
        <v>1</v>
      </c>
      <c r="F2" s="28">
        <v>0</v>
      </c>
      <c r="G2" s="28">
        <v>0</v>
      </c>
      <c r="H2" s="28">
        <v>0</v>
      </c>
      <c r="I2" s="28">
        <v>0</v>
      </c>
      <c r="J2" s="28">
        <v>5.4611981868822018E-2</v>
      </c>
      <c r="K2" s="28">
        <v>0.12658227848101267</v>
      </c>
      <c r="L2" s="28">
        <v>6.912909097319243E-3</v>
      </c>
      <c r="M2" s="28">
        <v>0</v>
      </c>
      <c r="N2" s="28">
        <v>0</v>
      </c>
      <c r="O2" s="28">
        <v>0</v>
      </c>
      <c r="P2" s="28">
        <v>5.4611981868822018E-2</v>
      </c>
      <c r="Q2" s="28">
        <v>3.0326464389149193E-2</v>
      </c>
      <c r="R2" s="28">
        <v>1.6561883233656924E-3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0.94538801813117801</v>
      </c>
      <c r="Z2" s="28">
        <v>1.8391803530363585E-2</v>
      </c>
      <c r="AA2" s="28">
        <v>1.7387390689428434E-2</v>
      </c>
      <c r="AB2" s="28">
        <v>0.94538801813117801</v>
      </c>
      <c r="AC2" s="28">
        <v>1.7412523719546821E-2</v>
      </c>
      <c r="AD2" s="28">
        <v>1.6461591289884496E-2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  <c r="AN2" s="28">
        <v>0</v>
      </c>
      <c r="AO2" s="28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J2" s="29">
        <v>1.55</v>
      </c>
      <c r="BK2" s="29">
        <v>1.59</v>
      </c>
      <c r="BL2" s="29">
        <v>1.7</v>
      </c>
      <c r="BM2" s="29">
        <f>B2*100</f>
        <v>1.7520652142191802</v>
      </c>
      <c r="BN2" s="29">
        <v>0</v>
      </c>
    </row>
    <row r="3" spans="1:66" x14ac:dyDescent="0.25">
      <c r="A3" s="10">
        <v>35826</v>
      </c>
      <c r="B3" s="28">
        <v>1.8650625536762125E-2</v>
      </c>
      <c r="C3" s="28">
        <f>E3*$B3</f>
        <v>1.8650625536762125E-2</v>
      </c>
      <c r="D3" s="28">
        <f>F3*$B3</f>
        <v>0</v>
      </c>
      <c r="E3" s="28">
        <v>1</v>
      </c>
      <c r="F3" s="28">
        <v>0</v>
      </c>
      <c r="G3" s="28">
        <v>0</v>
      </c>
      <c r="H3" s="28">
        <v>0</v>
      </c>
      <c r="I3" s="28">
        <v>0</v>
      </c>
      <c r="J3" s="28">
        <v>4.9433980918483361E-2</v>
      </c>
      <c r="K3" s="28">
        <v>0.12658227848101267</v>
      </c>
      <c r="L3" s="28">
        <v>6.2574659390485276E-3</v>
      </c>
      <c r="M3" s="28">
        <v>0</v>
      </c>
      <c r="N3" s="28">
        <v>0</v>
      </c>
      <c r="O3" s="28">
        <v>0</v>
      </c>
      <c r="P3" s="28">
        <v>4.9433980918483361E-2</v>
      </c>
      <c r="Q3" s="28">
        <v>3.0326464389149193E-2</v>
      </c>
      <c r="R3" s="28">
        <v>1.4991578619382663E-3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0.95056601908151661</v>
      </c>
      <c r="Z3" s="28">
        <v>1.9673825187489131E-2</v>
      </c>
      <c r="AA3" s="28">
        <v>1.8701269688577216E-2</v>
      </c>
      <c r="AB3" s="28">
        <v>0.95056601908151661</v>
      </c>
      <c r="AC3" s="28">
        <v>1.8652452687431494E-2</v>
      </c>
      <c r="AD3" s="28">
        <v>1.7730387697198091E-2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J3" s="29">
        <v>1.5300882090770791</v>
      </c>
      <c r="BK3" s="29">
        <v>1.5488052447569491</v>
      </c>
      <c r="BL3" s="29">
        <v>1.6890364634129744</v>
      </c>
      <c r="BM3" s="29">
        <f t="shared" ref="BM3:BM26" si="0">B3*100</f>
        <v>1.8650625536762124</v>
      </c>
      <c r="BN3" s="29">
        <v>0</v>
      </c>
    </row>
    <row r="4" spans="1:66" x14ac:dyDescent="0.25">
      <c r="A4" s="10">
        <v>35854</v>
      </c>
      <c r="B4" s="28">
        <v>1.839944311260152E-2</v>
      </c>
      <c r="C4" s="28">
        <f>E4*$B4</f>
        <v>1.839944311260152E-2</v>
      </c>
      <c r="D4" s="28">
        <f>F4*$B4</f>
        <v>0</v>
      </c>
      <c r="E4" s="28">
        <v>1</v>
      </c>
      <c r="F4" s="28">
        <v>0</v>
      </c>
      <c r="G4" s="28">
        <v>0</v>
      </c>
      <c r="H4" s="28">
        <v>0</v>
      </c>
      <c r="I4" s="28">
        <v>0</v>
      </c>
      <c r="J4" s="28">
        <v>4.7981191372981791E-2</v>
      </c>
      <c r="K4" s="28">
        <v>0.12658227848101267</v>
      </c>
      <c r="L4" s="28">
        <v>6.0735685282255437E-3</v>
      </c>
      <c r="M4" s="28">
        <v>0</v>
      </c>
      <c r="N4" s="28">
        <v>0</v>
      </c>
      <c r="O4" s="28">
        <v>0</v>
      </c>
      <c r="P4" s="28">
        <v>4.7981191372981791E-2</v>
      </c>
      <c r="Q4" s="28">
        <v>3.0326464389149193E-2</v>
      </c>
      <c r="R4" s="28">
        <v>1.4550998915216847E-3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0.95201880862701826</v>
      </c>
      <c r="Z4" s="28">
        <v>1.9430896020737783E-2</v>
      </c>
      <c r="AA4" s="28">
        <v>1.8498578480218252E-2</v>
      </c>
      <c r="AB4" s="28">
        <v>0.95201880862701826</v>
      </c>
      <c r="AC4" s="28">
        <v>1.8463194812457808E-2</v>
      </c>
      <c r="AD4" s="28">
        <v>1.7577308728804628E-2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J4" s="29">
        <v>1.4871020204047318</v>
      </c>
      <c r="BK4" s="29">
        <v>1.5062956345191654</v>
      </c>
      <c r="BL4" s="29">
        <v>1.6403823399341517</v>
      </c>
      <c r="BM4" s="29">
        <f t="shared" si="0"/>
        <v>1.8399443112601519</v>
      </c>
      <c r="BN4" s="29">
        <v>0</v>
      </c>
    </row>
    <row r="5" spans="1:66" x14ac:dyDescent="0.25">
      <c r="A5" s="10">
        <v>35885</v>
      </c>
      <c r="B5" s="28">
        <v>1.8965783812421064E-2</v>
      </c>
      <c r="C5" s="28">
        <f>E5*$B5</f>
        <v>1.8965783812421064E-2</v>
      </c>
      <c r="D5" s="28">
        <f>F5*$B5</f>
        <v>0</v>
      </c>
      <c r="E5" s="28">
        <v>1</v>
      </c>
      <c r="F5" s="28">
        <v>0</v>
      </c>
      <c r="G5" s="28">
        <v>0</v>
      </c>
      <c r="H5" s="28">
        <v>0</v>
      </c>
      <c r="I5" s="28">
        <v>0</v>
      </c>
      <c r="J5" s="28">
        <v>4.516405844229162E-2</v>
      </c>
      <c r="K5" s="28">
        <v>0.12658227848101267</v>
      </c>
      <c r="L5" s="28">
        <v>5.7169694230748891E-3</v>
      </c>
      <c r="M5" s="28">
        <v>0</v>
      </c>
      <c r="N5" s="28">
        <v>0</v>
      </c>
      <c r="O5" s="28">
        <v>0</v>
      </c>
      <c r="P5" s="28">
        <v>4.516405844229162E-2</v>
      </c>
      <c r="Q5" s="28">
        <v>3.0326464389149193E-2</v>
      </c>
      <c r="R5" s="28">
        <v>1.3696662100196098E-3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0.95483594155770835</v>
      </c>
      <c r="Z5" s="28">
        <v>2.018922474198254E-2</v>
      </c>
      <c r="AA5" s="28">
        <v>1.927739741583108E-2</v>
      </c>
      <c r="AB5" s="28">
        <v>0.95483594155770835</v>
      </c>
      <c r="AC5" s="28">
        <v>1.9168365917545609E-2</v>
      </c>
      <c r="AD5" s="28">
        <v>1.8302644719002347E-2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8">
        <v>0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0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J5" s="29">
        <v>1.4441158317323843</v>
      </c>
      <c r="BK5" s="29">
        <v>1.4637860242813814</v>
      </c>
      <c r="BL5" s="29">
        <v>1.5917282164553292</v>
      </c>
      <c r="BM5" s="29">
        <f t="shared" si="0"/>
        <v>1.8965783812421064</v>
      </c>
      <c r="BN5" s="29">
        <v>0</v>
      </c>
    </row>
    <row r="6" spans="1:66" x14ac:dyDescent="0.25">
      <c r="A6" s="10">
        <v>35915</v>
      </c>
      <c r="B6" s="28">
        <v>1.8169647042150992E-2</v>
      </c>
      <c r="C6" s="28">
        <f>E6*$B6</f>
        <v>1.8169647042150992E-2</v>
      </c>
      <c r="D6" s="28">
        <f>F6*$B6</f>
        <v>0</v>
      </c>
      <c r="E6" s="28">
        <v>1</v>
      </c>
      <c r="F6" s="28">
        <v>0</v>
      </c>
      <c r="G6" s="28">
        <v>0</v>
      </c>
      <c r="H6" s="28">
        <v>0</v>
      </c>
      <c r="I6" s="28">
        <v>0</v>
      </c>
      <c r="J6" s="28">
        <v>4.844491812808837E-2</v>
      </c>
      <c r="K6" s="28">
        <v>0.12658227848101267</v>
      </c>
      <c r="L6" s="28">
        <v>6.1322681174795406E-3</v>
      </c>
      <c r="M6" s="28">
        <v>0</v>
      </c>
      <c r="N6" s="28">
        <v>0</v>
      </c>
      <c r="O6" s="28">
        <v>0</v>
      </c>
      <c r="P6" s="28">
        <v>4.844491812808837E-2</v>
      </c>
      <c r="Q6" s="28">
        <v>3.0326464389149193E-2</v>
      </c>
      <c r="R6" s="28">
        <v>1.4691630844467201E-3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0.95155508187191173</v>
      </c>
      <c r="Z6" s="28">
        <v>1.8757266626399312E-2</v>
      </c>
      <c r="AA6" s="28">
        <v>1.7848572380376675E-2</v>
      </c>
      <c r="AB6" s="28">
        <v>0.95155508187191173</v>
      </c>
      <c r="AC6" s="28">
        <v>1.7808814102709403E-2</v>
      </c>
      <c r="AD6" s="28">
        <v>1.6946067561545302E-2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J6" s="29">
        <v>1.4972207929349168</v>
      </c>
      <c r="BK6" s="29">
        <v>1.5174743655235894</v>
      </c>
      <c r="BL6" s="29">
        <v>1.6503544967878179</v>
      </c>
      <c r="BM6" s="29">
        <f t="shared" si="0"/>
        <v>1.8169647042150991</v>
      </c>
      <c r="BN6" s="29">
        <v>0</v>
      </c>
    </row>
    <row r="7" spans="1:66" x14ac:dyDescent="0.25">
      <c r="A7" s="10">
        <v>35946</v>
      </c>
      <c r="B7" s="28">
        <v>1.9089902315718377E-2</v>
      </c>
      <c r="C7" s="28">
        <f>E7*$B7</f>
        <v>1.9089902315718377E-2</v>
      </c>
      <c r="D7" s="28">
        <f>F7*$B7</f>
        <v>0</v>
      </c>
      <c r="E7" s="28">
        <v>1</v>
      </c>
      <c r="F7" s="28">
        <v>0</v>
      </c>
      <c r="G7" s="28">
        <v>0</v>
      </c>
      <c r="H7" s="28">
        <v>0</v>
      </c>
      <c r="I7" s="28">
        <v>0</v>
      </c>
      <c r="J7" s="28">
        <v>4.7299214833033773E-2</v>
      </c>
      <c r="K7" s="28">
        <v>0.12658227848101267</v>
      </c>
      <c r="L7" s="28">
        <v>5.987242383928326E-3</v>
      </c>
      <c r="M7" s="28">
        <v>0</v>
      </c>
      <c r="N7" s="28">
        <v>0</v>
      </c>
      <c r="O7" s="28">
        <v>0</v>
      </c>
      <c r="P7" s="28">
        <v>4.7299214833033773E-2</v>
      </c>
      <c r="Q7" s="28">
        <v>3.0326464389149193E-2</v>
      </c>
      <c r="R7" s="28">
        <v>1.434417954268716E-3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0.95270078516696632</v>
      </c>
      <c r="Z7" s="28">
        <v>1.9234745157770843E-2</v>
      </c>
      <c r="AA7" s="28">
        <v>1.8324956814294784E-2</v>
      </c>
      <c r="AB7" s="28">
        <v>0.95270078516696632</v>
      </c>
      <c r="AC7" s="28">
        <v>1.8262149152671461E-2</v>
      </c>
      <c r="AD7" s="28">
        <v>1.7398363836586349E-2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J7" s="29">
        <v>1.4268583710865859</v>
      </c>
      <c r="BK7" s="29">
        <v>1.4478921268148925</v>
      </c>
      <c r="BL7" s="29">
        <v>1.5762746118039941</v>
      </c>
      <c r="BM7" s="29">
        <f t="shared" si="0"/>
        <v>1.9089902315718377</v>
      </c>
      <c r="BN7" s="29">
        <v>0</v>
      </c>
    </row>
    <row r="8" spans="1:66" x14ac:dyDescent="0.25">
      <c r="A8" s="10">
        <v>35976</v>
      </c>
      <c r="B8" s="28">
        <v>1.703371264867358E-2</v>
      </c>
      <c r="C8" s="28">
        <f>E8*$B8</f>
        <v>1.6479374174035673E-2</v>
      </c>
      <c r="D8" s="28">
        <f>F8*$B8</f>
        <v>5.5433847463790616E-4</v>
      </c>
      <c r="E8" s="28">
        <v>0.96745639156469665</v>
      </c>
      <c r="F8" s="28">
        <v>3.2543608435303309E-2</v>
      </c>
      <c r="G8" s="28">
        <v>0</v>
      </c>
      <c r="H8" s="28">
        <v>0</v>
      </c>
      <c r="I8" s="28">
        <v>0</v>
      </c>
      <c r="J8" s="28">
        <v>0.11976047904191617</v>
      </c>
      <c r="K8" s="28">
        <v>0.27761013880506941</v>
      </c>
      <c r="L8" s="28">
        <v>3.3246723210187956E-2</v>
      </c>
      <c r="M8" s="28">
        <v>0</v>
      </c>
      <c r="N8" s="28">
        <v>0</v>
      </c>
      <c r="O8" s="28">
        <v>0</v>
      </c>
      <c r="P8" s="28">
        <v>0.11976047904191617</v>
      </c>
      <c r="Q8" s="28">
        <v>5.963956955788928E-2</v>
      </c>
      <c r="R8" s="28">
        <v>7.1424634201065007E-3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0.84769591252278054</v>
      </c>
      <c r="Z8" s="28">
        <v>1.5546700981457121E-2</v>
      </c>
      <c r="AA8" s="28">
        <v>1.3178874875195102E-2</v>
      </c>
      <c r="AB8" s="28">
        <v>0.84769591252278054</v>
      </c>
      <c r="AC8" s="28">
        <v>1.4760589226764539E-2</v>
      </c>
      <c r="AD8" s="28">
        <v>1.251249115395609E-2</v>
      </c>
      <c r="AE8" s="28">
        <v>0</v>
      </c>
      <c r="AF8" s="28">
        <v>0</v>
      </c>
      <c r="AG8" s="28">
        <v>0</v>
      </c>
      <c r="AH8" s="28">
        <v>3.2543608435303309E-2</v>
      </c>
      <c r="AI8" s="28">
        <v>0.17652873887868945</v>
      </c>
      <c r="AJ8" s="28">
        <v>5.7448821556459733E-3</v>
      </c>
      <c r="AK8" s="28">
        <v>0</v>
      </c>
      <c r="AL8" s="28">
        <v>0</v>
      </c>
      <c r="AM8" s="28">
        <v>0</v>
      </c>
      <c r="AN8" s="28">
        <v>3.2543608435303309E-2</v>
      </c>
      <c r="AO8" s="28">
        <v>0.11384335154826958</v>
      </c>
      <c r="AP8" s="28">
        <v>3.704873455749466E-3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J8" s="29">
        <v>1.6224352805432434</v>
      </c>
      <c r="BK8" s="29">
        <v>1.5868114417995156</v>
      </c>
      <c r="BL8" s="29">
        <v>1.4692463928183699</v>
      </c>
      <c r="BM8" s="29">
        <f t="shared" si="0"/>
        <v>1.703371264867358</v>
      </c>
      <c r="BN8" s="29">
        <v>6.1438187489993243</v>
      </c>
    </row>
    <row r="9" spans="1:66" x14ac:dyDescent="0.25">
      <c r="A9" s="10">
        <v>36007</v>
      </c>
      <c r="B9" s="28">
        <v>1.7397823579994844E-2</v>
      </c>
      <c r="C9" s="28">
        <f>E9*$B9</f>
        <v>1.6855497408548619E-2</v>
      </c>
      <c r="D9" s="28">
        <f>F9*$B9</f>
        <v>5.423261714462233E-4</v>
      </c>
      <c r="E9" s="28">
        <v>0.96882793017456359</v>
      </c>
      <c r="F9" s="28">
        <v>3.117206982543641E-2</v>
      </c>
      <c r="G9" s="28">
        <v>0</v>
      </c>
      <c r="H9" s="28">
        <v>0</v>
      </c>
      <c r="I9" s="28">
        <v>0</v>
      </c>
      <c r="J9" s="28">
        <v>0.11471321695760599</v>
      </c>
      <c r="K9" s="28">
        <v>0.27761013880506941</v>
      </c>
      <c r="L9" s="28">
        <v>3.1845552082377042E-2</v>
      </c>
      <c r="M9" s="28">
        <v>0</v>
      </c>
      <c r="N9" s="28">
        <v>0</v>
      </c>
      <c r="O9" s="28">
        <v>0</v>
      </c>
      <c r="P9" s="28">
        <v>0.11471321695760599</v>
      </c>
      <c r="Q9" s="28">
        <v>5.963956955788928E-2</v>
      </c>
      <c r="R9" s="28">
        <v>6.8414468819523863E-3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0.85411471321695764</v>
      </c>
      <c r="Z9" s="28">
        <v>1.6353639699475012E-2</v>
      </c>
      <c r="AA9" s="28">
        <v>1.3967884281970553E-2</v>
      </c>
      <c r="AB9" s="28">
        <v>0.85411471321695764</v>
      </c>
      <c r="AC9" s="28">
        <v>1.5526725461200413E-2</v>
      </c>
      <c r="AD9" s="28">
        <v>1.3261604664491625E-2</v>
      </c>
      <c r="AE9" s="28">
        <v>0</v>
      </c>
      <c r="AF9" s="28">
        <v>0</v>
      </c>
      <c r="AG9" s="28">
        <v>0</v>
      </c>
      <c r="AH9" s="28">
        <v>3.117206982543641E-2</v>
      </c>
      <c r="AI9" s="28">
        <v>0.17652873887868945</v>
      </c>
      <c r="AJ9" s="28">
        <v>5.5027661745227384E-3</v>
      </c>
      <c r="AK9" s="28">
        <v>0</v>
      </c>
      <c r="AL9" s="28">
        <v>0</v>
      </c>
      <c r="AM9" s="28">
        <v>0</v>
      </c>
      <c r="AN9" s="28">
        <v>3.117206982543641E-2</v>
      </c>
      <c r="AO9" s="28">
        <v>0.11384335154826958</v>
      </c>
      <c r="AP9" s="28">
        <v>3.5487329036243635E-3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J9" s="29">
        <v>1.5551221345601072</v>
      </c>
      <c r="BK9" s="29">
        <v>1.5189197358316198</v>
      </c>
      <c r="BL9" s="29">
        <v>1.3970447778423589</v>
      </c>
      <c r="BM9" s="29">
        <f t="shared" si="0"/>
        <v>1.7397823579994844</v>
      </c>
      <c r="BN9" s="29">
        <v>6.1438187489993243</v>
      </c>
    </row>
    <row r="10" spans="1:66" x14ac:dyDescent="0.25">
      <c r="A10" s="10">
        <v>36038</v>
      </c>
      <c r="B10" s="28">
        <v>1.9219770062426322E-2</v>
      </c>
      <c r="C10" s="28">
        <f>E10*$B10</f>
        <v>1.8692912330451915E-2</v>
      </c>
      <c r="D10" s="28">
        <f>F10*$B10</f>
        <v>5.2685773197440572E-4</v>
      </c>
      <c r="E10" s="28">
        <v>0.97258771929824561</v>
      </c>
      <c r="F10" s="28">
        <v>2.7412280701754384E-2</v>
      </c>
      <c r="G10" s="28">
        <v>0</v>
      </c>
      <c r="H10" s="28">
        <v>0</v>
      </c>
      <c r="I10" s="28">
        <v>0</v>
      </c>
      <c r="J10" s="28">
        <v>0.19956140350877194</v>
      </c>
      <c r="K10" s="28">
        <v>0.54918527459263733</v>
      </c>
      <c r="L10" s="28">
        <v>0.10959618418405702</v>
      </c>
      <c r="M10" s="28">
        <v>0</v>
      </c>
      <c r="N10" s="28">
        <v>0</v>
      </c>
      <c r="O10" s="28">
        <v>0</v>
      </c>
      <c r="P10" s="28">
        <v>0.19956140350877194</v>
      </c>
      <c r="Q10" s="28">
        <v>0.11798262673408531</v>
      </c>
      <c r="R10" s="28">
        <v>2.3544778580705621E-2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0.77302631578947367</v>
      </c>
      <c r="Z10" s="28">
        <v>1.6831118230846546E-2</v>
      </c>
      <c r="AA10" s="28">
        <v>1.3010897316608349E-2</v>
      </c>
      <c r="AB10" s="28">
        <v>0.77302631578947367</v>
      </c>
      <c r="AC10" s="28">
        <v>1.5980060511162471E-2</v>
      </c>
      <c r="AD10" s="28">
        <v>1.2353007303036779E-2</v>
      </c>
      <c r="AE10" s="28">
        <v>0</v>
      </c>
      <c r="AF10" s="28">
        <v>0</v>
      </c>
      <c r="AG10" s="28">
        <v>0</v>
      </c>
      <c r="AH10" s="28">
        <v>2.7412280701754384E-2</v>
      </c>
      <c r="AI10" s="28">
        <v>0.17652873887868945</v>
      </c>
      <c r="AJ10" s="28">
        <v>4.8390553420693374E-3</v>
      </c>
      <c r="AK10" s="28">
        <v>0</v>
      </c>
      <c r="AL10" s="28">
        <v>0</v>
      </c>
      <c r="AM10" s="28">
        <v>0</v>
      </c>
      <c r="AN10" s="28">
        <v>2.7412280701754384E-2</v>
      </c>
      <c r="AO10" s="28">
        <v>0.11384335154826958</v>
      </c>
      <c r="AP10" s="28">
        <v>3.1207059086696704E-3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J10" s="29">
        <v>1.5786119750943854</v>
      </c>
      <c r="BK10" s="29">
        <v>1.5422851752521227</v>
      </c>
      <c r="BL10" s="29">
        <v>1.4115916463345466</v>
      </c>
      <c r="BM10" s="29">
        <f t="shared" si="0"/>
        <v>1.9219770062426322</v>
      </c>
      <c r="BN10" s="29">
        <v>7.2188568958725687</v>
      </c>
    </row>
    <row r="11" spans="1:66" x14ac:dyDescent="0.25">
      <c r="A11" s="10">
        <v>36068</v>
      </c>
      <c r="B11" s="28">
        <v>1.8475031966667155E-2</v>
      </c>
      <c r="C11" s="28">
        <f>E11*$B11</f>
        <v>1.7968589204422989E-2</v>
      </c>
      <c r="D11" s="28">
        <f>F11*$B11</f>
        <v>5.0644276224416542E-4</v>
      </c>
      <c r="E11" s="28">
        <v>0.97258771929824561</v>
      </c>
      <c r="F11" s="28">
        <v>2.7412280701754384E-2</v>
      </c>
      <c r="G11" s="28">
        <v>0</v>
      </c>
      <c r="H11" s="28">
        <v>0</v>
      </c>
      <c r="I11" s="28">
        <v>0</v>
      </c>
      <c r="J11" s="28">
        <v>0.19956140350877194</v>
      </c>
      <c r="K11" s="28">
        <v>0.54918527459263733</v>
      </c>
      <c r="L11" s="28">
        <v>0.10959618418405702</v>
      </c>
      <c r="M11" s="28">
        <v>0</v>
      </c>
      <c r="N11" s="28">
        <v>0</v>
      </c>
      <c r="O11" s="28">
        <v>0</v>
      </c>
      <c r="P11" s="28">
        <v>0.19956140350877194</v>
      </c>
      <c r="Q11" s="28">
        <v>0.1096319498825372</v>
      </c>
      <c r="R11" s="28">
        <v>2.187830578796247E-2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0.77302631578947367</v>
      </c>
      <c r="Z11" s="28">
        <v>1.6309002152788285E-2</v>
      </c>
      <c r="AA11" s="28">
        <v>1.2607287848372523E-2</v>
      </c>
      <c r="AB11" s="28">
        <v>0.77302631578947367</v>
      </c>
      <c r="AC11" s="28">
        <v>1.5421991628811695E-2</v>
      </c>
      <c r="AD11" s="28">
        <v>1.1921605370956408E-2</v>
      </c>
      <c r="AE11" s="28">
        <v>0</v>
      </c>
      <c r="AF11" s="28">
        <v>0</v>
      </c>
      <c r="AG11" s="28">
        <v>0</v>
      </c>
      <c r="AH11" s="28">
        <v>2.7412280701754384E-2</v>
      </c>
      <c r="AI11" s="28">
        <v>0.17652873887868945</v>
      </c>
      <c r="AJ11" s="28">
        <v>4.8390553420693374E-3</v>
      </c>
      <c r="AK11" s="28">
        <v>0</v>
      </c>
      <c r="AL11" s="28">
        <v>0</v>
      </c>
      <c r="AM11" s="28">
        <v>0</v>
      </c>
      <c r="AN11" s="28">
        <v>2.7412280701754384E-2</v>
      </c>
      <c r="AO11" s="28">
        <v>0.11384335154826958</v>
      </c>
      <c r="AP11" s="28">
        <v>3.1207059086696704E-3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J11" s="29">
        <v>1.7056897669751943</v>
      </c>
      <c r="BK11" s="29">
        <v>1.676722179028634</v>
      </c>
      <c r="BL11" s="29">
        <v>1.5570829341621466</v>
      </c>
      <c r="BM11" s="29">
        <f t="shared" si="0"/>
        <v>1.8475031966667155</v>
      </c>
      <c r="BN11" s="29">
        <v>7.2188568958725687</v>
      </c>
    </row>
    <row r="12" spans="1:66" x14ac:dyDescent="0.25">
      <c r="A12" s="10">
        <v>36099</v>
      </c>
      <c r="B12" s="28">
        <v>3.4073066015555695E-2</v>
      </c>
      <c r="C12" s="28">
        <f>E12*$B12</f>
        <v>3.1169157421228191E-2</v>
      </c>
      <c r="D12" s="28">
        <f>F12*$B12</f>
        <v>2.9039085943275032E-3</v>
      </c>
      <c r="E12" s="28">
        <v>0.91477407424967994</v>
      </c>
      <c r="F12" s="28">
        <v>8.522592575032005E-2</v>
      </c>
      <c r="G12" s="28">
        <v>0</v>
      </c>
      <c r="H12" s="28">
        <v>0</v>
      </c>
      <c r="I12" s="28">
        <v>0</v>
      </c>
      <c r="J12" s="28">
        <v>0.10786591437105875</v>
      </c>
      <c r="K12" s="28">
        <v>0.54918527459263733</v>
      </c>
      <c r="L12" s="28">
        <v>5.92383718030558E-2</v>
      </c>
      <c r="M12" s="28">
        <v>0</v>
      </c>
      <c r="N12" s="28">
        <v>0</v>
      </c>
      <c r="O12" s="28">
        <v>0</v>
      </c>
      <c r="P12" s="28">
        <v>0.10786591437105875</v>
      </c>
      <c r="Q12" s="28">
        <v>0.1096319498825372</v>
      </c>
      <c r="R12" s="28">
        <v>1.1825550518361962E-2</v>
      </c>
      <c r="S12" s="28">
        <v>0</v>
      </c>
      <c r="T12" s="28">
        <v>0</v>
      </c>
      <c r="U12" s="28">
        <v>0</v>
      </c>
      <c r="V12" s="28">
        <v>0.11509648665307477</v>
      </c>
      <c r="W12" s="28">
        <v>8.3689581465903606E-2</v>
      </c>
      <c r="X12" s="28">
        <v>9.6323767961917876E-3</v>
      </c>
      <c r="Y12" s="28">
        <v>0.69181167322554638</v>
      </c>
      <c r="Z12" s="28">
        <v>2.7003080897740013E-2</v>
      </c>
      <c r="AA12" s="28">
        <v>1.8681046578110306E-2</v>
      </c>
      <c r="AB12" s="28">
        <v>0.80690815987862119</v>
      </c>
      <c r="AC12" s="28">
        <v>2.9782600230914245E-2</v>
      </c>
      <c r="AD12" s="28">
        <v>2.4031823148727611E-2</v>
      </c>
      <c r="AE12" s="28">
        <v>0</v>
      </c>
      <c r="AF12" s="28">
        <v>0</v>
      </c>
      <c r="AG12" s="28">
        <v>0</v>
      </c>
      <c r="AH12" s="28">
        <v>1.4816746479541038E-2</v>
      </c>
      <c r="AI12" s="28">
        <v>0.17652873887868945</v>
      </c>
      <c r="AJ12" s="28">
        <v>2.6155815703186409E-3</v>
      </c>
      <c r="AK12" s="28">
        <v>5.3340287326347734E-2</v>
      </c>
      <c r="AL12" s="28">
        <v>0.81818181818181823</v>
      </c>
      <c r="AM12" s="28">
        <v>4.3642053267011788E-2</v>
      </c>
      <c r="AN12" s="28">
        <v>6.8157033805888764E-2</v>
      </c>
      <c r="AO12" s="28">
        <v>0.30798071772897695</v>
      </c>
      <c r="AP12" s="28">
        <v>2.0991052189815767E-2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1.7068891944431275E-2</v>
      </c>
      <c r="AX12" s="28">
        <v>2.9721362229102165E-2</v>
      </c>
      <c r="AY12" s="28">
        <v>5.0731072032984598E-4</v>
      </c>
      <c r="AZ12" s="28">
        <v>1.7068891944431275E-2</v>
      </c>
      <c r="BA12" s="28">
        <v>1.82370820668693E-2</v>
      </c>
      <c r="BB12" s="28">
        <v>3.1128678318111748E-4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J12" s="29">
        <v>1.6604677207503815</v>
      </c>
      <c r="BK12" s="29">
        <v>1.6369304362368993</v>
      </c>
      <c r="BL12" s="29">
        <v>1.5192868601666882</v>
      </c>
      <c r="BM12" s="29">
        <f t="shared" si="0"/>
        <v>3.4073066015555695</v>
      </c>
      <c r="BN12" s="29">
        <v>7.2188568958725687</v>
      </c>
    </row>
    <row r="13" spans="1:66" x14ac:dyDescent="0.25">
      <c r="A13" s="10">
        <v>36129</v>
      </c>
      <c r="B13" s="28">
        <v>3.706646035158951E-2</v>
      </c>
      <c r="C13" s="28">
        <f>E13*$B13</f>
        <v>3.4175417980593148E-2</v>
      </c>
      <c r="D13" s="28">
        <f>F13*$B13</f>
        <v>2.8910423709963612E-3</v>
      </c>
      <c r="E13" s="28">
        <v>0.92200381845005641</v>
      </c>
      <c r="F13" s="28">
        <v>7.7996181549943588E-2</v>
      </c>
      <c r="G13" s="28">
        <v>1.7031155081142065E-2</v>
      </c>
      <c r="H13" s="28">
        <v>1</v>
      </c>
      <c r="I13" s="28">
        <v>1.7031155081142065E-2</v>
      </c>
      <c r="J13" s="28">
        <v>9.8715612253753374E-2</v>
      </c>
      <c r="K13" s="28">
        <v>0.54918527459263733</v>
      </c>
      <c r="L13" s="28">
        <v>5.4213160622157863E-2</v>
      </c>
      <c r="M13" s="28">
        <v>0</v>
      </c>
      <c r="N13" s="28">
        <v>0</v>
      </c>
      <c r="O13" s="28">
        <v>0</v>
      </c>
      <c r="P13" s="28">
        <v>0.11574676733489543</v>
      </c>
      <c r="Q13" s="28">
        <v>0.12854647310402989</v>
      </c>
      <c r="R13" s="28">
        <v>1.4878838714093541E-2</v>
      </c>
      <c r="S13" s="28">
        <v>0</v>
      </c>
      <c r="T13" s="28">
        <v>0</v>
      </c>
      <c r="U13" s="28">
        <v>0</v>
      </c>
      <c r="V13" s="28">
        <v>0.10533281263559838</v>
      </c>
      <c r="W13" s="28">
        <v>8.2974134800240851E-2</v>
      </c>
      <c r="X13" s="28">
        <v>8.7398989945146523E-3</v>
      </c>
      <c r="Y13" s="28">
        <v>0.70092423847956264</v>
      </c>
      <c r="Z13" s="28">
        <v>2.9850283048954495E-2</v>
      </c>
      <c r="AA13" s="28">
        <v>2.0922786914487828E-2</v>
      </c>
      <c r="AB13" s="28">
        <v>0.80625705111516099</v>
      </c>
      <c r="AC13" s="28">
        <v>3.2425222635032114E-2</v>
      </c>
      <c r="AD13" s="28">
        <v>2.6143064383473563E-2</v>
      </c>
      <c r="AE13" s="28">
        <v>0</v>
      </c>
      <c r="AF13" s="28">
        <v>0</v>
      </c>
      <c r="AG13" s="28">
        <v>0</v>
      </c>
      <c r="AH13" s="28">
        <v>1.3559836848043044E-2</v>
      </c>
      <c r="AI13" s="28">
        <v>0.17652873887868945</v>
      </c>
      <c r="AJ13" s="28">
        <v>2.3937008981858221E-3</v>
      </c>
      <c r="AK13" s="28">
        <v>4.8815412652954963E-2</v>
      </c>
      <c r="AL13" s="28">
        <v>0.81818181818181823</v>
      </c>
      <c r="AM13" s="28">
        <v>3.993988307969043E-2</v>
      </c>
      <c r="AN13" s="28">
        <v>6.2375249500998008E-2</v>
      </c>
      <c r="AO13" s="28">
        <v>0.30798071772897695</v>
      </c>
      <c r="AP13" s="28">
        <v>1.9210374109841378E-2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1.5620932048945588E-2</v>
      </c>
      <c r="AX13" s="28">
        <v>2.7165633963833865E-2</v>
      </c>
      <c r="AY13" s="28">
        <v>4.2435252221557717E-4</v>
      </c>
      <c r="AZ13" s="28">
        <v>1.5620932048945588E-2</v>
      </c>
      <c r="BA13" s="28">
        <v>1.6534131441981792E-2</v>
      </c>
      <c r="BB13" s="28">
        <v>2.5827854374353232E-4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J13" s="29">
        <v>1.6685718563590843</v>
      </c>
      <c r="BK13" s="29">
        <v>1.6458298786990375</v>
      </c>
      <c r="BL13" s="29">
        <v>1.5319113718022366</v>
      </c>
      <c r="BM13" s="29">
        <f t="shared" si="0"/>
        <v>3.706646035158951</v>
      </c>
      <c r="BN13" s="29">
        <v>6.8798420501955597</v>
      </c>
    </row>
    <row r="14" spans="1:66" x14ac:dyDescent="0.25">
      <c r="A14" s="10">
        <v>36160</v>
      </c>
      <c r="B14" s="28">
        <v>3.9098222601550554E-2</v>
      </c>
      <c r="C14" s="28">
        <f>E14*$B14</f>
        <v>3.6181595147770376E-2</v>
      </c>
      <c r="D14" s="28">
        <f>F14*$B14</f>
        <v>2.916627453780176E-3</v>
      </c>
      <c r="E14" s="28">
        <v>0.92540255644090308</v>
      </c>
      <c r="F14" s="28">
        <v>7.4597443559096949E-2</v>
      </c>
      <c r="G14" s="28">
        <v>1.6289010624169986E-2</v>
      </c>
      <c r="H14" s="28">
        <v>1</v>
      </c>
      <c r="I14" s="28">
        <v>1.6289010624169986E-2</v>
      </c>
      <c r="J14" s="28">
        <v>7.3663678618857906E-2</v>
      </c>
      <c r="K14" s="28">
        <v>0.4284852142426071</v>
      </c>
      <c r="L14" s="28">
        <v>3.1563797114899886E-2</v>
      </c>
      <c r="M14" s="28">
        <v>0</v>
      </c>
      <c r="N14" s="28">
        <v>0</v>
      </c>
      <c r="O14" s="28">
        <v>0</v>
      </c>
      <c r="P14" s="28">
        <v>8.9952689243027892E-2</v>
      </c>
      <c r="Q14" s="28">
        <v>0.10445153906391182</v>
      </c>
      <c r="R14" s="28">
        <v>9.3956968343720474E-3</v>
      </c>
      <c r="S14" s="28">
        <v>0</v>
      </c>
      <c r="T14" s="28">
        <v>0</v>
      </c>
      <c r="U14" s="28">
        <v>0</v>
      </c>
      <c r="V14" s="28">
        <v>0.10074286188579018</v>
      </c>
      <c r="W14" s="28">
        <v>8.1580185508804956E-2</v>
      </c>
      <c r="X14" s="28">
        <v>8.2186213613306795E-3</v>
      </c>
      <c r="Y14" s="28">
        <v>0.73470700531208499</v>
      </c>
      <c r="Z14" s="28">
        <v>3.2714550156756485E-2</v>
      </c>
      <c r="AA14" s="28">
        <v>2.4035609175802556E-2</v>
      </c>
      <c r="AB14" s="28">
        <v>0.83544986719787517</v>
      </c>
      <c r="AC14" s="28">
        <v>3.5130087555343172E-2</v>
      </c>
      <c r="AD14" s="28">
        <v>2.9349426982761179E-2</v>
      </c>
      <c r="AE14" s="28">
        <v>0</v>
      </c>
      <c r="AF14" s="28">
        <v>0</v>
      </c>
      <c r="AG14" s="28">
        <v>0</v>
      </c>
      <c r="AH14" s="28">
        <v>1.2968957503320054E-2</v>
      </c>
      <c r="AI14" s="28">
        <v>0.17652873887868945</v>
      </c>
      <c r="AJ14" s="28">
        <v>2.289393712632406E-3</v>
      </c>
      <c r="AK14" s="28">
        <v>4.6688247011952191E-2</v>
      </c>
      <c r="AL14" s="28">
        <v>0.81818181818181823</v>
      </c>
      <c r="AM14" s="28">
        <v>3.8199474827960885E-2</v>
      </c>
      <c r="AN14" s="28">
        <v>5.9657204515272247E-2</v>
      </c>
      <c r="AO14" s="28">
        <v>0.30798071772897695</v>
      </c>
      <c r="AP14" s="28">
        <v>1.8373268664317911E-2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1.4940239043824702E-2</v>
      </c>
      <c r="AX14" s="28">
        <v>2.5941271842911187E-2</v>
      </c>
      <c r="AY14" s="28">
        <v>3.875688024339321E-4</v>
      </c>
      <c r="AZ14" s="28">
        <v>1.4940239043824702E-2</v>
      </c>
      <c r="BA14" s="28">
        <v>1.5894039735099338E-2</v>
      </c>
      <c r="BB14" s="28">
        <v>2.3746075301443235E-4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J14" s="29">
        <v>2.4445722951553965</v>
      </c>
      <c r="BK14" s="29">
        <v>2.4461854865161654</v>
      </c>
      <c r="BL14" s="29">
        <v>2.4585761094561924</v>
      </c>
      <c r="BM14" s="29">
        <f t="shared" si="0"/>
        <v>3.9098222601550554</v>
      </c>
      <c r="BN14" s="29">
        <v>6.0951105099170437</v>
      </c>
    </row>
    <row r="15" spans="1:66" x14ac:dyDescent="0.25">
      <c r="A15" s="10">
        <v>36191</v>
      </c>
      <c r="B15" s="28">
        <v>3.628251104705988E-2</v>
      </c>
      <c r="C15" s="28">
        <f>E15*$B15</f>
        <v>3.2582725281883065E-2</v>
      </c>
      <c r="D15" s="28">
        <f>F15*$B15</f>
        <v>3.6997857651768122E-3</v>
      </c>
      <c r="E15" s="28">
        <v>0.89802839829971959</v>
      </c>
      <c r="F15" s="28">
        <v>0.10197160170028036</v>
      </c>
      <c r="G15" s="28">
        <v>1.7748937324771636E-2</v>
      </c>
      <c r="H15" s="28">
        <v>1</v>
      </c>
      <c r="I15" s="28">
        <v>1.7748937324771636E-2</v>
      </c>
      <c r="J15" s="28">
        <v>8.0265894908202948E-2</v>
      </c>
      <c r="K15" s="28">
        <v>0.4284852142426071</v>
      </c>
      <c r="L15" s="28">
        <v>3.4392749176115928E-2</v>
      </c>
      <c r="M15" s="28">
        <v>0</v>
      </c>
      <c r="N15" s="28">
        <v>0</v>
      </c>
      <c r="O15" s="28">
        <v>0</v>
      </c>
      <c r="P15" s="28">
        <v>9.801483223297458E-2</v>
      </c>
      <c r="Q15" s="28">
        <v>0.10445153906391182</v>
      </c>
      <c r="R15" s="28">
        <v>1.0237800077825307E-2</v>
      </c>
      <c r="S15" s="28">
        <v>0</v>
      </c>
      <c r="T15" s="28">
        <v>0</v>
      </c>
      <c r="U15" s="28">
        <v>0</v>
      </c>
      <c r="V15" s="28">
        <v>0.12955593741521207</v>
      </c>
      <c r="W15" s="28">
        <v>9.1399221591271618E-2</v>
      </c>
      <c r="X15" s="28">
        <v>1.1841311832277886E-2</v>
      </c>
      <c r="Y15" s="28">
        <v>0.67045762865153291</v>
      </c>
      <c r="Z15" s="28">
        <v>2.7398100821823371E-2</v>
      </c>
      <c r="AA15" s="28">
        <v>1.8369265706555313E-2</v>
      </c>
      <c r="AB15" s="28">
        <v>0.80001356606674501</v>
      </c>
      <c r="AC15" s="28">
        <v>3.087297918560199E-2</v>
      </c>
      <c r="AD15" s="28">
        <v>2.4698802173377842E-2</v>
      </c>
      <c r="AE15" s="28">
        <v>0</v>
      </c>
      <c r="AF15" s="28">
        <v>0</v>
      </c>
      <c r="AG15" s="28">
        <v>0</v>
      </c>
      <c r="AH15" s="28">
        <v>1.4131319526092067E-2</v>
      </c>
      <c r="AI15" s="28">
        <v>0.17652873887868945</v>
      </c>
      <c r="AJ15" s="28">
        <v>2.494584014632832E-3</v>
      </c>
      <c r="AK15" s="28">
        <v>5.0872750293931443E-2</v>
      </c>
      <c r="AL15" s="28">
        <v>0.81818181818181823</v>
      </c>
      <c r="AM15" s="28">
        <v>4.1623159331398457E-2</v>
      </c>
      <c r="AN15" s="28">
        <v>6.5004069820023505E-2</v>
      </c>
      <c r="AO15" s="28">
        <v>0.30798071772897695</v>
      </c>
      <c r="AP15" s="28">
        <v>2.0020000078475368E-2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1.6279280094058064E-2</v>
      </c>
      <c r="AX15" s="28">
        <v>2.5941271842911187E-2</v>
      </c>
      <c r="AY15" s="28">
        <v>4.2230523032685301E-4</v>
      </c>
      <c r="AZ15" s="28">
        <v>1.6279280094058064E-2</v>
      </c>
      <c r="BA15" s="28">
        <v>1.5894039735099338E-2</v>
      </c>
      <c r="BB15" s="28">
        <v>2.5874352467377055E-4</v>
      </c>
      <c r="BC15" s="28">
        <v>2.0688251786198788E-2</v>
      </c>
      <c r="BD15" s="28">
        <v>1</v>
      </c>
      <c r="BE15" s="28">
        <v>2.0688251786198788E-2</v>
      </c>
      <c r="BF15" s="28">
        <v>2.0688251786198788E-2</v>
      </c>
      <c r="BG15" s="28">
        <v>1</v>
      </c>
      <c r="BH15" s="28">
        <v>2.0688251786198788E-2</v>
      </c>
      <c r="BJ15" s="29">
        <v>2.0219333781564415</v>
      </c>
      <c r="BK15" s="29">
        <v>2.0204156339975055</v>
      </c>
      <c r="BL15" s="29">
        <v>2.0966892467629505</v>
      </c>
      <c r="BM15" s="29">
        <f t="shared" si="0"/>
        <v>3.628251104705988</v>
      </c>
      <c r="BN15" s="29">
        <v>3.3805641476329642</v>
      </c>
    </row>
    <row r="16" spans="1:66" x14ac:dyDescent="0.25">
      <c r="A16" s="10">
        <v>36219</v>
      </c>
      <c r="B16" s="28">
        <v>4.0068547496477938E-2</v>
      </c>
      <c r="C16" s="28">
        <f>E16*$B16</f>
        <v>3.642635606015026E-2</v>
      </c>
      <c r="D16" s="28">
        <f>F16*$B16</f>
        <v>3.6421914363276697E-3</v>
      </c>
      <c r="E16" s="28">
        <v>0.90910098658685268</v>
      </c>
      <c r="F16" s="28">
        <v>9.0899013413147101E-2</v>
      </c>
      <c r="G16" s="28">
        <v>1.5821668631778377E-2</v>
      </c>
      <c r="H16" s="28">
        <v>1</v>
      </c>
      <c r="I16" s="28">
        <v>1.5821668631778377E-2</v>
      </c>
      <c r="J16" s="28">
        <v>7.1550221201035963E-2</v>
      </c>
      <c r="K16" s="28">
        <v>0.4284852142426071</v>
      </c>
      <c r="L16" s="28">
        <v>3.0658211860431824E-2</v>
      </c>
      <c r="M16" s="28">
        <v>0</v>
      </c>
      <c r="N16" s="28">
        <v>0</v>
      </c>
      <c r="O16" s="28">
        <v>0</v>
      </c>
      <c r="P16" s="28">
        <v>8.737188983281434E-2</v>
      </c>
      <c r="Q16" s="28">
        <v>0.10445153906391182</v>
      </c>
      <c r="R16" s="28">
        <v>9.1261283639600069E-3</v>
      </c>
      <c r="S16" s="28">
        <v>0</v>
      </c>
      <c r="T16" s="28">
        <v>0</v>
      </c>
      <c r="U16" s="28">
        <v>0</v>
      </c>
      <c r="V16" s="28">
        <v>0.11548810351603833</v>
      </c>
      <c r="W16" s="28">
        <v>8.9089976211577035E-2</v>
      </c>
      <c r="X16" s="28">
        <v>1.0288832394964002E-2</v>
      </c>
      <c r="Y16" s="28">
        <v>0.70624099323800016</v>
      </c>
      <c r="Z16" s="28">
        <v>3.2375919868043765E-2</v>
      </c>
      <c r="AA16" s="28">
        <v>2.286520180460113E-2</v>
      </c>
      <c r="AB16" s="28">
        <v>0.82172909675403849</v>
      </c>
      <c r="AC16" s="28">
        <v>3.5573772655981287E-2</v>
      </c>
      <c r="AD16" s="28">
        <v>2.9232004072733016E-2</v>
      </c>
      <c r="AE16" s="28">
        <v>0</v>
      </c>
      <c r="AF16" s="28">
        <v>0</v>
      </c>
      <c r="AG16" s="28">
        <v>0</v>
      </c>
      <c r="AH16" s="28">
        <v>1.2596869929759853E-2</v>
      </c>
      <c r="AI16" s="28">
        <v>0.13989927252378287</v>
      </c>
      <c r="AJ16" s="28">
        <v>1.7622929392501192E-3</v>
      </c>
      <c r="AK16" s="28">
        <v>4.5348731747135468E-2</v>
      </c>
      <c r="AL16" s="28">
        <v>0.81818181818181823</v>
      </c>
      <c r="AM16" s="28">
        <v>3.7103507793110842E-2</v>
      </c>
      <c r="AN16" s="28">
        <v>5.7945601676895324E-2</v>
      </c>
      <c r="AO16" s="28">
        <v>0.26136363636363635</v>
      </c>
      <c r="AP16" s="28">
        <v>1.5144873165552186E-2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1.451159415908335E-2</v>
      </c>
      <c r="AX16" s="28">
        <v>2.4456106384062769E-2</v>
      </c>
      <c r="AY16" s="28">
        <v>3.5489709055688633E-4</v>
      </c>
      <c r="AZ16" s="28">
        <v>1.451159415908335E-2</v>
      </c>
      <c r="BA16" s="28">
        <v>1.5346086215164917E-2</v>
      </c>
      <c r="BB16" s="28">
        <v>2.2269617508477671E-4</v>
      </c>
      <c r="BC16" s="28">
        <v>1.8441817577168423E-2</v>
      </c>
      <c r="BD16" s="28">
        <v>1</v>
      </c>
      <c r="BE16" s="28">
        <v>1.8441817577168423E-2</v>
      </c>
      <c r="BF16" s="28">
        <v>1.8441817577168423E-2</v>
      </c>
      <c r="BG16" s="28">
        <v>1</v>
      </c>
      <c r="BH16" s="28">
        <v>1.8441817577168423E-2</v>
      </c>
      <c r="BJ16" s="29">
        <v>1.7212120006961367</v>
      </c>
      <c r="BK16" s="29">
        <v>1.7180307649718496</v>
      </c>
      <c r="BL16" s="29">
        <v>1.6769123308037845</v>
      </c>
      <c r="BM16" s="29">
        <f t="shared" si="0"/>
        <v>4.0068547496477942</v>
      </c>
      <c r="BN16" s="29">
        <v>5.3975117459121948</v>
      </c>
    </row>
    <row r="17" spans="1:66" x14ac:dyDescent="0.25">
      <c r="A17" s="10">
        <v>36250</v>
      </c>
      <c r="B17" s="28">
        <v>4.9734813087387711E-2</v>
      </c>
      <c r="C17" s="28">
        <f>E17*$B17</f>
        <v>4.3283887586865182E-2</v>
      </c>
      <c r="D17" s="28">
        <f>F17*$B17</f>
        <v>6.4509255005225233E-3</v>
      </c>
      <c r="E17" s="28">
        <v>0.87029356098739563</v>
      </c>
      <c r="F17" s="28">
        <v>0.1297064390126042</v>
      </c>
      <c r="G17" s="28">
        <v>1.2644465026376193E-2</v>
      </c>
      <c r="H17" s="28">
        <v>1</v>
      </c>
      <c r="I17" s="28">
        <v>1.2644465026376193E-2</v>
      </c>
      <c r="J17" s="28">
        <v>5.7181975596987879E-2</v>
      </c>
      <c r="K17" s="28">
        <v>0.4284852142426071</v>
      </c>
      <c r="L17" s="28">
        <v>2.4501631064490881E-2</v>
      </c>
      <c r="M17" s="28">
        <v>0</v>
      </c>
      <c r="N17" s="28">
        <v>0</v>
      </c>
      <c r="O17" s="28">
        <v>0</v>
      </c>
      <c r="P17" s="28">
        <v>6.9826440623364072E-2</v>
      </c>
      <c r="Q17" s="28">
        <v>0.10169133688334234</v>
      </c>
      <c r="R17" s="28">
        <v>7.1007440967952168E-3</v>
      </c>
      <c r="S17" s="28">
        <v>0</v>
      </c>
      <c r="T17" s="28">
        <v>0</v>
      </c>
      <c r="U17" s="28">
        <v>0</v>
      </c>
      <c r="V17" s="28">
        <v>9.2296540893166357E-2</v>
      </c>
      <c r="W17" s="28">
        <v>8.8063073447369633E-2</v>
      </c>
      <c r="X17" s="28">
        <v>8.1279170596130629E-3</v>
      </c>
      <c r="Y17" s="28">
        <v>0.70817057947086537</v>
      </c>
      <c r="Z17" s="28">
        <v>4.0621775288553083E-2</v>
      </c>
      <c r="AA17" s="28">
        <v>2.8767146145229915E-2</v>
      </c>
      <c r="AB17" s="28">
        <v>0.80046712036403178</v>
      </c>
      <c r="AC17" s="28">
        <v>4.3360729746728402E-2</v>
      </c>
      <c r="AD17" s="28">
        <v>3.4708838477246699E-2</v>
      </c>
      <c r="AE17" s="28">
        <v>0</v>
      </c>
      <c r="AF17" s="28">
        <v>0</v>
      </c>
      <c r="AG17" s="28">
        <v>0</v>
      </c>
      <c r="AH17" s="28">
        <v>6.7128417831111828E-2</v>
      </c>
      <c r="AI17" s="28">
        <v>0.62085661080074483</v>
      </c>
      <c r="AJ17" s="28">
        <v>4.1677121983040376E-2</v>
      </c>
      <c r="AK17" s="28">
        <v>3.6242097209358518E-2</v>
      </c>
      <c r="AL17" s="28">
        <v>0.81818181818181823</v>
      </c>
      <c r="AM17" s="28">
        <v>2.9652624989475154E-2</v>
      </c>
      <c r="AN17" s="28">
        <v>0.10337051504047035</v>
      </c>
      <c r="AO17" s="28">
        <v>0.48452246130615328</v>
      </c>
      <c r="AP17" s="28">
        <v>5.0085336373893431E-2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1.1597471106994725E-2</v>
      </c>
      <c r="AX17" s="28">
        <v>2.4456106384062769E-2</v>
      </c>
      <c r="AY17" s="28">
        <v>2.8362898717875721E-4</v>
      </c>
      <c r="AZ17" s="28">
        <v>1.1597471106994725E-2</v>
      </c>
      <c r="BA17" s="28">
        <v>1.5346086215164917E-2</v>
      </c>
      <c r="BB17" s="28">
        <v>1.7797579148582518E-4</v>
      </c>
      <c r="BC17" s="28">
        <v>1.473845286513913E-2</v>
      </c>
      <c r="BD17" s="28">
        <v>1</v>
      </c>
      <c r="BE17" s="28">
        <v>1.473845286513913E-2</v>
      </c>
      <c r="BF17" s="28">
        <v>1.473845286513913E-2</v>
      </c>
      <c r="BG17" s="28">
        <v>1</v>
      </c>
      <c r="BH17" s="28">
        <v>1.473845286513913E-2</v>
      </c>
      <c r="BJ17" s="29">
        <v>1.9070297939620382</v>
      </c>
      <c r="BK17" s="29">
        <v>1.9126663166614351</v>
      </c>
      <c r="BL17" s="29">
        <v>1.9877519120665785</v>
      </c>
      <c r="BM17" s="29">
        <f t="shared" si="0"/>
        <v>4.973481308738771</v>
      </c>
      <c r="BN17" s="29">
        <v>2.9628339916378135</v>
      </c>
    </row>
    <row r="18" spans="1:66" x14ac:dyDescent="0.25">
      <c r="A18" s="10">
        <v>36280</v>
      </c>
      <c r="B18" s="28">
        <v>5.3986889304299505E-2</v>
      </c>
      <c r="C18" s="28">
        <f>E18*$B18</f>
        <v>4.506012226544738E-2</v>
      </c>
      <c r="D18" s="28">
        <f>F18*$B18</f>
        <v>8.9267670388521198E-3</v>
      </c>
      <c r="E18" s="28">
        <v>0.83464935368778137</v>
      </c>
      <c r="F18" s="28">
        <v>0.16535064631221852</v>
      </c>
      <c r="G18" s="28">
        <v>1.1478621980464409E-2</v>
      </c>
      <c r="H18" s="28">
        <v>0.98124999999999996</v>
      </c>
      <c r="I18" s="28">
        <v>1.1263397818330701E-2</v>
      </c>
      <c r="J18" s="28">
        <v>5.1909691758788089E-2</v>
      </c>
      <c r="K18" s="28">
        <v>0.4284852142426071</v>
      </c>
      <c r="L18" s="28">
        <v>2.2242535394532012E-2</v>
      </c>
      <c r="M18" s="28">
        <v>0</v>
      </c>
      <c r="N18" s="28">
        <v>0</v>
      </c>
      <c r="O18" s="28">
        <v>0</v>
      </c>
      <c r="P18" s="28">
        <v>6.3388313739252494E-2</v>
      </c>
      <c r="Q18" s="28">
        <v>9.6862850248022533E-2</v>
      </c>
      <c r="R18" s="28">
        <v>6.1399727411998832E-3</v>
      </c>
      <c r="S18" s="28">
        <v>8.0423466105164643E-3</v>
      </c>
      <c r="T18" s="28">
        <v>8.7726293962835947E-2</v>
      </c>
      <c r="U18" s="28">
        <v>7.0552526290518463E-4</v>
      </c>
      <c r="V18" s="28">
        <v>8.3786629233198809E-2</v>
      </c>
      <c r="W18" s="28">
        <v>8.5119657738758417E-2</v>
      </c>
      <c r="X18" s="28">
        <v>7.1318892034141334E-3</v>
      </c>
      <c r="Y18" s="28">
        <v>0.67943206410481372</v>
      </c>
      <c r="Z18" s="28">
        <v>4.2931668117425659E-2</v>
      </c>
      <c r="AA18" s="28">
        <v>2.9169151884485336E-2</v>
      </c>
      <c r="AB18" s="28">
        <v>0.77126103994852901</v>
      </c>
      <c r="AC18" s="28">
        <v>4.5687730490464221E-2</v>
      </c>
      <c r="AD18" s="28">
        <v>3.5237166530963551E-2</v>
      </c>
      <c r="AE18" s="28">
        <v>1.827806047844651E-2</v>
      </c>
      <c r="AF18" s="28">
        <v>1</v>
      </c>
      <c r="AG18" s="28">
        <v>1.827806047844651E-2</v>
      </c>
      <c r="AH18" s="28">
        <v>6.0939053635140669E-2</v>
      </c>
      <c r="AI18" s="28">
        <v>0.62085661080074483</v>
      </c>
      <c r="AJ18" s="28">
        <v>3.7834414305318247E-2</v>
      </c>
      <c r="AK18" s="28">
        <v>3.2900508861203721E-2</v>
      </c>
      <c r="AL18" s="28">
        <v>0.81818181818181823</v>
      </c>
      <c r="AM18" s="28">
        <v>2.6918598159166682E-2</v>
      </c>
      <c r="AN18" s="28">
        <v>0.1121176229747909</v>
      </c>
      <c r="AO18" s="28">
        <v>0.57889769724424311</v>
      </c>
      <c r="AP18" s="28">
        <v>6.4904633760604694E-2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8">
        <v>0</v>
      </c>
      <c r="AW18" s="28">
        <v>3.9853483067204772E-2</v>
      </c>
      <c r="AX18" s="28">
        <v>8.9642810156558353E-2</v>
      </c>
      <c r="AY18" s="28">
        <v>3.5725782166710503E-3</v>
      </c>
      <c r="AZ18" s="28">
        <v>3.9853483067204772E-2</v>
      </c>
      <c r="BA18" s="28">
        <v>5.4915274727488868E-2</v>
      </c>
      <c r="BB18" s="28">
        <v>2.1885649714828755E-3</v>
      </c>
      <c r="BC18" s="28">
        <v>1.3379540270222846E-2</v>
      </c>
      <c r="BD18" s="28">
        <v>1</v>
      </c>
      <c r="BE18" s="28">
        <v>1.3379540270222846E-2</v>
      </c>
      <c r="BF18" s="28">
        <v>1.3379540270222846E-2</v>
      </c>
      <c r="BG18" s="28">
        <v>1</v>
      </c>
      <c r="BH18" s="28">
        <v>1.3379540270222846E-2</v>
      </c>
      <c r="BJ18" s="29">
        <v>3.1398636203453409</v>
      </c>
      <c r="BK18" s="29">
        <v>2.993812293163761</v>
      </c>
      <c r="BL18" s="29">
        <v>3.1513682300084387</v>
      </c>
      <c r="BM18" s="29">
        <f t="shared" si="0"/>
        <v>5.3986889304299508</v>
      </c>
      <c r="BN18" s="29">
        <v>4.1555739216657201</v>
      </c>
    </row>
    <row r="19" spans="1:66" x14ac:dyDescent="0.25">
      <c r="A19" s="10">
        <v>36311</v>
      </c>
      <c r="B19" s="28">
        <v>6.2527796647793149E-2</v>
      </c>
      <c r="C19" s="28">
        <f>E19*$B19</f>
        <v>5.2230934353075076E-2</v>
      </c>
      <c r="D19" s="28">
        <f>F19*$B19</f>
        <v>1.0296862294718066E-2</v>
      </c>
      <c r="E19" s="28">
        <v>0.83532344258477098</v>
      </c>
      <c r="F19" s="28">
        <v>0.16467655741522891</v>
      </c>
      <c r="G19" s="28">
        <v>9.882355903291392E-3</v>
      </c>
      <c r="H19" s="28">
        <v>0.98124999999999996</v>
      </c>
      <c r="I19" s="28">
        <v>9.697061730104678E-3</v>
      </c>
      <c r="J19" s="28">
        <v>4.4690908862018396E-2</v>
      </c>
      <c r="K19" s="28">
        <v>0.4284852142426071</v>
      </c>
      <c r="L19" s="28">
        <v>1.914939365843878E-2</v>
      </c>
      <c r="M19" s="28">
        <v>0</v>
      </c>
      <c r="N19" s="28">
        <v>0</v>
      </c>
      <c r="O19" s="28">
        <v>0</v>
      </c>
      <c r="P19" s="28">
        <v>5.4573264765309791E-2</v>
      </c>
      <c r="Q19" s="28">
        <v>9.3217787717185627E-2</v>
      </c>
      <c r="R19" s="28">
        <v>5.0871990099264144E-3</v>
      </c>
      <c r="S19" s="28">
        <v>6.9239436265098927E-3</v>
      </c>
      <c r="T19" s="28">
        <v>5.6587273007870774E-2</v>
      </c>
      <c r="U19" s="28">
        <v>3.9180708828442213E-4</v>
      </c>
      <c r="V19" s="28">
        <v>7.2134903599821248E-2</v>
      </c>
      <c r="W19" s="28">
        <v>7.7861724100445701E-2</v>
      </c>
      <c r="X19" s="28">
        <v>5.616547962101529E-3</v>
      </c>
      <c r="Y19" s="28">
        <v>0.70169133059313038</v>
      </c>
      <c r="Z19" s="28">
        <v>5.1499984576845584E-2</v>
      </c>
      <c r="AA19" s="28">
        <v>3.6137092703252473E-2</v>
      </c>
      <c r="AB19" s="28">
        <v>0.78075017781946143</v>
      </c>
      <c r="AC19" s="28">
        <v>5.348229746604026E-2</v>
      </c>
      <c r="AD19" s="28">
        <v>4.1756313256804262E-2</v>
      </c>
      <c r="AE19" s="28">
        <v>1.5736235514795211E-2</v>
      </c>
      <c r="AF19" s="28">
        <v>1</v>
      </c>
      <c r="AG19" s="28">
        <v>1.5736235514795211E-2</v>
      </c>
      <c r="AH19" s="28">
        <v>5.2464609206327235E-2</v>
      </c>
      <c r="AI19" s="28">
        <v>0.62085661080074483</v>
      </c>
      <c r="AJ19" s="28">
        <v>3.2572999458825885E-2</v>
      </c>
      <c r="AK19" s="28">
        <v>2.8325223926631379E-2</v>
      </c>
      <c r="AL19" s="28">
        <v>0.81818181818181823</v>
      </c>
      <c r="AM19" s="28">
        <v>2.3175183212698403E-2</v>
      </c>
      <c r="AN19" s="28">
        <v>9.6526068647753829E-2</v>
      </c>
      <c r="AO19" s="28">
        <v>0.57889769724424311</v>
      </c>
      <c r="AP19" s="28">
        <v>5.5878718864224422E-2</v>
      </c>
      <c r="AQ19" s="28">
        <v>0</v>
      </c>
      <c r="AR19" s="28">
        <v>0</v>
      </c>
      <c r="AS19" s="28">
        <v>0</v>
      </c>
      <c r="AT19" s="28">
        <v>2.2320276454185529E-2</v>
      </c>
      <c r="AU19" s="28">
        <v>0.48910344827586211</v>
      </c>
      <c r="AV19" s="28">
        <v>1.0916924180212674E-2</v>
      </c>
      <c r="AW19" s="28">
        <v>3.4311287916459481E-2</v>
      </c>
      <c r="AX19" s="28">
        <v>8.9642810156558353E-2</v>
      </c>
      <c r="AY19" s="28">
        <v>3.0757602689221917E-3</v>
      </c>
      <c r="AZ19" s="28">
        <v>5.663156437064501E-2</v>
      </c>
      <c r="BA19" s="28">
        <v>9.0638915194132696E-2</v>
      </c>
      <c r="BB19" s="28">
        <v>5.1330235603019598E-3</v>
      </c>
      <c r="BC19" s="28">
        <v>1.1518924396830095E-2</v>
      </c>
      <c r="BD19" s="28">
        <v>1</v>
      </c>
      <c r="BE19" s="28">
        <v>1.1518924396830095E-2</v>
      </c>
      <c r="BF19" s="28">
        <v>1.1518924396830095E-2</v>
      </c>
      <c r="BG19" s="28">
        <v>1</v>
      </c>
      <c r="BH19" s="28">
        <v>1.1518924396830095E-2</v>
      </c>
      <c r="BJ19" s="29">
        <v>3.2672990491926108</v>
      </c>
      <c r="BK19" s="29">
        <v>3.1291191719901579</v>
      </c>
      <c r="BL19" s="29">
        <v>3.3787173875037086</v>
      </c>
      <c r="BM19" s="29">
        <f t="shared" si="0"/>
        <v>6.2527796647793146</v>
      </c>
      <c r="BN19" s="29">
        <v>2.6807456746471172</v>
      </c>
    </row>
    <row r="20" spans="1:66" x14ac:dyDescent="0.25">
      <c r="A20" s="10">
        <v>36341</v>
      </c>
      <c r="B20" s="28">
        <v>7.0933460476827498E-2</v>
      </c>
      <c r="C20" s="28">
        <f>E20*$B20</f>
        <v>5.9107539359645994E-2</v>
      </c>
      <c r="D20" s="28">
        <f>F20*$B20</f>
        <v>1.1825921117181512E-2</v>
      </c>
      <c r="E20" s="28">
        <v>0.83328148609012542</v>
      </c>
      <c r="F20" s="28">
        <v>0.16671851390987469</v>
      </c>
      <c r="G20" s="28">
        <v>8.7214469824904457E-3</v>
      </c>
      <c r="H20" s="28">
        <v>0.98124999999999996</v>
      </c>
      <c r="I20" s="28">
        <v>8.5579198515687502E-3</v>
      </c>
      <c r="J20" s="28">
        <v>2.4997777975291086E-2</v>
      </c>
      <c r="K20" s="28">
        <v>0.29182879377431908</v>
      </c>
      <c r="L20" s="28">
        <v>7.2950713935674384E-3</v>
      </c>
      <c r="M20" s="28">
        <v>0</v>
      </c>
      <c r="N20" s="28">
        <v>0</v>
      </c>
      <c r="O20" s="28">
        <v>0</v>
      </c>
      <c r="P20" s="28">
        <v>3.3719224957781534E-2</v>
      </c>
      <c r="Q20" s="28">
        <v>6.1839075775790057E-2</v>
      </c>
      <c r="R20" s="28">
        <v>2.0851657072651635E-3</v>
      </c>
      <c r="S20" s="28">
        <v>6.1105679495155989E-3</v>
      </c>
      <c r="T20" s="28">
        <v>5.6587273007870774E-2</v>
      </c>
      <c r="U20" s="28">
        <v>3.4578037679238431E-4</v>
      </c>
      <c r="V20" s="28">
        <v>6.3661007910407963E-2</v>
      </c>
      <c r="W20" s="28">
        <v>7.7861724100445701E-2</v>
      </c>
      <c r="X20" s="28">
        <v>4.9567558338764759E-3</v>
      </c>
      <c r="Y20" s="28">
        <v>0.72979068527242041</v>
      </c>
      <c r="Z20" s="28">
        <v>6.0691972100061109E-2</v>
      </c>
      <c r="AA20" s="28">
        <v>4.4292435909438217E-2</v>
      </c>
      <c r="AB20" s="28">
        <v>0.79956226113234397</v>
      </c>
      <c r="AC20" s="28">
        <v>6.2061489744810329E-2</v>
      </c>
      <c r="AD20" s="28">
        <v>4.9622025069602324E-2</v>
      </c>
      <c r="AE20" s="28">
        <v>1.388765443071727E-2</v>
      </c>
      <c r="AF20" s="28">
        <v>1</v>
      </c>
      <c r="AG20" s="28">
        <v>1.388765443071727E-2</v>
      </c>
      <c r="AH20" s="28">
        <v>4.9634476935383524E-2</v>
      </c>
      <c r="AI20" s="28">
        <v>0.6655493482309125</v>
      </c>
      <c r="AJ20" s="28">
        <v>3.3034193774126766E-2</v>
      </c>
      <c r="AK20" s="28">
        <v>2.4997777975291086E-2</v>
      </c>
      <c r="AL20" s="28">
        <v>0.81818181818181823</v>
      </c>
      <c r="AM20" s="28">
        <v>2.0452727434329073E-2</v>
      </c>
      <c r="AN20" s="28">
        <v>8.8519909341391881E-2</v>
      </c>
      <c r="AO20" s="28">
        <v>0.60154775386938464</v>
      </c>
      <c r="AP20" s="28">
        <v>5.3248952637035843E-2</v>
      </c>
      <c r="AQ20" s="28">
        <v>1.8053950759932453E-2</v>
      </c>
      <c r="AR20" s="28">
        <v>0.10713343881856541</v>
      </c>
      <c r="AS20" s="28">
        <v>1.9341818291726159E-3</v>
      </c>
      <c r="AT20" s="28">
        <v>1.9698249044529378E-2</v>
      </c>
      <c r="AU20" s="28">
        <v>0.48910344827586211</v>
      </c>
      <c r="AV20" s="28">
        <v>9.6344815326760251E-3</v>
      </c>
      <c r="AW20" s="28">
        <v>3.0280641720735937E-2</v>
      </c>
      <c r="AX20" s="28">
        <v>8.9642810156558353E-2</v>
      </c>
      <c r="AY20" s="28">
        <v>2.714441817190692E-3</v>
      </c>
      <c r="AZ20" s="28">
        <v>6.8032841525197771E-2</v>
      </c>
      <c r="BA20" s="28">
        <v>0.12338054844754286</v>
      </c>
      <c r="BB20" s="28">
        <v>8.393929299823669E-3</v>
      </c>
      <c r="BC20" s="28">
        <v>1.0165763043285042E-2</v>
      </c>
      <c r="BD20" s="28">
        <v>1</v>
      </c>
      <c r="BE20" s="28">
        <v>1.0165763043285042E-2</v>
      </c>
      <c r="BF20" s="28">
        <v>1.0165763043285042E-2</v>
      </c>
      <c r="BG20" s="28">
        <v>1</v>
      </c>
      <c r="BH20" s="28">
        <v>1.0165763043285042E-2</v>
      </c>
      <c r="BJ20" s="29">
        <v>3.7552624886502675</v>
      </c>
      <c r="BK20" s="29">
        <v>3.7045149795898333</v>
      </c>
      <c r="BL20" s="29">
        <v>4.0785001900952844</v>
      </c>
      <c r="BM20" s="29">
        <f t="shared" si="0"/>
        <v>7.0933460476827497</v>
      </c>
      <c r="BN20" s="29">
        <v>1.7342531674150137</v>
      </c>
    </row>
    <row r="21" spans="1:66" x14ac:dyDescent="0.25">
      <c r="A21" s="10">
        <v>36372</v>
      </c>
      <c r="B21" s="28">
        <v>7.2628653050226727E-2</v>
      </c>
      <c r="C21" s="28">
        <f>E21*$B21</f>
        <v>6.0630749445218894E-2</v>
      </c>
      <c r="D21" s="28">
        <f>F21*$B21</f>
        <v>1.1997903605007841E-2</v>
      </c>
      <c r="E21" s="28">
        <v>0.83480481736718126</v>
      </c>
      <c r="F21" s="28">
        <v>0.16519518263281888</v>
      </c>
      <c r="G21" s="28">
        <v>8.6417578546423308E-3</v>
      </c>
      <c r="H21" s="28">
        <v>0.98124999999999996</v>
      </c>
      <c r="I21" s="28">
        <v>8.4797248948677868E-3</v>
      </c>
      <c r="J21" s="28">
        <v>2.4769369647064006E-2</v>
      </c>
      <c r="K21" s="28">
        <v>0.29182879377431908</v>
      </c>
      <c r="L21" s="28">
        <v>7.2284152666529204E-3</v>
      </c>
      <c r="M21" s="28">
        <v>0</v>
      </c>
      <c r="N21" s="28">
        <v>0</v>
      </c>
      <c r="O21" s="28">
        <v>0</v>
      </c>
      <c r="P21" s="28">
        <v>3.3411127501706335E-2</v>
      </c>
      <c r="Q21" s="28">
        <v>5.7017255469241683E-2</v>
      </c>
      <c r="R21" s="28">
        <v>1.9050107922801967E-3</v>
      </c>
      <c r="S21" s="28">
        <v>6.0547348026156458E-3</v>
      </c>
      <c r="T21" s="28">
        <v>5.6587273007870774E-2</v>
      </c>
      <c r="U21" s="28">
        <v>3.426209312658681E-4</v>
      </c>
      <c r="V21" s="28">
        <v>6.3079328034523E-2</v>
      </c>
      <c r="W21" s="28">
        <v>7.7861724100445701E-2</v>
      </c>
      <c r="X21" s="28">
        <v>4.9114652358655392E-3</v>
      </c>
      <c r="Y21" s="28">
        <v>0.73225962702833625</v>
      </c>
      <c r="Z21" s="28">
        <v>5.9885544308253408E-2</v>
      </c>
      <c r="AA21" s="28">
        <v>4.3851766339550548E-2</v>
      </c>
      <c r="AB21" s="28">
        <v>0.80139368986547499</v>
      </c>
      <c r="AC21" s="28">
        <v>6.1411752399206349E-2</v>
      </c>
      <c r="AD21" s="28">
        <v>4.9214990856304909E-2</v>
      </c>
      <c r="AE21" s="28">
        <v>1.3760760915035558E-2</v>
      </c>
      <c r="AF21" s="28">
        <v>0.55555555555555558</v>
      </c>
      <c r="AG21" s="28">
        <v>7.6448671750197553E-3</v>
      </c>
      <c r="AH21" s="28">
        <v>4.9180959510337088E-2</v>
      </c>
      <c r="AI21" s="28">
        <v>0.6655493482309125</v>
      </c>
      <c r="AJ21" s="28">
        <v>3.273235554747575E-2</v>
      </c>
      <c r="AK21" s="28">
        <v>2.4769369647064006E-2</v>
      </c>
      <c r="AL21" s="28">
        <v>0.81818181818181823</v>
      </c>
      <c r="AM21" s="28">
        <v>2.0265847893052368E-2</v>
      </c>
      <c r="AN21" s="28">
        <v>8.7711090072436659E-2</v>
      </c>
      <c r="AO21" s="28">
        <v>0.60154775386938464</v>
      </c>
      <c r="AP21" s="28">
        <v>5.2762409222509556E-2</v>
      </c>
      <c r="AQ21" s="28">
        <v>1.7888989189546227E-2</v>
      </c>
      <c r="AR21" s="28">
        <v>0.10713343881856541</v>
      </c>
      <c r="AS21" s="28">
        <v>1.9165089288642287E-3</v>
      </c>
      <c r="AT21" s="28">
        <v>1.9518263281886439E-2</v>
      </c>
      <c r="AU21" s="28">
        <v>0.48910344827586211</v>
      </c>
      <c r="AV21" s="28">
        <v>9.5464498755268024E-3</v>
      </c>
      <c r="AW21" s="28">
        <v>3.0003963099143535E-2</v>
      </c>
      <c r="AX21" s="28">
        <v>8.9642810156558353E-2</v>
      </c>
      <c r="AY21" s="28">
        <v>2.6896395680409062E-3</v>
      </c>
      <c r="AZ21" s="28">
        <v>6.7411215570576194E-2</v>
      </c>
      <c r="BA21" s="28">
        <v>0.12338054844754286</v>
      </c>
      <c r="BB21" s="28">
        <v>8.3172327486132312E-3</v>
      </c>
      <c r="BC21" s="28">
        <v>1.0072876989806029E-2</v>
      </c>
      <c r="BD21" s="28">
        <v>1</v>
      </c>
      <c r="BE21" s="28">
        <v>1.0072876989806029E-2</v>
      </c>
      <c r="BF21" s="28">
        <v>1.0072876989806029E-2</v>
      </c>
      <c r="BG21" s="28">
        <v>1</v>
      </c>
      <c r="BH21" s="28">
        <v>1.0072876989806029E-2</v>
      </c>
      <c r="BJ21" s="29">
        <v>3.789683187059758</v>
      </c>
      <c r="BK21" s="29">
        <v>3.7163115726432818</v>
      </c>
      <c r="BL21" s="29">
        <v>4.093731472850564</v>
      </c>
      <c r="BM21" s="29">
        <f t="shared" si="0"/>
        <v>7.2628653050226726</v>
      </c>
      <c r="BN21" s="29">
        <v>1.6053730921745997</v>
      </c>
    </row>
    <row r="22" spans="1:66" x14ac:dyDescent="0.25">
      <c r="A22" s="10">
        <v>36403</v>
      </c>
      <c r="B22" s="28">
        <v>7.4103434825958728E-2</v>
      </c>
      <c r="C22" s="28">
        <f>E22*$B22</f>
        <v>6.2243154711212938E-2</v>
      </c>
      <c r="D22" s="28">
        <f>F22*$B22</f>
        <v>1.1860280114745799E-2</v>
      </c>
      <c r="E22" s="28">
        <v>0.83994965762921581</v>
      </c>
      <c r="F22" s="28">
        <v>0.16005034237078436</v>
      </c>
      <c r="G22" s="28">
        <v>8.3726188698564404E-3</v>
      </c>
      <c r="H22" s="28">
        <v>0.98124999999999996</v>
      </c>
      <c r="I22" s="28">
        <v>8.2156322660466314E-3</v>
      </c>
      <c r="J22" s="28">
        <v>7.9993173915825864E-3</v>
      </c>
      <c r="K22" s="28">
        <v>9.727626459143969E-2</v>
      </c>
      <c r="L22" s="28">
        <v>7.7814371513449288E-4</v>
      </c>
      <c r="M22" s="28">
        <v>0</v>
      </c>
      <c r="N22" s="28">
        <v>0</v>
      </c>
      <c r="O22" s="28">
        <v>0</v>
      </c>
      <c r="P22" s="28">
        <v>1.6371936261439027E-2</v>
      </c>
      <c r="Q22" s="28">
        <v>2.8542474362907799E-2</v>
      </c>
      <c r="R22" s="28">
        <v>4.6729557101328397E-4</v>
      </c>
      <c r="S22" s="28">
        <v>5.8661660871605625E-3</v>
      </c>
      <c r="T22" s="28">
        <v>5.6587273007870774E-2</v>
      </c>
      <c r="U22" s="28">
        <v>3.3195034188366782E-4</v>
      </c>
      <c r="V22" s="28">
        <v>9.599180869899103E-2</v>
      </c>
      <c r="W22" s="28">
        <v>0.12229590172844874</v>
      </c>
      <c r="X22" s="28">
        <v>1.1739404803387858E-2</v>
      </c>
      <c r="Y22" s="28">
        <v>0.72171974658162519</v>
      </c>
      <c r="Z22" s="28">
        <v>6.0131099962721875E-2</v>
      </c>
      <c r="AA22" s="28">
        <v>4.3397802226770005E-2</v>
      </c>
      <c r="AB22" s="28">
        <v>0.82357772136777674</v>
      </c>
      <c r="AC22" s="28">
        <v>6.4382105381642643E-2</v>
      </c>
      <c r="AD22" s="28">
        <v>5.3023667647073322E-2</v>
      </c>
      <c r="AE22" s="28">
        <v>1.3332195652637643E-2</v>
      </c>
      <c r="AF22" s="28">
        <v>0.55555555555555558</v>
      </c>
      <c r="AG22" s="28">
        <v>7.4067753625764688E-3</v>
      </c>
      <c r="AH22" s="28">
        <v>4.7649267262526933E-2</v>
      </c>
      <c r="AI22" s="28">
        <v>0.6655493482309125</v>
      </c>
      <c r="AJ22" s="28">
        <v>3.1712938770255356E-2</v>
      </c>
      <c r="AK22" s="28">
        <v>2.3997952174747757E-2</v>
      </c>
      <c r="AL22" s="28">
        <v>0.81818181818181823</v>
      </c>
      <c r="AM22" s="28">
        <v>1.9634688142975438E-2</v>
      </c>
      <c r="AN22" s="28">
        <v>8.497941508991233E-2</v>
      </c>
      <c r="AO22" s="28">
        <v>0.60154775386938464</v>
      </c>
      <c r="AP22" s="28">
        <v>5.1119176272470854E-2</v>
      </c>
      <c r="AQ22" s="28">
        <v>1.7331854348428936E-2</v>
      </c>
      <c r="AR22" s="28">
        <v>0.10713343881856541</v>
      </c>
      <c r="AS22" s="28">
        <v>1.8568211574496983E-3</v>
      </c>
      <c r="AT22" s="28">
        <v>1.8910386313701233E-2</v>
      </c>
      <c r="AU22" s="28">
        <v>0.48910344827586211</v>
      </c>
      <c r="AV22" s="28">
        <v>9.249135154259942E-3</v>
      </c>
      <c r="AW22" s="28">
        <v>2.9069519401011119E-2</v>
      </c>
      <c r="AX22" s="28">
        <v>8.9642810156558353E-2</v>
      </c>
      <c r="AY22" s="28">
        <v>2.6058734090072294E-3</v>
      </c>
      <c r="AZ22" s="28">
        <v>6.531176006314128E-2</v>
      </c>
      <c r="BA22" s="28">
        <v>0.12338054844754286</v>
      </c>
      <c r="BB22" s="28">
        <v>8.0582007766646976E-3</v>
      </c>
      <c r="BC22" s="28">
        <v>9.7591672177307544E-3</v>
      </c>
      <c r="BD22" s="28">
        <v>1</v>
      </c>
      <c r="BE22" s="28">
        <v>9.7591672177307544E-3</v>
      </c>
      <c r="BF22" s="28">
        <v>9.7591672177307544E-3</v>
      </c>
      <c r="BG22" s="28">
        <v>1</v>
      </c>
      <c r="BH22" s="28">
        <v>9.7591672177307544E-3</v>
      </c>
      <c r="BJ22" s="29">
        <v>3.9777305745999074</v>
      </c>
      <c r="BK22" s="29">
        <v>3.8152165440010806</v>
      </c>
      <c r="BL22" s="29">
        <v>4.2095467901176811</v>
      </c>
      <c r="BM22" s="29">
        <f t="shared" si="0"/>
        <v>7.4103434825958727</v>
      </c>
      <c r="BN22" s="29">
        <v>1.505233618228371</v>
      </c>
    </row>
    <row r="23" spans="1:66" x14ac:dyDescent="0.25">
      <c r="A23" s="10">
        <v>36433</v>
      </c>
      <c r="B23" s="28">
        <v>7.6411604531345226E-2</v>
      </c>
      <c r="C23" s="28">
        <f>E23*$B23</f>
        <v>6.502023437102647E-2</v>
      </c>
      <c r="D23" s="28">
        <f>F23*$B23</f>
        <v>1.1391370160318768E-2</v>
      </c>
      <c r="E23" s="28">
        <v>0.85092094021339604</v>
      </c>
      <c r="F23" s="28">
        <v>0.14907905978660416</v>
      </c>
      <c r="G23" s="28">
        <v>7.7986846549702961E-3</v>
      </c>
      <c r="H23" s="28">
        <v>0.98124999999999996</v>
      </c>
      <c r="I23" s="28">
        <v>7.6524593176896024E-3</v>
      </c>
      <c r="J23" s="28">
        <v>7.4509726002900921E-3</v>
      </c>
      <c r="K23" s="28">
        <v>0.13520822065981611</v>
      </c>
      <c r="L23" s="28">
        <v>1.0074327474702666E-3</v>
      </c>
      <c r="M23" s="28">
        <v>2.8313695881102347E-2</v>
      </c>
      <c r="N23" s="28">
        <v>7.8324676395415946E-2</v>
      </c>
      <c r="O23" s="28">
        <v>2.2176610674455627E-3</v>
      </c>
      <c r="P23" s="28">
        <v>4.356335313636274E-2</v>
      </c>
      <c r="Q23" s="28">
        <v>7.8601837329150798E-2</v>
      </c>
      <c r="R23" s="28">
        <v>3.4241595967367351E-3</v>
      </c>
      <c r="S23" s="28">
        <v>5.4640465735460676E-3</v>
      </c>
      <c r="T23" s="28">
        <v>5.6587273007870774E-2</v>
      </c>
      <c r="U23" s="28">
        <v>3.0919549518497219E-4</v>
      </c>
      <c r="V23" s="28">
        <v>8.9411671203481105E-2</v>
      </c>
      <c r="W23" s="28">
        <v>0.12229590172844874</v>
      </c>
      <c r="X23" s="28">
        <v>1.0934680954877296E-2</v>
      </c>
      <c r="Y23" s="28">
        <v>0.71248186930000612</v>
      </c>
      <c r="Z23" s="28">
        <v>6.1110195101521561E-2</v>
      </c>
      <c r="AA23" s="28">
        <v>4.3539906039220158E-2</v>
      </c>
      <c r="AB23" s="28">
        <v>0.8073575870770332</v>
      </c>
      <c r="AC23" s="28">
        <v>6.5196724559943978E-2</v>
      </c>
      <c r="AD23" s="28">
        <v>5.2637070226042318E-2</v>
      </c>
      <c r="AE23" s="28">
        <v>1.2418287667150153E-2</v>
      </c>
      <c r="AF23" s="28">
        <v>0.55555555555555558</v>
      </c>
      <c r="AG23" s="28">
        <v>6.8990487039723072E-3</v>
      </c>
      <c r="AH23" s="28">
        <v>4.4382960122394649E-2</v>
      </c>
      <c r="AI23" s="28">
        <v>0.6655493482309125</v>
      </c>
      <c r="AJ23" s="28">
        <v>2.9539050182018339E-2</v>
      </c>
      <c r="AK23" s="28">
        <v>2.2352917800870276E-2</v>
      </c>
      <c r="AL23" s="28">
        <v>0.81818181818181823</v>
      </c>
      <c r="AM23" s="28">
        <v>1.8288750927984772E-2</v>
      </c>
      <c r="AN23" s="28">
        <v>7.9154165590415076E-2</v>
      </c>
      <c r="AO23" s="28">
        <v>0.60154775386938464</v>
      </c>
      <c r="AP23" s="28">
        <v>4.7615010520319523E-2</v>
      </c>
      <c r="AQ23" s="28">
        <v>1.6143773967295199E-2</v>
      </c>
      <c r="AR23" s="28">
        <v>0.10713343881856541</v>
      </c>
      <c r="AS23" s="28">
        <v>1.7295380206259691E-3</v>
      </c>
      <c r="AT23" s="28">
        <v>1.7614099227085778E-2</v>
      </c>
      <c r="AU23" s="28">
        <v>0.48910344827586211</v>
      </c>
      <c r="AV23" s="28">
        <v>8.6151166702408515E-3</v>
      </c>
      <c r="AW23" s="28">
        <v>2.7076834429454195E-2</v>
      </c>
      <c r="AX23" s="28">
        <v>8.9642810156558353E-2</v>
      </c>
      <c r="AY23" s="28">
        <v>2.4272435284001252E-3</v>
      </c>
      <c r="AZ23" s="28">
        <v>6.0834707623835173E-2</v>
      </c>
      <c r="BA23" s="28">
        <v>0.12338054844754286</v>
      </c>
      <c r="BB23" s="28">
        <v>7.5058195912747006E-3</v>
      </c>
      <c r="BC23" s="28">
        <v>9.0901865723539126E-3</v>
      </c>
      <c r="BD23" s="28">
        <v>1</v>
      </c>
      <c r="BE23" s="28">
        <v>9.0901865723539126E-3</v>
      </c>
      <c r="BF23" s="28">
        <v>9.0901865723539126E-3</v>
      </c>
      <c r="BG23" s="28">
        <v>1</v>
      </c>
      <c r="BH23" s="28">
        <v>9.0901865723539126E-3</v>
      </c>
      <c r="BJ23" s="29">
        <v>4.2954886093803957</v>
      </c>
      <c r="BK23" s="29">
        <v>4.1288032161301267</v>
      </c>
      <c r="BL23" s="29">
        <v>4.1380114785242572</v>
      </c>
      <c r="BM23" s="29">
        <f t="shared" si="0"/>
        <v>7.641160453134523</v>
      </c>
      <c r="BN23" s="29">
        <v>3.8332207001091612</v>
      </c>
    </row>
    <row r="24" spans="1:66" x14ac:dyDescent="0.25">
      <c r="A24" s="10">
        <v>36464</v>
      </c>
      <c r="B24" s="28">
        <v>6.878758765642165E-2</v>
      </c>
      <c r="C24" s="28">
        <f>E24*$B24</f>
        <v>5.9963938576083259E-2</v>
      </c>
      <c r="D24" s="28">
        <f>F24*$B24</f>
        <v>8.8236490803383846E-3</v>
      </c>
      <c r="E24" s="28">
        <v>0.87172614448393637</v>
      </c>
      <c r="F24" s="28">
        <v>0.12827385551606352</v>
      </c>
      <c r="G24" s="28">
        <v>8.3661495995438571E-3</v>
      </c>
      <c r="H24" s="28">
        <v>0.98124999999999996</v>
      </c>
      <c r="I24" s="28">
        <v>8.2092842945524092E-3</v>
      </c>
      <c r="J24" s="28">
        <v>7.9931365600737492E-3</v>
      </c>
      <c r="K24" s="28">
        <v>0.13520822065981611</v>
      </c>
      <c r="L24" s="28">
        <v>1.0807377717784949E-3</v>
      </c>
      <c r="M24" s="28">
        <v>3.0373918928280248E-2</v>
      </c>
      <c r="N24" s="28">
        <v>7.8324676395415946E-2</v>
      </c>
      <c r="O24" s="28">
        <v>2.3790273709181496E-3</v>
      </c>
      <c r="P24" s="28">
        <v>4.6733205087897856E-2</v>
      </c>
      <c r="Q24" s="28">
        <v>7.8601837329150798E-2</v>
      </c>
      <c r="R24" s="28">
        <v>3.6733157841887898E-3</v>
      </c>
      <c r="S24" s="28">
        <v>5.8616334773874158E-3</v>
      </c>
      <c r="T24" s="28">
        <v>5.6587273007870774E-2</v>
      </c>
      <c r="U24" s="28">
        <v>3.3169385385699659E-4</v>
      </c>
      <c r="V24" s="28">
        <v>4.4175401388674256E-2</v>
      </c>
      <c r="W24" s="28">
        <v>5.6324056962713337E-2</v>
      </c>
      <c r="X24" s="28">
        <v>2.4881378241664144E-3</v>
      </c>
      <c r="Y24" s="28">
        <v>0.77495590452997687</v>
      </c>
      <c r="Z24" s="28">
        <v>5.9470823396243697E-2</v>
      </c>
      <c r="AA24" s="28">
        <v>4.6087265738178548E-2</v>
      </c>
      <c r="AB24" s="28">
        <v>0.82499293939603846</v>
      </c>
      <c r="AC24" s="28">
        <v>5.9733585407965431E-2</v>
      </c>
      <c r="AD24" s="28">
        <v>4.9279786206381709E-2</v>
      </c>
      <c r="AE24" s="28">
        <v>1.3321894266789583E-2</v>
      </c>
      <c r="AF24" s="28">
        <v>0.55555555555555558</v>
      </c>
      <c r="AG24" s="28">
        <v>7.4010523704386572E-3</v>
      </c>
      <c r="AH24" s="28">
        <v>4.7612450109505967E-2</v>
      </c>
      <c r="AI24" s="28">
        <v>0.6655493482309125</v>
      </c>
      <c r="AJ24" s="28">
        <v>3.1688435138058538E-2</v>
      </c>
      <c r="AK24" s="28">
        <v>0</v>
      </c>
      <c r="AL24" s="28">
        <v>0</v>
      </c>
      <c r="AM24" s="28">
        <v>0</v>
      </c>
      <c r="AN24" s="28">
        <v>6.0934344376295545E-2</v>
      </c>
      <c r="AO24" s="28">
        <v>0.43167232918082293</v>
      </c>
      <c r="AP24" s="28">
        <v>2.6303670364021876E-2</v>
      </c>
      <c r="AQ24" s="28">
        <v>1.7318462546826455E-2</v>
      </c>
      <c r="AR24" s="28">
        <v>0.10713343881856541</v>
      </c>
      <c r="AS24" s="28">
        <v>1.8553864476920485E-3</v>
      </c>
      <c r="AT24" s="28">
        <v>1.8895774828014345E-2</v>
      </c>
      <c r="AU24" s="28">
        <v>0.48910344827586211</v>
      </c>
      <c r="AV24" s="28">
        <v>9.2419886262260515E-3</v>
      </c>
      <c r="AW24" s="28">
        <v>2.1373647161637206E-2</v>
      </c>
      <c r="AX24" s="28">
        <v>6.5961715563741613E-2</v>
      </c>
      <c r="AY24" s="28">
        <v>1.4098424346356867E-3</v>
      </c>
      <c r="AZ24" s="28">
        <v>5.7587884536478007E-2</v>
      </c>
      <c r="BA24" s="28">
        <v>0.10887348632910882</v>
      </c>
      <c r="BB24" s="28">
        <v>6.2697937598045353E-3</v>
      </c>
      <c r="BC24" s="28">
        <v>9.7516266032899746E-3</v>
      </c>
      <c r="BD24" s="28">
        <v>1</v>
      </c>
      <c r="BE24" s="28">
        <v>9.7516266032899746E-3</v>
      </c>
      <c r="BF24" s="28">
        <v>9.7516266032899746E-3</v>
      </c>
      <c r="BG24" s="28">
        <v>1</v>
      </c>
      <c r="BH24" s="28">
        <v>9.7516266032899746E-3</v>
      </c>
      <c r="BJ24" s="29">
        <v>4.7721265923772878</v>
      </c>
      <c r="BK24" s="29">
        <v>4.6526144965873373</v>
      </c>
      <c r="BL24" s="29">
        <v>4.7200085589592691</v>
      </c>
      <c r="BM24" s="29">
        <f t="shared" si="0"/>
        <v>6.8787587656421652</v>
      </c>
      <c r="BN24" s="29">
        <v>3.9593738875916462</v>
      </c>
    </row>
    <row r="25" spans="1:66" x14ac:dyDescent="0.25">
      <c r="A25" s="10">
        <v>36494</v>
      </c>
      <c r="B25" s="28">
        <v>6.4497358319305906E-2</v>
      </c>
      <c r="C25" s="28">
        <f>E25*$B25</f>
        <v>5.5715347869326366E-2</v>
      </c>
      <c r="D25" s="28">
        <f>F25*$B25</f>
        <v>8.7820104499795309E-3</v>
      </c>
      <c r="E25" s="28">
        <v>0.86383922258486001</v>
      </c>
      <c r="F25" s="28">
        <v>0.13616077741513988</v>
      </c>
      <c r="G25" s="28">
        <v>0</v>
      </c>
      <c r="H25" s="28">
        <v>0</v>
      </c>
      <c r="I25" s="28">
        <v>0</v>
      </c>
      <c r="J25" s="28">
        <v>8.4845948040341412E-3</v>
      </c>
      <c r="K25" s="28">
        <v>9.2615460607557432E-2</v>
      </c>
      <c r="L25" s="28">
        <v>7.8580465584411044E-4</v>
      </c>
      <c r="M25" s="28">
        <v>3.2241460255329736E-2</v>
      </c>
      <c r="N25" s="28">
        <v>7.2184793070259864E-2</v>
      </c>
      <c r="O25" s="28">
        <v>2.3273431368139846E-3</v>
      </c>
      <c r="P25" s="28">
        <v>4.0726055059363879E-2</v>
      </c>
      <c r="Q25" s="28">
        <v>5.8599949538932335E-2</v>
      </c>
      <c r="R25" s="28">
        <v>2.3865447713985032E-3</v>
      </c>
      <c r="S25" s="28">
        <v>6.2220361896250364E-3</v>
      </c>
      <c r="T25" s="28">
        <v>5.6587273007870774E-2</v>
      </c>
      <c r="U25" s="28">
        <v>3.5208806052716392E-4</v>
      </c>
      <c r="V25" s="28">
        <v>4.6891527283628685E-2</v>
      </c>
      <c r="W25" s="28">
        <v>5.6324056962713337E-2</v>
      </c>
      <c r="X25" s="28">
        <v>2.6411210537917286E-3</v>
      </c>
      <c r="Y25" s="28">
        <v>0.76999960405224233</v>
      </c>
      <c r="Z25" s="28">
        <v>5.5667739708773756E-2</v>
      </c>
      <c r="AA25" s="28">
        <v>4.286413753423908E-2</v>
      </c>
      <c r="AB25" s="28">
        <v>0.82311316752549613</v>
      </c>
      <c r="AC25" s="28">
        <v>5.6145380185776431E-2</v>
      </c>
      <c r="AD25" s="28">
        <v>4.6214001726637664E-2</v>
      </c>
      <c r="AE25" s="28">
        <v>1.4140991340056901E-2</v>
      </c>
      <c r="AF25" s="28">
        <v>0.55555555555555558</v>
      </c>
      <c r="AG25" s="28">
        <v>7.8561063000316123E-3</v>
      </c>
      <c r="AH25" s="28">
        <v>5.0539903049363365E-2</v>
      </c>
      <c r="AI25" s="28">
        <v>0.6655493482309125</v>
      </c>
      <c r="AJ25" s="28">
        <v>3.3636799534157297E-2</v>
      </c>
      <c r="AK25" s="28">
        <v>0</v>
      </c>
      <c r="AL25" s="28">
        <v>0</v>
      </c>
      <c r="AM25" s="28">
        <v>0</v>
      </c>
      <c r="AN25" s="28">
        <v>6.4680894389420263E-2</v>
      </c>
      <c r="AO25" s="28">
        <v>0.43167232918082293</v>
      </c>
      <c r="AP25" s="28">
        <v>2.7920952334579866E-2</v>
      </c>
      <c r="AQ25" s="28">
        <v>1.8383288742073973E-2</v>
      </c>
      <c r="AR25" s="28">
        <v>0.10713343881856541</v>
      </c>
      <c r="AS25" s="28">
        <v>1.9694649397330043E-3</v>
      </c>
      <c r="AT25" s="28">
        <v>2.0057582116736711E-2</v>
      </c>
      <c r="AU25" s="28">
        <v>0.48910344827586211</v>
      </c>
      <c r="AV25" s="28">
        <v>9.8102325773721903E-3</v>
      </c>
      <c r="AW25" s="28">
        <v>2.2687806505987295E-2</v>
      </c>
      <c r="AX25" s="28">
        <v>6.5961715563741613E-2</v>
      </c>
      <c r="AY25" s="28">
        <v>1.4965266395131403E-3</v>
      </c>
      <c r="AZ25" s="28">
        <v>6.1128677364797976E-2</v>
      </c>
      <c r="BA25" s="28">
        <v>0.10887348632910882</v>
      </c>
      <c r="BB25" s="28">
        <v>6.6552922193928356E-3</v>
      </c>
      <c r="BC25" s="28">
        <v>1.0351205660921651E-2</v>
      </c>
      <c r="BD25" s="28">
        <v>1</v>
      </c>
      <c r="BE25" s="28">
        <v>1.0351205660921651E-2</v>
      </c>
      <c r="BF25" s="28">
        <v>1.0351205660921651E-2</v>
      </c>
      <c r="BG25" s="28">
        <v>1</v>
      </c>
      <c r="BH25" s="28">
        <v>1.0351205660921651E-2</v>
      </c>
      <c r="BJ25" s="29">
        <v>5.4146051996713718</v>
      </c>
      <c r="BK25" s="29">
        <v>5.3176294226800005</v>
      </c>
      <c r="BL25" s="29">
        <v>5.4216564904450006</v>
      </c>
      <c r="BM25" s="29">
        <f t="shared" si="0"/>
        <v>6.4497358319305906</v>
      </c>
      <c r="BN25" s="29">
        <v>4.8449191313794673</v>
      </c>
    </row>
    <row r="26" spans="1:66" x14ac:dyDescent="0.25">
      <c r="A26" s="10">
        <v>36525</v>
      </c>
      <c r="B26" s="28">
        <v>6.467778906348301E-2</v>
      </c>
      <c r="C26" s="28">
        <f>E26*$B26</f>
        <v>5.5898523477204795E-2</v>
      </c>
      <c r="D26" s="28">
        <f>F26*$B26</f>
        <v>8.779265586278201E-3</v>
      </c>
      <c r="E26" s="28">
        <v>0.86426150749121733</v>
      </c>
      <c r="F26" s="28">
        <v>0.13573849250878248</v>
      </c>
      <c r="G26" s="28">
        <v>0</v>
      </c>
      <c r="H26" s="28">
        <v>0</v>
      </c>
      <c r="I26" s="28">
        <v>0</v>
      </c>
      <c r="J26" s="28">
        <v>8.4582809389819602E-3</v>
      </c>
      <c r="K26" s="28">
        <v>4.3061376815754719E-2</v>
      </c>
      <c r="L26" s="28">
        <v>3.6422522272701785E-4</v>
      </c>
      <c r="M26" s="28">
        <v>3.2141467568131452E-2</v>
      </c>
      <c r="N26" s="28">
        <v>7.0619719007854895E-2</v>
      </c>
      <c r="O26" s="28">
        <v>2.2698214081615241E-3</v>
      </c>
      <c r="P26" s="28">
        <v>4.0599748507113412E-2</v>
      </c>
      <c r="Q26" s="28">
        <v>5.0260025828068829E-2</v>
      </c>
      <c r="R26" s="28">
        <v>2.040544408580619E-3</v>
      </c>
      <c r="S26" s="28">
        <v>6.2027393552534374E-3</v>
      </c>
      <c r="T26" s="28">
        <v>5.6587273007870774E-2</v>
      </c>
      <c r="U26" s="28">
        <v>3.509961052923906E-4</v>
      </c>
      <c r="V26" s="28">
        <v>4.6746099322773633E-2</v>
      </c>
      <c r="W26" s="28">
        <v>5.6324056962713337E-2</v>
      </c>
      <c r="X26" s="28">
        <v>2.6329299610405575E-3</v>
      </c>
      <c r="Y26" s="28">
        <v>0.77071292030607685</v>
      </c>
      <c r="Z26" s="28">
        <v>5.5892653260183264E-2</v>
      </c>
      <c r="AA26" s="28">
        <v>4.307719001781081E-2</v>
      </c>
      <c r="AB26" s="28">
        <v>0.82366175898410399</v>
      </c>
      <c r="AC26" s="28">
        <v>5.6357585870959653E-2</v>
      </c>
      <c r="AD26" s="28">
        <v>4.6419588310572316E-2</v>
      </c>
      <c r="AE26" s="28">
        <v>1.4097134898303268E-2</v>
      </c>
      <c r="AF26" s="28">
        <v>0.55555555555555558</v>
      </c>
      <c r="AG26" s="28">
        <v>7.8317416101684832E-3</v>
      </c>
      <c r="AH26" s="28">
        <v>5.0383160126535875E-2</v>
      </c>
      <c r="AI26" s="28">
        <v>0.6655493482309125</v>
      </c>
      <c r="AJ26" s="28">
        <v>3.3532479384029652E-2</v>
      </c>
      <c r="AK26" s="28">
        <v>0</v>
      </c>
      <c r="AL26" s="28">
        <v>0</v>
      </c>
      <c r="AM26" s="28">
        <v>0</v>
      </c>
      <c r="AN26" s="28">
        <v>6.4480295024839138E-2</v>
      </c>
      <c r="AO26" s="28">
        <v>0.43167232918082293</v>
      </c>
      <c r="AP26" s="28">
        <v>2.7834359139638939E-2</v>
      </c>
      <c r="AQ26" s="28">
        <v>1.8326275367794246E-2</v>
      </c>
      <c r="AR26" s="28">
        <v>0.10713343881856541</v>
      </c>
      <c r="AS26" s="28">
        <v>1.963356900887767E-3</v>
      </c>
      <c r="AT26" s="28">
        <v>1.9995376139753357E-2</v>
      </c>
      <c r="AU26" s="28">
        <v>0.4980337078651686</v>
      </c>
      <c r="AV26" s="28">
        <v>9.9583713190400866E-3</v>
      </c>
      <c r="AW26" s="28">
        <v>2.2617443230837763E-2</v>
      </c>
      <c r="AX26" s="28">
        <v>6.5961715563741613E-2</v>
      </c>
      <c r="AY26" s="28">
        <v>1.4918853571715936E-3</v>
      </c>
      <c r="AZ26" s="28">
        <v>6.0939094738385366E-2</v>
      </c>
      <c r="BA26" s="28">
        <v>0.10887348632910882</v>
      </c>
      <c r="BB26" s="28">
        <v>6.6346516979078661E-3</v>
      </c>
      <c r="BC26" s="28">
        <v>1.0319102745557992E-2</v>
      </c>
      <c r="BD26" s="28">
        <v>1</v>
      </c>
      <c r="BE26" s="28">
        <v>1.0319102745557992E-2</v>
      </c>
      <c r="BF26" s="28">
        <v>1.0319102745557992E-2</v>
      </c>
      <c r="BG26" s="28">
        <v>1</v>
      </c>
      <c r="BH26" s="28">
        <v>1.0319102745557992E-2</v>
      </c>
      <c r="BJ26" s="29">
        <v>5.0476790258171773</v>
      </c>
      <c r="BK26" s="29">
        <v>5.0244106574338021</v>
      </c>
      <c r="BL26" s="29">
        <v>5.1801352606478828</v>
      </c>
      <c r="BM26" s="29">
        <f t="shared" si="0"/>
        <v>6.4677789063483013</v>
      </c>
      <c r="BN26" s="29">
        <v>3.4204256971508453</v>
      </c>
    </row>
  </sheetData>
  <autoFilter ref="A1:BH26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workbookViewId="0">
      <pane xSplit="1" ySplit="1" topLeftCell="U2" activePane="bottomRight" state="frozen"/>
      <selection pane="topRight" activeCell="B1" sqref="B1"/>
      <selection pane="bottomLeft" activeCell="A4" sqref="A4"/>
      <selection pane="bottomRight" activeCell="AL1" sqref="AL1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21" bestFit="1" customWidth="1"/>
    <col min="4" max="4" width="10.28515625" bestFit="1" customWidth="1"/>
    <col min="5" max="5" width="7.7109375" bestFit="1" customWidth="1"/>
    <col min="6" max="6" width="8.5703125" bestFit="1" customWidth="1"/>
    <col min="7" max="7" width="14" bestFit="1" customWidth="1"/>
    <col min="8" max="8" width="13.85546875" bestFit="1" customWidth="1"/>
    <col min="9" max="9" width="9.42578125" bestFit="1" customWidth="1"/>
    <col min="10" max="10" width="8.7109375" bestFit="1" customWidth="1"/>
    <col min="11" max="11" width="17.5703125" bestFit="1" customWidth="1"/>
    <col min="12" max="12" width="18" bestFit="1" customWidth="1"/>
    <col min="13" max="13" width="10.140625" bestFit="1" customWidth="1"/>
    <col min="14" max="14" width="8.7109375" bestFit="1" customWidth="1"/>
    <col min="15" max="15" width="14.5703125" bestFit="1" customWidth="1"/>
    <col min="16" max="16" width="29.85546875" bestFit="1" customWidth="1"/>
    <col min="17" max="17" width="10.85546875" bestFit="1" customWidth="1"/>
    <col min="18" max="18" width="19" bestFit="1" customWidth="1"/>
    <col min="19" max="19" width="10.140625" bestFit="1" customWidth="1"/>
    <col min="20" max="20" width="7.5703125" bestFit="1" customWidth="1"/>
    <col min="21" max="21" width="16.85546875" bestFit="1" customWidth="1"/>
    <col min="22" max="22" width="6.7109375" bestFit="1" customWidth="1"/>
    <col min="23" max="23" width="12.42578125" bestFit="1" customWidth="1"/>
    <col min="24" max="24" width="11" bestFit="1" customWidth="1"/>
    <col min="25" max="25" width="10.28515625" bestFit="1" customWidth="1"/>
    <col min="26" max="26" width="11.7109375" bestFit="1" customWidth="1"/>
    <col min="27" max="27" width="11.42578125" bestFit="1" customWidth="1"/>
    <col min="28" max="28" width="13.7109375" bestFit="1" customWidth="1"/>
    <col min="29" max="29" width="14.5703125" bestFit="1" customWidth="1"/>
    <col min="30" max="30" width="11.5703125" bestFit="1" customWidth="1"/>
    <col min="31" max="31" width="7" bestFit="1" customWidth="1"/>
    <col min="32" max="32" width="8.140625" bestFit="1" customWidth="1"/>
    <col min="33" max="33" width="11.28515625" bestFit="1" customWidth="1"/>
    <col min="34" max="34" width="24.5703125" bestFit="1" customWidth="1"/>
    <col min="35" max="35" width="6.85546875" bestFit="1" customWidth="1"/>
    <col min="36" max="36" width="22.28515625" bestFit="1" customWidth="1"/>
    <col min="37" max="37" width="9.85546875" bestFit="1" customWidth="1"/>
    <col min="38" max="38" width="9" bestFit="1" customWidth="1"/>
  </cols>
  <sheetData>
    <row r="1" spans="1:38" x14ac:dyDescent="0.25">
      <c r="A1" s="21" t="s">
        <v>0</v>
      </c>
      <c r="B1" s="22" t="s">
        <v>458</v>
      </c>
      <c r="C1" s="22" t="s">
        <v>472</v>
      </c>
      <c r="D1" s="22" t="s">
        <v>459</v>
      </c>
      <c r="E1" s="22" t="s">
        <v>455</v>
      </c>
      <c r="F1" s="22" t="s">
        <v>160</v>
      </c>
      <c r="G1" s="22" t="s">
        <v>456</v>
      </c>
      <c r="H1" s="22" t="s">
        <v>68</v>
      </c>
      <c r="I1" s="22" t="s">
        <v>468</v>
      </c>
      <c r="J1" s="22" t="s">
        <v>457</v>
      </c>
      <c r="K1" s="22" t="s">
        <v>328</v>
      </c>
      <c r="L1" s="22" t="s">
        <v>471</v>
      </c>
      <c r="M1" s="22" t="s">
        <v>251</v>
      </c>
      <c r="N1" s="22" t="s">
        <v>153</v>
      </c>
      <c r="O1" s="22" t="s">
        <v>10</v>
      </c>
      <c r="P1" s="22" t="s">
        <v>473</v>
      </c>
      <c r="Q1" s="22" t="s">
        <v>464</v>
      </c>
      <c r="R1" s="22" t="s">
        <v>470</v>
      </c>
      <c r="S1" s="22" t="s">
        <v>450</v>
      </c>
      <c r="T1" s="22" t="s">
        <v>461</v>
      </c>
      <c r="U1" s="22" t="s">
        <v>474</v>
      </c>
      <c r="V1" s="22" t="s">
        <v>239</v>
      </c>
      <c r="W1" s="22" t="s">
        <v>462</v>
      </c>
      <c r="X1" s="22" t="s">
        <v>99</v>
      </c>
      <c r="Y1" s="22" t="s">
        <v>467</v>
      </c>
      <c r="Z1" s="22" t="s">
        <v>465</v>
      </c>
      <c r="AA1" s="22" t="s">
        <v>123</v>
      </c>
      <c r="AB1" s="22" t="s">
        <v>469</v>
      </c>
      <c r="AC1" s="22" t="s">
        <v>475</v>
      </c>
      <c r="AD1" s="22" t="s">
        <v>288</v>
      </c>
      <c r="AE1" s="22" t="s">
        <v>280</v>
      </c>
      <c r="AF1" s="22" t="s">
        <v>131</v>
      </c>
      <c r="AG1" s="22" t="s">
        <v>466</v>
      </c>
      <c r="AH1" s="22" t="s">
        <v>476</v>
      </c>
      <c r="AI1" s="22" t="s">
        <v>193</v>
      </c>
      <c r="AJ1" s="22" t="s">
        <v>477</v>
      </c>
      <c r="AK1" s="22" t="s">
        <v>454</v>
      </c>
      <c r="AL1" s="22" t="s">
        <v>447</v>
      </c>
    </row>
    <row r="2" spans="1:38" x14ac:dyDescent="0.25">
      <c r="A2" s="10">
        <v>35430</v>
      </c>
      <c r="B2" s="25">
        <v>0</v>
      </c>
      <c r="C2" s="25">
        <v>0</v>
      </c>
      <c r="D2" s="25">
        <v>0</v>
      </c>
      <c r="E2" s="25">
        <v>140</v>
      </c>
      <c r="F2" s="25">
        <v>0</v>
      </c>
      <c r="G2" s="25">
        <v>962</v>
      </c>
      <c r="H2" s="25">
        <v>1030</v>
      </c>
      <c r="I2" s="25">
        <v>0</v>
      </c>
      <c r="J2" s="25">
        <v>0</v>
      </c>
      <c r="K2" s="25">
        <v>3602.9</v>
      </c>
      <c r="L2" s="25">
        <v>5734.9</v>
      </c>
      <c r="M2" s="25">
        <v>892.3</v>
      </c>
      <c r="N2" s="25">
        <v>8929.2000000000007</v>
      </c>
      <c r="O2" s="25">
        <v>180603.9</v>
      </c>
      <c r="P2" s="25">
        <v>190425.4</v>
      </c>
      <c r="Q2" s="25">
        <v>0</v>
      </c>
      <c r="R2" s="25">
        <v>0</v>
      </c>
      <c r="S2" s="25">
        <v>196160.3</v>
      </c>
      <c r="T2" s="25">
        <v>0</v>
      </c>
      <c r="U2" s="25">
        <v>0</v>
      </c>
      <c r="V2" s="25">
        <v>250</v>
      </c>
      <c r="W2" s="25">
        <v>0</v>
      </c>
      <c r="X2" s="25">
        <v>122.5</v>
      </c>
      <c r="Y2" s="25">
        <v>0</v>
      </c>
      <c r="Z2" s="25">
        <v>0</v>
      </c>
      <c r="AA2" s="25">
        <v>0</v>
      </c>
      <c r="AB2" s="25">
        <v>0</v>
      </c>
      <c r="AC2" s="25">
        <v>372.5</v>
      </c>
      <c r="AD2" s="25">
        <v>650</v>
      </c>
      <c r="AE2" s="25">
        <v>0</v>
      </c>
      <c r="AF2" s="25">
        <v>800</v>
      </c>
      <c r="AG2" s="25">
        <v>0</v>
      </c>
      <c r="AH2" s="25">
        <v>1450</v>
      </c>
      <c r="AI2" s="25">
        <v>0</v>
      </c>
      <c r="AJ2" s="25">
        <v>0</v>
      </c>
      <c r="AK2" s="25">
        <v>1822.5</v>
      </c>
      <c r="AL2" s="25">
        <v>197982.8</v>
      </c>
    </row>
    <row r="3" spans="1:38" x14ac:dyDescent="0.25">
      <c r="A3" s="10">
        <v>35461</v>
      </c>
      <c r="B3" s="25">
        <v>0</v>
      </c>
      <c r="C3" s="25">
        <v>0</v>
      </c>
      <c r="D3" s="25">
        <v>0</v>
      </c>
      <c r="E3" s="25">
        <v>140</v>
      </c>
      <c r="F3" s="25">
        <v>0</v>
      </c>
      <c r="G3" s="25">
        <v>962</v>
      </c>
      <c r="H3" s="25">
        <v>1230</v>
      </c>
      <c r="I3" s="25">
        <v>0</v>
      </c>
      <c r="J3" s="25">
        <v>175</v>
      </c>
      <c r="K3" s="25">
        <v>3602.9</v>
      </c>
      <c r="L3" s="25">
        <v>6109.9</v>
      </c>
      <c r="M3" s="25">
        <v>892.3</v>
      </c>
      <c r="N3" s="25">
        <v>8629.2000000000007</v>
      </c>
      <c r="O3" s="25">
        <v>174836.3</v>
      </c>
      <c r="P3" s="25">
        <v>184357.8</v>
      </c>
      <c r="Q3" s="25">
        <v>0</v>
      </c>
      <c r="R3" s="25">
        <v>0</v>
      </c>
      <c r="S3" s="25">
        <v>190467.69999999998</v>
      </c>
      <c r="T3" s="25">
        <v>0</v>
      </c>
      <c r="U3" s="25">
        <v>0</v>
      </c>
      <c r="V3" s="25">
        <v>250</v>
      </c>
      <c r="W3" s="25">
        <v>0</v>
      </c>
      <c r="X3" s="25">
        <v>122.5</v>
      </c>
      <c r="Y3" s="25">
        <v>0</v>
      </c>
      <c r="Z3" s="25">
        <v>0</v>
      </c>
      <c r="AA3" s="25">
        <v>0</v>
      </c>
      <c r="AB3" s="25">
        <v>0</v>
      </c>
      <c r="AC3" s="25">
        <v>372.5</v>
      </c>
      <c r="AD3" s="25">
        <v>650</v>
      </c>
      <c r="AE3" s="25">
        <v>0</v>
      </c>
      <c r="AF3" s="25">
        <v>800</v>
      </c>
      <c r="AG3" s="25">
        <v>0</v>
      </c>
      <c r="AH3" s="25">
        <v>1450</v>
      </c>
      <c r="AI3" s="25">
        <v>0</v>
      </c>
      <c r="AJ3" s="25">
        <v>0</v>
      </c>
      <c r="AK3" s="25">
        <v>1822.5</v>
      </c>
      <c r="AL3" s="25">
        <v>192290.19999999998</v>
      </c>
    </row>
    <row r="4" spans="1:38" x14ac:dyDescent="0.25">
      <c r="A4" s="10">
        <v>35489</v>
      </c>
      <c r="B4" s="25">
        <v>0</v>
      </c>
      <c r="C4" s="25">
        <v>0</v>
      </c>
      <c r="D4" s="25">
        <v>0</v>
      </c>
      <c r="E4" s="25">
        <v>140</v>
      </c>
      <c r="F4" s="25">
        <v>0</v>
      </c>
      <c r="G4" s="25">
        <v>962</v>
      </c>
      <c r="H4" s="25">
        <v>1380</v>
      </c>
      <c r="I4" s="25">
        <v>0</v>
      </c>
      <c r="J4" s="25">
        <v>175</v>
      </c>
      <c r="K4" s="25">
        <v>3602.9</v>
      </c>
      <c r="L4" s="25">
        <v>6259.9</v>
      </c>
      <c r="M4" s="25">
        <v>892.3</v>
      </c>
      <c r="N4" s="25">
        <v>8629.2000000000007</v>
      </c>
      <c r="O4" s="25">
        <v>180501.3</v>
      </c>
      <c r="P4" s="25">
        <v>190022.8</v>
      </c>
      <c r="Q4" s="25">
        <v>0</v>
      </c>
      <c r="R4" s="25">
        <v>0</v>
      </c>
      <c r="S4" s="25">
        <v>196282.69999999998</v>
      </c>
      <c r="T4" s="25">
        <v>0</v>
      </c>
      <c r="U4" s="25">
        <v>0</v>
      </c>
      <c r="V4" s="25">
        <v>250</v>
      </c>
      <c r="W4" s="25">
        <v>0</v>
      </c>
      <c r="X4" s="25">
        <v>122.5</v>
      </c>
      <c r="Y4" s="25">
        <v>0</v>
      </c>
      <c r="Z4" s="25">
        <v>0</v>
      </c>
      <c r="AA4" s="25">
        <v>0</v>
      </c>
      <c r="AB4" s="25">
        <v>0</v>
      </c>
      <c r="AC4" s="25">
        <v>372.5</v>
      </c>
      <c r="AD4" s="25">
        <v>650</v>
      </c>
      <c r="AE4" s="25">
        <v>0</v>
      </c>
      <c r="AF4" s="25">
        <v>800</v>
      </c>
      <c r="AG4" s="25">
        <v>0</v>
      </c>
      <c r="AH4" s="25">
        <v>1450</v>
      </c>
      <c r="AI4" s="25">
        <v>0</v>
      </c>
      <c r="AJ4" s="25">
        <v>0</v>
      </c>
      <c r="AK4" s="25">
        <v>1822.5</v>
      </c>
      <c r="AL4" s="25">
        <v>198105.19999999998</v>
      </c>
    </row>
    <row r="5" spans="1:38" x14ac:dyDescent="0.25">
      <c r="A5" s="10">
        <v>35520</v>
      </c>
      <c r="B5" s="25">
        <v>0</v>
      </c>
      <c r="C5" s="25">
        <v>0</v>
      </c>
      <c r="D5" s="25">
        <v>0</v>
      </c>
      <c r="E5" s="25">
        <v>140</v>
      </c>
      <c r="F5" s="25">
        <v>0</v>
      </c>
      <c r="G5" s="25">
        <v>962</v>
      </c>
      <c r="H5" s="25">
        <v>930</v>
      </c>
      <c r="I5" s="25">
        <v>0</v>
      </c>
      <c r="J5" s="25">
        <v>175</v>
      </c>
      <c r="K5" s="25">
        <v>3602.9</v>
      </c>
      <c r="L5" s="25">
        <v>5809.9</v>
      </c>
      <c r="M5" s="25">
        <v>892.3</v>
      </c>
      <c r="N5" s="25">
        <v>8854.2000000000007</v>
      </c>
      <c r="O5" s="25">
        <v>183403.4</v>
      </c>
      <c r="P5" s="25">
        <v>193149.9</v>
      </c>
      <c r="Q5" s="25">
        <v>0</v>
      </c>
      <c r="R5" s="25">
        <v>0</v>
      </c>
      <c r="S5" s="25">
        <v>198959.8</v>
      </c>
      <c r="T5" s="25">
        <v>0</v>
      </c>
      <c r="U5" s="25">
        <v>0</v>
      </c>
      <c r="V5" s="25">
        <v>250</v>
      </c>
      <c r="W5" s="25">
        <v>0</v>
      </c>
      <c r="X5" s="25">
        <v>572.5</v>
      </c>
      <c r="Y5" s="25">
        <v>0</v>
      </c>
      <c r="Z5" s="25">
        <v>0</v>
      </c>
      <c r="AA5" s="25">
        <v>0</v>
      </c>
      <c r="AB5" s="25">
        <v>0</v>
      </c>
      <c r="AC5" s="25">
        <v>822.5</v>
      </c>
      <c r="AD5" s="25">
        <v>650</v>
      </c>
      <c r="AE5" s="25">
        <v>0</v>
      </c>
      <c r="AF5" s="25">
        <v>800</v>
      </c>
      <c r="AG5" s="25">
        <v>0</v>
      </c>
      <c r="AH5" s="25">
        <v>1450</v>
      </c>
      <c r="AI5" s="25">
        <v>0</v>
      </c>
      <c r="AJ5" s="25">
        <v>0</v>
      </c>
      <c r="AK5" s="25">
        <v>2272.5</v>
      </c>
      <c r="AL5" s="25">
        <v>201232.3</v>
      </c>
    </row>
    <row r="6" spans="1:38" x14ac:dyDescent="0.25">
      <c r="A6" s="10">
        <v>35550</v>
      </c>
      <c r="B6" s="25">
        <v>0</v>
      </c>
      <c r="C6" s="25">
        <v>0</v>
      </c>
      <c r="D6" s="25">
        <v>0</v>
      </c>
      <c r="E6" s="25">
        <v>140</v>
      </c>
      <c r="F6" s="25">
        <v>0</v>
      </c>
      <c r="G6" s="25">
        <v>962</v>
      </c>
      <c r="H6" s="25">
        <v>930</v>
      </c>
      <c r="I6" s="25">
        <v>0</v>
      </c>
      <c r="J6" s="25">
        <v>175</v>
      </c>
      <c r="K6" s="25">
        <v>3737.9</v>
      </c>
      <c r="L6" s="25">
        <v>5944.9</v>
      </c>
      <c r="M6" s="25">
        <v>892.3</v>
      </c>
      <c r="N6" s="25">
        <v>8854.2000000000007</v>
      </c>
      <c r="O6" s="25">
        <v>184614.39999999999</v>
      </c>
      <c r="P6" s="25">
        <v>194360.9</v>
      </c>
      <c r="Q6" s="25">
        <v>0</v>
      </c>
      <c r="R6" s="25">
        <v>0</v>
      </c>
      <c r="S6" s="25">
        <v>200305.8</v>
      </c>
      <c r="T6" s="25">
        <v>0</v>
      </c>
      <c r="U6" s="25">
        <v>0</v>
      </c>
      <c r="V6" s="25">
        <v>250</v>
      </c>
      <c r="W6" s="25">
        <v>0</v>
      </c>
      <c r="X6" s="25">
        <v>572.5</v>
      </c>
      <c r="Y6" s="25">
        <v>0</v>
      </c>
      <c r="Z6" s="25">
        <v>0</v>
      </c>
      <c r="AA6" s="25">
        <v>0</v>
      </c>
      <c r="AB6" s="25">
        <v>0</v>
      </c>
      <c r="AC6" s="25">
        <v>822.5</v>
      </c>
      <c r="AD6" s="25">
        <v>650</v>
      </c>
      <c r="AE6" s="25">
        <v>0</v>
      </c>
      <c r="AF6" s="25">
        <v>800</v>
      </c>
      <c r="AG6" s="25">
        <v>0</v>
      </c>
      <c r="AH6" s="25">
        <v>1450</v>
      </c>
      <c r="AI6" s="25">
        <v>0</v>
      </c>
      <c r="AJ6" s="25">
        <v>0</v>
      </c>
      <c r="AK6" s="25">
        <v>2272.5</v>
      </c>
      <c r="AL6" s="25">
        <v>202578.3</v>
      </c>
    </row>
    <row r="7" spans="1:38" x14ac:dyDescent="0.25">
      <c r="A7" s="10">
        <v>35581</v>
      </c>
      <c r="B7" s="25">
        <v>0</v>
      </c>
      <c r="C7" s="25">
        <v>0</v>
      </c>
      <c r="D7" s="25">
        <v>0</v>
      </c>
      <c r="E7" s="25">
        <v>140</v>
      </c>
      <c r="F7" s="25">
        <v>0</v>
      </c>
      <c r="G7" s="25">
        <v>962</v>
      </c>
      <c r="H7" s="25">
        <v>1380</v>
      </c>
      <c r="I7" s="25">
        <v>0</v>
      </c>
      <c r="J7" s="25">
        <v>175</v>
      </c>
      <c r="K7" s="25">
        <v>3737.9</v>
      </c>
      <c r="L7" s="25">
        <v>6394.9</v>
      </c>
      <c r="M7" s="25">
        <v>892.3</v>
      </c>
      <c r="N7" s="25">
        <v>8369.2000000000007</v>
      </c>
      <c r="O7" s="25">
        <v>181874.2</v>
      </c>
      <c r="P7" s="25">
        <v>191135.7</v>
      </c>
      <c r="Q7" s="25">
        <v>0</v>
      </c>
      <c r="R7" s="25">
        <v>0</v>
      </c>
      <c r="S7" s="25">
        <v>197530.6</v>
      </c>
      <c r="T7" s="25">
        <v>0</v>
      </c>
      <c r="U7" s="25">
        <v>0</v>
      </c>
      <c r="V7" s="25">
        <v>250</v>
      </c>
      <c r="W7" s="25">
        <v>0</v>
      </c>
      <c r="X7" s="25">
        <v>122.5</v>
      </c>
      <c r="Y7" s="25">
        <v>0</v>
      </c>
      <c r="Z7" s="25">
        <v>0</v>
      </c>
      <c r="AA7" s="25">
        <v>0</v>
      </c>
      <c r="AB7" s="25">
        <v>0</v>
      </c>
      <c r="AC7" s="25">
        <v>372.5</v>
      </c>
      <c r="AD7" s="25">
        <v>650</v>
      </c>
      <c r="AE7" s="25">
        <v>0</v>
      </c>
      <c r="AF7" s="25">
        <v>1553.1</v>
      </c>
      <c r="AG7" s="25">
        <v>0</v>
      </c>
      <c r="AH7" s="25">
        <v>2203.1</v>
      </c>
      <c r="AI7" s="25">
        <v>0</v>
      </c>
      <c r="AJ7" s="25">
        <v>0</v>
      </c>
      <c r="AK7" s="25">
        <v>2575.6</v>
      </c>
      <c r="AL7" s="25">
        <v>200106.2</v>
      </c>
    </row>
    <row r="8" spans="1:38" x14ac:dyDescent="0.25">
      <c r="A8" s="10">
        <v>35611</v>
      </c>
      <c r="B8" s="25">
        <v>199.4</v>
      </c>
      <c r="C8" s="25">
        <v>199.4</v>
      </c>
      <c r="D8" s="25">
        <v>0</v>
      </c>
      <c r="E8" s="25">
        <v>140</v>
      </c>
      <c r="F8" s="25">
        <v>0</v>
      </c>
      <c r="G8" s="25">
        <v>962</v>
      </c>
      <c r="H8" s="25">
        <v>1380</v>
      </c>
      <c r="I8" s="25">
        <v>0</v>
      </c>
      <c r="J8" s="25">
        <v>175</v>
      </c>
      <c r="K8" s="25">
        <v>3737.9</v>
      </c>
      <c r="L8" s="25">
        <v>6394.9</v>
      </c>
      <c r="M8" s="25">
        <v>892.3</v>
      </c>
      <c r="N8" s="25">
        <v>8411.7000000000007</v>
      </c>
      <c r="O8" s="25">
        <v>179804.9</v>
      </c>
      <c r="P8" s="25">
        <v>189108.9</v>
      </c>
      <c r="Q8" s="25">
        <v>0</v>
      </c>
      <c r="R8" s="25">
        <v>0</v>
      </c>
      <c r="S8" s="25">
        <v>195703.19999999998</v>
      </c>
      <c r="T8" s="25">
        <v>0</v>
      </c>
      <c r="U8" s="25">
        <v>0</v>
      </c>
      <c r="V8" s="25">
        <v>250</v>
      </c>
      <c r="W8" s="25">
        <v>0</v>
      </c>
      <c r="X8" s="25">
        <v>122.5</v>
      </c>
      <c r="Y8" s="25">
        <v>0</v>
      </c>
      <c r="Z8" s="25">
        <v>0</v>
      </c>
      <c r="AA8" s="25">
        <v>0</v>
      </c>
      <c r="AB8" s="25">
        <v>0</v>
      </c>
      <c r="AC8" s="25">
        <v>372.5</v>
      </c>
      <c r="AD8" s="25">
        <v>650</v>
      </c>
      <c r="AE8" s="25">
        <v>0</v>
      </c>
      <c r="AF8" s="25">
        <v>1553.1</v>
      </c>
      <c r="AG8" s="25">
        <v>0</v>
      </c>
      <c r="AH8" s="25">
        <v>2203.1</v>
      </c>
      <c r="AI8" s="25">
        <v>0</v>
      </c>
      <c r="AJ8" s="25">
        <v>0</v>
      </c>
      <c r="AK8" s="25">
        <v>2575.6</v>
      </c>
      <c r="AL8" s="25">
        <v>198278.8</v>
      </c>
    </row>
    <row r="9" spans="1:38" x14ac:dyDescent="0.25">
      <c r="A9" s="10">
        <v>35642</v>
      </c>
      <c r="B9" s="25">
        <v>199.4</v>
      </c>
      <c r="C9" s="25">
        <v>199.4</v>
      </c>
      <c r="D9" s="25">
        <v>0</v>
      </c>
      <c r="E9" s="25">
        <v>140</v>
      </c>
      <c r="F9" s="25">
        <v>0</v>
      </c>
      <c r="G9" s="25">
        <v>962</v>
      </c>
      <c r="H9" s="25">
        <v>1580</v>
      </c>
      <c r="I9" s="25">
        <v>0</v>
      </c>
      <c r="J9" s="25">
        <v>175</v>
      </c>
      <c r="K9" s="25">
        <v>3737.9</v>
      </c>
      <c r="L9" s="25">
        <v>6594.9</v>
      </c>
      <c r="M9" s="25">
        <v>892.3</v>
      </c>
      <c r="N9" s="25">
        <v>8741.7000000000007</v>
      </c>
      <c r="O9" s="25">
        <v>178403</v>
      </c>
      <c r="P9" s="25">
        <v>188037</v>
      </c>
      <c r="Q9" s="25">
        <v>0</v>
      </c>
      <c r="R9" s="25">
        <v>0</v>
      </c>
      <c r="S9" s="25">
        <v>194831.3</v>
      </c>
      <c r="T9" s="25">
        <v>0</v>
      </c>
      <c r="U9" s="25">
        <v>0</v>
      </c>
      <c r="V9" s="25">
        <v>250</v>
      </c>
      <c r="W9" s="25">
        <v>0</v>
      </c>
      <c r="X9" s="25">
        <v>122.5</v>
      </c>
      <c r="Y9" s="25">
        <v>0</v>
      </c>
      <c r="Z9" s="25">
        <v>0</v>
      </c>
      <c r="AA9" s="25">
        <v>0</v>
      </c>
      <c r="AB9" s="25">
        <v>0</v>
      </c>
      <c r="AC9" s="25">
        <v>372.5</v>
      </c>
      <c r="AD9" s="25">
        <v>650</v>
      </c>
      <c r="AE9" s="25">
        <v>0</v>
      </c>
      <c r="AF9" s="25">
        <v>1653.1</v>
      </c>
      <c r="AG9" s="25">
        <v>0</v>
      </c>
      <c r="AH9" s="25">
        <v>2303.1</v>
      </c>
      <c r="AI9" s="25">
        <v>0</v>
      </c>
      <c r="AJ9" s="25">
        <v>0</v>
      </c>
      <c r="AK9" s="25">
        <v>2675.6</v>
      </c>
      <c r="AL9" s="25">
        <v>197506.9</v>
      </c>
    </row>
    <row r="10" spans="1:38" x14ac:dyDescent="0.25">
      <c r="A10" s="10">
        <v>35673</v>
      </c>
      <c r="B10" s="25">
        <v>199.4</v>
      </c>
      <c r="C10" s="25">
        <v>199.4</v>
      </c>
      <c r="D10" s="25">
        <v>0</v>
      </c>
      <c r="E10" s="25">
        <v>140</v>
      </c>
      <c r="F10" s="25">
        <v>0</v>
      </c>
      <c r="G10" s="25">
        <v>962</v>
      </c>
      <c r="H10" s="25">
        <v>1280</v>
      </c>
      <c r="I10" s="25">
        <v>0</v>
      </c>
      <c r="J10" s="25">
        <v>175</v>
      </c>
      <c r="K10" s="25">
        <v>2922.9</v>
      </c>
      <c r="L10" s="25">
        <v>5479.9</v>
      </c>
      <c r="M10" s="25">
        <v>892.3</v>
      </c>
      <c r="N10" s="25">
        <v>8766.7000000000007</v>
      </c>
      <c r="O10" s="25">
        <v>174912.6</v>
      </c>
      <c r="P10" s="25">
        <v>184571.6</v>
      </c>
      <c r="Q10" s="25">
        <v>0</v>
      </c>
      <c r="R10" s="25">
        <v>0</v>
      </c>
      <c r="S10" s="25">
        <v>190250.9</v>
      </c>
      <c r="T10" s="25">
        <v>0</v>
      </c>
      <c r="U10" s="25">
        <v>0</v>
      </c>
      <c r="V10" s="25">
        <v>250</v>
      </c>
      <c r="W10" s="25">
        <v>0</v>
      </c>
      <c r="X10" s="25">
        <v>122.5</v>
      </c>
      <c r="Y10" s="25">
        <v>0</v>
      </c>
      <c r="Z10" s="25">
        <v>0</v>
      </c>
      <c r="AA10" s="25">
        <v>0</v>
      </c>
      <c r="AB10" s="25">
        <v>0</v>
      </c>
      <c r="AC10" s="25">
        <v>372.5</v>
      </c>
      <c r="AD10" s="25">
        <v>650</v>
      </c>
      <c r="AE10" s="25">
        <v>0</v>
      </c>
      <c r="AF10" s="25">
        <v>1653.1</v>
      </c>
      <c r="AG10" s="25">
        <v>0</v>
      </c>
      <c r="AH10" s="25">
        <v>2303.1</v>
      </c>
      <c r="AI10" s="25">
        <v>0</v>
      </c>
      <c r="AJ10" s="25">
        <v>0</v>
      </c>
      <c r="AK10" s="25">
        <v>2675.6</v>
      </c>
      <c r="AL10" s="25">
        <v>192926.5</v>
      </c>
    </row>
    <row r="11" spans="1:38" x14ac:dyDescent="0.25">
      <c r="A11" s="10">
        <v>35703</v>
      </c>
      <c r="B11" s="25">
        <v>199.4</v>
      </c>
      <c r="C11" s="25">
        <v>199.4</v>
      </c>
      <c r="D11" s="25">
        <v>0</v>
      </c>
      <c r="E11" s="25">
        <v>140</v>
      </c>
      <c r="F11" s="25">
        <v>0</v>
      </c>
      <c r="G11" s="25">
        <v>962</v>
      </c>
      <c r="H11" s="25">
        <v>1280</v>
      </c>
      <c r="I11" s="25">
        <v>0</v>
      </c>
      <c r="J11" s="25">
        <v>175</v>
      </c>
      <c r="K11" s="25">
        <v>2922.9</v>
      </c>
      <c r="L11" s="25">
        <v>5479.9</v>
      </c>
      <c r="M11" s="25">
        <v>892.3</v>
      </c>
      <c r="N11" s="25">
        <v>8766.7000000000007</v>
      </c>
      <c r="O11" s="25">
        <v>176679.8</v>
      </c>
      <c r="P11" s="25">
        <v>186338.8</v>
      </c>
      <c r="Q11" s="25">
        <v>0</v>
      </c>
      <c r="R11" s="25">
        <v>0</v>
      </c>
      <c r="S11" s="25">
        <v>192018.09999999998</v>
      </c>
      <c r="T11" s="25">
        <v>0</v>
      </c>
      <c r="U11" s="25">
        <v>0</v>
      </c>
      <c r="V11" s="25">
        <v>250</v>
      </c>
      <c r="W11" s="25">
        <v>0</v>
      </c>
      <c r="X11" s="25">
        <v>122.5</v>
      </c>
      <c r="Y11" s="25">
        <v>0</v>
      </c>
      <c r="Z11" s="25">
        <v>0</v>
      </c>
      <c r="AA11" s="25">
        <v>0</v>
      </c>
      <c r="AB11" s="25">
        <v>0</v>
      </c>
      <c r="AC11" s="25">
        <v>372.5</v>
      </c>
      <c r="AD11" s="25">
        <v>950</v>
      </c>
      <c r="AE11" s="25">
        <v>0</v>
      </c>
      <c r="AF11" s="25">
        <v>1803.1</v>
      </c>
      <c r="AG11" s="25">
        <v>0</v>
      </c>
      <c r="AH11" s="25">
        <v>2753.1</v>
      </c>
      <c r="AI11" s="25">
        <v>0</v>
      </c>
      <c r="AJ11" s="25">
        <v>0</v>
      </c>
      <c r="AK11" s="25">
        <v>3125.6</v>
      </c>
      <c r="AL11" s="25">
        <v>195143.69999999998</v>
      </c>
    </row>
    <row r="12" spans="1:38" x14ac:dyDescent="0.25">
      <c r="A12" s="10">
        <v>35734</v>
      </c>
      <c r="B12" s="25">
        <v>199.4</v>
      </c>
      <c r="C12" s="25">
        <v>199.4</v>
      </c>
      <c r="D12" s="25">
        <v>0</v>
      </c>
      <c r="E12" s="25">
        <v>140</v>
      </c>
      <c r="F12" s="25">
        <v>0</v>
      </c>
      <c r="G12" s="25">
        <v>962</v>
      </c>
      <c r="H12" s="25">
        <v>1280</v>
      </c>
      <c r="I12" s="25">
        <v>0</v>
      </c>
      <c r="J12" s="25">
        <v>175</v>
      </c>
      <c r="K12" s="25">
        <v>2922.9</v>
      </c>
      <c r="L12" s="25">
        <v>5479.9</v>
      </c>
      <c r="M12" s="25">
        <v>892.3</v>
      </c>
      <c r="N12" s="25">
        <v>9036.7000000000007</v>
      </c>
      <c r="O12" s="25">
        <v>180966.7</v>
      </c>
      <c r="P12" s="25">
        <v>190895.7</v>
      </c>
      <c r="Q12" s="25">
        <v>0</v>
      </c>
      <c r="R12" s="25">
        <v>0</v>
      </c>
      <c r="S12" s="25">
        <v>196575</v>
      </c>
      <c r="T12" s="25">
        <v>0</v>
      </c>
      <c r="U12" s="25">
        <v>0</v>
      </c>
      <c r="V12" s="25">
        <v>0</v>
      </c>
      <c r="W12" s="25">
        <v>0</v>
      </c>
      <c r="X12" s="25">
        <v>122.5</v>
      </c>
      <c r="Y12" s="25">
        <v>0</v>
      </c>
      <c r="Z12" s="25">
        <v>0</v>
      </c>
      <c r="AA12" s="25">
        <v>0</v>
      </c>
      <c r="AB12" s="25">
        <v>0</v>
      </c>
      <c r="AC12" s="25">
        <v>122.5</v>
      </c>
      <c r="AD12" s="25">
        <v>950</v>
      </c>
      <c r="AE12" s="25">
        <v>0</v>
      </c>
      <c r="AF12" s="25">
        <v>2710.5</v>
      </c>
      <c r="AG12" s="25">
        <v>0</v>
      </c>
      <c r="AH12" s="25">
        <v>3660.5</v>
      </c>
      <c r="AI12" s="25">
        <v>0</v>
      </c>
      <c r="AJ12" s="25">
        <v>0</v>
      </c>
      <c r="AK12" s="25">
        <v>3783</v>
      </c>
      <c r="AL12" s="25">
        <v>200358</v>
      </c>
    </row>
    <row r="13" spans="1:38" x14ac:dyDescent="0.25">
      <c r="A13" s="10">
        <v>35764</v>
      </c>
      <c r="B13" s="25">
        <v>199.4</v>
      </c>
      <c r="C13" s="25">
        <v>199.4</v>
      </c>
      <c r="D13" s="25">
        <v>0</v>
      </c>
      <c r="E13" s="25">
        <v>140</v>
      </c>
      <c r="F13" s="25">
        <v>0</v>
      </c>
      <c r="G13" s="25">
        <v>962</v>
      </c>
      <c r="H13" s="25">
        <v>1280</v>
      </c>
      <c r="I13" s="25">
        <v>0</v>
      </c>
      <c r="J13" s="25">
        <v>175</v>
      </c>
      <c r="K13" s="25">
        <v>3236.9</v>
      </c>
      <c r="L13" s="25">
        <v>5793.9</v>
      </c>
      <c r="M13" s="25">
        <v>892.3</v>
      </c>
      <c r="N13" s="25">
        <v>8686.7000000000007</v>
      </c>
      <c r="O13" s="25">
        <v>186058</v>
      </c>
      <c r="P13" s="25">
        <v>195637</v>
      </c>
      <c r="Q13" s="25">
        <v>0</v>
      </c>
      <c r="R13" s="25">
        <v>0</v>
      </c>
      <c r="S13" s="25">
        <v>201630.3</v>
      </c>
      <c r="T13" s="25">
        <v>0</v>
      </c>
      <c r="U13" s="25">
        <v>0</v>
      </c>
      <c r="V13" s="25">
        <v>0</v>
      </c>
      <c r="W13" s="25">
        <v>0</v>
      </c>
      <c r="X13" s="25">
        <v>122.5</v>
      </c>
      <c r="Y13" s="25">
        <v>0</v>
      </c>
      <c r="Z13" s="25">
        <v>0</v>
      </c>
      <c r="AA13" s="25">
        <v>0</v>
      </c>
      <c r="AB13" s="25">
        <v>0</v>
      </c>
      <c r="AC13" s="25">
        <v>122.5</v>
      </c>
      <c r="AD13" s="25">
        <v>950</v>
      </c>
      <c r="AE13" s="25">
        <v>0</v>
      </c>
      <c r="AF13" s="25">
        <v>2710.5</v>
      </c>
      <c r="AG13" s="25">
        <v>0</v>
      </c>
      <c r="AH13" s="25">
        <v>3660.5</v>
      </c>
      <c r="AI13" s="25">
        <v>0</v>
      </c>
      <c r="AJ13" s="25">
        <v>0</v>
      </c>
      <c r="AK13" s="25">
        <v>3783</v>
      </c>
      <c r="AL13" s="25">
        <v>205413.3</v>
      </c>
    </row>
    <row r="14" spans="1:38" x14ac:dyDescent="0.25">
      <c r="A14" s="10">
        <v>35795</v>
      </c>
      <c r="B14" s="25">
        <v>299.39999999999998</v>
      </c>
      <c r="C14" s="25">
        <v>299.39999999999998</v>
      </c>
      <c r="D14" s="25">
        <v>0</v>
      </c>
      <c r="E14" s="25">
        <v>140</v>
      </c>
      <c r="F14" s="25">
        <v>0</v>
      </c>
      <c r="G14" s="25">
        <v>962</v>
      </c>
      <c r="H14" s="25">
        <v>1280</v>
      </c>
      <c r="I14" s="25">
        <v>0</v>
      </c>
      <c r="J14" s="25">
        <v>175</v>
      </c>
      <c r="K14" s="25">
        <v>3237</v>
      </c>
      <c r="L14" s="25">
        <v>5794</v>
      </c>
      <c r="M14" s="25">
        <v>892.3</v>
      </c>
      <c r="N14" s="25">
        <v>9694.7000000000007</v>
      </c>
      <c r="O14" s="25">
        <v>188246.9</v>
      </c>
      <c r="P14" s="25">
        <v>198833.9</v>
      </c>
      <c r="Q14" s="25">
        <v>0</v>
      </c>
      <c r="R14" s="25">
        <v>0</v>
      </c>
      <c r="S14" s="25">
        <v>204927.3</v>
      </c>
      <c r="T14" s="25">
        <v>0</v>
      </c>
      <c r="U14" s="25">
        <v>0</v>
      </c>
      <c r="V14" s="25">
        <v>0</v>
      </c>
      <c r="W14" s="25">
        <v>0</v>
      </c>
      <c r="X14" s="25">
        <v>122.5</v>
      </c>
      <c r="Y14" s="25">
        <v>0</v>
      </c>
      <c r="Z14" s="25">
        <v>0</v>
      </c>
      <c r="AA14" s="25">
        <v>0</v>
      </c>
      <c r="AB14" s="25">
        <v>0</v>
      </c>
      <c r="AC14" s="25">
        <v>122.5</v>
      </c>
      <c r="AD14" s="25">
        <v>1050</v>
      </c>
      <c r="AE14" s="25">
        <v>0</v>
      </c>
      <c r="AF14" s="25">
        <v>2922.1</v>
      </c>
      <c r="AG14" s="25">
        <v>0</v>
      </c>
      <c r="AH14" s="25">
        <v>3972.1</v>
      </c>
      <c r="AI14" s="25">
        <v>0</v>
      </c>
      <c r="AJ14" s="25">
        <v>0</v>
      </c>
      <c r="AK14" s="25">
        <v>4094.6</v>
      </c>
      <c r="AL14" s="25">
        <v>209021.9</v>
      </c>
    </row>
    <row r="15" spans="1:38" x14ac:dyDescent="0.25">
      <c r="A15" s="10">
        <v>35826</v>
      </c>
      <c r="B15" s="25">
        <v>299.39999999999998</v>
      </c>
      <c r="C15" s="25">
        <v>299.39999999999998</v>
      </c>
      <c r="D15" s="25">
        <v>0</v>
      </c>
      <c r="E15" s="25">
        <v>140</v>
      </c>
      <c r="F15" s="25">
        <v>0</v>
      </c>
      <c r="G15" s="25">
        <v>962</v>
      </c>
      <c r="H15" s="25">
        <v>1080</v>
      </c>
      <c r="I15" s="25">
        <v>0</v>
      </c>
      <c r="J15" s="25">
        <v>175</v>
      </c>
      <c r="K15" s="25">
        <v>3237</v>
      </c>
      <c r="L15" s="25">
        <v>5594</v>
      </c>
      <c r="M15" s="25">
        <v>892.3</v>
      </c>
      <c r="N15" s="25">
        <v>9811.7000000000007</v>
      </c>
      <c r="O15" s="25">
        <v>195478</v>
      </c>
      <c r="P15" s="25">
        <v>206182</v>
      </c>
      <c r="Q15" s="25">
        <v>0</v>
      </c>
      <c r="R15" s="25">
        <v>0</v>
      </c>
      <c r="S15" s="25">
        <v>212075.4</v>
      </c>
      <c r="T15" s="25">
        <v>0</v>
      </c>
      <c r="U15" s="25">
        <v>0</v>
      </c>
      <c r="V15" s="25">
        <v>0</v>
      </c>
      <c r="W15" s="25">
        <v>0</v>
      </c>
      <c r="X15" s="25">
        <v>708.1</v>
      </c>
      <c r="Y15" s="25">
        <v>0</v>
      </c>
      <c r="Z15" s="25">
        <v>0</v>
      </c>
      <c r="AA15" s="25">
        <v>0</v>
      </c>
      <c r="AB15" s="25">
        <v>0</v>
      </c>
      <c r="AC15" s="25">
        <v>708.1</v>
      </c>
      <c r="AD15" s="25">
        <v>1050</v>
      </c>
      <c r="AE15" s="25">
        <v>170.1</v>
      </c>
      <c r="AF15" s="25">
        <v>2922.1</v>
      </c>
      <c r="AG15" s="25">
        <v>0</v>
      </c>
      <c r="AH15" s="25">
        <v>4142.2</v>
      </c>
      <c r="AI15" s="25">
        <v>0</v>
      </c>
      <c r="AJ15" s="25">
        <v>0</v>
      </c>
      <c r="AK15" s="25">
        <v>4850.2999999999993</v>
      </c>
      <c r="AL15" s="25">
        <v>216925.7</v>
      </c>
    </row>
    <row r="16" spans="1:38" x14ac:dyDescent="0.25">
      <c r="A16" s="10">
        <v>35854</v>
      </c>
      <c r="B16" s="25">
        <v>299.39999999999998</v>
      </c>
      <c r="C16" s="25">
        <v>299.39999999999998</v>
      </c>
      <c r="D16" s="25">
        <v>0</v>
      </c>
      <c r="E16" s="25">
        <v>140</v>
      </c>
      <c r="F16" s="25">
        <v>0</v>
      </c>
      <c r="G16" s="25">
        <v>962</v>
      </c>
      <c r="H16" s="25">
        <v>1265</v>
      </c>
      <c r="I16" s="25">
        <v>0</v>
      </c>
      <c r="J16" s="25">
        <v>175</v>
      </c>
      <c r="K16" s="25">
        <v>3237</v>
      </c>
      <c r="L16" s="25">
        <v>5779</v>
      </c>
      <c r="M16" s="25">
        <v>892.3</v>
      </c>
      <c r="N16" s="25">
        <v>9811.7000000000007</v>
      </c>
      <c r="O16" s="25">
        <v>204226.3</v>
      </c>
      <c r="P16" s="25">
        <v>214930.3</v>
      </c>
      <c r="Q16" s="25">
        <v>0</v>
      </c>
      <c r="R16" s="25">
        <v>0</v>
      </c>
      <c r="S16" s="25">
        <v>221008.69999999998</v>
      </c>
      <c r="T16" s="25">
        <v>0</v>
      </c>
      <c r="U16" s="25">
        <v>0</v>
      </c>
      <c r="V16" s="25">
        <v>0</v>
      </c>
      <c r="W16" s="25">
        <v>0</v>
      </c>
      <c r="X16" s="25">
        <v>708.1</v>
      </c>
      <c r="Y16" s="25">
        <v>0</v>
      </c>
      <c r="Z16" s="25">
        <v>0</v>
      </c>
      <c r="AA16" s="25">
        <v>0</v>
      </c>
      <c r="AB16" s="25">
        <v>0</v>
      </c>
      <c r="AC16" s="25">
        <v>708.1</v>
      </c>
      <c r="AD16" s="25">
        <v>1200</v>
      </c>
      <c r="AE16" s="25">
        <v>170.1</v>
      </c>
      <c r="AF16" s="25">
        <v>3458</v>
      </c>
      <c r="AG16" s="25">
        <v>0</v>
      </c>
      <c r="AH16" s="25">
        <v>4828.1000000000004</v>
      </c>
      <c r="AI16" s="25">
        <v>0</v>
      </c>
      <c r="AJ16" s="25">
        <v>0</v>
      </c>
      <c r="AK16" s="25">
        <v>5536.2</v>
      </c>
      <c r="AL16" s="25">
        <v>226544.9</v>
      </c>
    </row>
    <row r="17" spans="1:38" x14ac:dyDescent="0.25">
      <c r="A17" s="10">
        <v>35885</v>
      </c>
      <c r="B17" s="25">
        <v>449.4</v>
      </c>
      <c r="C17" s="25">
        <v>449.4</v>
      </c>
      <c r="D17" s="25">
        <v>135</v>
      </c>
      <c r="E17" s="25">
        <v>140</v>
      </c>
      <c r="F17" s="25">
        <v>157</v>
      </c>
      <c r="G17" s="25">
        <v>962</v>
      </c>
      <c r="H17" s="25">
        <v>1265</v>
      </c>
      <c r="I17" s="25">
        <v>0</v>
      </c>
      <c r="J17" s="25">
        <v>175</v>
      </c>
      <c r="K17" s="25">
        <v>3467</v>
      </c>
      <c r="L17" s="25">
        <v>6301</v>
      </c>
      <c r="M17" s="25">
        <v>892.3</v>
      </c>
      <c r="N17" s="25">
        <v>10261.6</v>
      </c>
      <c r="O17" s="25">
        <v>209433.5</v>
      </c>
      <c r="P17" s="25">
        <v>220587.4</v>
      </c>
      <c r="Q17" s="25">
        <v>0</v>
      </c>
      <c r="R17" s="25">
        <v>0</v>
      </c>
      <c r="S17" s="25">
        <v>227337.8</v>
      </c>
      <c r="T17" s="25">
        <v>225</v>
      </c>
      <c r="U17" s="25">
        <v>225</v>
      </c>
      <c r="V17" s="25">
        <v>0</v>
      </c>
      <c r="W17" s="25">
        <v>389.9</v>
      </c>
      <c r="X17" s="25">
        <v>708.1</v>
      </c>
      <c r="Y17" s="25">
        <v>0</v>
      </c>
      <c r="Z17" s="25">
        <v>0</v>
      </c>
      <c r="AA17" s="25">
        <v>0</v>
      </c>
      <c r="AB17" s="25">
        <v>0</v>
      </c>
      <c r="AC17" s="25">
        <v>1098</v>
      </c>
      <c r="AD17" s="25">
        <v>1200</v>
      </c>
      <c r="AE17" s="25">
        <v>170.1</v>
      </c>
      <c r="AF17" s="25">
        <v>3458</v>
      </c>
      <c r="AG17" s="25">
        <v>0</v>
      </c>
      <c r="AH17" s="25">
        <v>4828.1000000000004</v>
      </c>
      <c r="AI17" s="25">
        <v>0</v>
      </c>
      <c r="AJ17" s="25">
        <v>0</v>
      </c>
      <c r="AK17" s="25">
        <v>6151.1</v>
      </c>
      <c r="AL17" s="25">
        <v>233488.9</v>
      </c>
    </row>
    <row r="18" spans="1:38" x14ac:dyDescent="0.25">
      <c r="A18" s="10">
        <v>35915</v>
      </c>
      <c r="B18" s="25">
        <v>449.4</v>
      </c>
      <c r="C18" s="25">
        <v>449.4</v>
      </c>
      <c r="D18" s="25">
        <v>135</v>
      </c>
      <c r="E18" s="25">
        <v>140</v>
      </c>
      <c r="F18" s="25">
        <v>157</v>
      </c>
      <c r="G18" s="25">
        <v>962</v>
      </c>
      <c r="H18" s="25">
        <v>1265</v>
      </c>
      <c r="I18" s="25">
        <v>0</v>
      </c>
      <c r="J18" s="25">
        <v>175</v>
      </c>
      <c r="K18" s="25">
        <v>3467</v>
      </c>
      <c r="L18" s="25">
        <v>6301</v>
      </c>
      <c r="M18" s="25">
        <v>892.3</v>
      </c>
      <c r="N18" s="25">
        <v>10911.6</v>
      </c>
      <c r="O18" s="25">
        <v>202351.9</v>
      </c>
      <c r="P18" s="25">
        <v>214155.8</v>
      </c>
      <c r="Q18" s="25">
        <v>340</v>
      </c>
      <c r="R18" s="25">
        <v>340</v>
      </c>
      <c r="S18" s="25">
        <v>221246.19999999998</v>
      </c>
      <c r="T18" s="25">
        <v>225</v>
      </c>
      <c r="U18" s="25">
        <v>225</v>
      </c>
      <c r="V18" s="25">
        <v>0</v>
      </c>
      <c r="W18" s="25">
        <v>0</v>
      </c>
      <c r="X18" s="25">
        <v>708.1</v>
      </c>
      <c r="Y18" s="25">
        <v>0</v>
      </c>
      <c r="Z18" s="25">
        <v>0</v>
      </c>
      <c r="AA18" s="25">
        <v>0</v>
      </c>
      <c r="AB18" s="25">
        <v>0</v>
      </c>
      <c r="AC18" s="25">
        <v>708.1</v>
      </c>
      <c r="AD18" s="25">
        <v>1406.7</v>
      </c>
      <c r="AE18" s="25">
        <v>170.1</v>
      </c>
      <c r="AF18" s="25">
        <v>3458</v>
      </c>
      <c r="AG18" s="25">
        <v>0</v>
      </c>
      <c r="AH18" s="25">
        <v>5034.8</v>
      </c>
      <c r="AI18" s="25">
        <v>0</v>
      </c>
      <c r="AJ18" s="25">
        <v>0</v>
      </c>
      <c r="AK18" s="25">
        <v>5967.9</v>
      </c>
      <c r="AL18" s="25">
        <v>227214.1</v>
      </c>
    </row>
    <row r="19" spans="1:38" x14ac:dyDescent="0.25">
      <c r="A19" s="10">
        <v>35946</v>
      </c>
      <c r="B19" s="25">
        <v>449.4</v>
      </c>
      <c r="C19" s="25">
        <v>449.4</v>
      </c>
      <c r="D19" s="25">
        <v>135</v>
      </c>
      <c r="E19" s="25">
        <v>140</v>
      </c>
      <c r="F19" s="25">
        <v>157</v>
      </c>
      <c r="G19" s="25">
        <v>962</v>
      </c>
      <c r="H19" s="25">
        <v>1265</v>
      </c>
      <c r="I19" s="25">
        <v>0</v>
      </c>
      <c r="J19" s="25">
        <v>175</v>
      </c>
      <c r="K19" s="25">
        <v>3467</v>
      </c>
      <c r="L19" s="25">
        <v>6301</v>
      </c>
      <c r="M19" s="25">
        <v>892.3</v>
      </c>
      <c r="N19" s="25">
        <v>10811.6</v>
      </c>
      <c r="O19" s="25">
        <v>196839.7</v>
      </c>
      <c r="P19" s="25">
        <v>208543.6</v>
      </c>
      <c r="Q19" s="25">
        <v>340</v>
      </c>
      <c r="R19" s="25">
        <v>340</v>
      </c>
      <c r="S19" s="25">
        <v>215634</v>
      </c>
      <c r="T19" s="25">
        <v>225</v>
      </c>
      <c r="U19" s="25">
        <v>225</v>
      </c>
      <c r="V19" s="25">
        <v>0</v>
      </c>
      <c r="W19" s="25">
        <v>0</v>
      </c>
      <c r="X19" s="25">
        <v>122.5</v>
      </c>
      <c r="Y19" s="25">
        <v>0</v>
      </c>
      <c r="Z19" s="25">
        <v>300</v>
      </c>
      <c r="AA19" s="25">
        <v>0</v>
      </c>
      <c r="AB19" s="25">
        <v>0</v>
      </c>
      <c r="AC19" s="25">
        <v>422.5</v>
      </c>
      <c r="AD19" s="25">
        <v>1406.7</v>
      </c>
      <c r="AE19" s="25">
        <v>170.1</v>
      </c>
      <c r="AF19" s="25">
        <v>3458</v>
      </c>
      <c r="AG19" s="25">
        <v>0</v>
      </c>
      <c r="AH19" s="25">
        <v>5034.8</v>
      </c>
      <c r="AI19" s="25">
        <v>183</v>
      </c>
      <c r="AJ19" s="25">
        <v>183</v>
      </c>
      <c r="AK19" s="25">
        <v>5865.2999999999993</v>
      </c>
      <c r="AL19" s="25">
        <v>221499.30000000002</v>
      </c>
    </row>
    <row r="20" spans="1:38" x14ac:dyDescent="0.25">
      <c r="A20" s="10">
        <v>35976</v>
      </c>
      <c r="B20" s="25">
        <v>426</v>
      </c>
      <c r="C20" s="25">
        <v>426</v>
      </c>
      <c r="D20" s="25">
        <v>135</v>
      </c>
      <c r="E20" s="25">
        <v>140</v>
      </c>
      <c r="F20" s="25">
        <v>157</v>
      </c>
      <c r="G20" s="25">
        <v>962</v>
      </c>
      <c r="H20" s="25">
        <v>1657</v>
      </c>
      <c r="I20" s="25">
        <v>0</v>
      </c>
      <c r="J20" s="25">
        <v>475</v>
      </c>
      <c r="K20" s="25">
        <v>4187</v>
      </c>
      <c r="L20" s="25">
        <v>7713</v>
      </c>
      <c r="M20" s="25">
        <v>517</v>
      </c>
      <c r="N20" s="25">
        <v>10660</v>
      </c>
      <c r="O20" s="25">
        <v>199300</v>
      </c>
      <c r="P20" s="25">
        <v>210477</v>
      </c>
      <c r="Q20" s="25">
        <v>640</v>
      </c>
      <c r="R20" s="25">
        <v>640</v>
      </c>
      <c r="S20" s="25">
        <v>219256</v>
      </c>
      <c r="T20" s="25">
        <v>225</v>
      </c>
      <c r="U20" s="25">
        <v>225</v>
      </c>
      <c r="V20" s="25">
        <v>0</v>
      </c>
      <c r="W20" s="25">
        <v>0</v>
      </c>
      <c r="X20" s="25">
        <v>122</v>
      </c>
      <c r="Y20" s="25">
        <v>0</v>
      </c>
      <c r="Z20" s="25">
        <v>300</v>
      </c>
      <c r="AA20" s="25">
        <v>0</v>
      </c>
      <c r="AB20" s="25">
        <v>0</v>
      </c>
      <c r="AC20" s="25">
        <v>422</v>
      </c>
      <c r="AD20" s="25">
        <v>1406</v>
      </c>
      <c r="AE20" s="25">
        <v>170</v>
      </c>
      <c r="AF20" s="25">
        <v>3832</v>
      </c>
      <c r="AG20" s="25">
        <v>0</v>
      </c>
      <c r="AH20" s="25">
        <v>5408</v>
      </c>
      <c r="AI20" s="25">
        <v>183</v>
      </c>
      <c r="AJ20" s="25">
        <v>183</v>
      </c>
      <c r="AK20" s="25">
        <v>6238</v>
      </c>
      <c r="AL20" s="25">
        <v>225494</v>
      </c>
    </row>
    <row r="21" spans="1:38" x14ac:dyDescent="0.25">
      <c r="A21" s="10">
        <v>36007</v>
      </c>
      <c r="B21" s="25">
        <v>299.39999999999998</v>
      </c>
      <c r="C21" s="25">
        <v>299.39999999999998</v>
      </c>
      <c r="D21" s="25">
        <v>135</v>
      </c>
      <c r="E21" s="25">
        <v>140</v>
      </c>
      <c r="F21" s="25">
        <v>157</v>
      </c>
      <c r="G21" s="25">
        <v>962</v>
      </c>
      <c r="H21" s="25">
        <v>1397</v>
      </c>
      <c r="I21" s="25">
        <v>0</v>
      </c>
      <c r="J21" s="25">
        <v>475</v>
      </c>
      <c r="K21" s="25">
        <v>4187</v>
      </c>
      <c r="L21" s="25">
        <v>7453</v>
      </c>
      <c r="M21" s="25">
        <v>517.29999999999995</v>
      </c>
      <c r="N21" s="25">
        <v>10291.6</v>
      </c>
      <c r="O21" s="25">
        <v>203384.1</v>
      </c>
      <c r="P21" s="25">
        <v>214193</v>
      </c>
      <c r="Q21" s="25">
        <v>640</v>
      </c>
      <c r="R21" s="25">
        <v>640</v>
      </c>
      <c r="S21" s="25">
        <v>222585.4</v>
      </c>
      <c r="T21" s="25">
        <v>225</v>
      </c>
      <c r="U21" s="25">
        <v>225</v>
      </c>
      <c r="V21" s="25">
        <v>0</v>
      </c>
      <c r="W21" s="25">
        <v>0</v>
      </c>
      <c r="X21" s="25">
        <v>110</v>
      </c>
      <c r="Y21" s="25">
        <v>0</v>
      </c>
      <c r="Z21" s="25">
        <v>424.1</v>
      </c>
      <c r="AA21" s="25">
        <v>0</v>
      </c>
      <c r="AB21" s="25">
        <v>0</v>
      </c>
      <c r="AC21" s="25">
        <v>534.1</v>
      </c>
      <c r="AD21" s="25">
        <v>2204.6999999999998</v>
      </c>
      <c r="AE21" s="25">
        <v>170.1</v>
      </c>
      <c r="AF21" s="25">
        <v>4386.3</v>
      </c>
      <c r="AG21" s="25">
        <v>200</v>
      </c>
      <c r="AH21" s="25">
        <v>6961.1</v>
      </c>
      <c r="AI21" s="25">
        <v>183</v>
      </c>
      <c r="AJ21" s="25">
        <v>183</v>
      </c>
      <c r="AK21" s="25">
        <v>7903.2</v>
      </c>
      <c r="AL21" s="25">
        <v>230488.6</v>
      </c>
    </row>
    <row r="22" spans="1:38" x14ac:dyDescent="0.25">
      <c r="A22" s="10">
        <v>36038</v>
      </c>
      <c r="B22" s="25">
        <v>299.39999999999998</v>
      </c>
      <c r="C22" s="25">
        <v>299.39999999999998</v>
      </c>
      <c r="D22" s="25">
        <v>135</v>
      </c>
      <c r="E22" s="25">
        <v>140</v>
      </c>
      <c r="F22" s="25">
        <v>157</v>
      </c>
      <c r="G22" s="25">
        <v>962</v>
      </c>
      <c r="H22" s="25">
        <v>1542</v>
      </c>
      <c r="I22" s="25">
        <v>0</v>
      </c>
      <c r="J22" s="25">
        <v>475</v>
      </c>
      <c r="K22" s="25">
        <v>4187</v>
      </c>
      <c r="L22" s="25">
        <v>7598</v>
      </c>
      <c r="M22" s="25">
        <v>943.9</v>
      </c>
      <c r="N22" s="25">
        <v>10316.6</v>
      </c>
      <c r="O22" s="25">
        <v>208907.9</v>
      </c>
      <c r="P22" s="25">
        <v>220168.4</v>
      </c>
      <c r="Q22" s="25">
        <v>865</v>
      </c>
      <c r="R22" s="25">
        <v>865</v>
      </c>
      <c r="S22" s="25">
        <v>228930.8</v>
      </c>
      <c r="T22" s="25">
        <v>225</v>
      </c>
      <c r="U22" s="25">
        <v>225</v>
      </c>
      <c r="V22" s="25">
        <v>0</v>
      </c>
      <c r="W22" s="25">
        <v>0</v>
      </c>
      <c r="X22" s="25">
        <v>110</v>
      </c>
      <c r="Y22" s="25">
        <v>0</v>
      </c>
      <c r="Z22" s="25">
        <v>424.1</v>
      </c>
      <c r="AA22" s="25">
        <v>0</v>
      </c>
      <c r="AB22" s="25">
        <v>0</v>
      </c>
      <c r="AC22" s="25">
        <v>534.1</v>
      </c>
      <c r="AD22" s="25">
        <v>2204.6999999999998</v>
      </c>
      <c r="AE22" s="25">
        <v>591.79999999999995</v>
      </c>
      <c r="AF22" s="25">
        <v>4386.3</v>
      </c>
      <c r="AG22" s="25">
        <v>200</v>
      </c>
      <c r="AH22" s="25">
        <v>7382.8</v>
      </c>
      <c r="AI22" s="25">
        <v>183</v>
      </c>
      <c r="AJ22" s="25">
        <v>183</v>
      </c>
      <c r="AK22" s="25">
        <v>8324.9</v>
      </c>
      <c r="AL22" s="25">
        <v>237255.69999999998</v>
      </c>
    </row>
    <row r="23" spans="1:38" x14ac:dyDescent="0.25">
      <c r="A23" s="10">
        <v>36068</v>
      </c>
      <c r="B23" s="25">
        <v>299.39999999999998</v>
      </c>
      <c r="C23" s="25">
        <v>299.39999999999998</v>
      </c>
      <c r="D23" s="25">
        <v>135</v>
      </c>
      <c r="E23" s="25">
        <v>140</v>
      </c>
      <c r="F23" s="25">
        <v>157</v>
      </c>
      <c r="G23" s="25">
        <v>962</v>
      </c>
      <c r="H23" s="25">
        <v>1542</v>
      </c>
      <c r="I23" s="25">
        <v>0</v>
      </c>
      <c r="J23" s="25">
        <v>475</v>
      </c>
      <c r="K23" s="25">
        <v>4889.5</v>
      </c>
      <c r="L23" s="25">
        <v>8300.5</v>
      </c>
      <c r="M23" s="25">
        <v>943.9</v>
      </c>
      <c r="N23" s="25">
        <v>11487.5</v>
      </c>
      <c r="O23" s="25">
        <v>216138.3</v>
      </c>
      <c r="P23" s="25">
        <v>228569.69999999998</v>
      </c>
      <c r="Q23" s="25">
        <v>865</v>
      </c>
      <c r="R23" s="25">
        <v>865</v>
      </c>
      <c r="S23" s="25">
        <v>238034.59999999998</v>
      </c>
      <c r="T23" s="25">
        <v>225</v>
      </c>
      <c r="U23" s="25">
        <v>225</v>
      </c>
      <c r="V23" s="25">
        <v>0</v>
      </c>
      <c r="W23" s="25">
        <v>0</v>
      </c>
      <c r="X23" s="25">
        <v>110</v>
      </c>
      <c r="Y23" s="25">
        <v>250</v>
      </c>
      <c r="Z23" s="25">
        <v>425</v>
      </c>
      <c r="AA23" s="25">
        <v>0</v>
      </c>
      <c r="AB23" s="25">
        <v>0</v>
      </c>
      <c r="AC23" s="25">
        <v>785</v>
      </c>
      <c r="AD23" s="25">
        <v>2205</v>
      </c>
      <c r="AE23" s="25">
        <v>592</v>
      </c>
      <c r="AF23" s="25">
        <v>4595</v>
      </c>
      <c r="AG23" s="25">
        <v>200</v>
      </c>
      <c r="AH23" s="25">
        <v>7592</v>
      </c>
      <c r="AI23" s="25">
        <v>183</v>
      </c>
      <c r="AJ23" s="25">
        <v>183</v>
      </c>
      <c r="AK23" s="25">
        <v>8785</v>
      </c>
      <c r="AL23" s="25">
        <v>246819.59999999998</v>
      </c>
    </row>
    <row r="24" spans="1:38" x14ac:dyDescent="0.25">
      <c r="A24" s="10">
        <v>36099</v>
      </c>
      <c r="B24" s="25">
        <v>299.39999999999998</v>
      </c>
      <c r="C24" s="25">
        <v>299.39999999999998</v>
      </c>
      <c r="D24" s="25">
        <v>135</v>
      </c>
      <c r="E24" s="25">
        <v>140</v>
      </c>
      <c r="F24" s="25">
        <v>157</v>
      </c>
      <c r="G24" s="25">
        <v>962</v>
      </c>
      <c r="H24" s="25">
        <v>991.2</v>
      </c>
      <c r="I24" s="25">
        <v>0</v>
      </c>
      <c r="J24" s="25">
        <v>475</v>
      </c>
      <c r="K24" s="25">
        <v>5039.3</v>
      </c>
      <c r="L24" s="25">
        <v>7899.5</v>
      </c>
      <c r="M24" s="25">
        <v>943.9</v>
      </c>
      <c r="N24" s="25">
        <v>11602.4</v>
      </c>
      <c r="O24" s="25">
        <v>215816.125</v>
      </c>
      <c r="P24" s="25">
        <v>228362.42499999999</v>
      </c>
      <c r="Q24" s="25">
        <v>865</v>
      </c>
      <c r="R24" s="25">
        <v>865</v>
      </c>
      <c r="S24" s="25">
        <v>237426.32500000001</v>
      </c>
      <c r="T24" s="25">
        <v>225</v>
      </c>
      <c r="U24" s="25">
        <v>225</v>
      </c>
      <c r="V24" s="25">
        <v>0</v>
      </c>
      <c r="W24" s="25">
        <v>0</v>
      </c>
      <c r="X24" s="25">
        <v>110</v>
      </c>
      <c r="Y24" s="25">
        <v>250</v>
      </c>
      <c r="Z24" s="25">
        <v>957</v>
      </c>
      <c r="AA24" s="25">
        <v>550</v>
      </c>
      <c r="AB24" s="25">
        <v>0</v>
      </c>
      <c r="AC24" s="25">
        <v>1867</v>
      </c>
      <c r="AD24" s="25">
        <v>2459</v>
      </c>
      <c r="AE24" s="25">
        <v>592</v>
      </c>
      <c r="AF24" s="25">
        <v>4845</v>
      </c>
      <c r="AG24" s="25">
        <v>0</v>
      </c>
      <c r="AH24" s="25">
        <v>7896</v>
      </c>
      <c r="AI24" s="25">
        <v>183</v>
      </c>
      <c r="AJ24" s="25">
        <v>183</v>
      </c>
      <c r="AK24" s="25">
        <v>10171</v>
      </c>
      <c r="AL24" s="25">
        <v>247597.32500000001</v>
      </c>
    </row>
    <row r="25" spans="1:38" x14ac:dyDescent="0.25">
      <c r="A25" s="10">
        <v>36129</v>
      </c>
      <c r="B25" s="25">
        <v>299.39999999999998</v>
      </c>
      <c r="C25" s="25">
        <v>299.39999999999998</v>
      </c>
      <c r="D25" s="25">
        <v>135</v>
      </c>
      <c r="E25" s="25">
        <v>175</v>
      </c>
      <c r="F25" s="25">
        <v>157</v>
      </c>
      <c r="G25" s="25">
        <v>962</v>
      </c>
      <c r="H25" s="25">
        <v>991.15</v>
      </c>
      <c r="I25" s="25">
        <v>0</v>
      </c>
      <c r="J25" s="25">
        <v>475</v>
      </c>
      <c r="K25" s="25">
        <v>4889.2969999999996</v>
      </c>
      <c r="L25" s="25">
        <v>7784.4470000000001</v>
      </c>
      <c r="M25" s="25">
        <v>1053.921</v>
      </c>
      <c r="N25" s="25">
        <v>11702.441999999999</v>
      </c>
      <c r="O25" s="25">
        <v>216460.25899999999</v>
      </c>
      <c r="P25" s="25">
        <v>229216.622</v>
      </c>
      <c r="Q25" s="25">
        <v>865</v>
      </c>
      <c r="R25" s="25">
        <v>865</v>
      </c>
      <c r="S25" s="25">
        <v>238165.46899999998</v>
      </c>
      <c r="T25" s="25">
        <v>225</v>
      </c>
      <c r="U25" s="25">
        <v>225</v>
      </c>
      <c r="V25" s="25">
        <v>0</v>
      </c>
      <c r="W25" s="25">
        <v>0</v>
      </c>
      <c r="X25" s="25">
        <v>110</v>
      </c>
      <c r="Y25" s="25">
        <v>250</v>
      </c>
      <c r="Z25" s="25">
        <v>956.5</v>
      </c>
      <c r="AA25" s="25">
        <v>100</v>
      </c>
      <c r="AB25" s="25">
        <v>0</v>
      </c>
      <c r="AC25" s="25">
        <v>1416.5</v>
      </c>
      <c r="AD25" s="25">
        <v>2683.6550000000002</v>
      </c>
      <c r="AE25" s="25">
        <v>724.78700000000003</v>
      </c>
      <c r="AF25" s="25">
        <v>5300.8149999999996</v>
      </c>
      <c r="AG25" s="25">
        <v>0</v>
      </c>
      <c r="AH25" s="25">
        <v>8709.2569999999996</v>
      </c>
      <c r="AI25" s="25">
        <v>183</v>
      </c>
      <c r="AJ25" s="25">
        <v>183</v>
      </c>
      <c r="AK25" s="25">
        <v>10533.757000000001</v>
      </c>
      <c r="AL25" s="25">
        <v>248699.226</v>
      </c>
    </row>
    <row r="26" spans="1:38" x14ac:dyDescent="0.25">
      <c r="A26" s="10">
        <v>36160</v>
      </c>
      <c r="B26" s="25">
        <v>299.39999999999998</v>
      </c>
      <c r="C26" s="25">
        <v>299.39999999999998</v>
      </c>
      <c r="D26" s="25">
        <v>135</v>
      </c>
      <c r="E26" s="25">
        <v>175</v>
      </c>
      <c r="F26" s="25">
        <v>0</v>
      </c>
      <c r="G26" s="25">
        <v>962</v>
      </c>
      <c r="H26" s="25">
        <v>806.2</v>
      </c>
      <c r="I26" s="25">
        <v>0</v>
      </c>
      <c r="J26" s="25">
        <v>475</v>
      </c>
      <c r="K26" s="25">
        <v>5014.3</v>
      </c>
      <c r="L26" s="25">
        <v>7567.5</v>
      </c>
      <c r="M26" s="25">
        <v>1053.9000000000001</v>
      </c>
      <c r="N26" s="25">
        <v>11902.4</v>
      </c>
      <c r="O26" s="25">
        <v>213942.39999999999</v>
      </c>
      <c r="P26" s="25">
        <v>226898.69999999998</v>
      </c>
      <c r="Q26" s="25">
        <v>865</v>
      </c>
      <c r="R26" s="25">
        <v>865</v>
      </c>
      <c r="S26" s="25">
        <v>235630.6</v>
      </c>
      <c r="T26" s="25">
        <v>225</v>
      </c>
      <c r="U26" s="25">
        <v>225</v>
      </c>
      <c r="V26" s="25">
        <v>0</v>
      </c>
      <c r="W26" s="25">
        <v>0</v>
      </c>
      <c r="X26" s="25">
        <v>295</v>
      </c>
      <c r="Y26" s="25">
        <v>250</v>
      </c>
      <c r="Z26" s="25">
        <v>957</v>
      </c>
      <c r="AA26" s="25">
        <v>100</v>
      </c>
      <c r="AB26" s="25">
        <v>0</v>
      </c>
      <c r="AC26" s="25">
        <v>1602</v>
      </c>
      <c r="AD26" s="25">
        <v>2684</v>
      </c>
      <c r="AE26" s="25">
        <v>725</v>
      </c>
      <c r="AF26" s="25">
        <v>5551</v>
      </c>
      <c r="AG26" s="25">
        <v>100</v>
      </c>
      <c r="AH26" s="25">
        <v>9060</v>
      </c>
      <c r="AI26" s="25">
        <v>0</v>
      </c>
      <c r="AJ26" s="25">
        <v>0</v>
      </c>
      <c r="AK26" s="25">
        <v>10887</v>
      </c>
      <c r="AL26" s="25">
        <v>246517.6</v>
      </c>
    </row>
    <row r="27" spans="1:38" x14ac:dyDescent="0.25">
      <c r="A27" s="10">
        <v>36191</v>
      </c>
      <c r="B27" s="25">
        <v>299.39999999999998</v>
      </c>
      <c r="C27" s="25">
        <v>299.39999999999998</v>
      </c>
      <c r="D27" s="25">
        <v>135</v>
      </c>
      <c r="E27" s="25">
        <v>175</v>
      </c>
      <c r="F27" s="25">
        <v>0</v>
      </c>
      <c r="G27" s="25">
        <v>962</v>
      </c>
      <c r="H27" s="25">
        <v>667.8</v>
      </c>
      <c r="I27" s="25">
        <v>223.7</v>
      </c>
      <c r="J27" s="25">
        <v>475</v>
      </c>
      <c r="K27" s="25">
        <v>5014.3</v>
      </c>
      <c r="L27" s="25">
        <v>7652.8</v>
      </c>
      <c r="M27" s="25">
        <v>1053.9000000000001</v>
      </c>
      <c r="N27" s="25">
        <v>12538.4</v>
      </c>
      <c r="O27" s="25">
        <v>210331.4</v>
      </c>
      <c r="P27" s="25">
        <v>223923.69999999998</v>
      </c>
      <c r="Q27" s="25">
        <v>865</v>
      </c>
      <c r="R27" s="25">
        <v>865</v>
      </c>
      <c r="S27" s="25">
        <v>232740.9</v>
      </c>
      <c r="T27" s="25">
        <v>225</v>
      </c>
      <c r="U27" s="25">
        <v>225</v>
      </c>
      <c r="V27" s="25">
        <v>0</v>
      </c>
      <c r="W27" s="25">
        <v>0</v>
      </c>
      <c r="X27" s="25">
        <v>295</v>
      </c>
      <c r="Y27" s="25">
        <v>250</v>
      </c>
      <c r="Z27" s="25">
        <v>957</v>
      </c>
      <c r="AA27" s="25">
        <v>100</v>
      </c>
      <c r="AB27" s="25">
        <v>0</v>
      </c>
      <c r="AC27" s="25">
        <v>1602</v>
      </c>
      <c r="AD27" s="25">
        <v>2684</v>
      </c>
      <c r="AE27" s="25">
        <v>712</v>
      </c>
      <c r="AF27" s="25">
        <v>5551</v>
      </c>
      <c r="AG27" s="25">
        <v>100</v>
      </c>
      <c r="AH27" s="25">
        <v>9047</v>
      </c>
      <c r="AI27" s="25">
        <v>183</v>
      </c>
      <c r="AJ27" s="25">
        <v>183</v>
      </c>
      <c r="AK27" s="25">
        <v>11057</v>
      </c>
      <c r="AL27" s="25">
        <v>243797.9</v>
      </c>
    </row>
    <row r="28" spans="1:38" x14ac:dyDescent="0.25">
      <c r="A28" s="10">
        <v>36219</v>
      </c>
      <c r="B28" s="25">
        <v>299.39999999999998</v>
      </c>
      <c r="C28" s="25">
        <v>299.39999999999998</v>
      </c>
      <c r="D28" s="25">
        <v>135</v>
      </c>
      <c r="E28" s="25">
        <v>175</v>
      </c>
      <c r="F28" s="25">
        <v>0</v>
      </c>
      <c r="G28" s="25">
        <v>962</v>
      </c>
      <c r="H28" s="25">
        <v>667.8</v>
      </c>
      <c r="I28" s="25">
        <v>223.7</v>
      </c>
      <c r="J28" s="25">
        <v>475</v>
      </c>
      <c r="K28" s="25">
        <v>5102.8</v>
      </c>
      <c r="L28" s="25">
        <v>7741.3</v>
      </c>
      <c r="M28" s="25">
        <v>1253.9000000000001</v>
      </c>
      <c r="N28" s="25">
        <v>12863.4</v>
      </c>
      <c r="O28" s="25">
        <v>212821.6</v>
      </c>
      <c r="P28" s="25">
        <v>226938.9</v>
      </c>
      <c r="Q28" s="25">
        <v>865</v>
      </c>
      <c r="R28" s="25">
        <v>865</v>
      </c>
      <c r="S28" s="25">
        <v>235844.6</v>
      </c>
      <c r="T28" s="25">
        <v>225</v>
      </c>
      <c r="U28" s="25">
        <v>225</v>
      </c>
      <c r="V28" s="25">
        <v>0</v>
      </c>
      <c r="W28" s="25">
        <v>0</v>
      </c>
      <c r="X28" s="25">
        <v>893.5</v>
      </c>
      <c r="Y28" s="25">
        <v>250</v>
      </c>
      <c r="Z28" s="25">
        <v>956.5</v>
      </c>
      <c r="AA28" s="25">
        <v>100</v>
      </c>
      <c r="AB28" s="25">
        <v>0</v>
      </c>
      <c r="AC28" s="25">
        <v>2200</v>
      </c>
      <c r="AD28" s="25">
        <v>2683.6</v>
      </c>
      <c r="AE28" s="25">
        <v>711.8</v>
      </c>
      <c r="AF28" s="25">
        <v>5888.1</v>
      </c>
      <c r="AG28" s="25">
        <v>100</v>
      </c>
      <c r="AH28" s="25">
        <v>9383.5</v>
      </c>
      <c r="AI28" s="25">
        <v>0</v>
      </c>
      <c r="AJ28" s="25">
        <v>0</v>
      </c>
      <c r="AK28" s="25">
        <v>11808.5</v>
      </c>
      <c r="AL28" s="25">
        <v>247653.1</v>
      </c>
    </row>
    <row r="29" spans="1:38" x14ac:dyDescent="0.25">
      <c r="A29" s="10">
        <v>36250</v>
      </c>
      <c r="B29" s="25">
        <v>299.39999999999998</v>
      </c>
      <c r="C29" s="25">
        <v>299.39999999999998</v>
      </c>
      <c r="D29" s="25">
        <v>135</v>
      </c>
      <c r="E29" s="25">
        <v>175</v>
      </c>
      <c r="F29" s="25">
        <v>0</v>
      </c>
      <c r="G29" s="25">
        <v>962</v>
      </c>
      <c r="H29" s="25">
        <v>867.8</v>
      </c>
      <c r="I29" s="25">
        <v>223.7</v>
      </c>
      <c r="J29" s="25">
        <v>475</v>
      </c>
      <c r="K29" s="25">
        <v>5687.3</v>
      </c>
      <c r="L29" s="25">
        <v>8525.7999999999993</v>
      </c>
      <c r="M29" s="25">
        <v>1253.9000000000001</v>
      </c>
      <c r="N29" s="25">
        <v>13013.4</v>
      </c>
      <c r="O29" s="25">
        <v>213439.1</v>
      </c>
      <c r="P29" s="25">
        <v>227706.4</v>
      </c>
      <c r="Q29" s="25">
        <v>865</v>
      </c>
      <c r="R29" s="25">
        <v>865</v>
      </c>
      <c r="S29" s="25">
        <v>237396.6</v>
      </c>
      <c r="T29" s="25">
        <v>225</v>
      </c>
      <c r="U29" s="25">
        <v>225</v>
      </c>
      <c r="V29" s="25">
        <v>0</v>
      </c>
      <c r="W29" s="25">
        <v>0</v>
      </c>
      <c r="X29" s="25">
        <v>1342.5</v>
      </c>
      <c r="Y29" s="25">
        <v>250</v>
      </c>
      <c r="Z29" s="25">
        <v>956.5</v>
      </c>
      <c r="AA29" s="25">
        <v>100</v>
      </c>
      <c r="AB29" s="25">
        <v>0</v>
      </c>
      <c r="AC29" s="25">
        <v>2649</v>
      </c>
      <c r="AD29" s="25">
        <v>2683.6</v>
      </c>
      <c r="AE29" s="25">
        <v>711.8</v>
      </c>
      <c r="AF29" s="25">
        <v>5888.1</v>
      </c>
      <c r="AG29" s="25">
        <v>100</v>
      </c>
      <c r="AH29" s="25">
        <v>9383.5</v>
      </c>
      <c r="AI29" s="25">
        <v>0</v>
      </c>
      <c r="AJ29" s="25">
        <v>0</v>
      </c>
      <c r="AK29" s="25">
        <v>12257.5</v>
      </c>
      <c r="AL29" s="25">
        <v>249654.1</v>
      </c>
    </row>
    <row r="30" spans="1:38" x14ac:dyDescent="0.25">
      <c r="A30" s="10">
        <v>36280</v>
      </c>
      <c r="B30" s="25">
        <v>299.39999999999998</v>
      </c>
      <c r="C30" s="25">
        <v>299.39999999999998</v>
      </c>
      <c r="D30" s="25">
        <v>135</v>
      </c>
      <c r="E30" s="25">
        <v>315</v>
      </c>
      <c r="F30" s="25">
        <v>160</v>
      </c>
      <c r="G30" s="25">
        <v>962</v>
      </c>
      <c r="H30" s="25">
        <v>867.8</v>
      </c>
      <c r="I30" s="25">
        <v>223.7</v>
      </c>
      <c r="J30" s="25">
        <v>475</v>
      </c>
      <c r="K30" s="25">
        <v>5812.3</v>
      </c>
      <c r="L30" s="25">
        <v>8950.7999999999993</v>
      </c>
      <c r="M30" s="25">
        <v>1253.9000000000001</v>
      </c>
      <c r="N30" s="25">
        <v>13463.4</v>
      </c>
      <c r="O30" s="25">
        <v>216176.2</v>
      </c>
      <c r="P30" s="25">
        <v>230893.5</v>
      </c>
      <c r="Q30" s="25">
        <v>865</v>
      </c>
      <c r="R30" s="25">
        <v>865</v>
      </c>
      <c r="S30" s="25">
        <v>241008.7</v>
      </c>
      <c r="T30" s="25">
        <v>225</v>
      </c>
      <c r="U30" s="25">
        <v>225</v>
      </c>
      <c r="V30" s="25">
        <v>250</v>
      </c>
      <c r="W30" s="25">
        <v>0</v>
      </c>
      <c r="X30" s="25">
        <v>634</v>
      </c>
      <c r="Y30" s="25">
        <v>250</v>
      </c>
      <c r="Z30" s="25">
        <v>956.5</v>
      </c>
      <c r="AA30" s="25">
        <v>100</v>
      </c>
      <c r="AB30" s="25">
        <v>0</v>
      </c>
      <c r="AC30" s="25">
        <v>2190.5</v>
      </c>
      <c r="AD30" s="25">
        <v>3033.6</v>
      </c>
      <c r="AE30" s="25">
        <v>711.8</v>
      </c>
      <c r="AF30" s="25">
        <v>6080.8</v>
      </c>
      <c r="AG30" s="25">
        <v>100</v>
      </c>
      <c r="AH30" s="25">
        <v>9926.2000000000007</v>
      </c>
      <c r="AI30" s="25">
        <v>0</v>
      </c>
      <c r="AJ30" s="25">
        <v>0</v>
      </c>
      <c r="AK30" s="25">
        <v>12341.7</v>
      </c>
      <c r="AL30" s="25">
        <v>253350.39999999999</v>
      </c>
    </row>
    <row r="31" spans="1:38" x14ac:dyDescent="0.25">
      <c r="A31" s="10">
        <v>36311</v>
      </c>
      <c r="B31" s="25">
        <v>299.39999999999998</v>
      </c>
      <c r="C31" s="25">
        <v>299.39999999999998</v>
      </c>
      <c r="D31" s="25">
        <v>135</v>
      </c>
      <c r="E31" s="25">
        <v>315</v>
      </c>
      <c r="F31" s="25">
        <v>160</v>
      </c>
      <c r="G31" s="25">
        <v>962</v>
      </c>
      <c r="H31" s="25">
        <v>867.8</v>
      </c>
      <c r="I31" s="25">
        <v>223.7</v>
      </c>
      <c r="J31" s="25">
        <v>475</v>
      </c>
      <c r="K31" s="25">
        <v>6162.3</v>
      </c>
      <c r="L31" s="25">
        <v>9300.7999999999993</v>
      </c>
      <c r="M31" s="25">
        <v>1943.9</v>
      </c>
      <c r="N31" s="25">
        <v>14718.4</v>
      </c>
      <c r="O31" s="25">
        <v>215259.3</v>
      </c>
      <c r="P31" s="25">
        <v>231921.59999999998</v>
      </c>
      <c r="Q31" s="25">
        <v>865</v>
      </c>
      <c r="R31" s="25">
        <v>865</v>
      </c>
      <c r="S31" s="25">
        <v>242386.8</v>
      </c>
      <c r="T31" s="25">
        <v>225</v>
      </c>
      <c r="U31" s="25">
        <v>225</v>
      </c>
      <c r="V31" s="25">
        <v>0</v>
      </c>
      <c r="W31" s="25">
        <v>0</v>
      </c>
      <c r="X31" s="25">
        <v>634</v>
      </c>
      <c r="Y31" s="25">
        <v>250</v>
      </c>
      <c r="Z31" s="25">
        <v>956.5</v>
      </c>
      <c r="AA31" s="25">
        <v>100</v>
      </c>
      <c r="AB31" s="25">
        <v>0</v>
      </c>
      <c r="AC31" s="25">
        <v>1940.5</v>
      </c>
      <c r="AD31" s="25">
        <v>3033.6</v>
      </c>
      <c r="AE31" s="25">
        <v>711.8</v>
      </c>
      <c r="AF31" s="25">
        <v>5679.7</v>
      </c>
      <c r="AG31" s="25">
        <v>100</v>
      </c>
      <c r="AH31" s="25">
        <v>9525.0999999999985</v>
      </c>
      <c r="AI31" s="25">
        <v>0</v>
      </c>
      <c r="AJ31" s="25">
        <v>0</v>
      </c>
      <c r="AK31" s="25">
        <v>11690.6</v>
      </c>
      <c r="AL31" s="25">
        <v>254077.4</v>
      </c>
    </row>
    <row r="32" spans="1:38" x14ac:dyDescent="0.25">
      <c r="A32" s="10">
        <v>36341</v>
      </c>
      <c r="B32" s="25">
        <v>299.39999999999998</v>
      </c>
      <c r="C32" s="25">
        <v>299.39999999999998</v>
      </c>
      <c r="D32" s="25">
        <v>135</v>
      </c>
      <c r="E32" s="25">
        <v>315</v>
      </c>
      <c r="F32" s="25">
        <v>160</v>
      </c>
      <c r="G32" s="25">
        <v>962</v>
      </c>
      <c r="H32" s="25">
        <v>867.8</v>
      </c>
      <c r="I32" s="25">
        <v>563.70000000000005</v>
      </c>
      <c r="J32" s="25">
        <v>475</v>
      </c>
      <c r="K32" s="25">
        <v>6337.3</v>
      </c>
      <c r="L32" s="25">
        <v>9815.7999999999993</v>
      </c>
      <c r="M32" s="25">
        <v>1943.9</v>
      </c>
      <c r="N32" s="25">
        <v>14378.4</v>
      </c>
      <c r="O32" s="25">
        <v>215143</v>
      </c>
      <c r="P32" s="25">
        <v>231465.3</v>
      </c>
      <c r="Q32" s="25">
        <v>865</v>
      </c>
      <c r="R32" s="25">
        <v>865</v>
      </c>
      <c r="S32" s="25">
        <v>242445.5</v>
      </c>
      <c r="T32" s="25">
        <v>225</v>
      </c>
      <c r="U32" s="25">
        <v>225</v>
      </c>
      <c r="V32" s="25">
        <v>0</v>
      </c>
      <c r="W32" s="25">
        <v>0</v>
      </c>
      <c r="X32" s="25">
        <v>634</v>
      </c>
      <c r="Y32" s="25">
        <v>250</v>
      </c>
      <c r="Z32" s="25">
        <v>956.5</v>
      </c>
      <c r="AA32" s="25">
        <v>100</v>
      </c>
      <c r="AB32" s="25">
        <v>0</v>
      </c>
      <c r="AC32" s="25">
        <v>1940.5</v>
      </c>
      <c r="AD32" s="25">
        <v>3033.6</v>
      </c>
      <c r="AE32" s="25">
        <v>357.2</v>
      </c>
      <c r="AF32" s="25">
        <v>5679.7</v>
      </c>
      <c r="AG32" s="25">
        <v>100</v>
      </c>
      <c r="AH32" s="25">
        <v>9170.5</v>
      </c>
      <c r="AI32" s="25">
        <v>0</v>
      </c>
      <c r="AJ32" s="25">
        <v>0</v>
      </c>
      <c r="AK32" s="25">
        <v>11336</v>
      </c>
      <c r="AL32" s="25">
        <v>253781.50000000003</v>
      </c>
    </row>
    <row r="33" spans="1:38" x14ac:dyDescent="0.25">
      <c r="A33" s="10">
        <v>36372</v>
      </c>
      <c r="B33" s="25">
        <v>299.39999999999998</v>
      </c>
      <c r="C33" s="25">
        <v>299.39999999999998</v>
      </c>
      <c r="D33" s="25">
        <v>135</v>
      </c>
      <c r="E33" s="25">
        <v>315</v>
      </c>
      <c r="F33" s="25">
        <v>160</v>
      </c>
      <c r="G33" s="25">
        <v>962</v>
      </c>
      <c r="H33" s="25">
        <v>867.8</v>
      </c>
      <c r="I33" s="25">
        <v>563.70000000000005</v>
      </c>
      <c r="J33" s="25">
        <v>475</v>
      </c>
      <c r="K33" s="25">
        <v>7167.4</v>
      </c>
      <c r="L33" s="25">
        <v>10645.9</v>
      </c>
      <c r="M33" s="25">
        <v>1943.9</v>
      </c>
      <c r="N33" s="25">
        <v>12987.4</v>
      </c>
      <c r="O33" s="25">
        <v>222147.1</v>
      </c>
      <c r="P33" s="25">
        <v>237078.39999999999</v>
      </c>
      <c r="Q33" s="25">
        <v>865</v>
      </c>
      <c r="R33" s="25">
        <v>865</v>
      </c>
      <c r="S33" s="25">
        <v>248888.7</v>
      </c>
      <c r="T33" s="25">
        <v>225</v>
      </c>
      <c r="U33" s="25">
        <v>225</v>
      </c>
      <c r="V33" s="25">
        <v>450</v>
      </c>
      <c r="W33" s="25">
        <v>0</v>
      </c>
      <c r="X33" s="25">
        <v>0</v>
      </c>
      <c r="Y33" s="25">
        <v>250</v>
      </c>
      <c r="Z33" s="25">
        <v>0</v>
      </c>
      <c r="AA33" s="25">
        <v>100</v>
      </c>
      <c r="AB33" s="25">
        <v>230</v>
      </c>
      <c r="AC33" s="25">
        <v>1030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1255</v>
      </c>
      <c r="AL33" s="25">
        <v>250143.7</v>
      </c>
    </row>
    <row r="34" spans="1:38" x14ac:dyDescent="0.25">
      <c r="A34" s="10">
        <v>36403</v>
      </c>
      <c r="B34" s="25">
        <v>299.39999999999998</v>
      </c>
      <c r="C34" s="25">
        <v>299.39999999999998</v>
      </c>
      <c r="D34" s="25">
        <v>135</v>
      </c>
      <c r="E34" s="25">
        <v>315</v>
      </c>
      <c r="F34" s="25">
        <v>160</v>
      </c>
      <c r="G34" s="25">
        <v>962</v>
      </c>
      <c r="H34" s="25">
        <v>867.8</v>
      </c>
      <c r="I34" s="25">
        <v>563.70000000000005</v>
      </c>
      <c r="J34" s="25">
        <v>475</v>
      </c>
      <c r="K34" s="25">
        <v>7277.4</v>
      </c>
      <c r="L34" s="25">
        <v>10755.9</v>
      </c>
      <c r="M34" s="25">
        <v>1943.9</v>
      </c>
      <c r="N34" s="25">
        <v>12862.2</v>
      </c>
      <c r="O34" s="25">
        <v>225064.9</v>
      </c>
      <c r="P34" s="25">
        <v>239871</v>
      </c>
      <c r="Q34" s="25">
        <v>865</v>
      </c>
      <c r="R34" s="25">
        <v>865</v>
      </c>
      <c r="S34" s="25">
        <v>251791.3</v>
      </c>
      <c r="T34" s="25">
        <v>225</v>
      </c>
      <c r="U34" s="25">
        <v>225</v>
      </c>
      <c r="V34" s="25">
        <v>450</v>
      </c>
      <c r="W34" s="25">
        <v>0</v>
      </c>
      <c r="X34" s="25">
        <v>0</v>
      </c>
      <c r="Y34" s="25">
        <v>250</v>
      </c>
      <c r="Z34" s="25">
        <v>0</v>
      </c>
      <c r="AA34" s="25">
        <v>100</v>
      </c>
      <c r="AB34" s="25">
        <v>230</v>
      </c>
      <c r="AC34" s="25">
        <v>1030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1255</v>
      </c>
      <c r="AL34" s="25">
        <v>253046.3</v>
      </c>
    </row>
    <row r="35" spans="1:38" x14ac:dyDescent="0.25">
      <c r="A35" s="10">
        <v>36433</v>
      </c>
      <c r="B35" s="25">
        <v>299.39999999999998</v>
      </c>
      <c r="C35" s="25">
        <v>299.39999999999998</v>
      </c>
      <c r="D35" s="25">
        <v>135</v>
      </c>
      <c r="E35" s="25">
        <v>315</v>
      </c>
      <c r="F35" s="25">
        <v>160</v>
      </c>
      <c r="G35" s="25">
        <v>1122</v>
      </c>
      <c r="H35" s="25">
        <v>1109.4000000000001</v>
      </c>
      <c r="I35" s="25">
        <v>563.70000000000005</v>
      </c>
      <c r="J35" s="25">
        <v>475</v>
      </c>
      <c r="K35" s="25">
        <v>7277.4</v>
      </c>
      <c r="L35" s="25">
        <v>11157.5</v>
      </c>
      <c r="M35" s="25">
        <v>1943.9</v>
      </c>
      <c r="N35" s="25">
        <v>12640.2</v>
      </c>
      <c r="O35" s="25">
        <v>234713.7</v>
      </c>
      <c r="P35" s="25">
        <v>249297.80000000002</v>
      </c>
      <c r="Q35" s="25">
        <v>865</v>
      </c>
      <c r="R35" s="25">
        <v>865</v>
      </c>
      <c r="S35" s="25">
        <v>261619.7</v>
      </c>
      <c r="T35" s="25">
        <v>225</v>
      </c>
      <c r="U35" s="25">
        <v>225</v>
      </c>
      <c r="V35" s="25">
        <v>450</v>
      </c>
      <c r="W35" s="25">
        <v>587.9</v>
      </c>
      <c r="X35" s="25">
        <v>0</v>
      </c>
      <c r="Y35" s="25">
        <v>250</v>
      </c>
      <c r="Z35" s="25">
        <v>0</v>
      </c>
      <c r="AA35" s="25">
        <v>100</v>
      </c>
      <c r="AB35" s="25">
        <v>230</v>
      </c>
      <c r="AC35" s="25">
        <v>1617.9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1842.9</v>
      </c>
      <c r="AL35" s="25">
        <v>263462.60000000003</v>
      </c>
    </row>
    <row r="36" spans="1:38" x14ac:dyDescent="0.25">
      <c r="A36" s="10">
        <v>36464</v>
      </c>
      <c r="B36" s="25">
        <v>299.39999999999998</v>
      </c>
      <c r="C36" s="25">
        <v>299.39999999999998</v>
      </c>
      <c r="D36" s="25">
        <v>135</v>
      </c>
      <c r="E36" s="25">
        <v>315</v>
      </c>
      <c r="F36" s="25">
        <v>160</v>
      </c>
      <c r="G36" s="25">
        <v>1122</v>
      </c>
      <c r="H36" s="25">
        <v>1109.4000000000001</v>
      </c>
      <c r="I36" s="25">
        <v>563.70000000000005</v>
      </c>
      <c r="J36" s="25">
        <v>475</v>
      </c>
      <c r="K36" s="25">
        <v>6707.4</v>
      </c>
      <c r="L36" s="25">
        <v>10587.5</v>
      </c>
      <c r="M36" s="25">
        <v>1843.9</v>
      </c>
      <c r="N36" s="25">
        <v>12800.2</v>
      </c>
      <c r="O36" s="25">
        <v>244538.4</v>
      </c>
      <c r="P36" s="25">
        <v>259182.5</v>
      </c>
      <c r="Q36" s="25">
        <v>1000</v>
      </c>
      <c r="R36" s="25">
        <v>1000</v>
      </c>
      <c r="S36" s="25">
        <v>271069.40000000002</v>
      </c>
      <c r="T36" s="25">
        <v>225</v>
      </c>
      <c r="U36" s="25">
        <v>225</v>
      </c>
      <c r="V36" s="25">
        <v>450</v>
      </c>
      <c r="W36" s="25">
        <v>587.9</v>
      </c>
      <c r="X36" s="25">
        <v>0</v>
      </c>
      <c r="Y36" s="25">
        <v>250</v>
      </c>
      <c r="Z36" s="25">
        <v>0</v>
      </c>
      <c r="AA36" s="25">
        <v>0</v>
      </c>
      <c r="AB36" s="25">
        <v>230</v>
      </c>
      <c r="AC36" s="25">
        <v>1517.9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1742.9</v>
      </c>
      <c r="AL36" s="25">
        <v>272812.30000000005</v>
      </c>
    </row>
    <row r="37" spans="1:38" x14ac:dyDescent="0.25">
      <c r="A37" s="10">
        <v>36494</v>
      </c>
      <c r="B37" s="25">
        <v>299.39999999999998</v>
      </c>
      <c r="C37" s="25">
        <v>299.39999999999998</v>
      </c>
      <c r="D37" s="25">
        <v>135</v>
      </c>
      <c r="E37" s="25">
        <v>315</v>
      </c>
      <c r="F37" s="25">
        <v>160</v>
      </c>
      <c r="G37" s="25">
        <v>1122</v>
      </c>
      <c r="H37" s="25">
        <v>1619.6</v>
      </c>
      <c r="I37" s="25">
        <v>563.70000000000005</v>
      </c>
      <c r="J37" s="25">
        <v>475</v>
      </c>
      <c r="K37" s="25">
        <v>7896.4</v>
      </c>
      <c r="L37" s="25">
        <v>12286.7</v>
      </c>
      <c r="M37" s="25">
        <v>1843.9</v>
      </c>
      <c r="N37" s="25">
        <v>12975.2</v>
      </c>
      <c r="O37" s="25">
        <v>244002.7</v>
      </c>
      <c r="P37" s="25">
        <v>258821.80000000002</v>
      </c>
      <c r="Q37" s="25">
        <v>1185</v>
      </c>
      <c r="R37" s="25">
        <v>1185</v>
      </c>
      <c r="S37" s="25">
        <v>272592.90000000002</v>
      </c>
      <c r="T37" s="25">
        <v>225</v>
      </c>
      <c r="U37" s="25">
        <v>225</v>
      </c>
      <c r="V37" s="25">
        <v>450</v>
      </c>
      <c r="W37" s="25">
        <v>587.9</v>
      </c>
      <c r="X37" s="25">
        <v>0</v>
      </c>
      <c r="Y37" s="25">
        <v>250</v>
      </c>
      <c r="Z37" s="25">
        <v>0</v>
      </c>
      <c r="AA37" s="25">
        <v>0</v>
      </c>
      <c r="AB37" s="25">
        <v>0</v>
      </c>
      <c r="AC37" s="25">
        <v>1287.9000000000001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1512.9</v>
      </c>
      <c r="AL37" s="25">
        <v>274105.80000000005</v>
      </c>
    </row>
    <row r="38" spans="1:38" x14ac:dyDescent="0.25">
      <c r="A38" s="10">
        <v>36525</v>
      </c>
      <c r="B38" s="25">
        <v>299.39999999999998</v>
      </c>
      <c r="C38" s="25">
        <v>299.39999999999998</v>
      </c>
      <c r="D38" s="25">
        <v>135</v>
      </c>
      <c r="E38" s="25">
        <v>315</v>
      </c>
      <c r="F38" s="25">
        <v>160</v>
      </c>
      <c r="G38" s="25">
        <v>1122</v>
      </c>
      <c r="H38" s="25">
        <v>3483.4</v>
      </c>
      <c r="I38" s="25">
        <v>563.70000000000005</v>
      </c>
      <c r="J38" s="25">
        <v>475</v>
      </c>
      <c r="K38" s="25">
        <v>8071.4</v>
      </c>
      <c r="L38" s="25">
        <v>14325.5</v>
      </c>
      <c r="M38" s="25">
        <v>1843.9</v>
      </c>
      <c r="N38" s="25">
        <v>12875.2</v>
      </c>
      <c r="O38" s="25">
        <v>242149.6</v>
      </c>
      <c r="P38" s="25">
        <v>256868.7</v>
      </c>
      <c r="Q38" s="25">
        <v>1185</v>
      </c>
      <c r="R38" s="25">
        <v>1185</v>
      </c>
      <c r="S38" s="25">
        <v>272678.59999999998</v>
      </c>
      <c r="T38" s="25">
        <v>225</v>
      </c>
      <c r="U38" s="25">
        <v>225</v>
      </c>
      <c r="V38" s="25">
        <v>450</v>
      </c>
      <c r="W38" s="25">
        <v>587.9</v>
      </c>
      <c r="X38" s="25">
        <v>0</v>
      </c>
      <c r="Y38" s="25">
        <v>250</v>
      </c>
      <c r="Z38" s="25">
        <v>0</v>
      </c>
      <c r="AA38" s="25">
        <v>0</v>
      </c>
      <c r="AB38" s="25">
        <v>0</v>
      </c>
      <c r="AC38" s="25">
        <v>1287.9000000000001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1512.9</v>
      </c>
      <c r="AL38" s="25">
        <v>274191.5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84"/>
  <sheetViews>
    <sheetView workbookViewId="0">
      <pane ySplit="1" topLeftCell="A3974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9.7109375" bestFit="1" customWidth="1"/>
    <col min="4" max="4" width="19" bestFit="1" customWidth="1"/>
    <col min="5" max="5" width="30.5703125" bestFit="1" customWidth="1"/>
    <col min="6" max="6" width="27.42578125" bestFit="1" customWidth="1"/>
    <col min="7" max="7" width="42.140625" bestFit="1" customWidth="1"/>
    <col min="8" max="8" width="25.5703125" bestFit="1" customWidth="1"/>
  </cols>
  <sheetData>
    <row r="1" spans="1:8" x14ac:dyDescent="0.25">
      <c r="A1" s="21" t="s">
        <v>0</v>
      </c>
      <c r="B1" s="22" t="s">
        <v>4</v>
      </c>
      <c r="C1" s="22" t="s">
        <v>374</v>
      </c>
      <c r="D1" s="22" t="s">
        <v>375</v>
      </c>
      <c r="E1" s="22" t="s">
        <v>566</v>
      </c>
      <c r="F1" s="22" t="s">
        <v>567</v>
      </c>
      <c r="G1" s="22" t="s">
        <v>568</v>
      </c>
      <c r="H1" s="22" t="s">
        <v>369</v>
      </c>
    </row>
    <row r="2" spans="1:8" x14ac:dyDescent="0.25">
      <c r="A2" s="10">
        <v>35430</v>
      </c>
      <c r="B2" s="11" t="s">
        <v>8</v>
      </c>
      <c r="C2" s="11" t="s">
        <v>67</v>
      </c>
      <c r="D2" s="11" t="s">
        <v>459</v>
      </c>
      <c r="E2" s="13" t="s">
        <v>13</v>
      </c>
      <c r="F2" s="11" t="s">
        <v>111</v>
      </c>
      <c r="G2" s="11" t="s">
        <v>356</v>
      </c>
      <c r="H2" s="13">
        <v>360</v>
      </c>
    </row>
    <row r="3" spans="1:8" x14ac:dyDescent="0.25">
      <c r="A3" s="10">
        <v>35430</v>
      </c>
      <c r="B3" s="11" t="s">
        <v>8</v>
      </c>
      <c r="C3" s="11" t="s">
        <v>67</v>
      </c>
      <c r="D3" s="11" t="s">
        <v>455</v>
      </c>
      <c r="E3" s="13" t="s">
        <v>13</v>
      </c>
      <c r="F3" s="11" t="s">
        <v>126</v>
      </c>
      <c r="G3" s="11" t="s">
        <v>570</v>
      </c>
      <c r="H3" s="13">
        <v>140</v>
      </c>
    </row>
    <row r="4" spans="1:8" x14ac:dyDescent="0.25">
      <c r="A4" s="10">
        <v>35430</v>
      </c>
      <c r="B4" s="11" t="s">
        <v>8</v>
      </c>
      <c r="C4" s="11" t="s">
        <v>67</v>
      </c>
      <c r="D4" s="11" t="s">
        <v>456</v>
      </c>
      <c r="E4" s="13" t="s">
        <v>13</v>
      </c>
      <c r="F4" s="11" t="s">
        <v>11</v>
      </c>
      <c r="G4" s="11" t="s">
        <v>150</v>
      </c>
      <c r="H4" s="13">
        <v>962</v>
      </c>
    </row>
    <row r="5" spans="1:8" x14ac:dyDescent="0.25">
      <c r="A5" s="10">
        <v>35430</v>
      </c>
      <c r="B5" s="11" t="s">
        <v>8</v>
      </c>
      <c r="C5" s="11" t="s">
        <v>67</v>
      </c>
      <c r="D5" s="11" t="s">
        <v>328</v>
      </c>
      <c r="E5" s="13" t="s">
        <v>13</v>
      </c>
      <c r="F5" s="11" t="s">
        <v>29</v>
      </c>
      <c r="G5" s="11" t="s">
        <v>30</v>
      </c>
      <c r="H5" s="13">
        <v>110</v>
      </c>
    </row>
    <row r="6" spans="1:8" x14ac:dyDescent="0.25">
      <c r="A6" s="10">
        <v>35430</v>
      </c>
      <c r="B6" s="11" t="s">
        <v>8</v>
      </c>
      <c r="C6" s="11" t="s">
        <v>67</v>
      </c>
      <c r="D6" s="11" t="s">
        <v>328</v>
      </c>
      <c r="E6" s="13" t="s">
        <v>13</v>
      </c>
      <c r="F6" s="11" t="s">
        <v>571</v>
      </c>
      <c r="G6" s="11" t="s">
        <v>572</v>
      </c>
      <c r="H6" s="13">
        <v>190</v>
      </c>
    </row>
    <row r="7" spans="1:8" x14ac:dyDescent="0.25">
      <c r="A7" s="10">
        <v>35430</v>
      </c>
      <c r="B7" s="11" t="s">
        <v>8</v>
      </c>
      <c r="C7" s="11" t="s">
        <v>67</v>
      </c>
      <c r="D7" s="11" t="s">
        <v>328</v>
      </c>
      <c r="E7" s="13" t="s">
        <v>13</v>
      </c>
      <c r="F7" s="11" t="s">
        <v>19</v>
      </c>
      <c r="G7" s="11" t="s">
        <v>573</v>
      </c>
      <c r="H7" s="13">
        <v>2815.7</v>
      </c>
    </row>
    <row r="8" spans="1:8" x14ac:dyDescent="0.25">
      <c r="A8" s="10">
        <v>35430</v>
      </c>
      <c r="B8" s="11" t="s">
        <v>8</v>
      </c>
      <c r="C8" s="11" t="s">
        <v>67</v>
      </c>
      <c r="D8" s="11" t="s">
        <v>328</v>
      </c>
      <c r="E8" s="13" t="s">
        <v>13</v>
      </c>
      <c r="F8" s="11" t="s">
        <v>19</v>
      </c>
      <c r="G8" s="11" t="s">
        <v>574</v>
      </c>
      <c r="H8" s="13">
        <v>256.2</v>
      </c>
    </row>
    <row r="9" spans="1:8" x14ac:dyDescent="0.25">
      <c r="A9" s="10">
        <v>35430</v>
      </c>
      <c r="B9" s="11" t="s">
        <v>8</v>
      </c>
      <c r="C9" s="11" t="s">
        <v>67</v>
      </c>
      <c r="D9" s="11" t="s">
        <v>328</v>
      </c>
      <c r="E9" s="13" t="s">
        <v>188</v>
      </c>
      <c r="F9" s="11" t="s">
        <v>188</v>
      </c>
      <c r="G9" s="11" t="s">
        <v>187</v>
      </c>
      <c r="H9" s="13">
        <v>2392.1</v>
      </c>
    </row>
    <row r="10" spans="1:8" x14ac:dyDescent="0.25">
      <c r="A10" s="10">
        <v>35430</v>
      </c>
      <c r="B10" s="11" t="s">
        <v>8</v>
      </c>
      <c r="C10" s="11" t="s">
        <v>9</v>
      </c>
      <c r="D10" s="11" t="s">
        <v>153</v>
      </c>
      <c r="E10" s="13" t="s">
        <v>13</v>
      </c>
      <c r="F10" s="11" t="s">
        <v>71</v>
      </c>
      <c r="G10" s="11" t="s">
        <v>575</v>
      </c>
      <c r="H10" s="13">
        <v>140</v>
      </c>
    </row>
    <row r="11" spans="1:8" x14ac:dyDescent="0.25">
      <c r="A11" s="10">
        <v>35430</v>
      </c>
      <c r="B11" s="11" t="s">
        <v>8</v>
      </c>
      <c r="C11" s="11" t="s">
        <v>9</v>
      </c>
      <c r="D11" s="11" t="s">
        <v>153</v>
      </c>
      <c r="E11" s="13" t="s">
        <v>13</v>
      </c>
      <c r="F11" s="11" t="s">
        <v>71</v>
      </c>
      <c r="G11" s="11" t="s">
        <v>69</v>
      </c>
      <c r="H11" s="13">
        <v>400</v>
      </c>
    </row>
    <row r="12" spans="1:8" x14ac:dyDescent="0.25">
      <c r="A12" s="10">
        <v>35430</v>
      </c>
      <c r="B12" s="11" t="s">
        <v>8</v>
      </c>
      <c r="C12" s="11" t="s">
        <v>9</v>
      </c>
      <c r="D12" s="11" t="s">
        <v>153</v>
      </c>
      <c r="E12" s="13" t="s">
        <v>13</v>
      </c>
      <c r="F12" s="11" t="s">
        <v>71</v>
      </c>
      <c r="G12" s="11" t="s">
        <v>230</v>
      </c>
      <c r="H12" s="13">
        <v>2285</v>
      </c>
    </row>
    <row r="13" spans="1:8" x14ac:dyDescent="0.25">
      <c r="A13" s="10">
        <v>35430</v>
      </c>
      <c r="B13" s="11" t="s">
        <v>8</v>
      </c>
      <c r="C13" s="11" t="s">
        <v>9</v>
      </c>
      <c r="D13" s="11" t="s">
        <v>153</v>
      </c>
      <c r="E13" s="13" t="s">
        <v>13</v>
      </c>
      <c r="F13" s="11" t="s">
        <v>71</v>
      </c>
      <c r="G13" s="11" t="s">
        <v>200</v>
      </c>
      <c r="H13" s="13">
        <v>325</v>
      </c>
    </row>
    <row r="14" spans="1:8" x14ac:dyDescent="0.25">
      <c r="A14" s="10">
        <v>35430</v>
      </c>
      <c r="B14" s="11" t="s">
        <v>8</v>
      </c>
      <c r="C14" s="11" t="s">
        <v>9</v>
      </c>
      <c r="D14" s="11" t="s">
        <v>153</v>
      </c>
      <c r="E14" s="13" t="s">
        <v>13</v>
      </c>
      <c r="F14" s="11" t="s">
        <v>71</v>
      </c>
      <c r="G14" s="11" t="s">
        <v>117</v>
      </c>
      <c r="H14" s="13">
        <v>340</v>
      </c>
    </row>
    <row r="15" spans="1:8" x14ac:dyDescent="0.25">
      <c r="A15" s="10">
        <v>35430</v>
      </c>
      <c r="B15" s="11" t="s">
        <v>8</v>
      </c>
      <c r="C15" s="11" t="s">
        <v>9</v>
      </c>
      <c r="D15" s="11" t="s">
        <v>153</v>
      </c>
      <c r="E15" s="13" t="s">
        <v>13</v>
      </c>
      <c r="F15" s="11" t="s">
        <v>161</v>
      </c>
      <c r="G15" s="11" t="s">
        <v>162</v>
      </c>
      <c r="H15" s="13">
        <v>250</v>
      </c>
    </row>
    <row r="16" spans="1:8" x14ac:dyDescent="0.25">
      <c r="A16" s="10">
        <v>35430</v>
      </c>
      <c r="B16" s="11" t="s">
        <v>8</v>
      </c>
      <c r="C16" s="11" t="s">
        <v>9</v>
      </c>
      <c r="D16" s="11" t="s">
        <v>153</v>
      </c>
      <c r="E16" s="13" t="s">
        <v>13</v>
      </c>
      <c r="F16" s="11" t="s">
        <v>571</v>
      </c>
      <c r="G16" s="11" t="s">
        <v>364</v>
      </c>
      <c r="H16" s="13">
        <v>160</v>
      </c>
    </row>
    <row r="17" spans="1:8" x14ac:dyDescent="0.25">
      <c r="A17" s="10">
        <v>35430</v>
      </c>
      <c r="B17" s="11" t="s">
        <v>8</v>
      </c>
      <c r="C17" s="11" t="s">
        <v>9</v>
      </c>
      <c r="D17" s="11" t="s">
        <v>153</v>
      </c>
      <c r="E17" s="13" t="s">
        <v>13</v>
      </c>
      <c r="F17" s="11" t="s">
        <v>571</v>
      </c>
      <c r="G17" s="11" t="s">
        <v>572</v>
      </c>
      <c r="H17" s="13">
        <v>125</v>
      </c>
    </row>
    <row r="18" spans="1:8" x14ac:dyDescent="0.25">
      <c r="A18" s="10">
        <v>35430</v>
      </c>
      <c r="B18" s="11" t="s">
        <v>8</v>
      </c>
      <c r="C18" s="11" t="s">
        <v>9</v>
      </c>
      <c r="D18" s="11" t="s">
        <v>153</v>
      </c>
      <c r="E18" s="13" t="s">
        <v>13</v>
      </c>
      <c r="F18" s="11" t="s">
        <v>138</v>
      </c>
      <c r="G18" s="11" t="s">
        <v>205</v>
      </c>
      <c r="H18" s="13">
        <v>875</v>
      </c>
    </row>
    <row r="19" spans="1:8" x14ac:dyDescent="0.25">
      <c r="A19" s="10">
        <v>35430</v>
      </c>
      <c r="B19" s="11" t="s">
        <v>8</v>
      </c>
      <c r="C19" s="11" t="s">
        <v>9</v>
      </c>
      <c r="D19" s="11" t="s">
        <v>153</v>
      </c>
      <c r="E19" s="13" t="s">
        <v>13</v>
      </c>
      <c r="F19" s="11" t="s">
        <v>19</v>
      </c>
      <c r="G19" s="11" t="s">
        <v>573</v>
      </c>
      <c r="H19" s="13">
        <v>1835</v>
      </c>
    </row>
    <row r="20" spans="1:8" x14ac:dyDescent="0.25">
      <c r="A20" s="10">
        <v>35430</v>
      </c>
      <c r="B20" s="11" t="s">
        <v>8</v>
      </c>
      <c r="C20" s="11" t="s">
        <v>9</v>
      </c>
      <c r="D20" s="11" t="s">
        <v>153</v>
      </c>
      <c r="E20" s="13" t="s">
        <v>13</v>
      </c>
      <c r="F20" s="11" t="s">
        <v>19</v>
      </c>
      <c r="G20" s="11" t="s">
        <v>574</v>
      </c>
      <c r="H20" s="13">
        <v>350</v>
      </c>
    </row>
    <row r="21" spans="1:8" x14ac:dyDescent="0.25">
      <c r="A21" s="10">
        <v>35430</v>
      </c>
      <c r="B21" s="11" t="s">
        <v>8</v>
      </c>
      <c r="C21" s="11" t="s">
        <v>9</v>
      </c>
      <c r="D21" s="11" t="s">
        <v>153</v>
      </c>
      <c r="E21" s="13" t="s">
        <v>13</v>
      </c>
      <c r="F21" s="11" t="s">
        <v>34</v>
      </c>
      <c r="G21" s="11" t="s">
        <v>36</v>
      </c>
      <c r="H21" s="13">
        <v>779.2</v>
      </c>
    </row>
    <row r="22" spans="1:8" x14ac:dyDescent="0.25">
      <c r="A22" s="10">
        <v>35430</v>
      </c>
      <c r="B22" s="11" t="s">
        <v>8</v>
      </c>
      <c r="C22" s="11" t="s">
        <v>9</v>
      </c>
      <c r="D22" s="11" t="s">
        <v>153</v>
      </c>
      <c r="E22" s="13" t="s">
        <v>13</v>
      </c>
      <c r="F22" s="11" t="s">
        <v>11</v>
      </c>
      <c r="G22" s="11" t="s">
        <v>150</v>
      </c>
      <c r="H22" s="13">
        <v>885</v>
      </c>
    </row>
    <row r="23" spans="1:8" x14ac:dyDescent="0.25">
      <c r="A23" s="10">
        <v>35430</v>
      </c>
      <c r="B23" s="11" t="s">
        <v>8</v>
      </c>
      <c r="C23" s="11" t="s">
        <v>9</v>
      </c>
      <c r="D23" s="11" t="s">
        <v>153</v>
      </c>
      <c r="E23" s="13" t="s">
        <v>13</v>
      </c>
      <c r="F23" s="11" t="s">
        <v>11</v>
      </c>
      <c r="G23" s="11" t="s">
        <v>576</v>
      </c>
      <c r="H23" s="13">
        <v>120</v>
      </c>
    </row>
    <row r="24" spans="1:8" x14ac:dyDescent="0.25">
      <c r="A24" s="10">
        <v>35430</v>
      </c>
      <c r="B24" s="11" t="s">
        <v>8</v>
      </c>
      <c r="C24" s="11" t="s">
        <v>9</v>
      </c>
      <c r="D24" s="11" t="s">
        <v>153</v>
      </c>
      <c r="E24" s="13" t="s">
        <v>13</v>
      </c>
      <c r="F24" s="11" t="s">
        <v>126</v>
      </c>
      <c r="G24" s="11" t="s">
        <v>570</v>
      </c>
      <c r="H24" s="13">
        <v>376.2</v>
      </c>
    </row>
    <row r="25" spans="1:8" x14ac:dyDescent="0.25">
      <c r="A25" s="10">
        <v>35430</v>
      </c>
      <c r="B25" s="11" t="s">
        <v>8</v>
      </c>
      <c r="C25" s="11" t="s">
        <v>9</v>
      </c>
      <c r="D25" s="11" t="s">
        <v>10</v>
      </c>
      <c r="E25" s="13" t="s">
        <v>89</v>
      </c>
      <c r="F25" s="11" t="s">
        <v>90</v>
      </c>
      <c r="G25" s="11" t="s">
        <v>90</v>
      </c>
      <c r="H25" s="13">
        <v>2694.9</v>
      </c>
    </row>
    <row r="26" spans="1:8" x14ac:dyDescent="0.25">
      <c r="A26" s="10">
        <v>35430</v>
      </c>
      <c r="B26" s="11" t="s">
        <v>8</v>
      </c>
      <c r="C26" s="11" t="s">
        <v>9</v>
      </c>
      <c r="D26" s="11" t="s">
        <v>10</v>
      </c>
      <c r="E26" s="13" t="s">
        <v>89</v>
      </c>
      <c r="F26" s="11" t="s">
        <v>102</v>
      </c>
      <c r="G26" s="11" t="s">
        <v>106</v>
      </c>
      <c r="H26" s="13">
        <v>832</v>
      </c>
    </row>
    <row r="27" spans="1:8" x14ac:dyDescent="0.25">
      <c r="A27" s="10">
        <v>35430</v>
      </c>
      <c r="B27" s="11" t="s">
        <v>8</v>
      </c>
      <c r="C27" s="11" t="s">
        <v>9</v>
      </c>
      <c r="D27" s="11" t="s">
        <v>10</v>
      </c>
      <c r="E27" s="13" t="s">
        <v>89</v>
      </c>
      <c r="F27" s="11" t="s">
        <v>102</v>
      </c>
      <c r="G27" s="11" t="s">
        <v>103</v>
      </c>
      <c r="H27" s="13">
        <v>2063.9</v>
      </c>
    </row>
    <row r="28" spans="1:8" x14ac:dyDescent="0.25">
      <c r="A28" s="10">
        <v>35430</v>
      </c>
      <c r="B28" s="11" t="s">
        <v>8</v>
      </c>
      <c r="C28" s="11" t="s">
        <v>9</v>
      </c>
      <c r="D28" s="11" t="s">
        <v>10</v>
      </c>
      <c r="E28" s="13" t="s">
        <v>89</v>
      </c>
      <c r="F28" s="11" t="s">
        <v>577</v>
      </c>
      <c r="G28" s="11" t="s">
        <v>578</v>
      </c>
      <c r="H28" s="13">
        <v>725</v>
      </c>
    </row>
    <row r="29" spans="1:8" x14ac:dyDescent="0.25">
      <c r="A29" s="10">
        <v>35430</v>
      </c>
      <c r="B29" s="11" t="s">
        <v>8</v>
      </c>
      <c r="C29" s="11" t="s">
        <v>9</v>
      </c>
      <c r="D29" s="11" t="s">
        <v>10</v>
      </c>
      <c r="E29" s="13" t="s">
        <v>89</v>
      </c>
      <c r="F29" s="11" t="s">
        <v>577</v>
      </c>
      <c r="G29" s="11" t="s">
        <v>569</v>
      </c>
      <c r="H29" s="13">
        <v>750</v>
      </c>
    </row>
    <row r="30" spans="1:8" x14ac:dyDescent="0.25">
      <c r="A30" s="10">
        <v>35430</v>
      </c>
      <c r="B30" s="11" t="s">
        <v>8</v>
      </c>
      <c r="C30" s="11" t="s">
        <v>9</v>
      </c>
      <c r="D30" s="11" t="s">
        <v>10</v>
      </c>
      <c r="E30" s="13" t="s">
        <v>13</v>
      </c>
      <c r="F30" s="11" t="s">
        <v>29</v>
      </c>
      <c r="G30" s="11" t="s">
        <v>579</v>
      </c>
      <c r="H30" s="13">
        <v>245</v>
      </c>
    </row>
    <row r="31" spans="1:8" x14ac:dyDescent="0.25">
      <c r="A31" s="10">
        <v>35430</v>
      </c>
      <c r="B31" s="11" t="s">
        <v>8</v>
      </c>
      <c r="C31" s="11" t="s">
        <v>9</v>
      </c>
      <c r="D31" s="11" t="s">
        <v>10</v>
      </c>
      <c r="E31" s="13" t="s">
        <v>13</v>
      </c>
      <c r="F31" s="11" t="s">
        <v>29</v>
      </c>
      <c r="G31" s="11" t="s">
        <v>30</v>
      </c>
      <c r="H31" s="13">
        <v>2104.8000000000002</v>
      </c>
    </row>
    <row r="32" spans="1:8" x14ac:dyDescent="0.25">
      <c r="A32" s="10">
        <v>35430</v>
      </c>
      <c r="B32" s="11" t="s">
        <v>8</v>
      </c>
      <c r="C32" s="11" t="s">
        <v>9</v>
      </c>
      <c r="D32" s="11" t="s">
        <v>10</v>
      </c>
      <c r="E32" s="13" t="s">
        <v>13</v>
      </c>
      <c r="F32" s="11" t="s">
        <v>71</v>
      </c>
      <c r="G32" s="11" t="s">
        <v>580</v>
      </c>
      <c r="H32" s="13">
        <v>2959.9</v>
      </c>
    </row>
    <row r="33" spans="1:8" x14ac:dyDescent="0.25">
      <c r="A33" s="10">
        <v>35430</v>
      </c>
      <c r="B33" s="11" t="s">
        <v>8</v>
      </c>
      <c r="C33" s="11" t="s">
        <v>9</v>
      </c>
      <c r="D33" s="11" t="s">
        <v>10</v>
      </c>
      <c r="E33" s="13" t="s">
        <v>13</v>
      </c>
      <c r="F33" s="11" t="s">
        <v>71</v>
      </c>
      <c r="G33" s="11" t="s">
        <v>575</v>
      </c>
      <c r="H33" s="13">
        <v>4014.2</v>
      </c>
    </row>
    <row r="34" spans="1:8" x14ac:dyDescent="0.25">
      <c r="A34" s="10">
        <v>35430</v>
      </c>
      <c r="B34" s="11" t="s">
        <v>8</v>
      </c>
      <c r="C34" s="11" t="s">
        <v>9</v>
      </c>
      <c r="D34" s="11" t="s">
        <v>10</v>
      </c>
      <c r="E34" s="13" t="s">
        <v>13</v>
      </c>
      <c r="F34" s="11" t="s">
        <v>71</v>
      </c>
      <c r="G34" s="11" t="s">
        <v>69</v>
      </c>
      <c r="H34" s="13">
        <v>4605.7</v>
      </c>
    </row>
    <row r="35" spans="1:8" x14ac:dyDescent="0.25">
      <c r="A35" s="10">
        <v>35430</v>
      </c>
      <c r="B35" s="11" t="s">
        <v>8</v>
      </c>
      <c r="C35" s="11" t="s">
        <v>9</v>
      </c>
      <c r="D35" s="11" t="s">
        <v>10</v>
      </c>
      <c r="E35" s="13" t="s">
        <v>13</v>
      </c>
      <c r="F35" s="11" t="s">
        <v>71</v>
      </c>
      <c r="G35" s="11" t="s">
        <v>230</v>
      </c>
      <c r="H35" s="13">
        <v>3140</v>
      </c>
    </row>
    <row r="36" spans="1:8" x14ac:dyDescent="0.25">
      <c r="A36" s="10">
        <v>35430</v>
      </c>
      <c r="B36" s="11" t="s">
        <v>8</v>
      </c>
      <c r="C36" s="11" t="s">
        <v>9</v>
      </c>
      <c r="D36" s="11" t="s">
        <v>10</v>
      </c>
      <c r="E36" s="13" t="s">
        <v>13</v>
      </c>
      <c r="F36" s="11" t="s">
        <v>71</v>
      </c>
      <c r="G36" s="11" t="s">
        <v>200</v>
      </c>
      <c r="H36" s="13">
        <v>3056.7</v>
      </c>
    </row>
    <row r="37" spans="1:8" x14ac:dyDescent="0.25">
      <c r="A37" s="10">
        <v>35430</v>
      </c>
      <c r="B37" s="11" t="s">
        <v>8</v>
      </c>
      <c r="C37" s="11" t="s">
        <v>9</v>
      </c>
      <c r="D37" s="11" t="s">
        <v>10</v>
      </c>
      <c r="E37" s="13" t="s">
        <v>13</v>
      </c>
      <c r="F37" s="11" t="s">
        <v>71</v>
      </c>
      <c r="G37" s="11" t="s">
        <v>117</v>
      </c>
      <c r="H37" s="13">
        <v>2887.9</v>
      </c>
    </row>
    <row r="38" spans="1:8" x14ac:dyDescent="0.25">
      <c r="A38" s="10">
        <v>35430</v>
      </c>
      <c r="B38" s="11" t="s">
        <v>8</v>
      </c>
      <c r="C38" s="11" t="s">
        <v>9</v>
      </c>
      <c r="D38" s="11" t="s">
        <v>10</v>
      </c>
      <c r="E38" s="13" t="s">
        <v>13</v>
      </c>
      <c r="F38" s="11" t="s">
        <v>161</v>
      </c>
      <c r="G38" s="11" t="s">
        <v>581</v>
      </c>
      <c r="H38" s="13">
        <v>1804.3</v>
      </c>
    </row>
    <row r="39" spans="1:8" x14ac:dyDescent="0.25">
      <c r="A39" s="10">
        <v>35430</v>
      </c>
      <c r="B39" s="11" t="s">
        <v>8</v>
      </c>
      <c r="C39" s="11" t="s">
        <v>9</v>
      </c>
      <c r="D39" s="11" t="s">
        <v>10</v>
      </c>
      <c r="E39" s="13" t="s">
        <v>13</v>
      </c>
      <c r="F39" s="11" t="s">
        <v>161</v>
      </c>
      <c r="G39" s="11" t="s">
        <v>162</v>
      </c>
      <c r="H39" s="13">
        <v>1691.1</v>
      </c>
    </row>
    <row r="40" spans="1:8" x14ac:dyDescent="0.25">
      <c r="A40" s="10">
        <v>35430</v>
      </c>
      <c r="B40" s="11" t="s">
        <v>8</v>
      </c>
      <c r="C40" s="11" t="s">
        <v>9</v>
      </c>
      <c r="D40" s="11" t="s">
        <v>10</v>
      </c>
      <c r="E40" s="13" t="s">
        <v>13</v>
      </c>
      <c r="F40" s="11" t="s">
        <v>161</v>
      </c>
      <c r="G40" s="11" t="s">
        <v>582</v>
      </c>
      <c r="H40" s="13">
        <v>2162.6</v>
      </c>
    </row>
    <row r="41" spans="1:8" x14ac:dyDescent="0.25">
      <c r="A41" s="10">
        <v>35430</v>
      </c>
      <c r="B41" s="11" t="s">
        <v>8</v>
      </c>
      <c r="C41" s="11" t="s">
        <v>9</v>
      </c>
      <c r="D41" s="11" t="s">
        <v>10</v>
      </c>
      <c r="E41" s="13" t="s">
        <v>13</v>
      </c>
      <c r="F41" s="11" t="s">
        <v>161</v>
      </c>
      <c r="G41" s="11" t="s">
        <v>167</v>
      </c>
      <c r="H41" s="13">
        <v>7380.9</v>
      </c>
    </row>
    <row r="42" spans="1:8" x14ac:dyDescent="0.25">
      <c r="A42" s="10">
        <v>35430</v>
      </c>
      <c r="B42" s="11" t="s">
        <v>8</v>
      </c>
      <c r="C42" s="11" t="s">
        <v>9</v>
      </c>
      <c r="D42" s="11" t="s">
        <v>10</v>
      </c>
      <c r="E42" s="13" t="s">
        <v>13</v>
      </c>
      <c r="F42" s="11" t="s">
        <v>571</v>
      </c>
      <c r="G42" s="11" t="s">
        <v>364</v>
      </c>
      <c r="H42" s="13">
        <v>645</v>
      </c>
    </row>
    <row r="43" spans="1:8" x14ac:dyDescent="0.25">
      <c r="A43" s="10">
        <v>35430</v>
      </c>
      <c r="B43" s="11" t="s">
        <v>8</v>
      </c>
      <c r="C43" s="11" t="s">
        <v>9</v>
      </c>
      <c r="D43" s="11" t="s">
        <v>10</v>
      </c>
      <c r="E43" s="13" t="s">
        <v>13</v>
      </c>
      <c r="F43" s="11" t="s">
        <v>571</v>
      </c>
      <c r="G43" s="11" t="s">
        <v>133</v>
      </c>
      <c r="H43" s="13">
        <v>3724.4</v>
      </c>
    </row>
    <row r="44" spans="1:8" x14ac:dyDescent="0.25">
      <c r="A44" s="10">
        <v>35430</v>
      </c>
      <c r="B44" s="11" t="s">
        <v>8</v>
      </c>
      <c r="C44" s="11" t="s">
        <v>9</v>
      </c>
      <c r="D44" s="11" t="s">
        <v>10</v>
      </c>
      <c r="E44" s="13" t="s">
        <v>13</v>
      </c>
      <c r="F44" s="11" t="s">
        <v>571</v>
      </c>
      <c r="G44" s="11" t="s">
        <v>572</v>
      </c>
      <c r="H44" s="13">
        <v>5161.1000000000004</v>
      </c>
    </row>
    <row r="45" spans="1:8" x14ac:dyDescent="0.25">
      <c r="A45" s="10">
        <v>35430</v>
      </c>
      <c r="B45" s="11" t="s">
        <v>8</v>
      </c>
      <c r="C45" s="11" t="s">
        <v>9</v>
      </c>
      <c r="D45" s="11" t="s">
        <v>10</v>
      </c>
      <c r="E45" s="13" t="s">
        <v>13</v>
      </c>
      <c r="F45" s="11" t="s">
        <v>138</v>
      </c>
      <c r="G45" s="11" t="s">
        <v>205</v>
      </c>
      <c r="H45" s="13">
        <v>4588.5</v>
      </c>
    </row>
    <row r="46" spans="1:8" x14ac:dyDescent="0.25">
      <c r="A46" s="10">
        <v>35430</v>
      </c>
      <c r="B46" s="11" t="s">
        <v>8</v>
      </c>
      <c r="C46" s="11" t="s">
        <v>9</v>
      </c>
      <c r="D46" s="11" t="s">
        <v>10</v>
      </c>
      <c r="E46" s="13" t="s">
        <v>13</v>
      </c>
      <c r="F46" s="11" t="s">
        <v>138</v>
      </c>
      <c r="G46" s="11" t="s">
        <v>583</v>
      </c>
      <c r="H46" s="13">
        <v>300</v>
      </c>
    </row>
    <row r="47" spans="1:8" x14ac:dyDescent="0.25">
      <c r="A47" s="10">
        <v>35430</v>
      </c>
      <c r="B47" s="11" t="s">
        <v>8</v>
      </c>
      <c r="C47" s="11" t="s">
        <v>9</v>
      </c>
      <c r="D47" s="11" t="s">
        <v>10</v>
      </c>
      <c r="E47" s="13" t="s">
        <v>13</v>
      </c>
      <c r="F47" s="11" t="s">
        <v>138</v>
      </c>
      <c r="G47" s="11" t="s">
        <v>584</v>
      </c>
      <c r="H47" s="13">
        <v>2200</v>
      </c>
    </row>
    <row r="48" spans="1:8" x14ac:dyDescent="0.25">
      <c r="A48" s="10">
        <v>35430</v>
      </c>
      <c r="B48" s="11" t="s">
        <v>8</v>
      </c>
      <c r="C48" s="11" t="s">
        <v>9</v>
      </c>
      <c r="D48" s="11" t="s">
        <v>10</v>
      </c>
      <c r="E48" s="13" t="s">
        <v>13</v>
      </c>
      <c r="F48" s="11" t="s">
        <v>138</v>
      </c>
      <c r="G48" s="11" t="s">
        <v>139</v>
      </c>
      <c r="H48" s="13">
        <v>1155</v>
      </c>
    </row>
    <row r="49" spans="1:8" x14ac:dyDescent="0.25">
      <c r="A49" s="10">
        <v>35430</v>
      </c>
      <c r="B49" s="11" t="s">
        <v>8</v>
      </c>
      <c r="C49" s="11" t="s">
        <v>9</v>
      </c>
      <c r="D49" s="11" t="s">
        <v>10</v>
      </c>
      <c r="E49" s="13" t="s">
        <v>13</v>
      </c>
      <c r="F49" s="11" t="s">
        <v>138</v>
      </c>
      <c r="G49" s="11" t="s">
        <v>585</v>
      </c>
      <c r="H49" s="13">
        <v>1040</v>
      </c>
    </row>
    <row r="50" spans="1:8" x14ac:dyDescent="0.25">
      <c r="A50" s="10">
        <v>35430</v>
      </c>
      <c r="B50" s="11" t="s">
        <v>8</v>
      </c>
      <c r="C50" s="11" t="s">
        <v>9</v>
      </c>
      <c r="D50" s="11" t="s">
        <v>10</v>
      </c>
      <c r="E50" s="13" t="s">
        <v>13</v>
      </c>
      <c r="F50" s="11" t="s">
        <v>111</v>
      </c>
      <c r="G50" s="11" t="s">
        <v>112</v>
      </c>
      <c r="H50" s="13">
        <v>4870</v>
      </c>
    </row>
    <row r="51" spans="1:8" x14ac:dyDescent="0.25">
      <c r="A51" s="10">
        <v>35430</v>
      </c>
      <c r="B51" s="11" t="s">
        <v>8</v>
      </c>
      <c r="C51" s="11" t="s">
        <v>9</v>
      </c>
      <c r="D51" s="11" t="s">
        <v>10</v>
      </c>
      <c r="E51" s="13" t="s">
        <v>13</v>
      </c>
      <c r="F51" s="11" t="s">
        <v>111</v>
      </c>
      <c r="G51" s="11" t="s">
        <v>356</v>
      </c>
      <c r="H51" s="13">
        <v>174</v>
      </c>
    </row>
    <row r="52" spans="1:8" x14ac:dyDescent="0.25">
      <c r="A52" s="10">
        <v>35430</v>
      </c>
      <c r="B52" s="11" t="s">
        <v>8</v>
      </c>
      <c r="C52" s="11" t="s">
        <v>9</v>
      </c>
      <c r="D52" s="11" t="s">
        <v>10</v>
      </c>
      <c r="E52" s="13" t="s">
        <v>13</v>
      </c>
      <c r="F52" s="11" t="s">
        <v>111</v>
      </c>
      <c r="G52" s="11" t="s">
        <v>586</v>
      </c>
      <c r="H52" s="13">
        <v>262</v>
      </c>
    </row>
    <row r="53" spans="1:8" x14ac:dyDescent="0.25">
      <c r="A53" s="10">
        <v>35430</v>
      </c>
      <c r="B53" s="11" t="s">
        <v>8</v>
      </c>
      <c r="C53" s="11" t="s">
        <v>9</v>
      </c>
      <c r="D53" s="11" t="s">
        <v>10</v>
      </c>
      <c r="E53" s="13" t="s">
        <v>13</v>
      </c>
      <c r="F53" s="11" t="s">
        <v>248</v>
      </c>
      <c r="G53" s="11" t="s">
        <v>262</v>
      </c>
      <c r="H53" s="13">
        <v>4625.7</v>
      </c>
    </row>
    <row r="54" spans="1:8" x14ac:dyDescent="0.25">
      <c r="A54" s="10">
        <v>35430</v>
      </c>
      <c r="B54" s="11" t="s">
        <v>8</v>
      </c>
      <c r="C54" s="11" t="s">
        <v>9</v>
      </c>
      <c r="D54" s="11" t="s">
        <v>10</v>
      </c>
      <c r="E54" s="13" t="s">
        <v>13</v>
      </c>
      <c r="F54" s="11" t="s">
        <v>248</v>
      </c>
      <c r="G54" s="11" t="s">
        <v>587</v>
      </c>
      <c r="H54" s="13">
        <v>1990</v>
      </c>
    </row>
    <row r="55" spans="1:8" x14ac:dyDescent="0.25">
      <c r="A55" s="10">
        <v>35430</v>
      </c>
      <c r="B55" s="11" t="s">
        <v>8</v>
      </c>
      <c r="C55" s="11" t="s">
        <v>9</v>
      </c>
      <c r="D55" s="11" t="s">
        <v>10</v>
      </c>
      <c r="E55" s="13" t="s">
        <v>13</v>
      </c>
      <c r="F55" s="11" t="s">
        <v>248</v>
      </c>
      <c r="G55" s="11" t="s">
        <v>588</v>
      </c>
      <c r="H55" s="13">
        <v>2490.9</v>
      </c>
    </row>
    <row r="56" spans="1:8" x14ac:dyDescent="0.25">
      <c r="A56" s="10">
        <v>35430</v>
      </c>
      <c r="B56" s="11" t="s">
        <v>8</v>
      </c>
      <c r="C56" s="11" t="s">
        <v>9</v>
      </c>
      <c r="D56" s="11" t="s">
        <v>10</v>
      </c>
      <c r="E56" s="13" t="s">
        <v>13</v>
      </c>
      <c r="F56" s="11" t="s">
        <v>248</v>
      </c>
      <c r="G56" s="11" t="s">
        <v>43</v>
      </c>
      <c r="H56" s="13">
        <v>765.8</v>
      </c>
    </row>
    <row r="57" spans="1:8" x14ac:dyDescent="0.25">
      <c r="A57" s="10">
        <v>35430</v>
      </c>
      <c r="B57" s="11" t="s">
        <v>8</v>
      </c>
      <c r="C57" s="11" t="s">
        <v>9</v>
      </c>
      <c r="D57" s="11" t="s">
        <v>10</v>
      </c>
      <c r="E57" s="13" t="s">
        <v>13</v>
      </c>
      <c r="F57" s="11" t="s">
        <v>19</v>
      </c>
      <c r="G57" s="11" t="s">
        <v>589</v>
      </c>
      <c r="H57" s="13">
        <v>790</v>
      </c>
    </row>
    <row r="58" spans="1:8" x14ac:dyDescent="0.25">
      <c r="A58" s="10">
        <v>35430</v>
      </c>
      <c r="B58" s="11" t="s">
        <v>8</v>
      </c>
      <c r="C58" s="11" t="s">
        <v>9</v>
      </c>
      <c r="D58" s="11" t="s">
        <v>10</v>
      </c>
      <c r="E58" s="13" t="s">
        <v>13</v>
      </c>
      <c r="F58" s="11" t="s">
        <v>19</v>
      </c>
      <c r="G58" s="11" t="s">
        <v>573</v>
      </c>
      <c r="H58" s="13">
        <v>17602.3</v>
      </c>
    </row>
    <row r="59" spans="1:8" x14ac:dyDescent="0.25">
      <c r="A59" s="10">
        <v>35430</v>
      </c>
      <c r="B59" s="11" t="s">
        <v>8</v>
      </c>
      <c r="C59" s="11" t="s">
        <v>9</v>
      </c>
      <c r="D59" s="11" t="s">
        <v>10</v>
      </c>
      <c r="E59" s="13" t="s">
        <v>13</v>
      </c>
      <c r="F59" s="11" t="s">
        <v>19</v>
      </c>
      <c r="G59" s="11" t="s">
        <v>590</v>
      </c>
      <c r="H59" s="13">
        <v>13014.9</v>
      </c>
    </row>
    <row r="60" spans="1:8" x14ac:dyDescent="0.25">
      <c r="A60" s="10">
        <v>35430</v>
      </c>
      <c r="B60" s="11" t="s">
        <v>8</v>
      </c>
      <c r="C60" s="11" t="s">
        <v>9</v>
      </c>
      <c r="D60" s="11" t="s">
        <v>10</v>
      </c>
      <c r="E60" s="13" t="s">
        <v>13</v>
      </c>
      <c r="F60" s="11" t="s">
        <v>19</v>
      </c>
      <c r="G60" s="11" t="s">
        <v>574</v>
      </c>
      <c r="H60" s="13">
        <v>5264.8</v>
      </c>
    </row>
    <row r="61" spans="1:8" x14ac:dyDescent="0.25">
      <c r="A61" s="10">
        <v>35430</v>
      </c>
      <c r="B61" s="11" t="s">
        <v>8</v>
      </c>
      <c r="C61" s="11" t="s">
        <v>9</v>
      </c>
      <c r="D61" s="11" t="s">
        <v>10</v>
      </c>
      <c r="E61" s="13" t="s">
        <v>13</v>
      </c>
      <c r="F61" s="11" t="s">
        <v>19</v>
      </c>
      <c r="G61" s="11" t="s">
        <v>21</v>
      </c>
      <c r="H61" s="13">
        <v>3362.7</v>
      </c>
    </row>
    <row r="62" spans="1:8" x14ac:dyDescent="0.25">
      <c r="A62" s="10">
        <v>35430</v>
      </c>
      <c r="B62" s="11" t="s">
        <v>8</v>
      </c>
      <c r="C62" s="11" t="s">
        <v>9</v>
      </c>
      <c r="D62" s="11" t="s">
        <v>10</v>
      </c>
      <c r="E62" s="13" t="s">
        <v>13</v>
      </c>
      <c r="F62" s="11" t="s">
        <v>591</v>
      </c>
      <c r="G62" s="11" t="s">
        <v>592</v>
      </c>
      <c r="H62" s="13">
        <v>375</v>
      </c>
    </row>
    <row r="63" spans="1:8" x14ac:dyDescent="0.25">
      <c r="A63" s="10">
        <v>35430</v>
      </c>
      <c r="B63" s="11" t="s">
        <v>8</v>
      </c>
      <c r="C63" s="11" t="s">
        <v>9</v>
      </c>
      <c r="D63" s="11" t="s">
        <v>10</v>
      </c>
      <c r="E63" s="13" t="s">
        <v>13</v>
      </c>
      <c r="F63" s="11" t="s">
        <v>34</v>
      </c>
      <c r="G63" s="11" t="s">
        <v>593</v>
      </c>
      <c r="H63" s="13">
        <v>1417.5</v>
      </c>
    </row>
    <row r="64" spans="1:8" x14ac:dyDescent="0.25">
      <c r="A64" s="10">
        <v>35430</v>
      </c>
      <c r="B64" s="11" t="s">
        <v>8</v>
      </c>
      <c r="C64" s="11" t="s">
        <v>9</v>
      </c>
      <c r="D64" s="11" t="s">
        <v>10</v>
      </c>
      <c r="E64" s="13" t="s">
        <v>13</v>
      </c>
      <c r="F64" s="11" t="s">
        <v>34</v>
      </c>
      <c r="G64" s="11" t="s">
        <v>171</v>
      </c>
      <c r="H64" s="13">
        <v>2084.1</v>
      </c>
    </row>
    <row r="65" spans="1:8" x14ac:dyDescent="0.25">
      <c r="A65" s="10">
        <v>35430</v>
      </c>
      <c r="B65" s="11" t="s">
        <v>8</v>
      </c>
      <c r="C65" s="11" t="s">
        <v>9</v>
      </c>
      <c r="D65" s="11" t="s">
        <v>10</v>
      </c>
      <c r="E65" s="13" t="s">
        <v>13</v>
      </c>
      <c r="F65" s="11" t="s">
        <v>34</v>
      </c>
      <c r="G65" s="11" t="s">
        <v>57</v>
      </c>
      <c r="H65" s="13">
        <v>8970.2999999999993</v>
      </c>
    </row>
    <row r="66" spans="1:8" x14ac:dyDescent="0.25">
      <c r="A66" s="10">
        <v>35430</v>
      </c>
      <c r="B66" s="11" t="s">
        <v>8</v>
      </c>
      <c r="C66" s="11" t="s">
        <v>9</v>
      </c>
      <c r="D66" s="11" t="s">
        <v>10</v>
      </c>
      <c r="E66" s="13" t="s">
        <v>13</v>
      </c>
      <c r="F66" s="11" t="s">
        <v>34</v>
      </c>
      <c r="G66" s="11" t="s">
        <v>47</v>
      </c>
      <c r="H66" s="13">
        <v>2396.4</v>
      </c>
    </row>
    <row r="67" spans="1:8" x14ac:dyDescent="0.25">
      <c r="A67" s="10">
        <v>35430</v>
      </c>
      <c r="B67" s="11" t="s">
        <v>8</v>
      </c>
      <c r="C67" s="11" t="s">
        <v>9</v>
      </c>
      <c r="D67" s="11" t="s">
        <v>10</v>
      </c>
      <c r="E67" s="13" t="s">
        <v>13</v>
      </c>
      <c r="F67" s="11" t="s">
        <v>34</v>
      </c>
      <c r="G67" s="11" t="s">
        <v>36</v>
      </c>
      <c r="H67" s="13">
        <v>6129.4</v>
      </c>
    </row>
    <row r="68" spans="1:8" x14ac:dyDescent="0.25">
      <c r="A68" s="10">
        <v>35430</v>
      </c>
      <c r="B68" s="11" t="s">
        <v>8</v>
      </c>
      <c r="C68" s="11" t="s">
        <v>9</v>
      </c>
      <c r="D68" s="11" t="s">
        <v>10</v>
      </c>
      <c r="E68" s="13" t="s">
        <v>13</v>
      </c>
      <c r="F68" s="11" t="s">
        <v>42</v>
      </c>
      <c r="G68" s="11" t="s">
        <v>594</v>
      </c>
      <c r="H68" s="13">
        <v>545</v>
      </c>
    </row>
    <row r="69" spans="1:8" x14ac:dyDescent="0.25">
      <c r="A69" s="10">
        <v>35430</v>
      </c>
      <c r="B69" s="11" t="s">
        <v>8</v>
      </c>
      <c r="C69" s="11" t="s">
        <v>9</v>
      </c>
      <c r="D69" s="11" t="s">
        <v>10</v>
      </c>
      <c r="E69" s="13" t="s">
        <v>13</v>
      </c>
      <c r="F69" s="11" t="s">
        <v>42</v>
      </c>
      <c r="G69" s="11" t="s">
        <v>595</v>
      </c>
      <c r="H69" s="13">
        <v>2268</v>
      </c>
    </row>
    <row r="70" spans="1:8" x14ac:dyDescent="0.25">
      <c r="A70" s="10">
        <v>35430</v>
      </c>
      <c r="B70" s="11" t="s">
        <v>8</v>
      </c>
      <c r="C70" s="11" t="s">
        <v>9</v>
      </c>
      <c r="D70" s="11" t="s">
        <v>10</v>
      </c>
      <c r="E70" s="13" t="s">
        <v>13</v>
      </c>
      <c r="F70" s="11" t="s">
        <v>14</v>
      </c>
      <c r="G70" s="11" t="s">
        <v>94</v>
      </c>
      <c r="H70" s="13">
        <v>1995</v>
      </c>
    </row>
    <row r="71" spans="1:8" x14ac:dyDescent="0.25">
      <c r="A71" s="10">
        <v>35430</v>
      </c>
      <c r="B71" s="11" t="s">
        <v>8</v>
      </c>
      <c r="C71" s="11" t="s">
        <v>9</v>
      </c>
      <c r="D71" s="11" t="s">
        <v>10</v>
      </c>
      <c r="E71" s="13" t="s">
        <v>13</v>
      </c>
      <c r="F71" s="11" t="s">
        <v>14</v>
      </c>
      <c r="G71" s="11" t="s">
        <v>596</v>
      </c>
      <c r="H71" s="13">
        <v>2000</v>
      </c>
    </row>
    <row r="72" spans="1:8" x14ac:dyDescent="0.25">
      <c r="A72" s="10">
        <v>35430</v>
      </c>
      <c r="B72" s="11" t="s">
        <v>8</v>
      </c>
      <c r="C72" s="11" t="s">
        <v>9</v>
      </c>
      <c r="D72" s="11" t="s">
        <v>10</v>
      </c>
      <c r="E72" s="13" t="s">
        <v>13</v>
      </c>
      <c r="F72" s="11" t="s">
        <v>14</v>
      </c>
      <c r="G72" s="11" t="s">
        <v>597</v>
      </c>
      <c r="H72" s="13">
        <v>1510.8</v>
      </c>
    </row>
    <row r="73" spans="1:8" x14ac:dyDescent="0.25">
      <c r="A73" s="10">
        <v>35430</v>
      </c>
      <c r="B73" s="11" t="s">
        <v>8</v>
      </c>
      <c r="C73" s="11" t="s">
        <v>9</v>
      </c>
      <c r="D73" s="11" t="s">
        <v>10</v>
      </c>
      <c r="E73" s="13" t="s">
        <v>13</v>
      </c>
      <c r="F73" s="11" t="s">
        <v>11</v>
      </c>
      <c r="G73" s="11" t="s">
        <v>598</v>
      </c>
      <c r="H73" s="13">
        <v>635.20000000000005</v>
      </c>
    </row>
    <row r="74" spans="1:8" x14ac:dyDescent="0.25">
      <c r="A74" s="10">
        <v>35430</v>
      </c>
      <c r="B74" s="11" t="s">
        <v>8</v>
      </c>
      <c r="C74" s="11" t="s">
        <v>9</v>
      </c>
      <c r="D74" s="11" t="s">
        <v>10</v>
      </c>
      <c r="E74" s="13" t="s">
        <v>13</v>
      </c>
      <c r="F74" s="11" t="s">
        <v>11</v>
      </c>
      <c r="G74" s="11" t="s">
        <v>150</v>
      </c>
      <c r="H74" s="13">
        <v>7874.9</v>
      </c>
    </row>
    <row r="75" spans="1:8" x14ac:dyDescent="0.25">
      <c r="A75" s="10">
        <v>35430</v>
      </c>
      <c r="B75" s="11" t="s">
        <v>8</v>
      </c>
      <c r="C75" s="11" t="s">
        <v>9</v>
      </c>
      <c r="D75" s="11" t="s">
        <v>10</v>
      </c>
      <c r="E75" s="13" t="s">
        <v>13</v>
      </c>
      <c r="F75" s="11" t="s">
        <v>11</v>
      </c>
      <c r="G75" s="11" t="s">
        <v>576</v>
      </c>
      <c r="H75" s="13">
        <v>4223.3999999999996</v>
      </c>
    </row>
    <row r="76" spans="1:8" x14ac:dyDescent="0.25">
      <c r="A76" s="10">
        <v>35430</v>
      </c>
      <c r="B76" s="11" t="s">
        <v>8</v>
      </c>
      <c r="C76" s="11" t="s">
        <v>9</v>
      </c>
      <c r="D76" s="11" t="s">
        <v>10</v>
      </c>
      <c r="E76" s="13" t="s">
        <v>13</v>
      </c>
      <c r="F76" s="11" t="s">
        <v>126</v>
      </c>
      <c r="G76" s="11" t="s">
        <v>599</v>
      </c>
      <c r="H76" s="13">
        <v>6428.3</v>
      </c>
    </row>
    <row r="77" spans="1:8" x14ac:dyDescent="0.25">
      <c r="A77" s="10">
        <v>35430</v>
      </c>
      <c r="B77" s="11" t="s">
        <v>8</v>
      </c>
      <c r="C77" s="11" t="s">
        <v>9</v>
      </c>
      <c r="D77" s="11" t="s">
        <v>10</v>
      </c>
      <c r="E77" s="13" t="s">
        <v>13</v>
      </c>
      <c r="F77" s="11" t="s">
        <v>126</v>
      </c>
      <c r="G77" s="11" t="s">
        <v>570</v>
      </c>
      <c r="H77" s="13">
        <v>832</v>
      </c>
    </row>
    <row r="78" spans="1:8" x14ac:dyDescent="0.25">
      <c r="A78" s="10">
        <v>35430</v>
      </c>
      <c r="B78" s="11" t="s">
        <v>8</v>
      </c>
      <c r="C78" s="11" t="s">
        <v>9</v>
      </c>
      <c r="D78" s="11" t="s">
        <v>10</v>
      </c>
      <c r="E78" s="13" t="s">
        <v>13</v>
      </c>
      <c r="F78" s="11" t="s">
        <v>126</v>
      </c>
      <c r="G78" s="11" t="s">
        <v>600</v>
      </c>
      <c r="H78" s="13">
        <v>200</v>
      </c>
    </row>
    <row r="79" spans="1:8" x14ac:dyDescent="0.25">
      <c r="A79" s="10">
        <v>35430</v>
      </c>
      <c r="B79" s="11" t="s">
        <v>8</v>
      </c>
      <c r="C79" s="11" t="s">
        <v>9</v>
      </c>
      <c r="D79" s="11" t="s">
        <v>10</v>
      </c>
      <c r="E79" s="13" t="s">
        <v>188</v>
      </c>
      <c r="F79" s="11" t="s">
        <v>188</v>
      </c>
      <c r="G79" s="11" t="s">
        <v>601</v>
      </c>
      <c r="H79" s="13">
        <v>100</v>
      </c>
    </row>
    <row r="80" spans="1:8" x14ac:dyDescent="0.25">
      <c r="A80" s="10">
        <v>35430</v>
      </c>
      <c r="B80" s="11" t="s">
        <v>8</v>
      </c>
      <c r="C80" s="11" t="s">
        <v>9</v>
      </c>
      <c r="D80" s="11" t="s">
        <v>10</v>
      </c>
      <c r="E80" s="13" t="s">
        <v>188</v>
      </c>
      <c r="F80" s="11" t="s">
        <v>188</v>
      </c>
      <c r="G80" s="11" t="s">
        <v>602</v>
      </c>
      <c r="H80" s="13">
        <v>770.8</v>
      </c>
    </row>
    <row r="81" spans="1:8" x14ac:dyDescent="0.25">
      <c r="A81" s="10">
        <v>35430</v>
      </c>
      <c r="B81" s="11" t="s">
        <v>8</v>
      </c>
      <c r="C81" s="11" t="s">
        <v>9</v>
      </c>
      <c r="D81" s="11" t="s">
        <v>10</v>
      </c>
      <c r="E81" s="13" t="s">
        <v>188</v>
      </c>
      <c r="F81" s="11" t="s">
        <v>188</v>
      </c>
      <c r="G81" s="11" t="s">
        <v>187</v>
      </c>
      <c r="H81" s="13">
        <v>9218</v>
      </c>
    </row>
    <row r="82" spans="1:8" x14ac:dyDescent="0.25">
      <c r="A82" s="10">
        <v>35430</v>
      </c>
      <c r="B82" s="11" t="s">
        <v>97</v>
      </c>
      <c r="C82" s="11" t="s">
        <v>98</v>
      </c>
      <c r="D82" s="11" t="s">
        <v>462</v>
      </c>
      <c r="E82" s="13" t="s">
        <v>89</v>
      </c>
      <c r="F82" s="11" t="s">
        <v>102</v>
      </c>
      <c r="G82" s="11" t="s">
        <v>103</v>
      </c>
      <c r="H82" s="13">
        <v>250</v>
      </c>
    </row>
    <row r="83" spans="1:8" x14ac:dyDescent="0.25">
      <c r="A83" s="10">
        <v>35430</v>
      </c>
      <c r="B83" s="11" t="s">
        <v>97</v>
      </c>
      <c r="C83" s="11" t="s">
        <v>98</v>
      </c>
      <c r="D83" s="11" t="s">
        <v>99</v>
      </c>
      <c r="E83" s="13" t="s">
        <v>89</v>
      </c>
      <c r="F83" s="11" t="s">
        <v>102</v>
      </c>
      <c r="G83" s="11" t="s">
        <v>106</v>
      </c>
      <c r="H83" s="13">
        <v>260</v>
      </c>
    </row>
    <row r="84" spans="1:8" x14ac:dyDescent="0.25">
      <c r="A84" s="10">
        <v>35430</v>
      </c>
      <c r="B84" s="11" t="s">
        <v>97</v>
      </c>
      <c r="C84" s="11" t="s">
        <v>98</v>
      </c>
      <c r="D84" s="11" t="s">
        <v>99</v>
      </c>
      <c r="E84" s="13" t="s">
        <v>89</v>
      </c>
      <c r="F84" s="11" t="s">
        <v>102</v>
      </c>
      <c r="G84" s="11" t="s">
        <v>103</v>
      </c>
      <c r="H84" s="13">
        <v>222.5</v>
      </c>
    </row>
    <row r="85" spans="1:8" x14ac:dyDescent="0.25">
      <c r="A85" s="10">
        <v>35430</v>
      </c>
      <c r="B85" s="11" t="s">
        <v>97</v>
      </c>
      <c r="C85" s="11" t="s">
        <v>98</v>
      </c>
      <c r="D85" s="11" t="s">
        <v>99</v>
      </c>
      <c r="E85" s="13" t="s">
        <v>13</v>
      </c>
      <c r="F85" s="11" t="s">
        <v>71</v>
      </c>
      <c r="G85" s="11" t="s">
        <v>230</v>
      </c>
      <c r="H85" s="13">
        <v>550</v>
      </c>
    </row>
    <row r="86" spans="1:8" x14ac:dyDescent="0.25">
      <c r="A86" s="10">
        <v>35430</v>
      </c>
      <c r="B86" s="11" t="s">
        <v>97</v>
      </c>
      <c r="C86" s="11" t="s">
        <v>130</v>
      </c>
      <c r="D86" s="11" t="s">
        <v>288</v>
      </c>
      <c r="E86" s="13" t="s">
        <v>13</v>
      </c>
      <c r="F86" s="11" t="s">
        <v>138</v>
      </c>
      <c r="G86" s="11" t="s">
        <v>205</v>
      </c>
      <c r="H86" s="13">
        <v>658.8</v>
      </c>
    </row>
    <row r="87" spans="1:8" x14ac:dyDescent="0.25">
      <c r="A87" s="10">
        <v>35430</v>
      </c>
      <c r="B87" s="11" t="s">
        <v>97</v>
      </c>
      <c r="C87" s="11" t="s">
        <v>130</v>
      </c>
      <c r="D87" s="11" t="s">
        <v>288</v>
      </c>
      <c r="E87" s="13" t="s">
        <v>13</v>
      </c>
      <c r="F87" s="11" t="s">
        <v>138</v>
      </c>
      <c r="G87" s="11" t="s">
        <v>584</v>
      </c>
      <c r="H87" s="13">
        <v>350</v>
      </c>
    </row>
    <row r="88" spans="1:8" x14ac:dyDescent="0.25">
      <c r="A88" s="10">
        <v>35430</v>
      </c>
      <c r="B88" s="11" t="s">
        <v>97</v>
      </c>
      <c r="C88" s="11" t="s">
        <v>130</v>
      </c>
      <c r="D88" s="11" t="s">
        <v>288</v>
      </c>
      <c r="E88" s="13" t="s">
        <v>13</v>
      </c>
      <c r="F88" s="11" t="s">
        <v>11</v>
      </c>
      <c r="G88" s="11" t="s">
        <v>576</v>
      </c>
      <c r="H88" s="13">
        <v>300</v>
      </c>
    </row>
    <row r="89" spans="1:8" x14ac:dyDescent="0.25">
      <c r="A89" s="10">
        <v>35430</v>
      </c>
      <c r="B89" s="11" t="s">
        <v>97</v>
      </c>
      <c r="C89" s="11" t="s">
        <v>130</v>
      </c>
      <c r="D89" s="11" t="s">
        <v>131</v>
      </c>
      <c r="E89" s="13" t="s">
        <v>89</v>
      </c>
      <c r="F89" s="11" t="s">
        <v>90</v>
      </c>
      <c r="G89" s="11" t="s">
        <v>90</v>
      </c>
      <c r="H89" s="13">
        <v>200</v>
      </c>
    </row>
    <row r="90" spans="1:8" x14ac:dyDescent="0.25">
      <c r="A90" s="10">
        <v>35430</v>
      </c>
      <c r="B90" s="11" t="s">
        <v>97</v>
      </c>
      <c r="C90" s="11" t="s">
        <v>130</v>
      </c>
      <c r="D90" s="11" t="s">
        <v>131</v>
      </c>
      <c r="E90" s="13" t="s">
        <v>13</v>
      </c>
      <c r="F90" s="11" t="s">
        <v>71</v>
      </c>
      <c r="G90" s="11" t="s">
        <v>575</v>
      </c>
      <c r="H90" s="13">
        <v>250</v>
      </c>
    </row>
    <row r="91" spans="1:8" x14ac:dyDescent="0.25">
      <c r="A91" s="10">
        <v>35430</v>
      </c>
      <c r="B91" s="11" t="s">
        <v>97</v>
      </c>
      <c r="C91" s="11" t="s">
        <v>130</v>
      </c>
      <c r="D91" s="11" t="s">
        <v>131</v>
      </c>
      <c r="E91" s="13" t="s">
        <v>13</v>
      </c>
      <c r="F91" s="11" t="s">
        <v>126</v>
      </c>
      <c r="G91" s="11" t="s">
        <v>570</v>
      </c>
      <c r="H91" s="13">
        <v>350</v>
      </c>
    </row>
    <row r="92" spans="1:8" x14ac:dyDescent="0.25">
      <c r="A92" s="10">
        <v>35430</v>
      </c>
      <c r="B92" s="11" t="s">
        <v>97</v>
      </c>
      <c r="C92" s="11" t="s">
        <v>130</v>
      </c>
      <c r="D92" s="11" t="s">
        <v>466</v>
      </c>
      <c r="E92" s="13" t="s">
        <v>13</v>
      </c>
      <c r="F92" s="11" t="s">
        <v>138</v>
      </c>
      <c r="G92" s="11" t="s">
        <v>585</v>
      </c>
      <c r="H92" s="13">
        <v>1000</v>
      </c>
    </row>
    <row r="93" spans="1:8" x14ac:dyDescent="0.25">
      <c r="A93" s="10">
        <v>35461</v>
      </c>
      <c r="B93" s="11" t="s">
        <v>8</v>
      </c>
      <c r="C93" s="11" t="s">
        <v>67</v>
      </c>
      <c r="D93" s="11" t="s">
        <v>459</v>
      </c>
      <c r="E93" s="13" t="s">
        <v>13</v>
      </c>
      <c r="F93" s="11" t="s">
        <v>111</v>
      </c>
      <c r="G93" s="11" t="s">
        <v>356</v>
      </c>
      <c r="H93" s="13">
        <v>360</v>
      </c>
    </row>
    <row r="94" spans="1:8" x14ac:dyDescent="0.25">
      <c r="A94" s="10">
        <v>35461</v>
      </c>
      <c r="B94" s="11" t="s">
        <v>8</v>
      </c>
      <c r="C94" s="11" t="s">
        <v>67</v>
      </c>
      <c r="D94" s="11" t="s">
        <v>455</v>
      </c>
      <c r="E94" s="13" t="s">
        <v>13</v>
      </c>
      <c r="F94" s="11" t="s">
        <v>126</v>
      </c>
      <c r="G94" s="11" t="s">
        <v>570</v>
      </c>
      <c r="H94" s="13">
        <v>140</v>
      </c>
    </row>
    <row r="95" spans="1:8" x14ac:dyDescent="0.25">
      <c r="A95" s="10">
        <v>35461</v>
      </c>
      <c r="B95" s="11" t="s">
        <v>8</v>
      </c>
      <c r="C95" s="11" t="s">
        <v>67</v>
      </c>
      <c r="D95" s="11" t="s">
        <v>456</v>
      </c>
      <c r="E95" s="13" t="s">
        <v>13</v>
      </c>
      <c r="F95" s="11" t="s">
        <v>11</v>
      </c>
      <c r="G95" s="11" t="s">
        <v>150</v>
      </c>
      <c r="H95" s="13">
        <v>962</v>
      </c>
    </row>
    <row r="96" spans="1:8" x14ac:dyDescent="0.25">
      <c r="A96" s="10">
        <v>35461</v>
      </c>
      <c r="B96" s="11" t="s">
        <v>8</v>
      </c>
      <c r="C96" s="11" t="s">
        <v>67</v>
      </c>
      <c r="D96" s="11" t="s">
        <v>328</v>
      </c>
      <c r="E96" s="13" t="s">
        <v>13</v>
      </c>
      <c r="F96" s="11" t="s">
        <v>29</v>
      </c>
      <c r="G96" s="11" t="s">
        <v>30</v>
      </c>
      <c r="H96" s="13">
        <v>110</v>
      </c>
    </row>
    <row r="97" spans="1:8" x14ac:dyDescent="0.25">
      <c r="A97" s="10">
        <v>35461</v>
      </c>
      <c r="B97" s="11" t="s">
        <v>8</v>
      </c>
      <c r="C97" s="11" t="s">
        <v>67</v>
      </c>
      <c r="D97" s="11" t="s">
        <v>328</v>
      </c>
      <c r="E97" s="13" t="s">
        <v>13</v>
      </c>
      <c r="F97" s="11" t="s">
        <v>571</v>
      </c>
      <c r="G97" s="11" t="s">
        <v>572</v>
      </c>
      <c r="H97" s="13">
        <v>190</v>
      </c>
    </row>
    <row r="98" spans="1:8" x14ac:dyDescent="0.25">
      <c r="A98" s="10">
        <v>35461</v>
      </c>
      <c r="B98" s="11" t="s">
        <v>8</v>
      </c>
      <c r="C98" s="11" t="s">
        <v>67</v>
      </c>
      <c r="D98" s="11" t="s">
        <v>328</v>
      </c>
      <c r="E98" s="13" t="s">
        <v>13</v>
      </c>
      <c r="F98" s="11" t="s">
        <v>19</v>
      </c>
      <c r="G98" s="11" t="s">
        <v>573</v>
      </c>
      <c r="H98" s="13">
        <v>2815.7</v>
      </c>
    </row>
    <row r="99" spans="1:8" x14ac:dyDescent="0.25">
      <c r="A99" s="10">
        <v>35461</v>
      </c>
      <c r="B99" s="11" t="s">
        <v>8</v>
      </c>
      <c r="C99" s="11" t="s">
        <v>67</v>
      </c>
      <c r="D99" s="11" t="s">
        <v>328</v>
      </c>
      <c r="E99" s="13" t="s">
        <v>13</v>
      </c>
      <c r="F99" s="11" t="s">
        <v>19</v>
      </c>
      <c r="G99" s="11" t="s">
        <v>574</v>
      </c>
      <c r="H99" s="13">
        <v>256.2</v>
      </c>
    </row>
    <row r="100" spans="1:8" x14ac:dyDescent="0.25">
      <c r="A100" s="10">
        <v>35461</v>
      </c>
      <c r="B100" s="11" t="s">
        <v>8</v>
      </c>
      <c r="C100" s="11" t="s">
        <v>67</v>
      </c>
      <c r="D100" s="11" t="s">
        <v>328</v>
      </c>
      <c r="E100" s="13" t="s">
        <v>188</v>
      </c>
      <c r="F100" s="11" t="s">
        <v>188</v>
      </c>
      <c r="G100" s="11" t="s">
        <v>187</v>
      </c>
      <c r="H100" s="13">
        <v>2392.1</v>
      </c>
    </row>
    <row r="101" spans="1:8" x14ac:dyDescent="0.25">
      <c r="A101" s="10">
        <v>35461</v>
      </c>
      <c r="B101" s="11" t="s">
        <v>8</v>
      </c>
      <c r="C101" s="11" t="s">
        <v>9</v>
      </c>
      <c r="D101" s="11" t="s">
        <v>153</v>
      </c>
      <c r="E101" s="13" t="s">
        <v>13</v>
      </c>
      <c r="F101" s="11" t="s">
        <v>71</v>
      </c>
      <c r="G101" s="11" t="s">
        <v>575</v>
      </c>
      <c r="H101" s="13">
        <v>140</v>
      </c>
    </row>
    <row r="102" spans="1:8" x14ac:dyDescent="0.25">
      <c r="A102" s="10">
        <v>35461</v>
      </c>
      <c r="B102" s="11" t="s">
        <v>8</v>
      </c>
      <c r="C102" s="11" t="s">
        <v>9</v>
      </c>
      <c r="D102" s="11" t="s">
        <v>153</v>
      </c>
      <c r="E102" s="13" t="s">
        <v>13</v>
      </c>
      <c r="F102" s="11" t="s">
        <v>71</v>
      </c>
      <c r="G102" s="11" t="s">
        <v>69</v>
      </c>
      <c r="H102" s="13">
        <v>400</v>
      </c>
    </row>
    <row r="103" spans="1:8" x14ac:dyDescent="0.25">
      <c r="A103" s="10">
        <v>35461</v>
      </c>
      <c r="B103" s="11" t="s">
        <v>8</v>
      </c>
      <c r="C103" s="11" t="s">
        <v>9</v>
      </c>
      <c r="D103" s="11" t="s">
        <v>153</v>
      </c>
      <c r="E103" s="13" t="s">
        <v>13</v>
      </c>
      <c r="F103" s="11" t="s">
        <v>71</v>
      </c>
      <c r="G103" s="11" t="s">
        <v>230</v>
      </c>
      <c r="H103" s="13">
        <v>2285</v>
      </c>
    </row>
    <row r="104" spans="1:8" x14ac:dyDescent="0.25">
      <c r="A104" s="10">
        <v>35461</v>
      </c>
      <c r="B104" s="11" t="s">
        <v>8</v>
      </c>
      <c r="C104" s="11" t="s">
        <v>9</v>
      </c>
      <c r="D104" s="11" t="s">
        <v>153</v>
      </c>
      <c r="E104" s="13" t="s">
        <v>13</v>
      </c>
      <c r="F104" s="11" t="s">
        <v>71</v>
      </c>
      <c r="G104" s="11" t="s">
        <v>200</v>
      </c>
      <c r="H104" s="13">
        <v>325</v>
      </c>
    </row>
    <row r="105" spans="1:8" x14ac:dyDescent="0.25">
      <c r="A105" s="10">
        <v>35461</v>
      </c>
      <c r="B105" s="11" t="s">
        <v>8</v>
      </c>
      <c r="C105" s="11" t="s">
        <v>9</v>
      </c>
      <c r="D105" s="11" t="s">
        <v>153</v>
      </c>
      <c r="E105" s="13" t="s">
        <v>13</v>
      </c>
      <c r="F105" s="11" t="s">
        <v>71</v>
      </c>
      <c r="G105" s="11" t="s">
        <v>117</v>
      </c>
      <c r="H105" s="13">
        <v>340</v>
      </c>
    </row>
    <row r="106" spans="1:8" x14ac:dyDescent="0.25">
      <c r="A106" s="10">
        <v>35461</v>
      </c>
      <c r="B106" s="11" t="s">
        <v>8</v>
      </c>
      <c r="C106" s="11" t="s">
        <v>9</v>
      </c>
      <c r="D106" s="11" t="s">
        <v>153</v>
      </c>
      <c r="E106" s="13" t="s">
        <v>13</v>
      </c>
      <c r="F106" s="11" t="s">
        <v>161</v>
      </c>
      <c r="G106" s="11" t="s">
        <v>162</v>
      </c>
      <c r="H106" s="13">
        <v>250</v>
      </c>
    </row>
    <row r="107" spans="1:8" x14ac:dyDescent="0.25">
      <c r="A107" s="10">
        <v>35461</v>
      </c>
      <c r="B107" s="11" t="s">
        <v>8</v>
      </c>
      <c r="C107" s="11" t="s">
        <v>9</v>
      </c>
      <c r="D107" s="11" t="s">
        <v>153</v>
      </c>
      <c r="E107" s="13" t="s">
        <v>13</v>
      </c>
      <c r="F107" s="11" t="s">
        <v>571</v>
      </c>
      <c r="G107" s="11" t="s">
        <v>364</v>
      </c>
      <c r="H107" s="13">
        <v>160</v>
      </c>
    </row>
    <row r="108" spans="1:8" x14ac:dyDescent="0.25">
      <c r="A108" s="10">
        <v>35461</v>
      </c>
      <c r="B108" s="11" t="s">
        <v>8</v>
      </c>
      <c r="C108" s="11" t="s">
        <v>9</v>
      </c>
      <c r="D108" s="11" t="s">
        <v>153</v>
      </c>
      <c r="E108" s="13" t="s">
        <v>13</v>
      </c>
      <c r="F108" s="11" t="s">
        <v>571</v>
      </c>
      <c r="G108" s="11" t="s">
        <v>572</v>
      </c>
      <c r="H108" s="13">
        <v>125</v>
      </c>
    </row>
    <row r="109" spans="1:8" x14ac:dyDescent="0.25">
      <c r="A109" s="10">
        <v>35461</v>
      </c>
      <c r="B109" s="11" t="s">
        <v>8</v>
      </c>
      <c r="C109" s="11" t="s">
        <v>9</v>
      </c>
      <c r="D109" s="11" t="s">
        <v>153</v>
      </c>
      <c r="E109" s="13" t="s">
        <v>13</v>
      </c>
      <c r="F109" s="11" t="s">
        <v>138</v>
      </c>
      <c r="G109" s="11" t="s">
        <v>205</v>
      </c>
      <c r="H109" s="13">
        <v>875</v>
      </c>
    </row>
    <row r="110" spans="1:8" x14ac:dyDescent="0.25">
      <c r="A110" s="10">
        <v>35461</v>
      </c>
      <c r="B110" s="11" t="s">
        <v>8</v>
      </c>
      <c r="C110" s="11" t="s">
        <v>9</v>
      </c>
      <c r="D110" s="11" t="s">
        <v>153</v>
      </c>
      <c r="E110" s="13" t="s">
        <v>13</v>
      </c>
      <c r="F110" s="11" t="s">
        <v>19</v>
      </c>
      <c r="G110" s="11" t="s">
        <v>573</v>
      </c>
      <c r="H110" s="13">
        <v>1835</v>
      </c>
    </row>
    <row r="111" spans="1:8" x14ac:dyDescent="0.25">
      <c r="A111" s="10">
        <v>35461</v>
      </c>
      <c r="B111" s="11" t="s">
        <v>8</v>
      </c>
      <c r="C111" s="11" t="s">
        <v>9</v>
      </c>
      <c r="D111" s="11" t="s">
        <v>153</v>
      </c>
      <c r="E111" s="13" t="s">
        <v>13</v>
      </c>
      <c r="F111" s="11" t="s">
        <v>19</v>
      </c>
      <c r="G111" s="11" t="s">
        <v>574</v>
      </c>
      <c r="H111" s="13">
        <v>350</v>
      </c>
    </row>
    <row r="112" spans="1:8" x14ac:dyDescent="0.25">
      <c r="A112" s="10">
        <v>35461</v>
      </c>
      <c r="B112" s="11" t="s">
        <v>8</v>
      </c>
      <c r="C112" s="11" t="s">
        <v>9</v>
      </c>
      <c r="D112" s="11" t="s">
        <v>153</v>
      </c>
      <c r="E112" s="13" t="s">
        <v>13</v>
      </c>
      <c r="F112" s="11" t="s">
        <v>34</v>
      </c>
      <c r="G112" s="11" t="s">
        <v>36</v>
      </c>
      <c r="H112" s="13">
        <v>779.2</v>
      </c>
    </row>
    <row r="113" spans="1:8" x14ac:dyDescent="0.25">
      <c r="A113" s="10">
        <v>35461</v>
      </c>
      <c r="B113" s="11" t="s">
        <v>8</v>
      </c>
      <c r="C113" s="11" t="s">
        <v>9</v>
      </c>
      <c r="D113" s="11" t="s">
        <v>153</v>
      </c>
      <c r="E113" s="13" t="s">
        <v>13</v>
      </c>
      <c r="F113" s="11" t="s">
        <v>11</v>
      </c>
      <c r="G113" s="11" t="s">
        <v>150</v>
      </c>
      <c r="H113" s="13">
        <v>885</v>
      </c>
    </row>
    <row r="114" spans="1:8" x14ac:dyDescent="0.25">
      <c r="A114" s="10">
        <v>35461</v>
      </c>
      <c r="B114" s="11" t="s">
        <v>8</v>
      </c>
      <c r="C114" s="11" t="s">
        <v>9</v>
      </c>
      <c r="D114" s="11" t="s">
        <v>153</v>
      </c>
      <c r="E114" s="13" t="s">
        <v>13</v>
      </c>
      <c r="F114" s="11" t="s">
        <v>11</v>
      </c>
      <c r="G114" s="11" t="s">
        <v>576</v>
      </c>
      <c r="H114" s="13">
        <v>120</v>
      </c>
    </row>
    <row r="115" spans="1:8" x14ac:dyDescent="0.25">
      <c r="A115" s="10">
        <v>35461</v>
      </c>
      <c r="B115" s="11" t="s">
        <v>8</v>
      </c>
      <c r="C115" s="11" t="s">
        <v>9</v>
      </c>
      <c r="D115" s="11" t="s">
        <v>153</v>
      </c>
      <c r="E115" s="13" t="s">
        <v>13</v>
      </c>
      <c r="F115" s="11" t="s">
        <v>126</v>
      </c>
      <c r="G115" s="11" t="s">
        <v>570</v>
      </c>
      <c r="H115" s="13">
        <v>376.2</v>
      </c>
    </row>
    <row r="116" spans="1:8" x14ac:dyDescent="0.25">
      <c r="A116" s="10">
        <v>35461</v>
      </c>
      <c r="B116" s="11" t="s">
        <v>8</v>
      </c>
      <c r="C116" s="11" t="s">
        <v>9</v>
      </c>
      <c r="D116" s="11" t="s">
        <v>10</v>
      </c>
      <c r="E116" s="13" t="s">
        <v>89</v>
      </c>
      <c r="F116" s="11" t="s">
        <v>90</v>
      </c>
      <c r="G116" s="11" t="s">
        <v>90</v>
      </c>
      <c r="H116" s="13">
        <v>2694.9</v>
      </c>
    </row>
    <row r="117" spans="1:8" x14ac:dyDescent="0.25">
      <c r="A117" s="10">
        <v>35461</v>
      </c>
      <c r="B117" s="11" t="s">
        <v>8</v>
      </c>
      <c r="C117" s="11" t="s">
        <v>9</v>
      </c>
      <c r="D117" s="11" t="s">
        <v>10</v>
      </c>
      <c r="E117" s="13" t="s">
        <v>89</v>
      </c>
      <c r="F117" s="11" t="s">
        <v>102</v>
      </c>
      <c r="G117" s="11" t="s">
        <v>106</v>
      </c>
      <c r="H117" s="13">
        <v>832</v>
      </c>
    </row>
    <row r="118" spans="1:8" x14ac:dyDescent="0.25">
      <c r="A118" s="10">
        <v>35461</v>
      </c>
      <c r="B118" s="11" t="s">
        <v>8</v>
      </c>
      <c r="C118" s="11" t="s">
        <v>9</v>
      </c>
      <c r="D118" s="11" t="s">
        <v>10</v>
      </c>
      <c r="E118" s="13" t="s">
        <v>89</v>
      </c>
      <c r="F118" s="11" t="s">
        <v>102</v>
      </c>
      <c r="G118" s="11" t="s">
        <v>103</v>
      </c>
      <c r="H118" s="13">
        <v>2063.9</v>
      </c>
    </row>
    <row r="119" spans="1:8" x14ac:dyDescent="0.25">
      <c r="A119" s="10">
        <v>35461</v>
      </c>
      <c r="B119" s="11" t="s">
        <v>8</v>
      </c>
      <c r="C119" s="11" t="s">
        <v>9</v>
      </c>
      <c r="D119" s="11" t="s">
        <v>10</v>
      </c>
      <c r="E119" s="13" t="s">
        <v>89</v>
      </c>
      <c r="F119" s="11" t="s">
        <v>577</v>
      </c>
      <c r="G119" s="11" t="s">
        <v>578</v>
      </c>
      <c r="H119" s="13">
        <v>725</v>
      </c>
    </row>
    <row r="120" spans="1:8" x14ac:dyDescent="0.25">
      <c r="A120" s="10">
        <v>35461</v>
      </c>
      <c r="B120" s="11" t="s">
        <v>8</v>
      </c>
      <c r="C120" s="11" t="s">
        <v>9</v>
      </c>
      <c r="D120" s="11" t="s">
        <v>10</v>
      </c>
      <c r="E120" s="13" t="s">
        <v>89</v>
      </c>
      <c r="F120" s="11" t="s">
        <v>577</v>
      </c>
      <c r="G120" s="11" t="s">
        <v>569</v>
      </c>
      <c r="H120" s="13">
        <v>750</v>
      </c>
    </row>
    <row r="121" spans="1:8" x14ac:dyDescent="0.25">
      <c r="A121" s="10">
        <v>35461</v>
      </c>
      <c r="B121" s="11" t="s">
        <v>8</v>
      </c>
      <c r="C121" s="11" t="s">
        <v>9</v>
      </c>
      <c r="D121" s="11" t="s">
        <v>10</v>
      </c>
      <c r="E121" s="13" t="s">
        <v>13</v>
      </c>
      <c r="F121" s="11" t="s">
        <v>29</v>
      </c>
      <c r="G121" s="11" t="s">
        <v>579</v>
      </c>
      <c r="H121" s="13">
        <v>245</v>
      </c>
    </row>
    <row r="122" spans="1:8" x14ac:dyDescent="0.25">
      <c r="A122" s="10">
        <v>35461</v>
      </c>
      <c r="B122" s="11" t="s">
        <v>8</v>
      </c>
      <c r="C122" s="11" t="s">
        <v>9</v>
      </c>
      <c r="D122" s="11" t="s">
        <v>10</v>
      </c>
      <c r="E122" s="13" t="s">
        <v>13</v>
      </c>
      <c r="F122" s="11" t="s">
        <v>29</v>
      </c>
      <c r="G122" s="11" t="s">
        <v>30</v>
      </c>
      <c r="H122" s="13">
        <v>2104.8000000000002</v>
      </c>
    </row>
    <row r="123" spans="1:8" x14ac:dyDescent="0.25">
      <c r="A123" s="10">
        <v>35461</v>
      </c>
      <c r="B123" s="11" t="s">
        <v>8</v>
      </c>
      <c r="C123" s="11" t="s">
        <v>9</v>
      </c>
      <c r="D123" s="11" t="s">
        <v>10</v>
      </c>
      <c r="E123" s="13" t="s">
        <v>13</v>
      </c>
      <c r="F123" s="11" t="s">
        <v>71</v>
      </c>
      <c r="G123" s="11" t="s">
        <v>580</v>
      </c>
      <c r="H123" s="13">
        <v>2959.9</v>
      </c>
    </row>
    <row r="124" spans="1:8" x14ac:dyDescent="0.25">
      <c r="A124" s="10">
        <v>35461</v>
      </c>
      <c r="B124" s="11" t="s">
        <v>8</v>
      </c>
      <c r="C124" s="11" t="s">
        <v>9</v>
      </c>
      <c r="D124" s="11" t="s">
        <v>10</v>
      </c>
      <c r="E124" s="13" t="s">
        <v>13</v>
      </c>
      <c r="F124" s="11" t="s">
        <v>71</v>
      </c>
      <c r="G124" s="11" t="s">
        <v>575</v>
      </c>
      <c r="H124" s="13">
        <v>4014.2</v>
      </c>
    </row>
    <row r="125" spans="1:8" x14ac:dyDescent="0.25">
      <c r="A125" s="10">
        <v>35461</v>
      </c>
      <c r="B125" s="11" t="s">
        <v>8</v>
      </c>
      <c r="C125" s="11" t="s">
        <v>9</v>
      </c>
      <c r="D125" s="11" t="s">
        <v>10</v>
      </c>
      <c r="E125" s="13" t="s">
        <v>13</v>
      </c>
      <c r="F125" s="11" t="s">
        <v>71</v>
      </c>
      <c r="G125" s="11" t="s">
        <v>69</v>
      </c>
      <c r="H125" s="13">
        <v>4605.7</v>
      </c>
    </row>
    <row r="126" spans="1:8" x14ac:dyDescent="0.25">
      <c r="A126" s="10">
        <v>35461</v>
      </c>
      <c r="B126" s="11" t="s">
        <v>8</v>
      </c>
      <c r="C126" s="11" t="s">
        <v>9</v>
      </c>
      <c r="D126" s="11" t="s">
        <v>10</v>
      </c>
      <c r="E126" s="13" t="s">
        <v>13</v>
      </c>
      <c r="F126" s="11" t="s">
        <v>71</v>
      </c>
      <c r="G126" s="11" t="s">
        <v>230</v>
      </c>
      <c r="H126" s="13">
        <v>3140</v>
      </c>
    </row>
    <row r="127" spans="1:8" x14ac:dyDescent="0.25">
      <c r="A127" s="10">
        <v>35461</v>
      </c>
      <c r="B127" s="11" t="s">
        <v>8</v>
      </c>
      <c r="C127" s="11" t="s">
        <v>9</v>
      </c>
      <c r="D127" s="11" t="s">
        <v>10</v>
      </c>
      <c r="E127" s="13" t="s">
        <v>13</v>
      </c>
      <c r="F127" s="11" t="s">
        <v>71</v>
      </c>
      <c r="G127" s="11" t="s">
        <v>200</v>
      </c>
      <c r="H127" s="13">
        <v>3056.7</v>
      </c>
    </row>
    <row r="128" spans="1:8" x14ac:dyDescent="0.25">
      <c r="A128" s="10">
        <v>35461</v>
      </c>
      <c r="B128" s="11" t="s">
        <v>8</v>
      </c>
      <c r="C128" s="11" t="s">
        <v>9</v>
      </c>
      <c r="D128" s="11" t="s">
        <v>10</v>
      </c>
      <c r="E128" s="13" t="s">
        <v>13</v>
      </c>
      <c r="F128" s="11" t="s">
        <v>71</v>
      </c>
      <c r="G128" s="11" t="s">
        <v>117</v>
      </c>
      <c r="H128" s="13">
        <v>2887.9</v>
      </c>
    </row>
    <row r="129" spans="1:8" x14ac:dyDescent="0.25">
      <c r="A129" s="10">
        <v>35461</v>
      </c>
      <c r="B129" s="11" t="s">
        <v>8</v>
      </c>
      <c r="C129" s="11" t="s">
        <v>9</v>
      </c>
      <c r="D129" s="11" t="s">
        <v>10</v>
      </c>
      <c r="E129" s="13" t="s">
        <v>13</v>
      </c>
      <c r="F129" s="11" t="s">
        <v>161</v>
      </c>
      <c r="G129" s="11" t="s">
        <v>581</v>
      </c>
      <c r="H129" s="13">
        <v>1804.3</v>
      </c>
    </row>
    <row r="130" spans="1:8" x14ac:dyDescent="0.25">
      <c r="A130" s="10">
        <v>35461</v>
      </c>
      <c r="B130" s="11" t="s">
        <v>8</v>
      </c>
      <c r="C130" s="11" t="s">
        <v>9</v>
      </c>
      <c r="D130" s="11" t="s">
        <v>10</v>
      </c>
      <c r="E130" s="13" t="s">
        <v>13</v>
      </c>
      <c r="F130" s="11" t="s">
        <v>161</v>
      </c>
      <c r="G130" s="11" t="s">
        <v>162</v>
      </c>
      <c r="H130" s="13">
        <v>1691.1</v>
      </c>
    </row>
    <row r="131" spans="1:8" x14ac:dyDescent="0.25">
      <c r="A131" s="10">
        <v>35461</v>
      </c>
      <c r="B131" s="11" t="s">
        <v>8</v>
      </c>
      <c r="C131" s="11" t="s">
        <v>9</v>
      </c>
      <c r="D131" s="11" t="s">
        <v>10</v>
      </c>
      <c r="E131" s="13" t="s">
        <v>13</v>
      </c>
      <c r="F131" s="11" t="s">
        <v>161</v>
      </c>
      <c r="G131" s="11" t="s">
        <v>582</v>
      </c>
      <c r="H131" s="13">
        <v>2162.6</v>
      </c>
    </row>
    <row r="132" spans="1:8" x14ac:dyDescent="0.25">
      <c r="A132" s="10">
        <v>35461</v>
      </c>
      <c r="B132" s="11" t="s">
        <v>8</v>
      </c>
      <c r="C132" s="11" t="s">
        <v>9</v>
      </c>
      <c r="D132" s="11" t="s">
        <v>10</v>
      </c>
      <c r="E132" s="13" t="s">
        <v>13</v>
      </c>
      <c r="F132" s="11" t="s">
        <v>161</v>
      </c>
      <c r="G132" s="11" t="s">
        <v>167</v>
      </c>
      <c r="H132" s="13">
        <v>7380.9</v>
      </c>
    </row>
    <row r="133" spans="1:8" x14ac:dyDescent="0.25">
      <c r="A133" s="10">
        <v>35461</v>
      </c>
      <c r="B133" s="11" t="s">
        <v>8</v>
      </c>
      <c r="C133" s="11" t="s">
        <v>9</v>
      </c>
      <c r="D133" s="11" t="s">
        <v>10</v>
      </c>
      <c r="E133" s="13" t="s">
        <v>13</v>
      </c>
      <c r="F133" s="11" t="s">
        <v>571</v>
      </c>
      <c r="G133" s="11" t="s">
        <v>364</v>
      </c>
      <c r="H133" s="13">
        <v>645</v>
      </c>
    </row>
    <row r="134" spans="1:8" x14ac:dyDescent="0.25">
      <c r="A134" s="10">
        <v>35461</v>
      </c>
      <c r="B134" s="11" t="s">
        <v>8</v>
      </c>
      <c r="C134" s="11" t="s">
        <v>9</v>
      </c>
      <c r="D134" s="11" t="s">
        <v>10</v>
      </c>
      <c r="E134" s="13" t="s">
        <v>13</v>
      </c>
      <c r="F134" s="11" t="s">
        <v>571</v>
      </c>
      <c r="G134" s="11" t="s">
        <v>133</v>
      </c>
      <c r="H134" s="13">
        <v>3724.4</v>
      </c>
    </row>
    <row r="135" spans="1:8" x14ac:dyDescent="0.25">
      <c r="A135" s="10">
        <v>35461</v>
      </c>
      <c r="B135" s="11" t="s">
        <v>8</v>
      </c>
      <c r="C135" s="11" t="s">
        <v>9</v>
      </c>
      <c r="D135" s="11" t="s">
        <v>10</v>
      </c>
      <c r="E135" s="13" t="s">
        <v>13</v>
      </c>
      <c r="F135" s="11" t="s">
        <v>571</v>
      </c>
      <c r="G135" s="11" t="s">
        <v>572</v>
      </c>
      <c r="H135" s="13">
        <v>5161.1000000000004</v>
      </c>
    </row>
    <row r="136" spans="1:8" x14ac:dyDescent="0.25">
      <c r="A136" s="10">
        <v>35461</v>
      </c>
      <c r="B136" s="11" t="s">
        <v>8</v>
      </c>
      <c r="C136" s="11" t="s">
        <v>9</v>
      </c>
      <c r="D136" s="11" t="s">
        <v>10</v>
      </c>
      <c r="E136" s="13" t="s">
        <v>13</v>
      </c>
      <c r="F136" s="11" t="s">
        <v>138</v>
      </c>
      <c r="G136" s="11" t="s">
        <v>205</v>
      </c>
      <c r="H136" s="13">
        <v>4588.5</v>
      </c>
    </row>
    <row r="137" spans="1:8" x14ac:dyDescent="0.25">
      <c r="A137" s="10">
        <v>35461</v>
      </c>
      <c r="B137" s="11" t="s">
        <v>8</v>
      </c>
      <c r="C137" s="11" t="s">
        <v>9</v>
      </c>
      <c r="D137" s="11" t="s">
        <v>10</v>
      </c>
      <c r="E137" s="13" t="s">
        <v>13</v>
      </c>
      <c r="F137" s="11" t="s">
        <v>138</v>
      </c>
      <c r="G137" s="11" t="s">
        <v>583</v>
      </c>
      <c r="H137" s="13">
        <v>300</v>
      </c>
    </row>
    <row r="138" spans="1:8" x14ac:dyDescent="0.25">
      <c r="A138" s="10">
        <v>35461</v>
      </c>
      <c r="B138" s="11" t="s">
        <v>8</v>
      </c>
      <c r="C138" s="11" t="s">
        <v>9</v>
      </c>
      <c r="D138" s="11" t="s">
        <v>10</v>
      </c>
      <c r="E138" s="13" t="s">
        <v>13</v>
      </c>
      <c r="F138" s="11" t="s">
        <v>138</v>
      </c>
      <c r="G138" s="11" t="s">
        <v>584</v>
      </c>
      <c r="H138" s="13">
        <v>2200</v>
      </c>
    </row>
    <row r="139" spans="1:8" x14ac:dyDescent="0.25">
      <c r="A139" s="10">
        <v>35461</v>
      </c>
      <c r="B139" s="11" t="s">
        <v>8</v>
      </c>
      <c r="C139" s="11" t="s">
        <v>9</v>
      </c>
      <c r="D139" s="11" t="s">
        <v>10</v>
      </c>
      <c r="E139" s="13" t="s">
        <v>13</v>
      </c>
      <c r="F139" s="11" t="s">
        <v>138</v>
      </c>
      <c r="G139" s="11" t="s">
        <v>139</v>
      </c>
      <c r="H139" s="13">
        <v>1155</v>
      </c>
    </row>
    <row r="140" spans="1:8" x14ac:dyDescent="0.25">
      <c r="A140" s="10">
        <v>35461</v>
      </c>
      <c r="B140" s="11" t="s">
        <v>8</v>
      </c>
      <c r="C140" s="11" t="s">
        <v>9</v>
      </c>
      <c r="D140" s="11" t="s">
        <v>10</v>
      </c>
      <c r="E140" s="13" t="s">
        <v>13</v>
      </c>
      <c r="F140" s="11" t="s">
        <v>138</v>
      </c>
      <c r="G140" s="11" t="s">
        <v>585</v>
      </c>
      <c r="H140" s="13">
        <v>1040</v>
      </c>
    </row>
    <row r="141" spans="1:8" x14ac:dyDescent="0.25">
      <c r="A141" s="10">
        <v>35461</v>
      </c>
      <c r="B141" s="11" t="s">
        <v>8</v>
      </c>
      <c r="C141" s="11" t="s">
        <v>9</v>
      </c>
      <c r="D141" s="11" t="s">
        <v>10</v>
      </c>
      <c r="E141" s="13" t="s">
        <v>13</v>
      </c>
      <c r="F141" s="11" t="s">
        <v>111</v>
      </c>
      <c r="G141" s="11" t="s">
        <v>112</v>
      </c>
      <c r="H141" s="13">
        <v>4870</v>
      </c>
    </row>
    <row r="142" spans="1:8" x14ac:dyDescent="0.25">
      <c r="A142" s="10">
        <v>35461</v>
      </c>
      <c r="B142" s="11" t="s">
        <v>8</v>
      </c>
      <c r="C142" s="11" t="s">
        <v>9</v>
      </c>
      <c r="D142" s="11" t="s">
        <v>10</v>
      </c>
      <c r="E142" s="13" t="s">
        <v>13</v>
      </c>
      <c r="F142" s="11" t="s">
        <v>111</v>
      </c>
      <c r="G142" s="11" t="s">
        <v>356</v>
      </c>
      <c r="H142" s="13">
        <v>174</v>
      </c>
    </row>
    <row r="143" spans="1:8" x14ac:dyDescent="0.25">
      <c r="A143" s="10">
        <v>35461</v>
      </c>
      <c r="B143" s="11" t="s">
        <v>8</v>
      </c>
      <c r="C143" s="11" t="s">
        <v>9</v>
      </c>
      <c r="D143" s="11" t="s">
        <v>10</v>
      </c>
      <c r="E143" s="13" t="s">
        <v>13</v>
      </c>
      <c r="F143" s="11" t="s">
        <v>111</v>
      </c>
      <c r="G143" s="11" t="s">
        <v>586</v>
      </c>
      <c r="H143" s="13">
        <v>262</v>
      </c>
    </row>
    <row r="144" spans="1:8" x14ac:dyDescent="0.25">
      <c r="A144" s="10">
        <v>35461</v>
      </c>
      <c r="B144" s="11" t="s">
        <v>8</v>
      </c>
      <c r="C144" s="11" t="s">
        <v>9</v>
      </c>
      <c r="D144" s="11" t="s">
        <v>10</v>
      </c>
      <c r="E144" s="13" t="s">
        <v>13</v>
      </c>
      <c r="F144" s="11" t="s">
        <v>248</v>
      </c>
      <c r="G144" s="11" t="s">
        <v>262</v>
      </c>
      <c r="H144" s="13">
        <v>4625.7</v>
      </c>
    </row>
    <row r="145" spans="1:8" x14ac:dyDescent="0.25">
      <c r="A145" s="10">
        <v>35461</v>
      </c>
      <c r="B145" s="11" t="s">
        <v>8</v>
      </c>
      <c r="C145" s="11" t="s">
        <v>9</v>
      </c>
      <c r="D145" s="11" t="s">
        <v>10</v>
      </c>
      <c r="E145" s="13" t="s">
        <v>13</v>
      </c>
      <c r="F145" s="11" t="s">
        <v>248</v>
      </c>
      <c r="G145" s="11" t="s">
        <v>587</v>
      </c>
      <c r="H145" s="13">
        <v>1990</v>
      </c>
    </row>
    <row r="146" spans="1:8" x14ac:dyDescent="0.25">
      <c r="A146" s="10">
        <v>35461</v>
      </c>
      <c r="B146" s="11" t="s">
        <v>8</v>
      </c>
      <c r="C146" s="11" t="s">
        <v>9</v>
      </c>
      <c r="D146" s="11" t="s">
        <v>10</v>
      </c>
      <c r="E146" s="13" t="s">
        <v>13</v>
      </c>
      <c r="F146" s="11" t="s">
        <v>248</v>
      </c>
      <c r="G146" s="11" t="s">
        <v>588</v>
      </c>
      <c r="H146" s="13">
        <v>2490.9</v>
      </c>
    </row>
    <row r="147" spans="1:8" x14ac:dyDescent="0.25">
      <c r="A147" s="10">
        <v>35461</v>
      </c>
      <c r="B147" s="11" t="s">
        <v>8</v>
      </c>
      <c r="C147" s="11" t="s">
        <v>9</v>
      </c>
      <c r="D147" s="11" t="s">
        <v>10</v>
      </c>
      <c r="E147" s="13" t="s">
        <v>13</v>
      </c>
      <c r="F147" s="11" t="s">
        <v>248</v>
      </c>
      <c r="G147" s="11" t="s">
        <v>43</v>
      </c>
      <c r="H147" s="13">
        <v>765.8</v>
      </c>
    </row>
    <row r="148" spans="1:8" x14ac:dyDescent="0.25">
      <c r="A148" s="10">
        <v>35461</v>
      </c>
      <c r="B148" s="11" t="s">
        <v>8</v>
      </c>
      <c r="C148" s="11" t="s">
        <v>9</v>
      </c>
      <c r="D148" s="11" t="s">
        <v>10</v>
      </c>
      <c r="E148" s="13" t="s">
        <v>13</v>
      </c>
      <c r="F148" s="11" t="s">
        <v>19</v>
      </c>
      <c r="G148" s="11" t="s">
        <v>589</v>
      </c>
      <c r="H148" s="13">
        <v>790</v>
      </c>
    </row>
    <row r="149" spans="1:8" x14ac:dyDescent="0.25">
      <c r="A149" s="10">
        <v>35461</v>
      </c>
      <c r="B149" s="11" t="s">
        <v>8</v>
      </c>
      <c r="C149" s="11" t="s">
        <v>9</v>
      </c>
      <c r="D149" s="11" t="s">
        <v>10</v>
      </c>
      <c r="E149" s="13" t="s">
        <v>13</v>
      </c>
      <c r="F149" s="11" t="s">
        <v>19</v>
      </c>
      <c r="G149" s="11" t="s">
        <v>573</v>
      </c>
      <c r="H149" s="13">
        <v>17602.3</v>
      </c>
    </row>
    <row r="150" spans="1:8" x14ac:dyDescent="0.25">
      <c r="A150" s="10">
        <v>35461</v>
      </c>
      <c r="B150" s="11" t="s">
        <v>8</v>
      </c>
      <c r="C150" s="11" t="s">
        <v>9</v>
      </c>
      <c r="D150" s="11" t="s">
        <v>10</v>
      </c>
      <c r="E150" s="13" t="s">
        <v>13</v>
      </c>
      <c r="F150" s="11" t="s">
        <v>19</v>
      </c>
      <c r="G150" s="11" t="s">
        <v>590</v>
      </c>
      <c r="H150" s="13">
        <v>13014.9</v>
      </c>
    </row>
    <row r="151" spans="1:8" x14ac:dyDescent="0.25">
      <c r="A151" s="10">
        <v>35461</v>
      </c>
      <c r="B151" s="11" t="s">
        <v>8</v>
      </c>
      <c r="C151" s="11" t="s">
        <v>9</v>
      </c>
      <c r="D151" s="11" t="s">
        <v>10</v>
      </c>
      <c r="E151" s="13" t="s">
        <v>13</v>
      </c>
      <c r="F151" s="11" t="s">
        <v>19</v>
      </c>
      <c r="G151" s="11" t="s">
        <v>574</v>
      </c>
      <c r="H151" s="13">
        <v>5264.8</v>
      </c>
    </row>
    <row r="152" spans="1:8" x14ac:dyDescent="0.25">
      <c r="A152" s="10">
        <v>35461</v>
      </c>
      <c r="B152" s="11" t="s">
        <v>8</v>
      </c>
      <c r="C152" s="11" t="s">
        <v>9</v>
      </c>
      <c r="D152" s="11" t="s">
        <v>10</v>
      </c>
      <c r="E152" s="13" t="s">
        <v>13</v>
      </c>
      <c r="F152" s="11" t="s">
        <v>19</v>
      </c>
      <c r="G152" s="11" t="s">
        <v>21</v>
      </c>
      <c r="H152" s="13">
        <v>3362.7</v>
      </c>
    </row>
    <row r="153" spans="1:8" x14ac:dyDescent="0.25">
      <c r="A153" s="10">
        <v>35461</v>
      </c>
      <c r="B153" s="11" t="s">
        <v>8</v>
      </c>
      <c r="C153" s="11" t="s">
        <v>9</v>
      </c>
      <c r="D153" s="11" t="s">
        <v>10</v>
      </c>
      <c r="E153" s="13" t="s">
        <v>13</v>
      </c>
      <c r="F153" s="11" t="s">
        <v>591</v>
      </c>
      <c r="G153" s="11" t="s">
        <v>592</v>
      </c>
      <c r="H153" s="13">
        <v>375</v>
      </c>
    </row>
    <row r="154" spans="1:8" x14ac:dyDescent="0.25">
      <c r="A154" s="10">
        <v>35461</v>
      </c>
      <c r="B154" s="11" t="s">
        <v>8</v>
      </c>
      <c r="C154" s="11" t="s">
        <v>9</v>
      </c>
      <c r="D154" s="11" t="s">
        <v>10</v>
      </c>
      <c r="E154" s="13" t="s">
        <v>13</v>
      </c>
      <c r="F154" s="11" t="s">
        <v>34</v>
      </c>
      <c r="G154" s="11" t="s">
        <v>593</v>
      </c>
      <c r="H154" s="13">
        <v>1417.5</v>
      </c>
    </row>
    <row r="155" spans="1:8" x14ac:dyDescent="0.25">
      <c r="A155" s="10">
        <v>35461</v>
      </c>
      <c r="B155" s="11" t="s">
        <v>8</v>
      </c>
      <c r="C155" s="11" t="s">
        <v>9</v>
      </c>
      <c r="D155" s="11" t="s">
        <v>10</v>
      </c>
      <c r="E155" s="13" t="s">
        <v>13</v>
      </c>
      <c r="F155" s="11" t="s">
        <v>34</v>
      </c>
      <c r="G155" s="11" t="s">
        <v>171</v>
      </c>
      <c r="H155" s="13">
        <v>2084.1</v>
      </c>
    </row>
    <row r="156" spans="1:8" x14ac:dyDescent="0.25">
      <c r="A156" s="10">
        <v>35461</v>
      </c>
      <c r="B156" s="11" t="s">
        <v>8</v>
      </c>
      <c r="C156" s="11" t="s">
        <v>9</v>
      </c>
      <c r="D156" s="11" t="s">
        <v>10</v>
      </c>
      <c r="E156" s="13" t="s">
        <v>13</v>
      </c>
      <c r="F156" s="11" t="s">
        <v>34</v>
      </c>
      <c r="G156" s="11" t="s">
        <v>57</v>
      </c>
      <c r="H156" s="13">
        <v>8970.2999999999993</v>
      </c>
    </row>
    <row r="157" spans="1:8" x14ac:dyDescent="0.25">
      <c r="A157" s="10">
        <v>35461</v>
      </c>
      <c r="B157" s="11" t="s">
        <v>8</v>
      </c>
      <c r="C157" s="11" t="s">
        <v>9</v>
      </c>
      <c r="D157" s="11" t="s">
        <v>10</v>
      </c>
      <c r="E157" s="13" t="s">
        <v>13</v>
      </c>
      <c r="F157" s="11" t="s">
        <v>34</v>
      </c>
      <c r="G157" s="11" t="s">
        <v>47</v>
      </c>
      <c r="H157" s="13">
        <v>2396.4</v>
      </c>
    </row>
    <row r="158" spans="1:8" x14ac:dyDescent="0.25">
      <c r="A158" s="10">
        <v>35461</v>
      </c>
      <c r="B158" s="11" t="s">
        <v>8</v>
      </c>
      <c r="C158" s="11" t="s">
        <v>9</v>
      </c>
      <c r="D158" s="11" t="s">
        <v>10</v>
      </c>
      <c r="E158" s="13" t="s">
        <v>13</v>
      </c>
      <c r="F158" s="11" t="s">
        <v>34</v>
      </c>
      <c r="G158" s="11" t="s">
        <v>36</v>
      </c>
      <c r="H158" s="13">
        <v>6129.4</v>
      </c>
    </row>
    <row r="159" spans="1:8" x14ac:dyDescent="0.25">
      <c r="A159" s="10">
        <v>35461</v>
      </c>
      <c r="B159" s="11" t="s">
        <v>8</v>
      </c>
      <c r="C159" s="11" t="s">
        <v>9</v>
      </c>
      <c r="D159" s="11" t="s">
        <v>10</v>
      </c>
      <c r="E159" s="13" t="s">
        <v>13</v>
      </c>
      <c r="F159" s="11" t="s">
        <v>42</v>
      </c>
      <c r="G159" s="11" t="s">
        <v>594</v>
      </c>
      <c r="H159" s="13">
        <v>545</v>
      </c>
    </row>
    <row r="160" spans="1:8" x14ac:dyDescent="0.25">
      <c r="A160" s="10">
        <v>35461</v>
      </c>
      <c r="B160" s="11" t="s">
        <v>8</v>
      </c>
      <c r="C160" s="11" t="s">
        <v>9</v>
      </c>
      <c r="D160" s="11" t="s">
        <v>10</v>
      </c>
      <c r="E160" s="13" t="s">
        <v>13</v>
      </c>
      <c r="F160" s="11" t="s">
        <v>42</v>
      </c>
      <c r="G160" s="11" t="s">
        <v>595</v>
      </c>
      <c r="H160" s="13">
        <v>2268</v>
      </c>
    </row>
    <row r="161" spans="1:8" x14ac:dyDescent="0.25">
      <c r="A161" s="10">
        <v>35461</v>
      </c>
      <c r="B161" s="11" t="s">
        <v>8</v>
      </c>
      <c r="C161" s="11" t="s">
        <v>9</v>
      </c>
      <c r="D161" s="11" t="s">
        <v>10</v>
      </c>
      <c r="E161" s="13" t="s">
        <v>13</v>
      </c>
      <c r="F161" s="11" t="s">
        <v>14</v>
      </c>
      <c r="G161" s="11" t="s">
        <v>94</v>
      </c>
      <c r="H161" s="13">
        <v>1995</v>
      </c>
    </row>
    <row r="162" spans="1:8" x14ac:dyDescent="0.25">
      <c r="A162" s="10">
        <v>35461</v>
      </c>
      <c r="B162" s="11" t="s">
        <v>8</v>
      </c>
      <c r="C162" s="11" t="s">
        <v>9</v>
      </c>
      <c r="D162" s="11" t="s">
        <v>10</v>
      </c>
      <c r="E162" s="13" t="s">
        <v>13</v>
      </c>
      <c r="F162" s="11" t="s">
        <v>14</v>
      </c>
      <c r="G162" s="11" t="s">
        <v>596</v>
      </c>
      <c r="H162" s="13">
        <v>2000</v>
      </c>
    </row>
    <row r="163" spans="1:8" x14ac:dyDescent="0.25">
      <c r="A163" s="10">
        <v>35461</v>
      </c>
      <c r="B163" s="11" t="s">
        <v>8</v>
      </c>
      <c r="C163" s="11" t="s">
        <v>9</v>
      </c>
      <c r="D163" s="11" t="s">
        <v>10</v>
      </c>
      <c r="E163" s="13" t="s">
        <v>13</v>
      </c>
      <c r="F163" s="11" t="s">
        <v>14</v>
      </c>
      <c r="G163" s="11" t="s">
        <v>597</v>
      </c>
      <c r="H163" s="13">
        <v>1510.8</v>
      </c>
    </row>
    <row r="164" spans="1:8" x14ac:dyDescent="0.25">
      <c r="A164" s="10">
        <v>35461</v>
      </c>
      <c r="B164" s="11" t="s">
        <v>8</v>
      </c>
      <c r="C164" s="11" t="s">
        <v>9</v>
      </c>
      <c r="D164" s="11" t="s">
        <v>10</v>
      </c>
      <c r="E164" s="13" t="s">
        <v>13</v>
      </c>
      <c r="F164" s="11" t="s">
        <v>11</v>
      </c>
      <c r="G164" s="11" t="s">
        <v>598</v>
      </c>
      <c r="H164" s="13">
        <v>635.20000000000005</v>
      </c>
    </row>
    <row r="165" spans="1:8" x14ac:dyDescent="0.25">
      <c r="A165" s="10">
        <v>35461</v>
      </c>
      <c r="B165" s="11" t="s">
        <v>8</v>
      </c>
      <c r="C165" s="11" t="s">
        <v>9</v>
      </c>
      <c r="D165" s="11" t="s">
        <v>10</v>
      </c>
      <c r="E165" s="13" t="s">
        <v>13</v>
      </c>
      <c r="F165" s="11" t="s">
        <v>11</v>
      </c>
      <c r="G165" s="11" t="s">
        <v>150</v>
      </c>
      <c r="H165" s="13">
        <v>7874.9</v>
      </c>
    </row>
    <row r="166" spans="1:8" x14ac:dyDescent="0.25">
      <c r="A166" s="10">
        <v>35461</v>
      </c>
      <c r="B166" s="11" t="s">
        <v>8</v>
      </c>
      <c r="C166" s="11" t="s">
        <v>9</v>
      </c>
      <c r="D166" s="11" t="s">
        <v>10</v>
      </c>
      <c r="E166" s="13" t="s">
        <v>13</v>
      </c>
      <c r="F166" s="11" t="s">
        <v>11</v>
      </c>
      <c r="G166" s="11" t="s">
        <v>576</v>
      </c>
      <c r="H166" s="13">
        <v>4223.3999999999996</v>
      </c>
    </row>
    <row r="167" spans="1:8" x14ac:dyDescent="0.25">
      <c r="A167" s="10">
        <v>35461</v>
      </c>
      <c r="B167" s="11" t="s">
        <v>8</v>
      </c>
      <c r="C167" s="11" t="s">
        <v>9</v>
      </c>
      <c r="D167" s="11" t="s">
        <v>10</v>
      </c>
      <c r="E167" s="13" t="s">
        <v>13</v>
      </c>
      <c r="F167" s="11" t="s">
        <v>126</v>
      </c>
      <c r="G167" s="11" t="s">
        <v>599</v>
      </c>
      <c r="H167" s="13">
        <v>6428.3</v>
      </c>
    </row>
    <row r="168" spans="1:8" x14ac:dyDescent="0.25">
      <c r="A168" s="10">
        <v>35461</v>
      </c>
      <c r="B168" s="11" t="s">
        <v>8</v>
      </c>
      <c r="C168" s="11" t="s">
        <v>9</v>
      </c>
      <c r="D168" s="11" t="s">
        <v>10</v>
      </c>
      <c r="E168" s="13" t="s">
        <v>13</v>
      </c>
      <c r="F168" s="11" t="s">
        <v>126</v>
      </c>
      <c r="G168" s="11" t="s">
        <v>570</v>
      </c>
      <c r="H168" s="13">
        <v>832</v>
      </c>
    </row>
    <row r="169" spans="1:8" x14ac:dyDescent="0.25">
      <c r="A169" s="10">
        <v>35461</v>
      </c>
      <c r="B169" s="11" t="s">
        <v>8</v>
      </c>
      <c r="C169" s="11" t="s">
        <v>9</v>
      </c>
      <c r="D169" s="11" t="s">
        <v>10</v>
      </c>
      <c r="E169" s="13" t="s">
        <v>13</v>
      </c>
      <c r="F169" s="11" t="s">
        <v>126</v>
      </c>
      <c r="G169" s="11" t="s">
        <v>600</v>
      </c>
      <c r="H169" s="13">
        <v>200</v>
      </c>
    </row>
    <row r="170" spans="1:8" x14ac:dyDescent="0.25">
      <c r="A170" s="10">
        <v>35461</v>
      </c>
      <c r="B170" s="11" t="s">
        <v>8</v>
      </c>
      <c r="C170" s="11" t="s">
        <v>9</v>
      </c>
      <c r="D170" s="11" t="s">
        <v>10</v>
      </c>
      <c r="E170" s="13" t="s">
        <v>188</v>
      </c>
      <c r="F170" s="11" t="s">
        <v>188</v>
      </c>
      <c r="G170" s="11" t="s">
        <v>601</v>
      </c>
      <c r="H170" s="13">
        <v>100</v>
      </c>
    </row>
    <row r="171" spans="1:8" x14ac:dyDescent="0.25">
      <c r="A171" s="10">
        <v>35461</v>
      </c>
      <c r="B171" s="11" t="s">
        <v>8</v>
      </c>
      <c r="C171" s="11" t="s">
        <v>9</v>
      </c>
      <c r="D171" s="11" t="s">
        <v>10</v>
      </c>
      <c r="E171" s="13" t="s">
        <v>188</v>
      </c>
      <c r="F171" s="11" t="s">
        <v>188</v>
      </c>
      <c r="G171" s="11" t="s">
        <v>602</v>
      </c>
      <c r="H171" s="13">
        <v>770.8</v>
      </c>
    </row>
    <row r="172" spans="1:8" x14ac:dyDescent="0.25">
      <c r="A172" s="10">
        <v>35461</v>
      </c>
      <c r="B172" s="11" t="s">
        <v>8</v>
      </c>
      <c r="C172" s="11" t="s">
        <v>9</v>
      </c>
      <c r="D172" s="11" t="s">
        <v>10</v>
      </c>
      <c r="E172" s="13" t="s">
        <v>188</v>
      </c>
      <c r="F172" s="11" t="s">
        <v>188</v>
      </c>
      <c r="G172" s="11" t="s">
        <v>187</v>
      </c>
      <c r="H172" s="13">
        <v>9218</v>
      </c>
    </row>
    <row r="173" spans="1:8" x14ac:dyDescent="0.25">
      <c r="A173" s="10">
        <v>35461</v>
      </c>
      <c r="B173" s="11" t="s">
        <v>97</v>
      </c>
      <c r="C173" s="11" t="s">
        <v>98</v>
      </c>
      <c r="D173" s="11" t="s">
        <v>462</v>
      </c>
      <c r="E173" s="13" t="s">
        <v>89</v>
      </c>
      <c r="F173" s="11" t="s">
        <v>102</v>
      </c>
      <c r="G173" s="11" t="s">
        <v>103</v>
      </c>
      <c r="H173" s="13">
        <v>250</v>
      </c>
    </row>
    <row r="174" spans="1:8" x14ac:dyDescent="0.25">
      <c r="A174" s="10">
        <v>35461</v>
      </c>
      <c r="B174" s="11" t="s">
        <v>97</v>
      </c>
      <c r="C174" s="11" t="s">
        <v>98</v>
      </c>
      <c r="D174" s="11" t="s">
        <v>99</v>
      </c>
      <c r="E174" s="13" t="s">
        <v>89</v>
      </c>
      <c r="F174" s="11" t="s">
        <v>102</v>
      </c>
      <c r="G174" s="11" t="s">
        <v>106</v>
      </c>
      <c r="H174" s="13">
        <v>260</v>
      </c>
    </row>
    <row r="175" spans="1:8" x14ac:dyDescent="0.25">
      <c r="A175" s="10">
        <v>35461</v>
      </c>
      <c r="B175" s="11" t="s">
        <v>97</v>
      </c>
      <c r="C175" s="11" t="s">
        <v>98</v>
      </c>
      <c r="D175" s="11" t="s">
        <v>99</v>
      </c>
      <c r="E175" s="13" t="s">
        <v>89</v>
      </c>
      <c r="F175" s="11" t="s">
        <v>102</v>
      </c>
      <c r="G175" s="11" t="s">
        <v>103</v>
      </c>
      <c r="H175" s="13">
        <v>222.5</v>
      </c>
    </row>
    <row r="176" spans="1:8" x14ac:dyDescent="0.25">
      <c r="A176" s="10">
        <v>35461</v>
      </c>
      <c r="B176" s="11" t="s">
        <v>97</v>
      </c>
      <c r="C176" s="11" t="s">
        <v>98</v>
      </c>
      <c r="D176" s="11" t="s">
        <v>99</v>
      </c>
      <c r="E176" s="13" t="s">
        <v>13</v>
      </c>
      <c r="F176" s="11" t="s">
        <v>71</v>
      </c>
      <c r="G176" s="11" t="s">
        <v>230</v>
      </c>
      <c r="H176" s="13">
        <v>550</v>
      </c>
    </row>
    <row r="177" spans="1:8" x14ac:dyDescent="0.25">
      <c r="A177" s="10">
        <v>35461</v>
      </c>
      <c r="B177" s="11" t="s">
        <v>97</v>
      </c>
      <c r="C177" s="11" t="s">
        <v>130</v>
      </c>
      <c r="D177" s="11" t="s">
        <v>288</v>
      </c>
      <c r="E177" s="13" t="s">
        <v>13</v>
      </c>
      <c r="F177" s="11" t="s">
        <v>138</v>
      </c>
      <c r="G177" s="11" t="s">
        <v>205</v>
      </c>
      <c r="H177" s="13">
        <v>658.8</v>
      </c>
    </row>
    <row r="178" spans="1:8" x14ac:dyDescent="0.25">
      <c r="A178" s="10">
        <v>35461</v>
      </c>
      <c r="B178" s="11" t="s">
        <v>97</v>
      </c>
      <c r="C178" s="11" t="s">
        <v>130</v>
      </c>
      <c r="D178" s="11" t="s">
        <v>288</v>
      </c>
      <c r="E178" s="13" t="s">
        <v>13</v>
      </c>
      <c r="F178" s="11" t="s">
        <v>138</v>
      </c>
      <c r="G178" s="11" t="s">
        <v>584</v>
      </c>
      <c r="H178" s="13">
        <v>350</v>
      </c>
    </row>
    <row r="179" spans="1:8" x14ac:dyDescent="0.25">
      <c r="A179" s="10">
        <v>35461</v>
      </c>
      <c r="B179" s="11" t="s">
        <v>97</v>
      </c>
      <c r="C179" s="11" t="s">
        <v>130</v>
      </c>
      <c r="D179" s="11" t="s">
        <v>288</v>
      </c>
      <c r="E179" s="13" t="s">
        <v>13</v>
      </c>
      <c r="F179" s="11" t="s">
        <v>11</v>
      </c>
      <c r="G179" s="11" t="s">
        <v>576</v>
      </c>
      <c r="H179" s="13">
        <v>300</v>
      </c>
    </row>
    <row r="180" spans="1:8" x14ac:dyDescent="0.25">
      <c r="A180" s="10">
        <v>35461</v>
      </c>
      <c r="B180" s="11" t="s">
        <v>97</v>
      </c>
      <c r="C180" s="11" t="s">
        <v>130</v>
      </c>
      <c r="D180" s="11" t="s">
        <v>131</v>
      </c>
      <c r="E180" s="13" t="s">
        <v>89</v>
      </c>
      <c r="F180" s="11" t="s">
        <v>90</v>
      </c>
      <c r="G180" s="11" t="s">
        <v>90</v>
      </c>
      <c r="H180" s="13">
        <v>200</v>
      </c>
    </row>
    <row r="181" spans="1:8" x14ac:dyDescent="0.25">
      <c r="A181" s="10">
        <v>35461</v>
      </c>
      <c r="B181" s="11" t="s">
        <v>97</v>
      </c>
      <c r="C181" s="11" t="s">
        <v>130</v>
      </c>
      <c r="D181" s="11" t="s">
        <v>131</v>
      </c>
      <c r="E181" s="13" t="s">
        <v>13</v>
      </c>
      <c r="F181" s="11" t="s">
        <v>71</v>
      </c>
      <c r="G181" s="11" t="s">
        <v>575</v>
      </c>
      <c r="H181" s="13">
        <v>250</v>
      </c>
    </row>
    <row r="182" spans="1:8" x14ac:dyDescent="0.25">
      <c r="A182" s="10">
        <v>35461</v>
      </c>
      <c r="B182" s="11" t="s">
        <v>97</v>
      </c>
      <c r="C182" s="11" t="s">
        <v>130</v>
      </c>
      <c r="D182" s="11" t="s">
        <v>131</v>
      </c>
      <c r="E182" s="13" t="s">
        <v>13</v>
      </c>
      <c r="F182" s="11" t="s">
        <v>126</v>
      </c>
      <c r="G182" s="11" t="s">
        <v>570</v>
      </c>
      <c r="H182" s="13">
        <v>350</v>
      </c>
    </row>
    <row r="183" spans="1:8" x14ac:dyDescent="0.25">
      <c r="A183" s="10">
        <v>35461</v>
      </c>
      <c r="B183" s="11" t="s">
        <v>97</v>
      </c>
      <c r="C183" s="11" t="s">
        <v>130</v>
      </c>
      <c r="D183" s="11" t="s">
        <v>466</v>
      </c>
      <c r="E183" s="13" t="s">
        <v>13</v>
      </c>
      <c r="F183" s="11" t="s">
        <v>138</v>
      </c>
      <c r="G183" s="11" t="s">
        <v>585</v>
      </c>
      <c r="H183" s="13">
        <v>1000</v>
      </c>
    </row>
    <row r="184" spans="1:8" x14ac:dyDescent="0.25">
      <c r="A184" s="10">
        <v>35489</v>
      </c>
      <c r="B184" s="11" t="s">
        <v>8</v>
      </c>
      <c r="C184" s="11" t="s">
        <v>67</v>
      </c>
      <c r="D184" s="11" t="s">
        <v>459</v>
      </c>
      <c r="E184" s="13" t="s">
        <v>13</v>
      </c>
      <c r="F184" s="11" t="s">
        <v>111</v>
      </c>
      <c r="G184" s="11" t="s">
        <v>356</v>
      </c>
      <c r="H184" s="13">
        <v>360</v>
      </c>
    </row>
    <row r="185" spans="1:8" x14ac:dyDescent="0.25">
      <c r="A185" s="10">
        <v>35489</v>
      </c>
      <c r="B185" s="11" t="s">
        <v>8</v>
      </c>
      <c r="C185" s="11" t="s">
        <v>67</v>
      </c>
      <c r="D185" s="11" t="s">
        <v>455</v>
      </c>
      <c r="E185" s="13" t="s">
        <v>13</v>
      </c>
      <c r="F185" s="11" t="s">
        <v>126</v>
      </c>
      <c r="G185" s="11" t="s">
        <v>570</v>
      </c>
      <c r="H185" s="13">
        <v>140</v>
      </c>
    </row>
    <row r="186" spans="1:8" x14ac:dyDescent="0.25">
      <c r="A186" s="10">
        <v>35489</v>
      </c>
      <c r="B186" s="11" t="s">
        <v>8</v>
      </c>
      <c r="C186" s="11" t="s">
        <v>67</v>
      </c>
      <c r="D186" s="11" t="s">
        <v>456</v>
      </c>
      <c r="E186" s="13" t="s">
        <v>13</v>
      </c>
      <c r="F186" s="11" t="s">
        <v>11</v>
      </c>
      <c r="G186" s="11" t="s">
        <v>150</v>
      </c>
      <c r="H186" s="13">
        <v>962</v>
      </c>
    </row>
    <row r="187" spans="1:8" x14ac:dyDescent="0.25">
      <c r="A187" s="10">
        <v>35489</v>
      </c>
      <c r="B187" s="11" t="s">
        <v>8</v>
      </c>
      <c r="C187" s="11" t="s">
        <v>67</v>
      </c>
      <c r="D187" s="11" t="s">
        <v>457</v>
      </c>
      <c r="E187" s="13" t="s">
        <v>13</v>
      </c>
      <c r="F187" s="11" t="s">
        <v>126</v>
      </c>
      <c r="G187" s="11" t="s">
        <v>570</v>
      </c>
      <c r="H187" s="13">
        <v>175</v>
      </c>
    </row>
    <row r="188" spans="1:8" x14ac:dyDescent="0.25">
      <c r="A188" s="10">
        <v>35489</v>
      </c>
      <c r="B188" s="11" t="s">
        <v>8</v>
      </c>
      <c r="C188" s="11" t="s">
        <v>67</v>
      </c>
      <c r="D188" s="11" t="s">
        <v>328</v>
      </c>
      <c r="E188" s="13" t="s">
        <v>13</v>
      </c>
      <c r="F188" s="11" t="s">
        <v>29</v>
      </c>
      <c r="G188" s="11" t="s">
        <v>30</v>
      </c>
      <c r="H188" s="13">
        <v>110</v>
      </c>
    </row>
    <row r="189" spans="1:8" x14ac:dyDescent="0.25">
      <c r="A189" s="10">
        <v>35489</v>
      </c>
      <c r="B189" s="11" t="s">
        <v>8</v>
      </c>
      <c r="C189" s="11" t="s">
        <v>67</v>
      </c>
      <c r="D189" s="11" t="s">
        <v>328</v>
      </c>
      <c r="E189" s="13" t="s">
        <v>13</v>
      </c>
      <c r="F189" s="11" t="s">
        <v>571</v>
      </c>
      <c r="G189" s="11" t="s">
        <v>572</v>
      </c>
      <c r="H189" s="13">
        <v>190</v>
      </c>
    </row>
    <row r="190" spans="1:8" x14ac:dyDescent="0.25">
      <c r="A190" s="10">
        <v>35489</v>
      </c>
      <c r="B190" s="11" t="s">
        <v>8</v>
      </c>
      <c r="C190" s="11" t="s">
        <v>67</v>
      </c>
      <c r="D190" s="11" t="s">
        <v>328</v>
      </c>
      <c r="E190" s="13" t="s">
        <v>13</v>
      </c>
      <c r="F190" s="11" t="s">
        <v>19</v>
      </c>
      <c r="G190" s="11" t="s">
        <v>573</v>
      </c>
      <c r="H190" s="13">
        <v>2815.7</v>
      </c>
    </row>
    <row r="191" spans="1:8" x14ac:dyDescent="0.25">
      <c r="A191" s="10">
        <v>35489</v>
      </c>
      <c r="B191" s="11" t="s">
        <v>8</v>
      </c>
      <c r="C191" s="11" t="s">
        <v>67</v>
      </c>
      <c r="D191" s="11" t="s">
        <v>328</v>
      </c>
      <c r="E191" s="13" t="s">
        <v>13</v>
      </c>
      <c r="F191" s="11" t="s">
        <v>19</v>
      </c>
      <c r="G191" s="11" t="s">
        <v>574</v>
      </c>
      <c r="H191" s="13">
        <v>256.2</v>
      </c>
    </row>
    <row r="192" spans="1:8" x14ac:dyDescent="0.25">
      <c r="A192" s="10">
        <v>35489</v>
      </c>
      <c r="B192" s="11" t="s">
        <v>8</v>
      </c>
      <c r="C192" s="11" t="s">
        <v>67</v>
      </c>
      <c r="D192" s="11" t="s">
        <v>328</v>
      </c>
      <c r="E192" s="13" t="s">
        <v>188</v>
      </c>
      <c r="F192" s="11" t="s">
        <v>188</v>
      </c>
      <c r="G192" s="11" t="s">
        <v>187</v>
      </c>
      <c r="H192" s="13">
        <v>2392.1</v>
      </c>
    </row>
    <row r="193" spans="1:8" x14ac:dyDescent="0.25">
      <c r="A193" s="10">
        <v>35489</v>
      </c>
      <c r="B193" s="11" t="s">
        <v>8</v>
      </c>
      <c r="C193" s="11" t="s">
        <v>9</v>
      </c>
      <c r="D193" s="11" t="s">
        <v>153</v>
      </c>
      <c r="E193" s="13" t="s">
        <v>13</v>
      </c>
      <c r="F193" s="11" t="s">
        <v>71</v>
      </c>
      <c r="G193" s="11" t="s">
        <v>575</v>
      </c>
      <c r="H193" s="13">
        <v>140</v>
      </c>
    </row>
    <row r="194" spans="1:8" x14ac:dyDescent="0.25">
      <c r="A194" s="10">
        <v>35489</v>
      </c>
      <c r="B194" s="11" t="s">
        <v>8</v>
      </c>
      <c r="C194" s="11" t="s">
        <v>9</v>
      </c>
      <c r="D194" s="11" t="s">
        <v>153</v>
      </c>
      <c r="E194" s="13" t="s">
        <v>13</v>
      </c>
      <c r="F194" s="11" t="s">
        <v>71</v>
      </c>
      <c r="G194" s="11" t="s">
        <v>69</v>
      </c>
      <c r="H194" s="13">
        <v>100</v>
      </c>
    </row>
    <row r="195" spans="1:8" x14ac:dyDescent="0.25">
      <c r="A195" s="10">
        <v>35489</v>
      </c>
      <c r="B195" s="11" t="s">
        <v>8</v>
      </c>
      <c r="C195" s="11" t="s">
        <v>9</v>
      </c>
      <c r="D195" s="11" t="s">
        <v>153</v>
      </c>
      <c r="E195" s="13" t="s">
        <v>13</v>
      </c>
      <c r="F195" s="11" t="s">
        <v>71</v>
      </c>
      <c r="G195" s="11" t="s">
        <v>230</v>
      </c>
      <c r="H195" s="13">
        <v>2285</v>
      </c>
    </row>
    <row r="196" spans="1:8" x14ac:dyDescent="0.25">
      <c r="A196" s="10">
        <v>35489</v>
      </c>
      <c r="B196" s="11" t="s">
        <v>8</v>
      </c>
      <c r="C196" s="11" t="s">
        <v>9</v>
      </c>
      <c r="D196" s="11" t="s">
        <v>153</v>
      </c>
      <c r="E196" s="13" t="s">
        <v>13</v>
      </c>
      <c r="F196" s="11" t="s">
        <v>71</v>
      </c>
      <c r="G196" s="11" t="s">
        <v>200</v>
      </c>
      <c r="H196" s="13">
        <v>325</v>
      </c>
    </row>
    <row r="197" spans="1:8" x14ac:dyDescent="0.25">
      <c r="A197" s="10">
        <v>35489</v>
      </c>
      <c r="B197" s="11" t="s">
        <v>8</v>
      </c>
      <c r="C197" s="11" t="s">
        <v>9</v>
      </c>
      <c r="D197" s="11" t="s">
        <v>153</v>
      </c>
      <c r="E197" s="13" t="s">
        <v>13</v>
      </c>
      <c r="F197" s="11" t="s">
        <v>71</v>
      </c>
      <c r="G197" s="11" t="s">
        <v>117</v>
      </c>
      <c r="H197" s="13">
        <v>340</v>
      </c>
    </row>
    <row r="198" spans="1:8" x14ac:dyDescent="0.25">
      <c r="A198" s="10">
        <v>35489</v>
      </c>
      <c r="B198" s="11" t="s">
        <v>8</v>
      </c>
      <c r="C198" s="11" t="s">
        <v>9</v>
      </c>
      <c r="D198" s="11" t="s">
        <v>153</v>
      </c>
      <c r="E198" s="13" t="s">
        <v>13</v>
      </c>
      <c r="F198" s="11" t="s">
        <v>161</v>
      </c>
      <c r="G198" s="11" t="s">
        <v>162</v>
      </c>
      <c r="H198" s="13">
        <v>250</v>
      </c>
    </row>
    <row r="199" spans="1:8" x14ac:dyDescent="0.25">
      <c r="A199" s="10">
        <v>35489</v>
      </c>
      <c r="B199" s="11" t="s">
        <v>8</v>
      </c>
      <c r="C199" s="11" t="s">
        <v>9</v>
      </c>
      <c r="D199" s="11" t="s">
        <v>153</v>
      </c>
      <c r="E199" s="13" t="s">
        <v>13</v>
      </c>
      <c r="F199" s="11" t="s">
        <v>571</v>
      </c>
      <c r="G199" s="11" t="s">
        <v>364</v>
      </c>
      <c r="H199" s="13">
        <v>160</v>
      </c>
    </row>
    <row r="200" spans="1:8" x14ac:dyDescent="0.25">
      <c r="A200" s="10">
        <v>35489</v>
      </c>
      <c r="B200" s="11" t="s">
        <v>8</v>
      </c>
      <c r="C200" s="11" t="s">
        <v>9</v>
      </c>
      <c r="D200" s="11" t="s">
        <v>153</v>
      </c>
      <c r="E200" s="13" t="s">
        <v>13</v>
      </c>
      <c r="F200" s="11" t="s">
        <v>571</v>
      </c>
      <c r="G200" s="11" t="s">
        <v>572</v>
      </c>
      <c r="H200" s="13">
        <v>125</v>
      </c>
    </row>
    <row r="201" spans="1:8" x14ac:dyDescent="0.25">
      <c r="A201" s="10">
        <v>35489</v>
      </c>
      <c r="B201" s="11" t="s">
        <v>8</v>
      </c>
      <c r="C201" s="11" t="s">
        <v>9</v>
      </c>
      <c r="D201" s="11" t="s">
        <v>153</v>
      </c>
      <c r="E201" s="13" t="s">
        <v>13</v>
      </c>
      <c r="F201" s="11" t="s">
        <v>138</v>
      </c>
      <c r="G201" s="11" t="s">
        <v>205</v>
      </c>
      <c r="H201" s="13">
        <v>875</v>
      </c>
    </row>
    <row r="202" spans="1:8" x14ac:dyDescent="0.25">
      <c r="A202" s="10">
        <v>35489</v>
      </c>
      <c r="B202" s="11" t="s">
        <v>8</v>
      </c>
      <c r="C202" s="11" t="s">
        <v>9</v>
      </c>
      <c r="D202" s="11" t="s">
        <v>153</v>
      </c>
      <c r="E202" s="13" t="s">
        <v>13</v>
      </c>
      <c r="F202" s="11" t="s">
        <v>19</v>
      </c>
      <c r="G202" s="11" t="s">
        <v>573</v>
      </c>
      <c r="H202" s="13">
        <v>1835</v>
      </c>
    </row>
    <row r="203" spans="1:8" x14ac:dyDescent="0.25">
      <c r="A203" s="10">
        <v>35489</v>
      </c>
      <c r="B203" s="11" t="s">
        <v>8</v>
      </c>
      <c r="C203" s="11" t="s">
        <v>9</v>
      </c>
      <c r="D203" s="11" t="s">
        <v>153</v>
      </c>
      <c r="E203" s="13" t="s">
        <v>13</v>
      </c>
      <c r="F203" s="11" t="s">
        <v>19</v>
      </c>
      <c r="G203" s="11" t="s">
        <v>574</v>
      </c>
      <c r="H203" s="13">
        <v>350</v>
      </c>
    </row>
    <row r="204" spans="1:8" x14ac:dyDescent="0.25">
      <c r="A204" s="10">
        <v>35489</v>
      </c>
      <c r="B204" s="11" t="s">
        <v>8</v>
      </c>
      <c r="C204" s="11" t="s">
        <v>9</v>
      </c>
      <c r="D204" s="11" t="s">
        <v>153</v>
      </c>
      <c r="E204" s="13" t="s">
        <v>13</v>
      </c>
      <c r="F204" s="11" t="s">
        <v>34</v>
      </c>
      <c r="G204" s="11" t="s">
        <v>36</v>
      </c>
      <c r="H204" s="13">
        <v>779.2</v>
      </c>
    </row>
    <row r="205" spans="1:8" x14ac:dyDescent="0.25">
      <c r="A205" s="10">
        <v>35489</v>
      </c>
      <c r="B205" s="11" t="s">
        <v>8</v>
      </c>
      <c r="C205" s="11" t="s">
        <v>9</v>
      </c>
      <c r="D205" s="11" t="s">
        <v>153</v>
      </c>
      <c r="E205" s="13" t="s">
        <v>13</v>
      </c>
      <c r="F205" s="11" t="s">
        <v>11</v>
      </c>
      <c r="G205" s="11" t="s">
        <v>150</v>
      </c>
      <c r="H205" s="13">
        <v>885</v>
      </c>
    </row>
    <row r="206" spans="1:8" x14ac:dyDescent="0.25">
      <c r="A206" s="10">
        <v>35489</v>
      </c>
      <c r="B206" s="11" t="s">
        <v>8</v>
      </c>
      <c r="C206" s="11" t="s">
        <v>9</v>
      </c>
      <c r="D206" s="11" t="s">
        <v>153</v>
      </c>
      <c r="E206" s="13" t="s">
        <v>13</v>
      </c>
      <c r="F206" s="11" t="s">
        <v>11</v>
      </c>
      <c r="G206" s="11" t="s">
        <v>576</v>
      </c>
      <c r="H206" s="13">
        <v>120</v>
      </c>
    </row>
    <row r="207" spans="1:8" x14ac:dyDescent="0.25">
      <c r="A207" s="10">
        <v>35489</v>
      </c>
      <c r="B207" s="11" t="s">
        <v>8</v>
      </c>
      <c r="C207" s="11" t="s">
        <v>9</v>
      </c>
      <c r="D207" s="11" t="s">
        <v>153</v>
      </c>
      <c r="E207" s="13" t="s">
        <v>13</v>
      </c>
      <c r="F207" s="11" t="s">
        <v>126</v>
      </c>
      <c r="G207" s="11" t="s">
        <v>570</v>
      </c>
      <c r="H207" s="13">
        <v>376.2</v>
      </c>
    </row>
    <row r="208" spans="1:8" x14ac:dyDescent="0.25">
      <c r="A208" s="10">
        <v>35489</v>
      </c>
      <c r="B208" s="11" t="s">
        <v>8</v>
      </c>
      <c r="C208" s="11" t="s">
        <v>9</v>
      </c>
      <c r="D208" s="11" t="s">
        <v>10</v>
      </c>
      <c r="E208" s="13" t="s">
        <v>89</v>
      </c>
      <c r="F208" s="11" t="s">
        <v>90</v>
      </c>
      <c r="G208" s="11" t="s">
        <v>90</v>
      </c>
      <c r="H208" s="13">
        <v>2994.9</v>
      </c>
    </row>
    <row r="209" spans="1:8" x14ac:dyDescent="0.25">
      <c r="A209" s="10">
        <v>35489</v>
      </c>
      <c r="B209" s="11" t="s">
        <v>8</v>
      </c>
      <c r="C209" s="11" t="s">
        <v>9</v>
      </c>
      <c r="D209" s="11" t="s">
        <v>10</v>
      </c>
      <c r="E209" s="13" t="s">
        <v>89</v>
      </c>
      <c r="F209" s="11" t="s">
        <v>102</v>
      </c>
      <c r="G209" s="11" t="s">
        <v>106</v>
      </c>
      <c r="H209" s="13">
        <v>700</v>
      </c>
    </row>
    <row r="210" spans="1:8" x14ac:dyDescent="0.25">
      <c r="A210" s="10">
        <v>35489</v>
      </c>
      <c r="B210" s="11" t="s">
        <v>8</v>
      </c>
      <c r="C210" s="11" t="s">
        <v>9</v>
      </c>
      <c r="D210" s="11" t="s">
        <v>10</v>
      </c>
      <c r="E210" s="13" t="s">
        <v>89</v>
      </c>
      <c r="F210" s="11" t="s">
        <v>102</v>
      </c>
      <c r="G210" s="11" t="s">
        <v>103</v>
      </c>
      <c r="H210" s="13">
        <v>2063.9</v>
      </c>
    </row>
    <row r="211" spans="1:8" x14ac:dyDescent="0.25">
      <c r="A211" s="10">
        <v>35489</v>
      </c>
      <c r="B211" s="11" t="s">
        <v>8</v>
      </c>
      <c r="C211" s="11" t="s">
        <v>9</v>
      </c>
      <c r="D211" s="11" t="s">
        <v>10</v>
      </c>
      <c r="E211" s="13" t="s">
        <v>89</v>
      </c>
      <c r="F211" s="11" t="s">
        <v>577</v>
      </c>
      <c r="G211" s="11" t="s">
        <v>578</v>
      </c>
      <c r="H211" s="13">
        <v>400</v>
      </c>
    </row>
    <row r="212" spans="1:8" x14ac:dyDescent="0.25">
      <c r="A212" s="10">
        <v>35489</v>
      </c>
      <c r="B212" s="11" t="s">
        <v>8</v>
      </c>
      <c r="C212" s="11" t="s">
        <v>9</v>
      </c>
      <c r="D212" s="11" t="s">
        <v>10</v>
      </c>
      <c r="E212" s="13" t="s">
        <v>89</v>
      </c>
      <c r="F212" s="11" t="s">
        <v>577</v>
      </c>
      <c r="G212" s="11" t="s">
        <v>569</v>
      </c>
      <c r="H212" s="13">
        <v>750</v>
      </c>
    </row>
    <row r="213" spans="1:8" x14ac:dyDescent="0.25">
      <c r="A213" s="10">
        <v>35489</v>
      </c>
      <c r="B213" s="11" t="s">
        <v>8</v>
      </c>
      <c r="C213" s="11" t="s">
        <v>9</v>
      </c>
      <c r="D213" s="11" t="s">
        <v>10</v>
      </c>
      <c r="E213" s="13" t="s">
        <v>13</v>
      </c>
      <c r="F213" s="11" t="s">
        <v>29</v>
      </c>
      <c r="G213" s="11" t="s">
        <v>579</v>
      </c>
      <c r="H213" s="13">
        <v>245</v>
      </c>
    </row>
    <row r="214" spans="1:8" x14ac:dyDescent="0.25">
      <c r="A214" s="10">
        <v>35489</v>
      </c>
      <c r="B214" s="11" t="s">
        <v>8</v>
      </c>
      <c r="C214" s="11" t="s">
        <v>9</v>
      </c>
      <c r="D214" s="11" t="s">
        <v>10</v>
      </c>
      <c r="E214" s="13" t="s">
        <v>13</v>
      </c>
      <c r="F214" s="11" t="s">
        <v>29</v>
      </c>
      <c r="G214" s="11" t="s">
        <v>30</v>
      </c>
      <c r="H214" s="13">
        <v>2104.8000000000002</v>
      </c>
    </row>
    <row r="215" spans="1:8" x14ac:dyDescent="0.25">
      <c r="A215" s="10">
        <v>35489</v>
      </c>
      <c r="B215" s="11" t="s">
        <v>8</v>
      </c>
      <c r="C215" s="11" t="s">
        <v>9</v>
      </c>
      <c r="D215" s="11" t="s">
        <v>10</v>
      </c>
      <c r="E215" s="13" t="s">
        <v>13</v>
      </c>
      <c r="F215" s="11" t="s">
        <v>71</v>
      </c>
      <c r="G215" s="11" t="s">
        <v>580</v>
      </c>
      <c r="H215" s="13">
        <v>2979.9</v>
      </c>
    </row>
    <row r="216" spans="1:8" x14ac:dyDescent="0.25">
      <c r="A216" s="10">
        <v>35489</v>
      </c>
      <c r="B216" s="11" t="s">
        <v>8</v>
      </c>
      <c r="C216" s="11" t="s">
        <v>9</v>
      </c>
      <c r="D216" s="11" t="s">
        <v>10</v>
      </c>
      <c r="E216" s="13" t="s">
        <v>13</v>
      </c>
      <c r="F216" s="11" t="s">
        <v>71</v>
      </c>
      <c r="G216" s="11" t="s">
        <v>575</v>
      </c>
      <c r="H216" s="13">
        <v>4014.2</v>
      </c>
    </row>
    <row r="217" spans="1:8" x14ac:dyDescent="0.25">
      <c r="A217" s="10">
        <v>35489</v>
      </c>
      <c r="B217" s="11" t="s">
        <v>8</v>
      </c>
      <c r="C217" s="11" t="s">
        <v>9</v>
      </c>
      <c r="D217" s="11" t="s">
        <v>10</v>
      </c>
      <c r="E217" s="13" t="s">
        <v>13</v>
      </c>
      <c r="F217" s="11" t="s">
        <v>71</v>
      </c>
      <c r="G217" s="11" t="s">
        <v>69</v>
      </c>
      <c r="H217" s="13">
        <v>4605.7</v>
      </c>
    </row>
    <row r="218" spans="1:8" x14ac:dyDescent="0.25">
      <c r="A218" s="10">
        <v>35489</v>
      </c>
      <c r="B218" s="11" t="s">
        <v>8</v>
      </c>
      <c r="C218" s="11" t="s">
        <v>9</v>
      </c>
      <c r="D218" s="11" t="s">
        <v>10</v>
      </c>
      <c r="E218" s="13" t="s">
        <v>13</v>
      </c>
      <c r="F218" s="11" t="s">
        <v>71</v>
      </c>
      <c r="G218" s="11" t="s">
        <v>230</v>
      </c>
      <c r="H218" s="13">
        <v>3140</v>
      </c>
    </row>
    <row r="219" spans="1:8" x14ac:dyDescent="0.25">
      <c r="A219" s="10">
        <v>35489</v>
      </c>
      <c r="B219" s="11" t="s">
        <v>8</v>
      </c>
      <c r="C219" s="11" t="s">
        <v>9</v>
      </c>
      <c r="D219" s="11" t="s">
        <v>10</v>
      </c>
      <c r="E219" s="13" t="s">
        <v>13</v>
      </c>
      <c r="F219" s="11" t="s">
        <v>71</v>
      </c>
      <c r="G219" s="11" t="s">
        <v>200</v>
      </c>
      <c r="H219" s="13">
        <v>3031.7</v>
      </c>
    </row>
    <row r="220" spans="1:8" x14ac:dyDescent="0.25">
      <c r="A220" s="10">
        <v>35489</v>
      </c>
      <c r="B220" s="11" t="s">
        <v>8</v>
      </c>
      <c r="C220" s="11" t="s">
        <v>9</v>
      </c>
      <c r="D220" s="11" t="s">
        <v>10</v>
      </c>
      <c r="E220" s="13" t="s">
        <v>13</v>
      </c>
      <c r="F220" s="11" t="s">
        <v>71</v>
      </c>
      <c r="G220" s="11" t="s">
        <v>117</v>
      </c>
      <c r="H220" s="13">
        <v>2747.9</v>
      </c>
    </row>
    <row r="221" spans="1:8" x14ac:dyDescent="0.25">
      <c r="A221" s="10">
        <v>35489</v>
      </c>
      <c r="B221" s="11" t="s">
        <v>8</v>
      </c>
      <c r="C221" s="11" t="s">
        <v>9</v>
      </c>
      <c r="D221" s="11" t="s">
        <v>10</v>
      </c>
      <c r="E221" s="13" t="s">
        <v>13</v>
      </c>
      <c r="F221" s="11" t="s">
        <v>161</v>
      </c>
      <c r="G221" s="11" t="s">
        <v>581</v>
      </c>
      <c r="H221" s="13">
        <v>1695</v>
      </c>
    </row>
    <row r="222" spans="1:8" x14ac:dyDescent="0.25">
      <c r="A222" s="10">
        <v>35489</v>
      </c>
      <c r="B222" s="11" t="s">
        <v>8</v>
      </c>
      <c r="C222" s="11" t="s">
        <v>9</v>
      </c>
      <c r="D222" s="11" t="s">
        <v>10</v>
      </c>
      <c r="E222" s="13" t="s">
        <v>13</v>
      </c>
      <c r="F222" s="11" t="s">
        <v>161</v>
      </c>
      <c r="G222" s="11" t="s">
        <v>162</v>
      </c>
      <c r="H222" s="13">
        <v>1691.1</v>
      </c>
    </row>
    <row r="223" spans="1:8" x14ac:dyDescent="0.25">
      <c r="A223" s="10">
        <v>35489</v>
      </c>
      <c r="B223" s="11" t="s">
        <v>8</v>
      </c>
      <c r="C223" s="11" t="s">
        <v>9</v>
      </c>
      <c r="D223" s="11" t="s">
        <v>10</v>
      </c>
      <c r="E223" s="13" t="s">
        <v>13</v>
      </c>
      <c r="F223" s="11" t="s">
        <v>161</v>
      </c>
      <c r="G223" s="11" t="s">
        <v>582</v>
      </c>
      <c r="H223" s="13">
        <v>2162.6</v>
      </c>
    </row>
    <row r="224" spans="1:8" x14ac:dyDescent="0.25">
      <c r="A224" s="10">
        <v>35489</v>
      </c>
      <c r="B224" s="11" t="s">
        <v>8</v>
      </c>
      <c r="C224" s="11" t="s">
        <v>9</v>
      </c>
      <c r="D224" s="11" t="s">
        <v>10</v>
      </c>
      <c r="E224" s="13" t="s">
        <v>13</v>
      </c>
      <c r="F224" s="11" t="s">
        <v>161</v>
      </c>
      <c r="G224" s="11" t="s">
        <v>167</v>
      </c>
      <c r="H224" s="13">
        <v>7270.9</v>
      </c>
    </row>
    <row r="225" spans="1:8" x14ac:dyDescent="0.25">
      <c r="A225" s="10">
        <v>35489</v>
      </c>
      <c r="B225" s="11" t="s">
        <v>8</v>
      </c>
      <c r="C225" s="11" t="s">
        <v>9</v>
      </c>
      <c r="D225" s="11" t="s">
        <v>10</v>
      </c>
      <c r="E225" s="13" t="s">
        <v>13</v>
      </c>
      <c r="F225" s="11" t="s">
        <v>571</v>
      </c>
      <c r="G225" s="11" t="s">
        <v>364</v>
      </c>
      <c r="H225" s="13">
        <v>645</v>
      </c>
    </row>
    <row r="226" spans="1:8" x14ac:dyDescent="0.25">
      <c r="A226" s="10">
        <v>35489</v>
      </c>
      <c r="B226" s="11" t="s">
        <v>8</v>
      </c>
      <c r="C226" s="11" t="s">
        <v>9</v>
      </c>
      <c r="D226" s="11" t="s">
        <v>10</v>
      </c>
      <c r="E226" s="13" t="s">
        <v>13</v>
      </c>
      <c r="F226" s="11" t="s">
        <v>571</v>
      </c>
      <c r="G226" s="11" t="s">
        <v>133</v>
      </c>
      <c r="H226" s="13">
        <v>3724.4</v>
      </c>
    </row>
    <row r="227" spans="1:8" x14ac:dyDescent="0.25">
      <c r="A227" s="10">
        <v>35489</v>
      </c>
      <c r="B227" s="11" t="s">
        <v>8</v>
      </c>
      <c r="C227" s="11" t="s">
        <v>9</v>
      </c>
      <c r="D227" s="11" t="s">
        <v>10</v>
      </c>
      <c r="E227" s="13" t="s">
        <v>13</v>
      </c>
      <c r="F227" s="11" t="s">
        <v>571</v>
      </c>
      <c r="G227" s="11" t="s">
        <v>572</v>
      </c>
      <c r="H227" s="13">
        <v>5028.3999999999996</v>
      </c>
    </row>
    <row r="228" spans="1:8" x14ac:dyDescent="0.25">
      <c r="A228" s="10">
        <v>35489</v>
      </c>
      <c r="B228" s="11" t="s">
        <v>8</v>
      </c>
      <c r="C228" s="11" t="s">
        <v>9</v>
      </c>
      <c r="D228" s="11" t="s">
        <v>10</v>
      </c>
      <c r="E228" s="13" t="s">
        <v>13</v>
      </c>
      <c r="F228" s="11" t="s">
        <v>138</v>
      </c>
      <c r="G228" s="11" t="s">
        <v>205</v>
      </c>
      <c r="H228" s="13">
        <v>4588.5</v>
      </c>
    </row>
    <row r="229" spans="1:8" x14ac:dyDescent="0.25">
      <c r="A229" s="10">
        <v>35489</v>
      </c>
      <c r="B229" s="11" t="s">
        <v>8</v>
      </c>
      <c r="C229" s="11" t="s">
        <v>9</v>
      </c>
      <c r="D229" s="11" t="s">
        <v>10</v>
      </c>
      <c r="E229" s="13" t="s">
        <v>13</v>
      </c>
      <c r="F229" s="11" t="s">
        <v>138</v>
      </c>
      <c r="G229" s="11" t="s">
        <v>583</v>
      </c>
      <c r="H229" s="13">
        <v>300</v>
      </c>
    </row>
    <row r="230" spans="1:8" x14ac:dyDescent="0.25">
      <c r="A230" s="10">
        <v>35489</v>
      </c>
      <c r="B230" s="11" t="s">
        <v>8</v>
      </c>
      <c r="C230" s="11" t="s">
        <v>9</v>
      </c>
      <c r="D230" s="11" t="s">
        <v>10</v>
      </c>
      <c r="E230" s="13" t="s">
        <v>13</v>
      </c>
      <c r="F230" s="11" t="s">
        <v>138</v>
      </c>
      <c r="G230" s="11" t="s">
        <v>584</v>
      </c>
      <c r="H230" s="13">
        <v>300</v>
      </c>
    </row>
    <row r="231" spans="1:8" x14ac:dyDescent="0.25">
      <c r="A231" s="10">
        <v>35489</v>
      </c>
      <c r="B231" s="11" t="s">
        <v>8</v>
      </c>
      <c r="C231" s="11" t="s">
        <v>9</v>
      </c>
      <c r="D231" s="11" t="s">
        <v>10</v>
      </c>
      <c r="E231" s="13" t="s">
        <v>13</v>
      </c>
      <c r="F231" s="11" t="s">
        <v>138</v>
      </c>
      <c r="G231" s="11" t="s">
        <v>139</v>
      </c>
      <c r="H231" s="13">
        <v>1155</v>
      </c>
    </row>
    <row r="232" spans="1:8" x14ac:dyDescent="0.25">
      <c r="A232" s="10">
        <v>35489</v>
      </c>
      <c r="B232" s="11" t="s">
        <v>8</v>
      </c>
      <c r="C232" s="11" t="s">
        <v>9</v>
      </c>
      <c r="D232" s="11" t="s">
        <v>10</v>
      </c>
      <c r="E232" s="13" t="s">
        <v>13</v>
      </c>
      <c r="F232" s="11" t="s">
        <v>138</v>
      </c>
      <c r="G232" s="11" t="s">
        <v>585</v>
      </c>
      <c r="H232" s="13">
        <v>1040</v>
      </c>
    </row>
    <row r="233" spans="1:8" x14ac:dyDescent="0.25">
      <c r="A233" s="10">
        <v>35489</v>
      </c>
      <c r="B233" s="11" t="s">
        <v>8</v>
      </c>
      <c r="C233" s="11" t="s">
        <v>9</v>
      </c>
      <c r="D233" s="11" t="s">
        <v>10</v>
      </c>
      <c r="E233" s="13" t="s">
        <v>13</v>
      </c>
      <c r="F233" s="11" t="s">
        <v>111</v>
      </c>
      <c r="G233" s="11" t="s">
        <v>112</v>
      </c>
      <c r="H233" s="13">
        <v>4870</v>
      </c>
    </row>
    <row r="234" spans="1:8" x14ac:dyDescent="0.25">
      <c r="A234" s="10">
        <v>35489</v>
      </c>
      <c r="B234" s="11" t="s">
        <v>8</v>
      </c>
      <c r="C234" s="11" t="s">
        <v>9</v>
      </c>
      <c r="D234" s="11" t="s">
        <v>10</v>
      </c>
      <c r="E234" s="13" t="s">
        <v>13</v>
      </c>
      <c r="F234" s="11" t="s">
        <v>111</v>
      </c>
      <c r="G234" s="11" t="s">
        <v>356</v>
      </c>
      <c r="H234" s="13">
        <v>174</v>
      </c>
    </row>
    <row r="235" spans="1:8" x14ac:dyDescent="0.25">
      <c r="A235" s="10">
        <v>35489</v>
      </c>
      <c r="B235" s="11" t="s">
        <v>8</v>
      </c>
      <c r="C235" s="11" t="s">
        <v>9</v>
      </c>
      <c r="D235" s="11" t="s">
        <v>10</v>
      </c>
      <c r="E235" s="13" t="s">
        <v>13</v>
      </c>
      <c r="F235" s="11" t="s">
        <v>111</v>
      </c>
      <c r="G235" s="11" t="s">
        <v>586</v>
      </c>
      <c r="H235" s="13">
        <v>262</v>
      </c>
    </row>
    <row r="236" spans="1:8" x14ac:dyDescent="0.25">
      <c r="A236" s="10">
        <v>35489</v>
      </c>
      <c r="B236" s="11" t="s">
        <v>8</v>
      </c>
      <c r="C236" s="11" t="s">
        <v>9</v>
      </c>
      <c r="D236" s="11" t="s">
        <v>10</v>
      </c>
      <c r="E236" s="13" t="s">
        <v>13</v>
      </c>
      <c r="F236" s="11" t="s">
        <v>248</v>
      </c>
      <c r="G236" s="11" t="s">
        <v>262</v>
      </c>
      <c r="H236" s="13">
        <v>4405.7</v>
      </c>
    </row>
    <row r="237" spans="1:8" x14ac:dyDescent="0.25">
      <c r="A237" s="10">
        <v>35489</v>
      </c>
      <c r="B237" s="11" t="s">
        <v>8</v>
      </c>
      <c r="C237" s="11" t="s">
        <v>9</v>
      </c>
      <c r="D237" s="11" t="s">
        <v>10</v>
      </c>
      <c r="E237" s="13" t="s">
        <v>13</v>
      </c>
      <c r="F237" s="11" t="s">
        <v>248</v>
      </c>
      <c r="G237" s="11" t="s">
        <v>587</v>
      </c>
      <c r="H237" s="13">
        <v>1990</v>
      </c>
    </row>
    <row r="238" spans="1:8" x14ac:dyDescent="0.25">
      <c r="A238" s="10">
        <v>35489</v>
      </c>
      <c r="B238" s="11" t="s">
        <v>8</v>
      </c>
      <c r="C238" s="11" t="s">
        <v>9</v>
      </c>
      <c r="D238" s="11" t="s">
        <v>10</v>
      </c>
      <c r="E238" s="13" t="s">
        <v>13</v>
      </c>
      <c r="F238" s="11" t="s">
        <v>248</v>
      </c>
      <c r="G238" s="11" t="s">
        <v>588</v>
      </c>
      <c r="H238" s="13">
        <v>2490.9</v>
      </c>
    </row>
    <row r="239" spans="1:8" x14ac:dyDescent="0.25">
      <c r="A239" s="10">
        <v>35489</v>
      </c>
      <c r="B239" s="11" t="s">
        <v>8</v>
      </c>
      <c r="C239" s="11" t="s">
        <v>9</v>
      </c>
      <c r="D239" s="11" t="s">
        <v>10</v>
      </c>
      <c r="E239" s="13" t="s">
        <v>13</v>
      </c>
      <c r="F239" s="11" t="s">
        <v>248</v>
      </c>
      <c r="G239" s="11" t="s">
        <v>43</v>
      </c>
      <c r="H239" s="13">
        <v>864.8</v>
      </c>
    </row>
    <row r="240" spans="1:8" x14ac:dyDescent="0.25">
      <c r="A240" s="10">
        <v>35489</v>
      </c>
      <c r="B240" s="11" t="s">
        <v>8</v>
      </c>
      <c r="C240" s="11" t="s">
        <v>9</v>
      </c>
      <c r="D240" s="11" t="s">
        <v>10</v>
      </c>
      <c r="E240" s="13" t="s">
        <v>13</v>
      </c>
      <c r="F240" s="11" t="s">
        <v>19</v>
      </c>
      <c r="G240" s="11" t="s">
        <v>589</v>
      </c>
      <c r="H240" s="13">
        <v>790</v>
      </c>
    </row>
    <row r="241" spans="1:8" x14ac:dyDescent="0.25">
      <c r="A241" s="10">
        <v>35489</v>
      </c>
      <c r="B241" s="11" t="s">
        <v>8</v>
      </c>
      <c r="C241" s="11" t="s">
        <v>9</v>
      </c>
      <c r="D241" s="11" t="s">
        <v>10</v>
      </c>
      <c r="E241" s="13" t="s">
        <v>13</v>
      </c>
      <c r="F241" s="11" t="s">
        <v>19</v>
      </c>
      <c r="G241" s="11" t="s">
        <v>573</v>
      </c>
      <c r="H241" s="13">
        <v>17602.3</v>
      </c>
    </row>
    <row r="242" spans="1:8" x14ac:dyDescent="0.25">
      <c r="A242" s="10">
        <v>35489</v>
      </c>
      <c r="B242" s="11" t="s">
        <v>8</v>
      </c>
      <c r="C242" s="11" t="s">
        <v>9</v>
      </c>
      <c r="D242" s="11" t="s">
        <v>10</v>
      </c>
      <c r="E242" s="13" t="s">
        <v>13</v>
      </c>
      <c r="F242" s="11" t="s">
        <v>19</v>
      </c>
      <c r="G242" s="11" t="s">
        <v>590</v>
      </c>
      <c r="H242" s="13">
        <v>12714.9</v>
      </c>
    </row>
    <row r="243" spans="1:8" x14ac:dyDescent="0.25">
      <c r="A243" s="10">
        <v>35489</v>
      </c>
      <c r="B243" s="11" t="s">
        <v>8</v>
      </c>
      <c r="C243" s="11" t="s">
        <v>9</v>
      </c>
      <c r="D243" s="11" t="s">
        <v>10</v>
      </c>
      <c r="E243" s="13" t="s">
        <v>13</v>
      </c>
      <c r="F243" s="11" t="s">
        <v>19</v>
      </c>
      <c r="G243" s="11" t="s">
        <v>574</v>
      </c>
      <c r="H243" s="13">
        <v>5064.8</v>
      </c>
    </row>
    <row r="244" spans="1:8" x14ac:dyDescent="0.25">
      <c r="A244" s="10">
        <v>35489</v>
      </c>
      <c r="B244" s="11" t="s">
        <v>8</v>
      </c>
      <c r="C244" s="11" t="s">
        <v>9</v>
      </c>
      <c r="D244" s="11" t="s">
        <v>10</v>
      </c>
      <c r="E244" s="13" t="s">
        <v>13</v>
      </c>
      <c r="F244" s="11" t="s">
        <v>19</v>
      </c>
      <c r="G244" s="11" t="s">
        <v>21</v>
      </c>
      <c r="H244" s="13">
        <v>2593.6</v>
      </c>
    </row>
    <row r="245" spans="1:8" x14ac:dyDescent="0.25">
      <c r="A245" s="10">
        <v>35489</v>
      </c>
      <c r="B245" s="11" t="s">
        <v>8</v>
      </c>
      <c r="C245" s="11" t="s">
        <v>9</v>
      </c>
      <c r="D245" s="11" t="s">
        <v>10</v>
      </c>
      <c r="E245" s="13" t="s">
        <v>13</v>
      </c>
      <c r="F245" s="11" t="s">
        <v>591</v>
      </c>
      <c r="G245" s="11" t="s">
        <v>592</v>
      </c>
      <c r="H245" s="13">
        <v>375</v>
      </c>
    </row>
    <row r="246" spans="1:8" x14ac:dyDescent="0.25">
      <c r="A246" s="10">
        <v>35489</v>
      </c>
      <c r="B246" s="11" t="s">
        <v>8</v>
      </c>
      <c r="C246" s="11" t="s">
        <v>9</v>
      </c>
      <c r="D246" s="11" t="s">
        <v>10</v>
      </c>
      <c r="E246" s="13" t="s">
        <v>13</v>
      </c>
      <c r="F246" s="11" t="s">
        <v>34</v>
      </c>
      <c r="G246" s="11" t="s">
        <v>593</v>
      </c>
      <c r="H246" s="13">
        <v>1417.5</v>
      </c>
    </row>
    <row r="247" spans="1:8" x14ac:dyDescent="0.25">
      <c r="A247" s="10">
        <v>35489</v>
      </c>
      <c r="B247" s="11" t="s">
        <v>8</v>
      </c>
      <c r="C247" s="11" t="s">
        <v>9</v>
      </c>
      <c r="D247" s="11" t="s">
        <v>10</v>
      </c>
      <c r="E247" s="13" t="s">
        <v>13</v>
      </c>
      <c r="F247" s="11" t="s">
        <v>34</v>
      </c>
      <c r="G247" s="11" t="s">
        <v>171</v>
      </c>
      <c r="H247" s="13">
        <v>2084.1</v>
      </c>
    </row>
    <row r="248" spans="1:8" x14ac:dyDescent="0.25">
      <c r="A248" s="10">
        <v>35489</v>
      </c>
      <c r="B248" s="11" t="s">
        <v>8</v>
      </c>
      <c r="C248" s="11" t="s">
        <v>9</v>
      </c>
      <c r="D248" s="11" t="s">
        <v>10</v>
      </c>
      <c r="E248" s="13" t="s">
        <v>13</v>
      </c>
      <c r="F248" s="11" t="s">
        <v>34</v>
      </c>
      <c r="G248" s="11" t="s">
        <v>57</v>
      </c>
      <c r="H248" s="13">
        <v>7533.4</v>
      </c>
    </row>
    <row r="249" spans="1:8" x14ac:dyDescent="0.25">
      <c r="A249" s="10">
        <v>35489</v>
      </c>
      <c r="B249" s="11" t="s">
        <v>8</v>
      </c>
      <c r="C249" s="11" t="s">
        <v>9</v>
      </c>
      <c r="D249" s="11" t="s">
        <v>10</v>
      </c>
      <c r="E249" s="13" t="s">
        <v>13</v>
      </c>
      <c r="F249" s="11" t="s">
        <v>34</v>
      </c>
      <c r="G249" s="11" t="s">
        <v>47</v>
      </c>
      <c r="H249" s="13">
        <v>2396.4</v>
      </c>
    </row>
    <row r="250" spans="1:8" x14ac:dyDescent="0.25">
      <c r="A250" s="10">
        <v>35489</v>
      </c>
      <c r="B250" s="11" t="s">
        <v>8</v>
      </c>
      <c r="C250" s="11" t="s">
        <v>9</v>
      </c>
      <c r="D250" s="11" t="s">
        <v>10</v>
      </c>
      <c r="E250" s="13" t="s">
        <v>13</v>
      </c>
      <c r="F250" s="11" t="s">
        <v>34</v>
      </c>
      <c r="G250" s="11" t="s">
        <v>36</v>
      </c>
      <c r="H250" s="13">
        <v>6129.4</v>
      </c>
    </row>
    <row r="251" spans="1:8" x14ac:dyDescent="0.25">
      <c r="A251" s="10">
        <v>35489</v>
      </c>
      <c r="B251" s="11" t="s">
        <v>8</v>
      </c>
      <c r="C251" s="11" t="s">
        <v>9</v>
      </c>
      <c r="D251" s="11" t="s">
        <v>10</v>
      </c>
      <c r="E251" s="13" t="s">
        <v>13</v>
      </c>
      <c r="F251" s="11" t="s">
        <v>42</v>
      </c>
      <c r="G251" s="11" t="s">
        <v>594</v>
      </c>
      <c r="H251" s="13">
        <v>545</v>
      </c>
    </row>
    <row r="252" spans="1:8" x14ac:dyDescent="0.25">
      <c r="A252" s="10">
        <v>35489</v>
      </c>
      <c r="B252" s="11" t="s">
        <v>8</v>
      </c>
      <c r="C252" s="11" t="s">
        <v>9</v>
      </c>
      <c r="D252" s="11" t="s">
        <v>10</v>
      </c>
      <c r="E252" s="13" t="s">
        <v>13</v>
      </c>
      <c r="F252" s="11" t="s">
        <v>42</v>
      </c>
      <c r="G252" s="11" t="s">
        <v>595</v>
      </c>
      <c r="H252" s="13">
        <v>2268</v>
      </c>
    </row>
    <row r="253" spans="1:8" x14ac:dyDescent="0.25">
      <c r="A253" s="10">
        <v>35489</v>
      </c>
      <c r="B253" s="11" t="s">
        <v>8</v>
      </c>
      <c r="C253" s="11" t="s">
        <v>9</v>
      </c>
      <c r="D253" s="11" t="s">
        <v>10</v>
      </c>
      <c r="E253" s="13" t="s">
        <v>13</v>
      </c>
      <c r="F253" s="11" t="s">
        <v>14</v>
      </c>
      <c r="G253" s="11" t="s">
        <v>94</v>
      </c>
      <c r="H253" s="13">
        <v>1995</v>
      </c>
    </row>
    <row r="254" spans="1:8" x14ac:dyDescent="0.25">
      <c r="A254" s="10">
        <v>35489</v>
      </c>
      <c r="B254" s="11" t="s">
        <v>8</v>
      </c>
      <c r="C254" s="11" t="s">
        <v>9</v>
      </c>
      <c r="D254" s="11" t="s">
        <v>10</v>
      </c>
      <c r="E254" s="13" t="s">
        <v>13</v>
      </c>
      <c r="F254" s="11" t="s">
        <v>14</v>
      </c>
      <c r="G254" s="11" t="s">
        <v>596</v>
      </c>
      <c r="H254" s="13">
        <v>2000</v>
      </c>
    </row>
    <row r="255" spans="1:8" x14ac:dyDescent="0.25">
      <c r="A255" s="10">
        <v>35489</v>
      </c>
      <c r="B255" s="11" t="s">
        <v>8</v>
      </c>
      <c r="C255" s="11" t="s">
        <v>9</v>
      </c>
      <c r="D255" s="11" t="s">
        <v>10</v>
      </c>
      <c r="E255" s="13" t="s">
        <v>13</v>
      </c>
      <c r="F255" s="11" t="s">
        <v>14</v>
      </c>
      <c r="G255" s="11" t="s">
        <v>597</v>
      </c>
      <c r="H255" s="13">
        <v>1225</v>
      </c>
    </row>
    <row r="256" spans="1:8" x14ac:dyDescent="0.25">
      <c r="A256" s="10">
        <v>35489</v>
      </c>
      <c r="B256" s="11" t="s">
        <v>8</v>
      </c>
      <c r="C256" s="11" t="s">
        <v>9</v>
      </c>
      <c r="D256" s="11" t="s">
        <v>10</v>
      </c>
      <c r="E256" s="13" t="s">
        <v>13</v>
      </c>
      <c r="F256" s="11" t="s">
        <v>11</v>
      </c>
      <c r="G256" s="11" t="s">
        <v>598</v>
      </c>
      <c r="H256" s="13">
        <v>635.20000000000005</v>
      </c>
    </row>
    <row r="257" spans="1:8" x14ac:dyDescent="0.25">
      <c r="A257" s="10">
        <v>35489</v>
      </c>
      <c r="B257" s="11" t="s">
        <v>8</v>
      </c>
      <c r="C257" s="11" t="s">
        <v>9</v>
      </c>
      <c r="D257" s="11" t="s">
        <v>10</v>
      </c>
      <c r="E257" s="13" t="s">
        <v>13</v>
      </c>
      <c r="F257" s="11" t="s">
        <v>11</v>
      </c>
      <c r="G257" s="11" t="s">
        <v>150</v>
      </c>
      <c r="H257" s="13">
        <v>7874.9</v>
      </c>
    </row>
    <row r="258" spans="1:8" x14ac:dyDescent="0.25">
      <c r="A258" s="10">
        <v>35489</v>
      </c>
      <c r="B258" s="11" t="s">
        <v>8</v>
      </c>
      <c r="C258" s="11" t="s">
        <v>9</v>
      </c>
      <c r="D258" s="11" t="s">
        <v>10</v>
      </c>
      <c r="E258" s="13" t="s">
        <v>13</v>
      </c>
      <c r="F258" s="11" t="s">
        <v>11</v>
      </c>
      <c r="G258" s="11" t="s">
        <v>576</v>
      </c>
      <c r="H258" s="13">
        <v>4223.3999999999996</v>
      </c>
    </row>
    <row r="259" spans="1:8" x14ac:dyDescent="0.25">
      <c r="A259" s="10">
        <v>35489</v>
      </c>
      <c r="B259" s="11" t="s">
        <v>8</v>
      </c>
      <c r="C259" s="11" t="s">
        <v>9</v>
      </c>
      <c r="D259" s="11" t="s">
        <v>10</v>
      </c>
      <c r="E259" s="13" t="s">
        <v>13</v>
      </c>
      <c r="F259" s="11" t="s">
        <v>126</v>
      </c>
      <c r="G259" s="11" t="s">
        <v>599</v>
      </c>
      <c r="H259" s="13">
        <v>6350.8</v>
      </c>
    </row>
    <row r="260" spans="1:8" x14ac:dyDescent="0.25">
      <c r="A260" s="10">
        <v>35489</v>
      </c>
      <c r="B260" s="11" t="s">
        <v>8</v>
      </c>
      <c r="C260" s="11" t="s">
        <v>9</v>
      </c>
      <c r="D260" s="11" t="s">
        <v>10</v>
      </c>
      <c r="E260" s="13" t="s">
        <v>13</v>
      </c>
      <c r="F260" s="11" t="s">
        <v>126</v>
      </c>
      <c r="G260" s="11" t="s">
        <v>570</v>
      </c>
      <c r="H260" s="13">
        <v>832</v>
      </c>
    </row>
    <row r="261" spans="1:8" x14ac:dyDescent="0.25">
      <c r="A261" s="10">
        <v>35489</v>
      </c>
      <c r="B261" s="11" t="s">
        <v>8</v>
      </c>
      <c r="C261" s="11" t="s">
        <v>9</v>
      </c>
      <c r="D261" s="11" t="s">
        <v>10</v>
      </c>
      <c r="E261" s="13" t="s">
        <v>13</v>
      </c>
      <c r="F261" s="11" t="s">
        <v>126</v>
      </c>
      <c r="G261" s="11" t="s">
        <v>600</v>
      </c>
      <c r="H261" s="13">
        <v>200</v>
      </c>
    </row>
    <row r="262" spans="1:8" x14ac:dyDescent="0.25">
      <c r="A262" s="10">
        <v>35489</v>
      </c>
      <c r="B262" s="11" t="s">
        <v>8</v>
      </c>
      <c r="C262" s="11" t="s">
        <v>9</v>
      </c>
      <c r="D262" s="11" t="s">
        <v>10</v>
      </c>
      <c r="E262" s="13" t="s">
        <v>188</v>
      </c>
      <c r="F262" s="11" t="s">
        <v>188</v>
      </c>
      <c r="G262" s="11" t="s">
        <v>601</v>
      </c>
      <c r="H262" s="13">
        <v>100</v>
      </c>
    </row>
    <row r="263" spans="1:8" x14ac:dyDescent="0.25">
      <c r="A263" s="10">
        <v>35489</v>
      </c>
      <c r="B263" s="11" t="s">
        <v>8</v>
      </c>
      <c r="C263" s="11" t="s">
        <v>9</v>
      </c>
      <c r="D263" s="11" t="s">
        <v>10</v>
      </c>
      <c r="E263" s="13" t="s">
        <v>188</v>
      </c>
      <c r="F263" s="11" t="s">
        <v>188</v>
      </c>
      <c r="G263" s="11" t="s">
        <v>602</v>
      </c>
      <c r="H263" s="13">
        <v>747.5</v>
      </c>
    </row>
    <row r="264" spans="1:8" x14ac:dyDescent="0.25">
      <c r="A264" s="10">
        <v>35489</v>
      </c>
      <c r="B264" s="11" t="s">
        <v>8</v>
      </c>
      <c r="C264" s="11" t="s">
        <v>9</v>
      </c>
      <c r="D264" s="11" t="s">
        <v>10</v>
      </c>
      <c r="E264" s="13" t="s">
        <v>188</v>
      </c>
      <c r="F264" s="11" t="s">
        <v>188</v>
      </c>
      <c r="G264" s="11" t="s">
        <v>187</v>
      </c>
      <c r="H264" s="13">
        <v>9218</v>
      </c>
    </row>
    <row r="265" spans="1:8" x14ac:dyDescent="0.25">
      <c r="A265" s="10">
        <v>35489</v>
      </c>
      <c r="B265" s="11" t="s">
        <v>97</v>
      </c>
      <c r="C265" s="11" t="s">
        <v>98</v>
      </c>
      <c r="D265" s="11" t="s">
        <v>462</v>
      </c>
      <c r="E265" s="13" t="s">
        <v>89</v>
      </c>
      <c r="F265" s="11" t="s">
        <v>102</v>
      </c>
      <c r="G265" s="11" t="s">
        <v>103</v>
      </c>
      <c r="H265" s="13">
        <v>250</v>
      </c>
    </row>
    <row r="266" spans="1:8" x14ac:dyDescent="0.25">
      <c r="A266" s="10">
        <v>35489</v>
      </c>
      <c r="B266" s="11" t="s">
        <v>97</v>
      </c>
      <c r="C266" s="11" t="s">
        <v>98</v>
      </c>
      <c r="D266" s="11" t="s">
        <v>99</v>
      </c>
      <c r="E266" s="13" t="s">
        <v>89</v>
      </c>
      <c r="F266" s="11" t="s">
        <v>102</v>
      </c>
      <c r="G266" s="11" t="s">
        <v>106</v>
      </c>
      <c r="H266" s="13">
        <v>260</v>
      </c>
    </row>
    <row r="267" spans="1:8" x14ac:dyDescent="0.25">
      <c r="A267" s="10">
        <v>35489</v>
      </c>
      <c r="B267" s="11" t="s">
        <v>97</v>
      </c>
      <c r="C267" s="11" t="s">
        <v>98</v>
      </c>
      <c r="D267" s="11" t="s">
        <v>99</v>
      </c>
      <c r="E267" s="13" t="s">
        <v>89</v>
      </c>
      <c r="F267" s="11" t="s">
        <v>102</v>
      </c>
      <c r="G267" s="11" t="s">
        <v>103</v>
      </c>
      <c r="H267" s="13">
        <v>422.5</v>
      </c>
    </row>
    <row r="268" spans="1:8" x14ac:dyDescent="0.25">
      <c r="A268" s="10">
        <v>35489</v>
      </c>
      <c r="B268" s="11" t="s">
        <v>97</v>
      </c>
      <c r="C268" s="11" t="s">
        <v>98</v>
      </c>
      <c r="D268" s="11" t="s">
        <v>99</v>
      </c>
      <c r="E268" s="13" t="s">
        <v>13</v>
      </c>
      <c r="F268" s="11" t="s">
        <v>71</v>
      </c>
      <c r="G268" s="11" t="s">
        <v>230</v>
      </c>
      <c r="H268" s="13">
        <v>550</v>
      </c>
    </row>
    <row r="269" spans="1:8" x14ac:dyDescent="0.25">
      <c r="A269" s="10">
        <v>35489</v>
      </c>
      <c r="B269" s="11" t="s">
        <v>97</v>
      </c>
      <c r="C269" s="11" t="s">
        <v>130</v>
      </c>
      <c r="D269" s="11" t="s">
        <v>288</v>
      </c>
      <c r="E269" s="13" t="s">
        <v>13</v>
      </c>
      <c r="F269" s="11" t="s">
        <v>138</v>
      </c>
      <c r="G269" s="11" t="s">
        <v>205</v>
      </c>
      <c r="H269" s="13">
        <v>658.8</v>
      </c>
    </row>
    <row r="270" spans="1:8" x14ac:dyDescent="0.25">
      <c r="A270" s="10">
        <v>35489</v>
      </c>
      <c r="B270" s="11" t="s">
        <v>97</v>
      </c>
      <c r="C270" s="11" t="s">
        <v>130</v>
      </c>
      <c r="D270" s="11" t="s">
        <v>288</v>
      </c>
      <c r="E270" s="13" t="s">
        <v>13</v>
      </c>
      <c r="F270" s="11" t="s">
        <v>138</v>
      </c>
      <c r="G270" s="11" t="s">
        <v>584</v>
      </c>
      <c r="H270" s="13">
        <v>350</v>
      </c>
    </row>
    <row r="271" spans="1:8" x14ac:dyDescent="0.25">
      <c r="A271" s="10">
        <v>35489</v>
      </c>
      <c r="B271" s="11" t="s">
        <v>97</v>
      </c>
      <c r="C271" s="11" t="s">
        <v>130</v>
      </c>
      <c r="D271" s="11" t="s">
        <v>288</v>
      </c>
      <c r="E271" s="13" t="s">
        <v>13</v>
      </c>
      <c r="F271" s="11" t="s">
        <v>11</v>
      </c>
      <c r="G271" s="11" t="s">
        <v>576</v>
      </c>
      <c r="H271" s="13">
        <v>300</v>
      </c>
    </row>
    <row r="272" spans="1:8" x14ac:dyDescent="0.25">
      <c r="A272" s="10">
        <v>35489</v>
      </c>
      <c r="B272" s="11" t="s">
        <v>97</v>
      </c>
      <c r="C272" s="11" t="s">
        <v>130</v>
      </c>
      <c r="D272" s="11" t="s">
        <v>131</v>
      </c>
      <c r="E272" s="13" t="s">
        <v>89</v>
      </c>
      <c r="F272" s="11" t="s">
        <v>90</v>
      </c>
      <c r="G272" s="11" t="s">
        <v>90</v>
      </c>
      <c r="H272" s="13">
        <v>200</v>
      </c>
    </row>
    <row r="273" spans="1:8" x14ac:dyDescent="0.25">
      <c r="A273" s="10">
        <v>35489</v>
      </c>
      <c r="B273" s="11" t="s">
        <v>97</v>
      </c>
      <c r="C273" s="11" t="s">
        <v>130</v>
      </c>
      <c r="D273" s="11" t="s">
        <v>131</v>
      </c>
      <c r="E273" s="13" t="s">
        <v>13</v>
      </c>
      <c r="F273" s="11" t="s">
        <v>71</v>
      </c>
      <c r="G273" s="11" t="s">
        <v>575</v>
      </c>
      <c r="H273" s="13">
        <v>250</v>
      </c>
    </row>
    <row r="274" spans="1:8" x14ac:dyDescent="0.25">
      <c r="A274" s="10">
        <v>35489</v>
      </c>
      <c r="B274" s="11" t="s">
        <v>97</v>
      </c>
      <c r="C274" s="11" t="s">
        <v>130</v>
      </c>
      <c r="D274" s="11" t="s">
        <v>131</v>
      </c>
      <c r="E274" s="13" t="s">
        <v>13</v>
      </c>
      <c r="F274" s="11" t="s">
        <v>126</v>
      </c>
      <c r="G274" s="11" t="s">
        <v>570</v>
      </c>
      <c r="H274" s="13">
        <v>350</v>
      </c>
    </row>
    <row r="275" spans="1:8" x14ac:dyDescent="0.25">
      <c r="A275" s="10">
        <v>35489</v>
      </c>
      <c r="B275" s="11" t="s">
        <v>97</v>
      </c>
      <c r="C275" s="11" t="s">
        <v>130</v>
      </c>
      <c r="D275" s="11" t="s">
        <v>466</v>
      </c>
      <c r="E275" s="13" t="s">
        <v>13</v>
      </c>
      <c r="F275" s="11" t="s">
        <v>138</v>
      </c>
      <c r="G275" s="11" t="s">
        <v>585</v>
      </c>
      <c r="H275" s="13">
        <v>1000</v>
      </c>
    </row>
    <row r="276" spans="1:8" x14ac:dyDescent="0.25">
      <c r="A276" s="10">
        <v>35520</v>
      </c>
      <c r="B276" s="11" t="s">
        <v>8</v>
      </c>
      <c r="C276" s="11" t="s">
        <v>67</v>
      </c>
      <c r="D276" s="11" t="s">
        <v>459</v>
      </c>
      <c r="E276" s="13" t="s">
        <v>13</v>
      </c>
      <c r="F276" s="11" t="s">
        <v>111</v>
      </c>
      <c r="G276" s="11" t="s">
        <v>356</v>
      </c>
      <c r="H276" s="13">
        <v>360</v>
      </c>
    </row>
    <row r="277" spans="1:8" x14ac:dyDescent="0.25">
      <c r="A277" s="10">
        <v>35520</v>
      </c>
      <c r="B277" s="11" t="s">
        <v>8</v>
      </c>
      <c r="C277" s="11" t="s">
        <v>67</v>
      </c>
      <c r="D277" s="11" t="s">
        <v>455</v>
      </c>
      <c r="E277" s="13" t="s">
        <v>13</v>
      </c>
      <c r="F277" s="11" t="s">
        <v>126</v>
      </c>
      <c r="G277" s="11" t="s">
        <v>570</v>
      </c>
      <c r="H277" s="13">
        <v>140</v>
      </c>
    </row>
    <row r="278" spans="1:8" x14ac:dyDescent="0.25">
      <c r="A278" s="10">
        <v>35520</v>
      </c>
      <c r="B278" s="11" t="s">
        <v>8</v>
      </c>
      <c r="C278" s="11" t="s">
        <v>67</v>
      </c>
      <c r="D278" s="11" t="s">
        <v>456</v>
      </c>
      <c r="E278" s="13" t="s">
        <v>13</v>
      </c>
      <c r="F278" s="11" t="s">
        <v>11</v>
      </c>
      <c r="G278" s="11" t="s">
        <v>150</v>
      </c>
      <c r="H278" s="13">
        <v>962</v>
      </c>
    </row>
    <row r="279" spans="1:8" x14ac:dyDescent="0.25">
      <c r="A279" s="10">
        <v>35520</v>
      </c>
      <c r="B279" s="11" t="s">
        <v>8</v>
      </c>
      <c r="C279" s="11" t="s">
        <v>67</v>
      </c>
      <c r="D279" s="11" t="s">
        <v>68</v>
      </c>
      <c r="E279" s="13" t="s">
        <v>13</v>
      </c>
      <c r="F279" s="11" t="s">
        <v>571</v>
      </c>
      <c r="G279" s="11" t="s">
        <v>572</v>
      </c>
      <c r="H279" s="13">
        <v>150</v>
      </c>
    </row>
    <row r="280" spans="1:8" x14ac:dyDescent="0.25">
      <c r="A280" s="10">
        <v>35520</v>
      </c>
      <c r="B280" s="11" t="s">
        <v>8</v>
      </c>
      <c r="C280" s="11" t="s">
        <v>67</v>
      </c>
      <c r="D280" s="11" t="s">
        <v>457</v>
      </c>
      <c r="E280" s="13" t="s">
        <v>13</v>
      </c>
      <c r="F280" s="11" t="s">
        <v>126</v>
      </c>
      <c r="G280" s="11" t="s">
        <v>570</v>
      </c>
      <c r="H280" s="13">
        <v>175</v>
      </c>
    </row>
    <row r="281" spans="1:8" x14ac:dyDescent="0.25">
      <c r="A281" s="10">
        <v>35520</v>
      </c>
      <c r="B281" s="11" t="s">
        <v>8</v>
      </c>
      <c r="C281" s="11" t="s">
        <v>67</v>
      </c>
      <c r="D281" s="11" t="s">
        <v>328</v>
      </c>
      <c r="E281" s="13" t="s">
        <v>13</v>
      </c>
      <c r="F281" s="11" t="s">
        <v>29</v>
      </c>
      <c r="G281" s="11" t="s">
        <v>30</v>
      </c>
      <c r="H281" s="13">
        <v>110</v>
      </c>
    </row>
    <row r="282" spans="1:8" x14ac:dyDescent="0.25">
      <c r="A282" s="10">
        <v>35520</v>
      </c>
      <c r="B282" s="11" t="s">
        <v>8</v>
      </c>
      <c r="C282" s="11" t="s">
        <v>67</v>
      </c>
      <c r="D282" s="11" t="s">
        <v>328</v>
      </c>
      <c r="E282" s="13" t="s">
        <v>13</v>
      </c>
      <c r="F282" s="11" t="s">
        <v>571</v>
      </c>
      <c r="G282" s="11" t="s">
        <v>572</v>
      </c>
      <c r="H282" s="13">
        <v>190</v>
      </c>
    </row>
    <row r="283" spans="1:8" x14ac:dyDescent="0.25">
      <c r="A283" s="10">
        <v>35520</v>
      </c>
      <c r="B283" s="11" t="s">
        <v>8</v>
      </c>
      <c r="C283" s="11" t="s">
        <v>67</v>
      </c>
      <c r="D283" s="11" t="s">
        <v>328</v>
      </c>
      <c r="E283" s="13" t="s">
        <v>13</v>
      </c>
      <c r="F283" s="11" t="s">
        <v>19</v>
      </c>
      <c r="G283" s="11" t="s">
        <v>573</v>
      </c>
      <c r="H283" s="13">
        <v>2815.7</v>
      </c>
    </row>
    <row r="284" spans="1:8" x14ac:dyDescent="0.25">
      <c r="A284" s="10">
        <v>35520</v>
      </c>
      <c r="B284" s="11" t="s">
        <v>8</v>
      </c>
      <c r="C284" s="11" t="s">
        <v>67</v>
      </c>
      <c r="D284" s="11" t="s">
        <v>328</v>
      </c>
      <c r="E284" s="13" t="s">
        <v>13</v>
      </c>
      <c r="F284" s="11" t="s">
        <v>19</v>
      </c>
      <c r="G284" s="11" t="s">
        <v>574</v>
      </c>
      <c r="H284" s="13">
        <v>256.2</v>
      </c>
    </row>
    <row r="285" spans="1:8" x14ac:dyDescent="0.25">
      <c r="A285" s="10">
        <v>35520</v>
      </c>
      <c r="B285" s="11" t="s">
        <v>8</v>
      </c>
      <c r="C285" s="11" t="s">
        <v>67</v>
      </c>
      <c r="D285" s="11" t="s">
        <v>328</v>
      </c>
      <c r="E285" s="13" t="s">
        <v>188</v>
      </c>
      <c r="F285" s="11" t="s">
        <v>188</v>
      </c>
      <c r="G285" s="11" t="s">
        <v>187</v>
      </c>
      <c r="H285" s="13">
        <v>2392.1</v>
      </c>
    </row>
    <row r="286" spans="1:8" x14ac:dyDescent="0.25">
      <c r="A286" s="10">
        <v>35520</v>
      </c>
      <c r="B286" s="11" t="s">
        <v>8</v>
      </c>
      <c r="C286" s="11" t="s">
        <v>9</v>
      </c>
      <c r="D286" s="11" t="s">
        <v>153</v>
      </c>
      <c r="E286" s="13" t="s">
        <v>13</v>
      </c>
      <c r="F286" s="11" t="s">
        <v>71</v>
      </c>
      <c r="G286" s="11" t="s">
        <v>575</v>
      </c>
      <c r="H286" s="13">
        <v>140</v>
      </c>
    </row>
    <row r="287" spans="1:8" x14ac:dyDescent="0.25">
      <c r="A287" s="10">
        <v>35520</v>
      </c>
      <c r="B287" s="11" t="s">
        <v>8</v>
      </c>
      <c r="C287" s="11" t="s">
        <v>9</v>
      </c>
      <c r="D287" s="11" t="s">
        <v>153</v>
      </c>
      <c r="E287" s="13" t="s">
        <v>13</v>
      </c>
      <c r="F287" s="11" t="s">
        <v>71</v>
      </c>
      <c r="G287" s="11" t="s">
        <v>69</v>
      </c>
      <c r="H287" s="13">
        <v>100</v>
      </c>
    </row>
    <row r="288" spans="1:8" x14ac:dyDescent="0.25">
      <c r="A288" s="10">
        <v>35520</v>
      </c>
      <c r="B288" s="11" t="s">
        <v>8</v>
      </c>
      <c r="C288" s="11" t="s">
        <v>9</v>
      </c>
      <c r="D288" s="11" t="s">
        <v>153</v>
      </c>
      <c r="E288" s="13" t="s">
        <v>13</v>
      </c>
      <c r="F288" s="11" t="s">
        <v>71</v>
      </c>
      <c r="G288" s="11" t="s">
        <v>230</v>
      </c>
      <c r="H288" s="13">
        <v>2285</v>
      </c>
    </row>
    <row r="289" spans="1:8" x14ac:dyDescent="0.25">
      <c r="A289" s="10">
        <v>35520</v>
      </c>
      <c r="B289" s="11" t="s">
        <v>8</v>
      </c>
      <c r="C289" s="11" t="s">
        <v>9</v>
      </c>
      <c r="D289" s="11" t="s">
        <v>153</v>
      </c>
      <c r="E289" s="13" t="s">
        <v>13</v>
      </c>
      <c r="F289" s="11" t="s">
        <v>71</v>
      </c>
      <c r="G289" s="11" t="s">
        <v>200</v>
      </c>
      <c r="H289" s="13">
        <v>325</v>
      </c>
    </row>
    <row r="290" spans="1:8" x14ac:dyDescent="0.25">
      <c r="A290" s="10">
        <v>35520</v>
      </c>
      <c r="B290" s="11" t="s">
        <v>8</v>
      </c>
      <c r="C290" s="11" t="s">
        <v>9</v>
      </c>
      <c r="D290" s="11" t="s">
        <v>153</v>
      </c>
      <c r="E290" s="13" t="s">
        <v>13</v>
      </c>
      <c r="F290" s="11" t="s">
        <v>71</v>
      </c>
      <c r="G290" s="11" t="s">
        <v>117</v>
      </c>
      <c r="H290" s="13">
        <v>340</v>
      </c>
    </row>
    <row r="291" spans="1:8" x14ac:dyDescent="0.25">
      <c r="A291" s="10">
        <v>35520</v>
      </c>
      <c r="B291" s="11" t="s">
        <v>8</v>
      </c>
      <c r="C291" s="11" t="s">
        <v>9</v>
      </c>
      <c r="D291" s="11" t="s">
        <v>153</v>
      </c>
      <c r="E291" s="13" t="s">
        <v>13</v>
      </c>
      <c r="F291" s="11" t="s">
        <v>161</v>
      </c>
      <c r="G291" s="11" t="s">
        <v>162</v>
      </c>
      <c r="H291" s="13">
        <v>250</v>
      </c>
    </row>
    <row r="292" spans="1:8" x14ac:dyDescent="0.25">
      <c r="A292" s="10">
        <v>35520</v>
      </c>
      <c r="B292" s="11" t="s">
        <v>8</v>
      </c>
      <c r="C292" s="11" t="s">
        <v>9</v>
      </c>
      <c r="D292" s="11" t="s">
        <v>153</v>
      </c>
      <c r="E292" s="13" t="s">
        <v>13</v>
      </c>
      <c r="F292" s="11" t="s">
        <v>571</v>
      </c>
      <c r="G292" s="11" t="s">
        <v>364</v>
      </c>
      <c r="H292" s="13">
        <v>160</v>
      </c>
    </row>
    <row r="293" spans="1:8" x14ac:dyDescent="0.25">
      <c r="A293" s="10">
        <v>35520</v>
      </c>
      <c r="B293" s="11" t="s">
        <v>8</v>
      </c>
      <c r="C293" s="11" t="s">
        <v>9</v>
      </c>
      <c r="D293" s="11" t="s">
        <v>153</v>
      </c>
      <c r="E293" s="13" t="s">
        <v>13</v>
      </c>
      <c r="F293" s="11" t="s">
        <v>571</v>
      </c>
      <c r="G293" s="11" t="s">
        <v>572</v>
      </c>
      <c r="H293" s="13">
        <v>125</v>
      </c>
    </row>
    <row r="294" spans="1:8" x14ac:dyDescent="0.25">
      <c r="A294" s="10">
        <v>35520</v>
      </c>
      <c r="B294" s="11" t="s">
        <v>8</v>
      </c>
      <c r="C294" s="11" t="s">
        <v>9</v>
      </c>
      <c r="D294" s="11" t="s">
        <v>153</v>
      </c>
      <c r="E294" s="13" t="s">
        <v>13</v>
      </c>
      <c r="F294" s="11" t="s">
        <v>138</v>
      </c>
      <c r="G294" s="11" t="s">
        <v>205</v>
      </c>
      <c r="H294" s="13">
        <v>875</v>
      </c>
    </row>
    <row r="295" spans="1:8" x14ac:dyDescent="0.25">
      <c r="A295" s="10">
        <v>35520</v>
      </c>
      <c r="B295" s="11" t="s">
        <v>8</v>
      </c>
      <c r="C295" s="11" t="s">
        <v>9</v>
      </c>
      <c r="D295" s="11" t="s">
        <v>153</v>
      </c>
      <c r="E295" s="13" t="s">
        <v>13</v>
      </c>
      <c r="F295" s="11" t="s">
        <v>19</v>
      </c>
      <c r="G295" s="11" t="s">
        <v>573</v>
      </c>
      <c r="H295" s="13">
        <v>1835</v>
      </c>
    </row>
    <row r="296" spans="1:8" x14ac:dyDescent="0.25">
      <c r="A296" s="10">
        <v>35520</v>
      </c>
      <c r="B296" s="11" t="s">
        <v>8</v>
      </c>
      <c r="C296" s="11" t="s">
        <v>9</v>
      </c>
      <c r="D296" s="11" t="s">
        <v>153</v>
      </c>
      <c r="E296" s="13" t="s">
        <v>13</v>
      </c>
      <c r="F296" s="11" t="s">
        <v>19</v>
      </c>
      <c r="G296" s="11" t="s">
        <v>574</v>
      </c>
      <c r="H296" s="13">
        <v>350</v>
      </c>
    </row>
    <row r="297" spans="1:8" x14ac:dyDescent="0.25">
      <c r="A297" s="10">
        <v>35520</v>
      </c>
      <c r="B297" s="11" t="s">
        <v>8</v>
      </c>
      <c r="C297" s="11" t="s">
        <v>9</v>
      </c>
      <c r="D297" s="11" t="s">
        <v>153</v>
      </c>
      <c r="E297" s="13" t="s">
        <v>13</v>
      </c>
      <c r="F297" s="11" t="s">
        <v>34</v>
      </c>
      <c r="G297" s="11" t="s">
        <v>36</v>
      </c>
      <c r="H297" s="13">
        <v>779.2</v>
      </c>
    </row>
    <row r="298" spans="1:8" x14ac:dyDescent="0.25">
      <c r="A298" s="10">
        <v>35520</v>
      </c>
      <c r="B298" s="11" t="s">
        <v>8</v>
      </c>
      <c r="C298" s="11" t="s">
        <v>9</v>
      </c>
      <c r="D298" s="11" t="s">
        <v>153</v>
      </c>
      <c r="E298" s="13" t="s">
        <v>13</v>
      </c>
      <c r="F298" s="11" t="s">
        <v>11</v>
      </c>
      <c r="G298" s="11" t="s">
        <v>150</v>
      </c>
      <c r="H298" s="13">
        <v>885</v>
      </c>
    </row>
    <row r="299" spans="1:8" x14ac:dyDescent="0.25">
      <c r="A299" s="10">
        <v>35520</v>
      </c>
      <c r="B299" s="11" t="s">
        <v>8</v>
      </c>
      <c r="C299" s="11" t="s">
        <v>9</v>
      </c>
      <c r="D299" s="11" t="s">
        <v>153</v>
      </c>
      <c r="E299" s="13" t="s">
        <v>13</v>
      </c>
      <c r="F299" s="11" t="s">
        <v>11</v>
      </c>
      <c r="G299" s="11" t="s">
        <v>576</v>
      </c>
      <c r="H299" s="13">
        <v>120</v>
      </c>
    </row>
    <row r="300" spans="1:8" x14ac:dyDescent="0.25">
      <c r="A300" s="10">
        <v>35520</v>
      </c>
      <c r="B300" s="11" t="s">
        <v>8</v>
      </c>
      <c r="C300" s="11" t="s">
        <v>9</v>
      </c>
      <c r="D300" s="11" t="s">
        <v>153</v>
      </c>
      <c r="E300" s="13" t="s">
        <v>13</v>
      </c>
      <c r="F300" s="11" t="s">
        <v>126</v>
      </c>
      <c r="G300" s="11" t="s">
        <v>570</v>
      </c>
      <c r="H300" s="13">
        <v>376.2</v>
      </c>
    </row>
    <row r="301" spans="1:8" x14ac:dyDescent="0.25">
      <c r="A301" s="10">
        <v>35520</v>
      </c>
      <c r="B301" s="11" t="s">
        <v>8</v>
      </c>
      <c r="C301" s="11" t="s">
        <v>9</v>
      </c>
      <c r="D301" s="11" t="s">
        <v>10</v>
      </c>
      <c r="E301" s="13" t="s">
        <v>603</v>
      </c>
      <c r="F301" s="11" t="s">
        <v>604</v>
      </c>
      <c r="G301" s="11" t="s">
        <v>605</v>
      </c>
      <c r="H301" s="13">
        <v>100</v>
      </c>
    </row>
    <row r="302" spans="1:8" x14ac:dyDescent="0.25">
      <c r="A302" s="10">
        <v>35520</v>
      </c>
      <c r="B302" s="11" t="s">
        <v>8</v>
      </c>
      <c r="C302" s="11" t="s">
        <v>9</v>
      </c>
      <c r="D302" s="11" t="s">
        <v>10</v>
      </c>
      <c r="E302" s="13" t="s">
        <v>89</v>
      </c>
      <c r="F302" s="11" t="s">
        <v>90</v>
      </c>
      <c r="G302" s="11" t="s">
        <v>90</v>
      </c>
      <c r="H302" s="13">
        <v>3094.9</v>
      </c>
    </row>
    <row r="303" spans="1:8" x14ac:dyDescent="0.25">
      <c r="A303" s="10">
        <v>35520</v>
      </c>
      <c r="B303" s="11" t="s">
        <v>8</v>
      </c>
      <c r="C303" s="11" t="s">
        <v>9</v>
      </c>
      <c r="D303" s="11" t="s">
        <v>10</v>
      </c>
      <c r="E303" s="13" t="s">
        <v>89</v>
      </c>
      <c r="F303" s="11" t="s">
        <v>102</v>
      </c>
      <c r="G303" s="11" t="s">
        <v>106</v>
      </c>
      <c r="H303" s="13">
        <v>900</v>
      </c>
    </row>
    <row r="304" spans="1:8" x14ac:dyDescent="0.25">
      <c r="A304" s="10">
        <v>35520</v>
      </c>
      <c r="B304" s="11" t="s">
        <v>8</v>
      </c>
      <c r="C304" s="11" t="s">
        <v>9</v>
      </c>
      <c r="D304" s="11" t="s">
        <v>10</v>
      </c>
      <c r="E304" s="13" t="s">
        <v>89</v>
      </c>
      <c r="F304" s="11" t="s">
        <v>102</v>
      </c>
      <c r="G304" s="11" t="s">
        <v>103</v>
      </c>
      <c r="H304" s="13">
        <v>2355.9</v>
      </c>
    </row>
    <row r="305" spans="1:8" x14ac:dyDescent="0.25">
      <c r="A305" s="10">
        <v>35520</v>
      </c>
      <c r="B305" s="11" t="s">
        <v>8</v>
      </c>
      <c r="C305" s="11" t="s">
        <v>9</v>
      </c>
      <c r="D305" s="11" t="s">
        <v>10</v>
      </c>
      <c r="E305" s="13" t="s">
        <v>89</v>
      </c>
      <c r="F305" s="11" t="s">
        <v>577</v>
      </c>
      <c r="G305" s="11" t="s">
        <v>578</v>
      </c>
      <c r="H305" s="13">
        <v>400</v>
      </c>
    </row>
    <row r="306" spans="1:8" x14ac:dyDescent="0.25">
      <c r="A306" s="10">
        <v>35520</v>
      </c>
      <c r="B306" s="11" t="s">
        <v>8</v>
      </c>
      <c r="C306" s="11" t="s">
        <v>9</v>
      </c>
      <c r="D306" s="11" t="s">
        <v>10</v>
      </c>
      <c r="E306" s="13" t="s">
        <v>89</v>
      </c>
      <c r="F306" s="11" t="s">
        <v>577</v>
      </c>
      <c r="G306" s="11" t="s">
        <v>606</v>
      </c>
      <c r="H306" s="13">
        <v>114.8</v>
      </c>
    </row>
    <row r="307" spans="1:8" x14ac:dyDescent="0.25">
      <c r="A307" s="10">
        <v>35520</v>
      </c>
      <c r="B307" s="11" t="s">
        <v>8</v>
      </c>
      <c r="C307" s="11" t="s">
        <v>9</v>
      </c>
      <c r="D307" s="11" t="s">
        <v>10</v>
      </c>
      <c r="E307" s="13" t="s">
        <v>89</v>
      </c>
      <c r="F307" s="11" t="s">
        <v>577</v>
      </c>
      <c r="G307" s="11" t="s">
        <v>569</v>
      </c>
      <c r="H307" s="13">
        <v>750</v>
      </c>
    </row>
    <row r="308" spans="1:8" x14ac:dyDescent="0.25">
      <c r="A308" s="10">
        <v>35520</v>
      </c>
      <c r="B308" s="11" t="s">
        <v>8</v>
      </c>
      <c r="C308" s="11" t="s">
        <v>9</v>
      </c>
      <c r="D308" s="11" t="s">
        <v>10</v>
      </c>
      <c r="E308" s="13" t="s">
        <v>13</v>
      </c>
      <c r="F308" s="11" t="s">
        <v>29</v>
      </c>
      <c r="G308" s="11" t="s">
        <v>579</v>
      </c>
      <c r="H308" s="13">
        <v>245</v>
      </c>
    </row>
    <row r="309" spans="1:8" x14ac:dyDescent="0.25">
      <c r="A309" s="10">
        <v>35520</v>
      </c>
      <c r="B309" s="11" t="s">
        <v>8</v>
      </c>
      <c r="C309" s="11" t="s">
        <v>9</v>
      </c>
      <c r="D309" s="11" t="s">
        <v>10</v>
      </c>
      <c r="E309" s="13" t="s">
        <v>13</v>
      </c>
      <c r="F309" s="11" t="s">
        <v>29</v>
      </c>
      <c r="G309" s="11" t="s">
        <v>30</v>
      </c>
      <c r="H309" s="13">
        <v>2104.8000000000002</v>
      </c>
    </row>
    <row r="310" spans="1:8" x14ac:dyDescent="0.25">
      <c r="A310" s="10">
        <v>35520</v>
      </c>
      <c r="B310" s="11" t="s">
        <v>8</v>
      </c>
      <c r="C310" s="11" t="s">
        <v>9</v>
      </c>
      <c r="D310" s="11" t="s">
        <v>10</v>
      </c>
      <c r="E310" s="13" t="s">
        <v>13</v>
      </c>
      <c r="F310" s="11" t="s">
        <v>71</v>
      </c>
      <c r="G310" s="11" t="s">
        <v>580</v>
      </c>
      <c r="H310" s="13">
        <v>3029.9</v>
      </c>
    </row>
    <row r="311" spans="1:8" x14ac:dyDescent="0.25">
      <c r="A311" s="10">
        <v>35520</v>
      </c>
      <c r="B311" s="11" t="s">
        <v>8</v>
      </c>
      <c r="C311" s="11" t="s">
        <v>9</v>
      </c>
      <c r="D311" s="11" t="s">
        <v>10</v>
      </c>
      <c r="E311" s="13" t="s">
        <v>13</v>
      </c>
      <c r="F311" s="11" t="s">
        <v>71</v>
      </c>
      <c r="G311" s="11" t="s">
        <v>575</v>
      </c>
      <c r="H311" s="13">
        <v>3874.2</v>
      </c>
    </row>
    <row r="312" spans="1:8" x14ac:dyDescent="0.25">
      <c r="A312" s="10">
        <v>35520</v>
      </c>
      <c r="B312" s="11" t="s">
        <v>8</v>
      </c>
      <c r="C312" s="11" t="s">
        <v>9</v>
      </c>
      <c r="D312" s="11" t="s">
        <v>10</v>
      </c>
      <c r="E312" s="13" t="s">
        <v>13</v>
      </c>
      <c r="F312" s="11" t="s">
        <v>71</v>
      </c>
      <c r="G312" s="11" t="s">
        <v>69</v>
      </c>
      <c r="H312" s="13">
        <v>4855.7</v>
      </c>
    </row>
    <row r="313" spans="1:8" x14ac:dyDescent="0.25">
      <c r="A313" s="10">
        <v>35520</v>
      </c>
      <c r="B313" s="11" t="s">
        <v>8</v>
      </c>
      <c r="C313" s="11" t="s">
        <v>9</v>
      </c>
      <c r="D313" s="11" t="s">
        <v>10</v>
      </c>
      <c r="E313" s="13" t="s">
        <v>13</v>
      </c>
      <c r="F313" s="11" t="s">
        <v>71</v>
      </c>
      <c r="G313" s="11" t="s">
        <v>230</v>
      </c>
      <c r="H313" s="13">
        <v>3140</v>
      </c>
    </row>
    <row r="314" spans="1:8" x14ac:dyDescent="0.25">
      <c r="A314" s="10">
        <v>35520</v>
      </c>
      <c r="B314" s="11" t="s">
        <v>8</v>
      </c>
      <c r="C314" s="11" t="s">
        <v>9</v>
      </c>
      <c r="D314" s="11" t="s">
        <v>10</v>
      </c>
      <c r="E314" s="13" t="s">
        <v>13</v>
      </c>
      <c r="F314" s="11" t="s">
        <v>71</v>
      </c>
      <c r="G314" s="11" t="s">
        <v>200</v>
      </c>
      <c r="H314" s="13">
        <v>3031.7</v>
      </c>
    </row>
    <row r="315" spans="1:8" x14ac:dyDescent="0.25">
      <c r="A315" s="10">
        <v>35520</v>
      </c>
      <c r="B315" s="11" t="s">
        <v>8</v>
      </c>
      <c r="C315" s="11" t="s">
        <v>9</v>
      </c>
      <c r="D315" s="11" t="s">
        <v>10</v>
      </c>
      <c r="E315" s="13" t="s">
        <v>13</v>
      </c>
      <c r="F315" s="11" t="s">
        <v>71</v>
      </c>
      <c r="G315" s="11" t="s">
        <v>117</v>
      </c>
      <c r="H315" s="13">
        <v>2747.9</v>
      </c>
    </row>
    <row r="316" spans="1:8" x14ac:dyDescent="0.25">
      <c r="A316" s="10">
        <v>35520</v>
      </c>
      <c r="B316" s="11" t="s">
        <v>8</v>
      </c>
      <c r="C316" s="11" t="s">
        <v>9</v>
      </c>
      <c r="D316" s="11" t="s">
        <v>10</v>
      </c>
      <c r="E316" s="13" t="s">
        <v>13</v>
      </c>
      <c r="F316" s="11" t="s">
        <v>161</v>
      </c>
      <c r="G316" s="11" t="s">
        <v>581</v>
      </c>
      <c r="H316" s="13">
        <v>1695</v>
      </c>
    </row>
    <row r="317" spans="1:8" x14ac:dyDescent="0.25">
      <c r="A317" s="10">
        <v>35520</v>
      </c>
      <c r="B317" s="11" t="s">
        <v>8</v>
      </c>
      <c r="C317" s="11" t="s">
        <v>9</v>
      </c>
      <c r="D317" s="11" t="s">
        <v>10</v>
      </c>
      <c r="E317" s="13" t="s">
        <v>13</v>
      </c>
      <c r="F317" s="11" t="s">
        <v>161</v>
      </c>
      <c r="G317" s="11" t="s">
        <v>162</v>
      </c>
      <c r="H317" s="13">
        <v>1691.1</v>
      </c>
    </row>
    <row r="318" spans="1:8" x14ac:dyDescent="0.25">
      <c r="A318" s="10">
        <v>35520</v>
      </c>
      <c r="B318" s="11" t="s">
        <v>8</v>
      </c>
      <c r="C318" s="11" t="s">
        <v>9</v>
      </c>
      <c r="D318" s="11" t="s">
        <v>10</v>
      </c>
      <c r="E318" s="13" t="s">
        <v>13</v>
      </c>
      <c r="F318" s="11" t="s">
        <v>161</v>
      </c>
      <c r="G318" s="11" t="s">
        <v>582</v>
      </c>
      <c r="H318" s="13">
        <v>2262.6</v>
      </c>
    </row>
    <row r="319" spans="1:8" x14ac:dyDescent="0.25">
      <c r="A319" s="10">
        <v>35520</v>
      </c>
      <c r="B319" s="11" t="s">
        <v>8</v>
      </c>
      <c r="C319" s="11" t="s">
        <v>9</v>
      </c>
      <c r="D319" s="11" t="s">
        <v>10</v>
      </c>
      <c r="E319" s="13" t="s">
        <v>13</v>
      </c>
      <c r="F319" s="11" t="s">
        <v>161</v>
      </c>
      <c r="G319" s="11" t="s">
        <v>167</v>
      </c>
      <c r="H319" s="13">
        <v>7980.1</v>
      </c>
    </row>
    <row r="320" spans="1:8" x14ac:dyDescent="0.25">
      <c r="A320" s="10">
        <v>35520</v>
      </c>
      <c r="B320" s="11" t="s">
        <v>8</v>
      </c>
      <c r="C320" s="11" t="s">
        <v>9</v>
      </c>
      <c r="D320" s="11" t="s">
        <v>10</v>
      </c>
      <c r="E320" s="13" t="s">
        <v>13</v>
      </c>
      <c r="F320" s="11" t="s">
        <v>571</v>
      </c>
      <c r="G320" s="11" t="s">
        <v>364</v>
      </c>
      <c r="H320" s="13">
        <v>645</v>
      </c>
    </row>
    <row r="321" spans="1:8" x14ac:dyDescent="0.25">
      <c r="A321" s="10">
        <v>35520</v>
      </c>
      <c r="B321" s="11" t="s">
        <v>8</v>
      </c>
      <c r="C321" s="11" t="s">
        <v>9</v>
      </c>
      <c r="D321" s="11" t="s">
        <v>10</v>
      </c>
      <c r="E321" s="13" t="s">
        <v>13</v>
      </c>
      <c r="F321" s="11" t="s">
        <v>571</v>
      </c>
      <c r="G321" s="11" t="s">
        <v>133</v>
      </c>
      <c r="H321" s="13">
        <v>3574.4</v>
      </c>
    </row>
    <row r="322" spans="1:8" x14ac:dyDescent="0.25">
      <c r="A322" s="10">
        <v>35520</v>
      </c>
      <c r="B322" s="11" t="s">
        <v>8</v>
      </c>
      <c r="C322" s="11" t="s">
        <v>9</v>
      </c>
      <c r="D322" s="11" t="s">
        <v>10</v>
      </c>
      <c r="E322" s="13" t="s">
        <v>13</v>
      </c>
      <c r="F322" s="11" t="s">
        <v>571</v>
      </c>
      <c r="G322" s="11" t="s">
        <v>572</v>
      </c>
      <c r="H322" s="13">
        <v>5228.3999999999996</v>
      </c>
    </row>
    <row r="323" spans="1:8" x14ac:dyDescent="0.25">
      <c r="A323" s="10">
        <v>35520</v>
      </c>
      <c r="B323" s="11" t="s">
        <v>8</v>
      </c>
      <c r="C323" s="11" t="s">
        <v>9</v>
      </c>
      <c r="D323" s="11" t="s">
        <v>10</v>
      </c>
      <c r="E323" s="13" t="s">
        <v>13</v>
      </c>
      <c r="F323" s="11" t="s">
        <v>138</v>
      </c>
      <c r="G323" s="11" t="s">
        <v>205</v>
      </c>
      <c r="H323" s="13">
        <v>5108.5</v>
      </c>
    </row>
    <row r="324" spans="1:8" x14ac:dyDescent="0.25">
      <c r="A324" s="10">
        <v>35520</v>
      </c>
      <c r="B324" s="11" t="s">
        <v>8</v>
      </c>
      <c r="C324" s="11" t="s">
        <v>9</v>
      </c>
      <c r="D324" s="11" t="s">
        <v>10</v>
      </c>
      <c r="E324" s="13" t="s">
        <v>13</v>
      </c>
      <c r="F324" s="11" t="s">
        <v>138</v>
      </c>
      <c r="G324" s="11" t="s">
        <v>583</v>
      </c>
      <c r="H324" s="13">
        <v>427.2</v>
      </c>
    </row>
    <row r="325" spans="1:8" x14ac:dyDescent="0.25">
      <c r="A325" s="10">
        <v>35520</v>
      </c>
      <c r="B325" s="11" t="s">
        <v>8</v>
      </c>
      <c r="C325" s="11" t="s">
        <v>9</v>
      </c>
      <c r="D325" s="11" t="s">
        <v>10</v>
      </c>
      <c r="E325" s="13" t="s">
        <v>13</v>
      </c>
      <c r="F325" s="11" t="s">
        <v>138</v>
      </c>
      <c r="G325" s="11" t="s">
        <v>584</v>
      </c>
      <c r="H325" s="13">
        <v>525</v>
      </c>
    </row>
    <row r="326" spans="1:8" x14ac:dyDescent="0.25">
      <c r="A326" s="10">
        <v>35520</v>
      </c>
      <c r="B326" s="11" t="s">
        <v>8</v>
      </c>
      <c r="C326" s="11" t="s">
        <v>9</v>
      </c>
      <c r="D326" s="11" t="s">
        <v>10</v>
      </c>
      <c r="E326" s="13" t="s">
        <v>13</v>
      </c>
      <c r="F326" s="11" t="s">
        <v>138</v>
      </c>
      <c r="G326" s="11" t="s">
        <v>139</v>
      </c>
      <c r="H326" s="13">
        <v>1255</v>
      </c>
    </row>
    <row r="327" spans="1:8" x14ac:dyDescent="0.25">
      <c r="A327" s="10">
        <v>35520</v>
      </c>
      <c r="B327" s="11" t="s">
        <v>8</v>
      </c>
      <c r="C327" s="11" t="s">
        <v>9</v>
      </c>
      <c r="D327" s="11" t="s">
        <v>10</v>
      </c>
      <c r="E327" s="13" t="s">
        <v>13</v>
      </c>
      <c r="F327" s="11" t="s">
        <v>138</v>
      </c>
      <c r="G327" s="11" t="s">
        <v>585</v>
      </c>
      <c r="H327" s="13">
        <v>1140</v>
      </c>
    </row>
    <row r="328" spans="1:8" x14ac:dyDescent="0.25">
      <c r="A328" s="10">
        <v>35520</v>
      </c>
      <c r="B328" s="11" t="s">
        <v>8</v>
      </c>
      <c r="C328" s="11" t="s">
        <v>9</v>
      </c>
      <c r="D328" s="11" t="s">
        <v>10</v>
      </c>
      <c r="E328" s="13" t="s">
        <v>13</v>
      </c>
      <c r="F328" s="11" t="s">
        <v>111</v>
      </c>
      <c r="G328" s="11" t="s">
        <v>112</v>
      </c>
      <c r="H328" s="13">
        <v>6245</v>
      </c>
    </row>
    <row r="329" spans="1:8" x14ac:dyDescent="0.25">
      <c r="A329" s="10">
        <v>35520</v>
      </c>
      <c r="B329" s="11" t="s">
        <v>8</v>
      </c>
      <c r="C329" s="11" t="s">
        <v>9</v>
      </c>
      <c r="D329" s="11" t="s">
        <v>10</v>
      </c>
      <c r="E329" s="13" t="s">
        <v>13</v>
      </c>
      <c r="F329" s="11" t="s">
        <v>111</v>
      </c>
      <c r="G329" s="11" t="s">
        <v>267</v>
      </c>
      <c r="H329" s="13">
        <v>225</v>
      </c>
    </row>
    <row r="330" spans="1:8" x14ac:dyDescent="0.25">
      <c r="A330" s="10">
        <v>35520</v>
      </c>
      <c r="B330" s="11" t="s">
        <v>8</v>
      </c>
      <c r="C330" s="11" t="s">
        <v>9</v>
      </c>
      <c r="D330" s="11" t="s">
        <v>10</v>
      </c>
      <c r="E330" s="13" t="s">
        <v>13</v>
      </c>
      <c r="F330" s="11" t="s">
        <v>111</v>
      </c>
      <c r="G330" s="11" t="s">
        <v>356</v>
      </c>
      <c r="H330" s="13">
        <v>290.60000000000002</v>
      </c>
    </row>
    <row r="331" spans="1:8" x14ac:dyDescent="0.25">
      <c r="A331" s="10">
        <v>35520</v>
      </c>
      <c r="B331" s="11" t="s">
        <v>8</v>
      </c>
      <c r="C331" s="11" t="s">
        <v>9</v>
      </c>
      <c r="D331" s="11" t="s">
        <v>10</v>
      </c>
      <c r="E331" s="13" t="s">
        <v>13</v>
      </c>
      <c r="F331" s="11" t="s">
        <v>111</v>
      </c>
      <c r="G331" s="11" t="s">
        <v>586</v>
      </c>
      <c r="H331" s="13">
        <v>262</v>
      </c>
    </row>
    <row r="332" spans="1:8" x14ac:dyDescent="0.25">
      <c r="A332" s="10">
        <v>35520</v>
      </c>
      <c r="B332" s="11" t="s">
        <v>8</v>
      </c>
      <c r="C332" s="11" t="s">
        <v>9</v>
      </c>
      <c r="D332" s="11" t="s">
        <v>10</v>
      </c>
      <c r="E332" s="13" t="s">
        <v>13</v>
      </c>
      <c r="F332" s="11" t="s">
        <v>248</v>
      </c>
      <c r="G332" s="11" t="s">
        <v>262</v>
      </c>
      <c r="H332" s="13">
        <v>4405.7</v>
      </c>
    </row>
    <row r="333" spans="1:8" x14ac:dyDescent="0.25">
      <c r="A333" s="10">
        <v>35520</v>
      </c>
      <c r="B333" s="11" t="s">
        <v>8</v>
      </c>
      <c r="C333" s="11" t="s">
        <v>9</v>
      </c>
      <c r="D333" s="11" t="s">
        <v>10</v>
      </c>
      <c r="E333" s="13" t="s">
        <v>13</v>
      </c>
      <c r="F333" s="11" t="s">
        <v>248</v>
      </c>
      <c r="G333" s="11" t="s">
        <v>587</v>
      </c>
      <c r="H333" s="13">
        <v>1990</v>
      </c>
    </row>
    <row r="334" spans="1:8" x14ac:dyDescent="0.25">
      <c r="A334" s="10">
        <v>35520</v>
      </c>
      <c r="B334" s="11" t="s">
        <v>8</v>
      </c>
      <c r="C334" s="11" t="s">
        <v>9</v>
      </c>
      <c r="D334" s="11" t="s">
        <v>10</v>
      </c>
      <c r="E334" s="13" t="s">
        <v>13</v>
      </c>
      <c r="F334" s="11" t="s">
        <v>248</v>
      </c>
      <c r="G334" s="11" t="s">
        <v>588</v>
      </c>
      <c r="H334" s="13">
        <v>2615.9</v>
      </c>
    </row>
    <row r="335" spans="1:8" x14ac:dyDescent="0.25">
      <c r="A335" s="10">
        <v>35520</v>
      </c>
      <c r="B335" s="11" t="s">
        <v>8</v>
      </c>
      <c r="C335" s="11" t="s">
        <v>9</v>
      </c>
      <c r="D335" s="11" t="s">
        <v>10</v>
      </c>
      <c r="E335" s="13" t="s">
        <v>13</v>
      </c>
      <c r="F335" s="11" t="s">
        <v>248</v>
      </c>
      <c r="G335" s="11" t="s">
        <v>43</v>
      </c>
      <c r="H335" s="13">
        <v>864.8</v>
      </c>
    </row>
    <row r="336" spans="1:8" x14ac:dyDescent="0.25">
      <c r="A336" s="10">
        <v>35520</v>
      </c>
      <c r="B336" s="11" t="s">
        <v>8</v>
      </c>
      <c r="C336" s="11" t="s">
        <v>9</v>
      </c>
      <c r="D336" s="11" t="s">
        <v>10</v>
      </c>
      <c r="E336" s="13" t="s">
        <v>13</v>
      </c>
      <c r="F336" s="11" t="s">
        <v>19</v>
      </c>
      <c r="G336" s="11" t="s">
        <v>589</v>
      </c>
      <c r="H336" s="13">
        <v>790</v>
      </c>
    </row>
    <row r="337" spans="1:8" x14ac:dyDescent="0.25">
      <c r="A337" s="10">
        <v>35520</v>
      </c>
      <c r="B337" s="11" t="s">
        <v>8</v>
      </c>
      <c r="C337" s="11" t="s">
        <v>9</v>
      </c>
      <c r="D337" s="11" t="s">
        <v>10</v>
      </c>
      <c r="E337" s="13" t="s">
        <v>13</v>
      </c>
      <c r="F337" s="11" t="s">
        <v>19</v>
      </c>
      <c r="G337" s="11" t="s">
        <v>573</v>
      </c>
      <c r="H337" s="13">
        <v>17793.599999999999</v>
      </c>
    </row>
    <row r="338" spans="1:8" x14ac:dyDescent="0.25">
      <c r="A338" s="10">
        <v>35520</v>
      </c>
      <c r="B338" s="11" t="s">
        <v>8</v>
      </c>
      <c r="C338" s="11" t="s">
        <v>9</v>
      </c>
      <c r="D338" s="11" t="s">
        <v>10</v>
      </c>
      <c r="E338" s="13" t="s">
        <v>13</v>
      </c>
      <c r="F338" s="11" t="s">
        <v>19</v>
      </c>
      <c r="G338" s="11" t="s">
        <v>590</v>
      </c>
      <c r="H338" s="13">
        <v>12139.4</v>
      </c>
    </row>
    <row r="339" spans="1:8" x14ac:dyDescent="0.25">
      <c r="A339" s="10">
        <v>35520</v>
      </c>
      <c r="B339" s="11" t="s">
        <v>8</v>
      </c>
      <c r="C339" s="11" t="s">
        <v>9</v>
      </c>
      <c r="D339" s="11" t="s">
        <v>10</v>
      </c>
      <c r="E339" s="13" t="s">
        <v>13</v>
      </c>
      <c r="F339" s="11" t="s">
        <v>19</v>
      </c>
      <c r="G339" s="11" t="s">
        <v>574</v>
      </c>
      <c r="H339" s="13">
        <v>5390.1</v>
      </c>
    </row>
    <row r="340" spans="1:8" x14ac:dyDescent="0.25">
      <c r="A340" s="10">
        <v>35520</v>
      </c>
      <c r="B340" s="11" t="s">
        <v>8</v>
      </c>
      <c r="C340" s="11" t="s">
        <v>9</v>
      </c>
      <c r="D340" s="11" t="s">
        <v>10</v>
      </c>
      <c r="E340" s="13" t="s">
        <v>13</v>
      </c>
      <c r="F340" s="11" t="s">
        <v>19</v>
      </c>
      <c r="G340" s="11" t="s">
        <v>21</v>
      </c>
      <c r="H340" s="13">
        <v>2593.6</v>
      </c>
    </row>
    <row r="341" spans="1:8" x14ac:dyDescent="0.25">
      <c r="A341" s="10">
        <v>35520</v>
      </c>
      <c r="B341" s="11" t="s">
        <v>8</v>
      </c>
      <c r="C341" s="11" t="s">
        <v>9</v>
      </c>
      <c r="D341" s="11" t="s">
        <v>10</v>
      </c>
      <c r="E341" s="13" t="s">
        <v>13</v>
      </c>
      <c r="F341" s="11" t="s">
        <v>591</v>
      </c>
      <c r="G341" s="11" t="s">
        <v>592</v>
      </c>
      <c r="H341" s="13">
        <v>375</v>
      </c>
    </row>
    <row r="342" spans="1:8" x14ac:dyDescent="0.25">
      <c r="A342" s="10">
        <v>35520</v>
      </c>
      <c r="B342" s="11" t="s">
        <v>8</v>
      </c>
      <c r="C342" s="11" t="s">
        <v>9</v>
      </c>
      <c r="D342" s="11" t="s">
        <v>10</v>
      </c>
      <c r="E342" s="13" t="s">
        <v>13</v>
      </c>
      <c r="F342" s="11" t="s">
        <v>34</v>
      </c>
      <c r="G342" s="11" t="s">
        <v>593</v>
      </c>
      <c r="H342" s="13">
        <v>1417.5</v>
      </c>
    </row>
    <row r="343" spans="1:8" x14ac:dyDescent="0.25">
      <c r="A343" s="10">
        <v>35520</v>
      </c>
      <c r="B343" s="11" t="s">
        <v>8</v>
      </c>
      <c r="C343" s="11" t="s">
        <v>9</v>
      </c>
      <c r="D343" s="11" t="s">
        <v>10</v>
      </c>
      <c r="E343" s="13" t="s">
        <v>13</v>
      </c>
      <c r="F343" s="11" t="s">
        <v>34</v>
      </c>
      <c r="G343" s="11" t="s">
        <v>171</v>
      </c>
      <c r="H343" s="13">
        <v>2084.1</v>
      </c>
    </row>
    <row r="344" spans="1:8" x14ac:dyDescent="0.25">
      <c r="A344" s="10">
        <v>35520</v>
      </c>
      <c r="B344" s="11" t="s">
        <v>8</v>
      </c>
      <c r="C344" s="11" t="s">
        <v>9</v>
      </c>
      <c r="D344" s="11" t="s">
        <v>10</v>
      </c>
      <c r="E344" s="13" t="s">
        <v>13</v>
      </c>
      <c r="F344" s="11" t="s">
        <v>34</v>
      </c>
      <c r="G344" s="11" t="s">
        <v>57</v>
      </c>
      <c r="H344" s="13">
        <v>7333.4</v>
      </c>
    </row>
    <row r="345" spans="1:8" x14ac:dyDescent="0.25">
      <c r="A345" s="10">
        <v>35520</v>
      </c>
      <c r="B345" s="11" t="s">
        <v>8</v>
      </c>
      <c r="C345" s="11" t="s">
        <v>9</v>
      </c>
      <c r="D345" s="11" t="s">
        <v>10</v>
      </c>
      <c r="E345" s="13" t="s">
        <v>13</v>
      </c>
      <c r="F345" s="11" t="s">
        <v>34</v>
      </c>
      <c r="G345" s="11" t="s">
        <v>47</v>
      </c>
      <c r="H345" s="13">
        <v>2396.4</v>
      </c>
    </row>
    <row r="346" spans="1:8" x14ac:dyDescent="0.25">
      <c r="A346" s="10">
        <v>35520</v>
      </c>
      <c r="B346" s="11" t="s">
        <v>8</v>
      </c>
      <c r="C346" s="11" t="s">
        <v>9</v>
      </c>
      <c r="D346" s="11" t="s">
        <v>10</v>
      </c>
      <c r="E346" s="13" t="s">
        <v>13</v>
      </c>
      <c r="F346" s="11" t="s">
        <v>34</v>
      </c>
      <c r="G346" s="11" t="s">
        <v>36</v>
      </c>
      <c r="H346" s="13">
        <v>5979.4</v>
      </c>
    </row>
    <row r="347" spans="1:8" x14ac:dyDescent="0.25">
      <c r="A347" s="10">
        <v>35520</v>
      </c>
      <c r="B347" s="11" t="s">
        <v>8</v>
      </c>
      <c r="C347" s="11" t="s">
        <v>9</v>
      </c>
      <c r="D347" s="11" t="s">
        <v>10</v>
      </c>
      <c r="E347" s="13" t="s">
        <v>13</v>
      </c>
      <c r="F347" s="11" t="s">
        <v>42</v>
      </c>
      <c r="G347" s="11" t="s">
        <v>594</v>
      </c>
      <c r="H347" s="13">
        <v>720</v>
      </c>
    </row>
    <row r="348" spans="1:8" x14ac:dyDescent="0.25">
      <c r="A348" s="10">
        <v>35520</v>
      </c>
      <c r="B348" s="11" t="s">
        <v>8</v>
      </c>
      <c r="C348" s="11" t="s">
        <v>9</v>
      </c>
      <c r="D348" s="11" t="s">
        <v>10</v>
      </c>
      <c r="E348" s="13" t="s">
        <v>13</v>
      </c>
      <c r="F348" s="11" t="s">
        <v>42</v>
      </c>
      <c r="G348" s="11" t="s">
        <v>595</v>
      </c>
      <c r="H348" s="13">
        <v>2431</v>
      </c>
    </row>
    <row r="349" spans="1:8" x14ac:dyDescent="0.25">
      <c r="A349" s="10">
        <v>35520</v>
      </c>
      <c r="B349" s="11" t="s">
        <v>8</v>
      </c>
      <c r="C349" s="11" t="s">
        <v>9</v>
      </c>
      <c r="D349" s="11" t="s">
        <v>10</v>
      </c>
      <c r="E349" s="13" t="s">
        <v>13</v>
      </c>
      <c r="F349" s="11" t="s">
        <v>14</v>
      </c>
      <c r="G349" s="11" t="s">
        <v>94</v>
      </c>
      <c r="H349" s="13">
        <v>2477.1999999999998</v>
      </c>
    </row>
    <row r="350" spans="1:8" x14ac:dyDescent="0.25">
      <c r="A350" s="10">
        <v>35520</v>
      </c>
      <c r="B350" s="11" t="s">
        <v>8</v>
      </c>
      <c r="C350" s="11" t="s">
        <v>9</v>
      </c>
      <c r="D350" s="11" t="s">
        <v>10</v>
      </c>
      <c r="E350" s="13" t="s">
        <v>13</v>
      </c>
      <c r="F350" s="11" t="s">
        <v>14</v>
      </c>
      <c r="G350" s="11" t="s">
        <v>596</v>
      </c>
      <c r="H350" s="13">
        <v>2000</v>
      </c>
    </row>
    <row r="351" spans="1:8" x14ac:dyDescent="0.25">
      <c r="A351" s="10">
        <v>35520</v>
      </c>
      <c r="B351" s="11" t="s">
        <v>8</v>
      </c>
      <c r="C351" s="11" t="s">
        <v>9</v>
      </c>
      <c r="D351" s="11" t="s">
        <v>10</v>
      </c>
      <c r="E351" s="13" t="s">
        <v>13</v>
      </c>
      <c r="F351" s="11" t="s">
        <v>14</v>
      </c>
      <c r="G351" s="11" t="s">
        <v>597</v>
      </c>
      <c r="H351" s="13">
        <v>1385</v>
      </c>
    </row>
    <row r="352" spans="1:8" x14ac:dyDescent="0.25">
      <c r="A352" s="10">
        <v>35520</v>
      </c>
      <c r="B352" s="11" t="s">
        <v>8</v>
      </c>
      <c r="C352" s="11" t="s">
        <v>9</v>
      </c>
      <c r="D352" s="11" t="s">
        <v>10</v>
      </c>
      <c r="E352" s="13" t="s">
        <v>13</v>
      </c>
      <c r="F352" s="11" t="s">
        <v>11</v>
      </c>
      <c r="G352" s="11" t="s">
        <v>598</v>
      </c>
      <c r="H352" s="13">
        <v>1119.2</v>
      </c>
    </row>
    <row r="353" spans="1:8" x14ac:dyDescent="0.25">
      <c r="A353" s="10">
        <v>35520</v>
      </c>
      <c r="B353" s="11" t="s">
        <v>8</v>
      </c>
      <c r="C353" s="11" t="s">
        <v>9</v>
      </c>
      <c r="D353" s="11" t="s">
        <v>10</v>
      </c>
      <c r="E353" s="13" t="s">
        <v>13</v>
      </c>
      <c r="F353" s="11" t="s">
        <v>11</v>
      </c>
      <c r="G353" s="11" t="s">
        <v>150</v>
      </c>
      <c r="H353" s="13">
        <v>8044.8</v>
      </c>
    </row>
    <row r="354" spans="1:8" x14ac:dyDescent="0.25">
      <c r="A354" s="10">
        <v>35520</v>
      </c>
      <c r="B354" s="11" t="s">
        <v>8</v>
      </c>
      <c r="C354" s="11" t="s">
        <v>9</v>
      </c>
      <c r="D354" s="11" t="s">
        <v>10</v>
      </c>
      <c r="E354" s="13" t="s">
        <v>13</v>
      </c>
      <c r="F354" s="11" t="s">
        <v>11</v>
      </c>
      <c r="G354" s="11" t="s">
        <v>576</v>
      </c>
      <c r="H354" s="13">
        <v>4223.3999999999996</v>
      </c>
    </row>
    <row r="355" spans="1:8" x14ac:dyDescent="0.25">
      <c r="A355" s="10">
        <v>35520</v>
      </c>
      <c r="B355" s="11" t="s">
        <v>8</v>
      </c>
      <c r="C355" s="11" t="s">
        <v>9</v>
      </c>
      <c r="D355" s="11" t="s">
        <v>10</v>
      </c>
      <c r="E355" s="13" t="s">
        <v>13</v>
      </c>
      <c r="F355" s="11" t="s">
        <v>126</v>
      </c>
      <c r="G355" s="11" t="s">
        <v>599</v>
      </c>
      <c r="H355" s="13">
        <v>6050.8</v>
      </c>
    </row>
    <row r="356" spans="1:8" x14ac:dyDescent="0.25">
      <c r="A356" s="10">
        <v>35520</v>
      </c>
      <c r="B356" s="11" t="s">
        <v>8</v>
      </c>
      <c r="C356" s="11" t="s">
        <v>9</v>
      </c>
      <c r="D356" s="11" t="s">
        <v>10</v>
      </c>
      <c r="E356" s="13" t="s">
        <v>13</v>
      </c>
      <c r="F356" s="11" t="s">
        <v>126</v>
      </c>
      <c r="G356" s="11" t="s">
        <v>570</v>
      </c>
      <c r="H356" s="13">
        <v>832</v>
      </c>
    </row>
    <row r="357" spans="1:8" x14ac:dyDescent="0.25">
      <c r="A357" s="10">
        <v>35520</v>
      </c>
      <c r="B357" s="11" t="s">
        <v>8</v>
      </c>
      <c r="C357" s="11" t="s">
        <v>9</v>
      </c>
      <c r="D357" s="11" t="s">
        <v>10</v>
      </c>
      <c r="E357" s="13" t="s">
        <v>13</v>
      </c>
      <c r="F357" s="11" t="s">
        <v>126</v>
      </c>
      <c r="G357" s="11" t="s">
        <v>600</v>
      </c>
      <c r="H357" s="13">
        <v>200</v>
      </c>
    </row>
    <row r="358" spans="1:8" x14ac:dyDescent="0.25">
      <c r="A358" s="10">
        <v>35520</v>
      </c>
      <c r="B358" s="11" t="s">
        <v>8</v>
      </c>
      <c r="C358" s="11" t="s">
        <v>9</v>
      </c>
      <c r="D358" s="11" t="s">
        <v>10</v>
      </c>
      <c r="E358" s="13" t="s">
        <v>188</v>
      </c>
      <c r="F358" s="11" t="s">
        <v>188</v>
      </c>
      <c r="G358" s="11" t="s">
        <v>601</v>
      </c>
      <c r="H358" s="13">
        <v>100</v>
      </c>
    </row>
    <row r="359" spans="1:8" x14ac:dyDescent="0.25">
      <c r="A359" s="10">
        <v>35520</v>
      </c>
      <c r="B359" s="11" t="s">
        <v>8</v>
      </c>
      <c r="C359" s="11" t="s">
        <v>9</v>
      </c>
      <c r="D359" s="11" t="s">
        <v>10</v>
      </c>
      <c r="E359" s="13" t="s">
        <v>188</v>
      </c>
      <c r="F359" s="11" t="s">
        <v>188</v>
      </c>
      <c r="G359" s="11" t="s">
        <v>602</v>
      </c>
      <c r="H359" s="13">
        <v>747.5</v>
      </c>
    </row>
    <row r="360" spans="1:8" x14ac:dyDescent="0.25">
      <c r="A360" s="10">
        <v>35520</v>
      </c>
      <c r="B360" s="11" t="s">
        <v>8</v>
      </c>
      <c r="C360" s="11" t="s">
        <v>9</v>
      </c>
      <c r="D360" s="11" t="s">
        <v>10</v>
      </c>
      <c r="E360" s="13" t="s">
        <v>188</v>
      </c>
      <c r="F360" s="11" t="s">
        <v>188</v>
      </c>
      <c r="G360" s="11" t="s">
        <v>187</v>
      </c>
      <c r="H360" s="13">
        <v>9218</v>
      </c>
    </row>
    <row r="361" spans="1:8" x14ac:dyDescent="0.25">
      <c r="A361" s="10">
        <v>35520</v>
      </c>
      <c r="B361" s="11" t="s">
        <v>97</v>
      </c>
      <c r="C361" s="11" t="s">
        <v>98</v>
      </c>
      <c r="D361" s="11" t="s">
        <v>462</v>
      </c>
      <c r="E361" s="13" t="s">
        <v>89</v>
      </c>
      <c r="F361" s="11" t="s">
        <v>102</v>
      </c>
      <c r="G361" s="11" t="s">
        <v>103</v>
      </c>
      <c r="H361" s="13">
        <v>250</v>
      </c>
    </row>
    <row r="362" spans="1:8" x14ac:dyDescent="0.25">
      <c r="A362" s="10">
        <v>35520</v>
      </c>
      <c r="B362" s="11" t="s">
        <v>97</v>
      </c>
      <c r="C362" s="11" t="s">
        <v>98</v>
      </c>
      <c r="D362" s="11" t="s">
        <v>99</v>
      </c>
      <c r="E362" s="13" t="s">
        <v>89</v>
      </c>
      <c r="F362" s="11" t="s">
        <v>102</v>
      </c>
      <c r="G362" s="11" t="s">
        <v>106</v>
      </c>
      <c r="H362" s="13">
        <v>260</v>
      </c>
    </row>
    <row r="363" spans="1:8" x14ac:dyDescent="0.25">
      <c r="A363" s="10">
        <v>35520</v>
      </c>
      <c r="B363" s="11" t="s">
        <v>97</v>
      </c>
      <c r="C363" s="11" t="s">
        <v>98</v>
      </c>
      <c r="D363" s="11" t="s">
        <v>99</v>
      </c>
      <c r="E363" s="13" t="s">
        <v>89</v>
      </c>
      <c r="F363" s="11" t="s">
        <v>102</v>
      </c>
      <c r="G363" s="11" t="s">
        <v>103</v>
      </c>
      <c r="H363" s="13">
        <v>422.5</v>
      </c>
    </row>
    <row r="364" spans="1:8" x14ac:dyDescent="0.25">
      <c r="A364" s="10">
        <v>35520</v>
      </c>
      <c r="B364" s="11" t="s">
        <v>97</v>
      </c>
      <c r="C364" s="11" t="s">
        <v>98</v>
      </c>
      <c r="D364" s="11" t="s">
        <v>99</v>
      </c>
      <c r="E364" s="13" t="s">
        <v>13</v>
      </c>
      <c r="F364" s="11" t="s">
        <v>71</v>
      </c>
      <c r="G364" s="11" t="s">
        <v>230</v>
      </c>
      <c r="H364" s="13">
        <v>550</v>
      </c>
    </row>
    <row r="365" spans="1:8" x14ac:dyDescent="0.25">
      <c r="A365" s="10">
        <v>35520</v>
      </c>
      <c r="B365" s="11" t="s">
        <v>97</v>
      </c>
      <c r="C365" s="11" t="s">
        <v>130</v>
      </c>
      <c r="D365" s="11" t="s">
        <v>288</v>
      </c>
      <c r="E365" s="13" t="s">
        <v>13</v>
      </c>
      <c r="F365" s="11" t="s">
        <v>138</v>
      </c>
      <c r="G365" s="11" t="s">
        <v>205</v>
      </c>
      <c r="H365" s="13">
        <v>658.8</v>
      </c>
    </row>
    <row r="366" spans="1:8" x14ac:dyDescent="0.25">
      <c r="A366" s="10">
        <v>35520</v>
      </c>
      <c r="B366" s="11" t="s">
        <v>97</v>
      </c>
      <c r="C366" s="11" t="s">
        <v>130</v>
      </c>
      <c r="D366" s="11" t="s">
        <v>288</v>
      </c>
      <c r="E366" s="13" t="s">
        <v>13</v>
      </c>
      <c r="F366" s="11" t="s">
        <v>138</v>
      </c>
      <c r="G366" s="11" t="s">
        <v>584</v>
      </c>
      <c r="H366" s="13">
        <v>350</v>
      </c>
    </row>
    <row r="367" spans="1:8" x14ac:dyDescent="0.25">
      <c r="A367" s="10">
        <v>35520</v>
      </c>
      <c r="B367" s="11" t="s">
        <v>97</v>
      </c>
      <c r="C367" s="11" t="s">
        <v>130</v>
      </c>
      <c r="D367" s="11" t="s">
        <v>288</v>
      </c>
      <c r="E367" s="13" t="s">
        <v>13</v>
      </c>
      <c r="F367" s="11" t="s">
        <v>11</v>
      </c>
      <c r="G367" s="11" t="s">
        <v>576</v>
      </c>
      <c r="H367" s="13">
        <v>300</v>
      </c>
    </row>
    <row r="368" spans="1:8" x14ac:dyDescent="0.25">
      <c r="A368" s="10">
        <v>35520</v>
      </c>
      <c r="B368" s="11" t="s">
        <v>97</v>
      </c>
      <c r="C368" s="11" t="s">
        <v>130</v>
      </c>
      <c r="D368" s="11" t="s">
        <v>131</v>
      </c>
      <c r="E368" s="13" t="s">
        <v>89</v>
      </c>
      <c r="F368" s="11" t="s">
        <v>90</v>
      </c>
      <c r="G368" s="11" t="s">
        <v>90</v>
      </c>
      <c r="H368" s="13">
        <v>200</v>
      </c>
    </row>
    <row r="369" spans="1:8" x14ac:dyDescent="0.25">
      <c r="A369" s="10">
        <v>35520</v>
      </c>
      <c r="B369" s="11" t="s">
        <v>97</v>
      </c>
      <c r="C369" s="11" t="s">
        <v>130</v>
      </c>
      <c r="D369" s="11" t="s">
        <v>131</v>
      </c>
      <c r="E369" s="13" t="s">
        <v>13</v>
      </c>
      <c r="F369" s="11" t="s">
        <v>71</v>
      </c>
      <c r="G369" s="11" t="s">
        <v>575</v>
      </c>
      <c r="H369" s="13">
        <v>250</v>
      </c>
    </row>
    <row r="370" spans="1:8" x14ac:dyDescent="0.25">
      <c r="A370" s="10">
        <v>35520</v>
      </c>
      <c r="B370" s="11" t="s">
        <v>97</v>
      </c>
      <c r="C370" s="11" t="s">
        <v>130</v>
      </c>
      <c r="D370" s="11" t="s">
        <v>131</v>
      </c>
      <c r="E370" s="13" t="s">
        <v>13</v>
      </c>
      <c r="F370" s="11" t="s">
        <v>126</v>
      </c>
      <c r="G370" s="11" t="s">
        <v>570</v>
      </c>
      <c r="H370" s="13">
        <v>350</v>
      </c>
    </row>
    <row r="371" spans="1:8" x14ac:dyDescent="0.25">
      <c r="A371" s="10">
        <v>35520</v>
      </c>
      <c r="B371" s="11" t="s">
        <v>97</v>
      </c>
      <c r="C371" s="11" t="s">
        <v>130</v>
      </c>
      <c r="D371" s="11" t="s">
        <v>466</v>
      </c>
      <c r="E371" s="13" t="s">
        <v>13</v>
      </c>
      <c r="F371" s="11" t="s">
        <v>138</v>
      </c>
      <c r="G371" s="11" t="s">
        <v>585</v>
      </c>
      <c r="H371" s="13">
        <v>1000</v>
      </c>
    </row>
    <row r="372" spans="1:8" x14ac:dyDescent="0.25">
      <c r="A372" s="10">
        <v>35550</v>
      </c>
      <c r="B372" s="11" t="s">
        <v>8</v>
      </c>
      <c r="C372" s="11" t="s">
        <v>67</v>
      </c>
      <c r="D372" s="11" t="s">
        <v>459</v>
      </c>
      <c r="E372" s="13" t="s">
        <v>13</v>
      </c>
      <c r="F372" s="11" t="s">
        <v>111</v>
      </c>
      <c r="G372" s="11" t="s">
        <v>356</v>
      </c>
      <c r="H372" s="13">
        <v>360</v>
      </c>
    </row>
    <row r="373" spans="1:8" x14ac:dyDescent="0.25">
      <c r="A373" s="10">
        <v>35550</v>
      </c>
      <c r="B373" s="11" t="s">
        <v>8</v>
      </c>
      <c r="C373" s="11" t="s">
        <v>67</v>
      </c>
      <c r="D373" s="11" t="s">
        <v>455</v>
      </c>
      <c r="E373" s="13" t="s">
        <v>13</v>
      </c>
      <c r="F373" s="11" t="s">
        <v>126</v>
      </c>
      <c r="G373" s="11" t="s">
        <v>570</v>
      </c>
      <c r="H373" s="13">
        <v>140</v>
      </c>
    </row>
    <row r="374" spans="1:8" x14ac:dyDescent="0.25">
      <c r="A374" s="10">
        <v>35550</v>
      </c>
      <c r="B374" s="11" t="s">
        <v>8</v>
      </c>
      <c r="C374" s="11" t="s">
        <v>67</v>
      </c>
      <c r="D374" s="11" t="s">
        <v>456</v>
      </c>
      <c r="E374" s="13" t="s">
        <v>13</v>
      </c>
      <c r="F374" s="11" t="s">
        <v>11</v>
      </c>
      <c r="G374" s="11" t="s">
        <v>150</v>
      </c>
      <c r="H374" s="13">
        <v>962</v>
      </c>
    </row>
    <row r="375" spans="1:8" x14ac:dyDescent="0.25">
      <c r="A375" s="10">
        <v>35550</v>
      </c>
      <c r="B375" s="11" t="s">
        <v>8</v>
      </c>
      <c r="C375" s="11" t="s">
        <v>67</v>
      </c>
      <c r="D375" s="11" t="s">
        <v>68</v>
      </c>
      <c r="E375" s="13" t="s">
        <v>13</v>
      </c>
      <c r="F375" s="11" t="s">
        <v>571</v>
      </c>
      <c r="G375" s="11" t="s">
        <v>572</v>
      </c>
      <c r="H375" s="13">
        <v>150</v>
      </c>
    </row>
    <row r="376" spans="1:8" x14ac:dyDescent="0.25">
      <c r="A376" s="10">
        <v>35550</v>
      </c>
      <c r="B376" s="11" t="s">
        <v>8</v>
      </c>
      <c r="C376" s="11" t="s">
        <v>67</v>
      </c>
      <c r="D376" s="11" t="s">
        <v>457</v>
      </c>
      <c r="E376" s="13" t="s">
        <v>13</v>
      </c>
      <c r="F376" s="11" t="s">
        <v>126</v>
      </c>
      <c r="G376" s="11" t="s">
        <v>570</v>
      </c>
      <c r="H376" s="13">
        <v>175</v>
      </c>
    </row>
    <row r="377" spans="1:8" x14ac:dyDescent="0.25">
      <c r="A377" s="10">
        <v>35550</v>
      </c>
      <c r="B377" s="11" t="s">
        <v>8</v>
      </c>
      <c r="C377" s="11" t="s">
        <v>67</v>
      </c>
      <c r="D377" s="11" t="s">
        <v>328</v>
      </c>
      <c r="E377" s="13" t="s">
        <v>13</v>
      </c>
      <c r="F377" s="11" t="s">
        <v>29</v>
      </c>
      <c r="G377" s="11" t="s">
        <v>30</v>
      </c>
      <c r="H377" s="13">
        <v>110</v>
      </c>
    </row>
    <row r="378" spans="1:8" x14ac:dyDescent="0.25">
      <c r="A378" s="10">
        <v>35550</v>
      </c>
      <c r="B378" s="11" t="s">
        <v>8</v>
      </c>
      <c r="C378" s="11" t="s">
        <v>67</v>
      </c>
      <c r="D378" s="11" t="s">
        <v>328</v>
      </c>
      <c r="E378" s="13" t="s">
        <v>13</v>
      </c>
      <c r="F378" s="11" t="s">
        <v>571</v>
      </c>
      <c r="G378" s="11" t="s">
        <v>572</v>
      </c>
      <c r="H378" s="13">
        <v>190</v>
      </c>
    </row>
    <row r="379" spans="1:8" x14ac:dyDescent="0.25">
      <c r="A379" s="10">
        <v>35550</v>
      </c>
      <c r="B379" s="11" t="s">
        <v>8</v>
      </c>
      <c r="C379" s="11" t="s">
        <v>67</v>
      </c>
      <c r="D379" s="11" t="s">
        <v>328</v>
      </c>
      <c r="E379" s="13" t="s">
        <v>13</v>
      </c>
      <c r="F379" s="11" t="s">
        <v>19</v>
      </c>
      <c r="G379" s="11" t="s">
        <v>573</v>
      </c>
      <c r="H379" s="13">
        <v>2815.7</v>
      </c>
    </row>
    <row r="380" spans="1:8" x14ac:dyDescent="0.25">
      <c r="A380" s="10">
        <v>35550</v>
      </c>
      <c r="B380" s="11" t="s">
        <v>8</v>
      </c>
      <c r="C380" s="11" t="s">
        <v>67</v>
      </c>
      <c r="D380" s="11" t="s">
        <v>328</v>
      </c>
      <c r="E380" s="13" t="s">
        <v>13</v>
      </c>
      <c r="F380" s="11" t="s">
        <v>19</v>
      </c>
      <c r="G380" s="11" t="s">
        <v>574</v>
      </c>
      <c r="H380" s="13">
        <v>256.2</v>
      </c>
    </row>
    <row r="381" spans="1:8" x14ac:dyDescent="0.25">
      <c r="A381" s="10">
        <v>35550</v>
      </c>
      <c r="B381" s="11" t="s">
        <v>8</v>
      </c>
      <c r="C381" s="11" t="s">
        <v>67</v>
      </c>
      <c r="D381" s="11" t="s">
        <v>328</v>
      </c>
      <c r="E381" s="13" t="s">
        <v>188</v>
      </c>
      <c r="F381" s="11" t="s">
        <v>188</v>
      </c>
      <c r="G381" s="11" t="s">
        <v>187</v>
      </c>
      <c r="H381" s="13">
        <v>2392.1</v>
      </c>
    </row>
    <row r="382" spans="1:8" x14ac:dyDescent="0.25">
      <c r="A382" s="10">
        <v>35550</v>
      </c>
      <c r="B382" s="11" t="s">
        <v>8</v>
      </c>
      <c r="C382" s="11" t="s">
        <v>9</v>
      </c>
      <c r="D382" s="11" t="s">
        <v>153</v>
      </c>
      <c r="E382" s="13" t="s">
        <v>13</v>
      </c>
      <c r="F382" s="11" t="s">
        <v>71</v>
      </c>
      <c r="G382" s="11" t="s">
        <v>575</v>
      </c>
      <c r="H382" s="13">
        <v>140</v>
      </c>
    </row>
    <row r="383" spans="1:8" x14ac:dyDescent="0.25">
      <c r="A383" s="10">
        <v>35550</v>
      </c>
      <c r="B383" s="11" t="s">
        <v>8</v>
      </c>
      <c r="C383" s="11" t="s">
        <v>9</v>
      </c>
      <c r="D383" s="11" t="s">
        <v>153</v>
      </c>
      <c r="E383" s="13" t="s">
        <v>13</v>
      </c>
      <c r="F383" s="11" t="s">
        <v>71</v>
      </c>
      <c r="G383" s="11" t="s">
        <v>69</v>
      </c>
      <c r="H383" s="13">
        <v>100</v>
      </c>
    </row>
    <row r="384" spans="1:8" x14ac:dyDescent="0.25">
      <c r="A384" s="10">
        <v>35550</v>
      </c>
      <c r="B384" s="11" t="s">
        <v>8</v>
      </c>
      <c r="C384" s="11" t="s">
        <v>9</v>
      </c>
      <c r="D384" s="11" t="s">
        <v>153</v>
      </c>
      <c r="E384" s="13" t="s">
        <v>13</v>
      </c>
      <c r="F384" s="11" t="s">
        <v>71</v>
      </c>
      <c r="G384" s="11" t="s">
        <v>230</v>
      </c>
      <c r="H384" s="13">
        <v>2285</v>
      </c>
    </row>
    <row r="385" spans="1:8" x14ac:dyDescent="0.25">
      <c r="A385" s="10">
        <v>35550</v>
      </c>
      <c r="B385" s="11" t="s">
        <v>8</v>
      </c>
      <c r="C385" s="11" t="s">
        <v>9</v>
      </c>
      <c r="D385" s="11" t="s">
        <v>153</v>
      </c>
      <c r="E385" s="13" t="s">
        <v>13</v>
      </c>
      <c r="F385" s="11" t="s">
        <v>71</v>
      </c>
      <c r="G385" s="11" t="s">
        <v>200</v>
      </c>
      <c r="H385" s="13">
        <v>325</v>
      </c>
    </row>
    <row r="386" spans="1:8" x14ac:dyDescent="0.25">
      <c r="A386" s="10">
        <v>35550</v>
      </c>
      <c r="B386" s="11" t="s">
        <v>8</v>
      </c>
      <c r="C386" s="11" t="s">
        <v>9</v>
      </c>
      <c r="D386" s="11" t="s">
        <v>153</v>
      </c>
      <c r="E386" s="13" t="s">
        <v>13</v>
      </c>
      <c r="F386" s="11" t="s">
        <v>71</v>
      </c>
      <c r="G386" s="11" t="s">
        <v>117</v>
      </c>
      <c r="H386" s="13">
        <v>340</v>
      </c>
    </row>
    <row r="387" spans="1:8" x14ac:dyDescent="0.25">
      <c r="A387" s="10">
        <v>35550</v>
      </c>
      <c r="B387" s="11" t="s">
        <v>8</v>
      </c>
      <c r="C387" s="11" t="s">
        <v>9</v>
      </c>
      <c r="D387" s="11" t="s">
        <v>153</v>
      </c>
      <c r="E387" s="13" t="s">
        <v>13</v>
      </c>
      <c r="F387" s="11" t="s">
        <v>161</v>
      </c>
      <c r="G387" s="11" t="s">
        <v>162</v>
      </c>
      <c r="H387" s="13">
        <v>250</v>
      </c>
    </row>
    <row r="388" spans="1:8" x14ac:dyDescent="0.25">
      <c r="A388" s="10">
        <v>35550</v>
      </c>
      <c r="B388" s="11" t="s">
        <v>8</v>
      </c>
      <c r="C388" s="11" t="s">
        <v>9</v>
      </c>
      <c r="D388" s="11" t="s">
        <v>153</v>
      </c>
      <c r="E388" s="13" t="s">
        <v>13</v>
      </c>
      <c r="F388" s="11" t="s">
        <v>571</v>
      </c>
      <c r="G388" s="11" t="s">
        <v>364</v>
      </c>
      <c r="H388" s="13">
        <v>160</v>
      </c>
    </row>
    <row r="389" spans="1:8" x14ac:dyDescent="0.25">
      <c r="A389" s="10">
        <v>35550</v>
      </c>
      <c r="B389" s="11" t="s">
        <v>8</v>
      </c>
      <c r="C389" s="11" t="s">
        <v>9</v>
      </c>
      <c r="D389" s="11" t="s">
        <v>153</v>
      </c>
      <c r="E389" s="13" t="s">
        <v>13</v>
      </c>
      <c r="F389" s="11" t="s">
        <v>571</v>
      </c>
      <c r="G389" s="11" t="s">
        <v>572</v>
      </c>
      <c r="H389" s="13">
        <v>125</v>
      </c>
    </row>
    <row r="390" spans="1:8" x14ac:dyDescent="0.25">
      <c r="A390" s="10">
        <v>35550</v>
      </c>
      <c r="B390" s="11" t="s">
        <v>8</v>
      </c>
      <c r="C390" s="11" t="s">
        <v>9</v>
      </c>
      <c r="D390" s="11" t="s">
        <v>153</v>
      </c>
      <c r="E390" s="13" t="s">
        <v>13</v>
      </c>
      <c r="F390" s="11" t="s">
        <v>138</v>
      </c>
      <c r="G390" s="11" t="s">
        <v>205</v>
      </c>
      <c r="H390" s="13">
        <v>1100</v>
      </c>
    </row>
    <row r="391" spans="1:8" x14ac:dyDescent="0.25">
      <c r="A391" s="10">
        <v>35550</v>
      </c>
      <c r="B391" s="11" t="s">
        <v>8</v>
      </c>
      <c r="C391" s="11" t="s">
        <v>9</v>
      </c>
      <c r="D391" s="11" t="s">
        <v>153</v>
      </c>
      <c r="E391" s="13" t="s">
        <v>13</v>
      </c>
      <c r="F391" s="11" t="s">
        <v>19</v>
      </c>
      <c r="G391" s="11" t="s">
        <v>573</v>
      </c>
      <c r="H391" s="13">
        <v>1835</v>
      </c>
    </row>
    <row r="392" spans="1:8" x14ac:dyDescent="0.25">
      <c r="A392" s="10">
        <v>35550</v>
      </c>
      <c r="B392" s="11" t="s">
        <v>8</v>
      </c>
      <c r="C392" s="11" t="s">
        <v>9</v>
      </c>
      <c r="D392" s="11" t="s">
        <v>153</v>
      </c>
      <c r="E392" s="13" t="s">
        <v>13</v>
      </c>
      <c r="F392" s="11" t="s">
        <v>19</v>
      </c>
      <c r="G392" s="11" t="s">
        <v>574</v>
      </c>
      <c r="H392" s="13">
        <v>350</v>
      </c>
    </row>
    <row r="393" spans="1:8" x14ac:dyDescent="0.25">
      <c r="A393" s="10">
        <v>35550</v>
      </c>
      <c r="B393" s="11" t="s">
        <v>8</v>
      </c>
      <c r="C393" s="11" t="s">
        <v>9</v>
      </c>
      <c r="D393" s="11" t="s">
        <v>153</v>
      </c>
      <c r="E393" s="13" t="s">
        <v>13</v>
      </c>
      <c r="F393" s="11" t="s">
        <v>34</v>
      </c>
      <c r="G393" s="11" t="s">
        <v>36</v>
      </c>
      <c r="H393" s="13">
        <v>779.2</v>
      </c>
    </row>
    <row r="394" spans="1:8" x14ac:dyDescent="0.25">
      <c r="A394" s="10">
        <v>35550</v>
      </c>
      <c r="B394" s="11" t="s">
        <v>8</v>
      </c>
      <c r="C394" s="11" t="s">
        <v>9</v>
      </c>
      <c r="D394" s="11" t="s">
        <v>153</v>
      </c>
      <c r="E394" s="13" t="s">
        <v>13</v>
      </c>
      <c r="F394" s="11" t="s">
        <v>11</v>
      </c>
      <c r="G394" s="11" t="s">
        <v>150</v>
      </c>
      <c r="H394" s="13">
        <v>885</v>
      </c>
    </row>
    <row r="395" spans="1:8" x14ac:dyDescent="0.25">
      <c r="A395" s="10">
        <v>35550</v>
      </c>
      <c r="B395" s="11" t="s">
        <v>8</v>
      </c>
      <c r="C395" s="11" t="s">
        <v>9</v>
      </c>
      <c r="D395" s="11" t="s">
        <v>153</v>
      </c>
      <c r="E395" s="13" t="s">
        <v>13</v>
      </c>
      <c r="F395" s="11" t="s">
        <v>11</v>
      </c>
      <c r="G395" s="11" t="s">
        <v>576</v>
      </c>
      <c r="H395" s="13">
        <v>120</v>
      </c>
    </row>
    <row r="396" spans="1:8" x14ac:dyDescent="0.25">
      <c r="A396" s="10">
        <v>35550</v>
      </c>
      <c r="B396" s="11" t="s">
        <v>8</v>
      </c>
      <c r="C396" s="11" t="s">
        <v>9</v>
      </c>
      <c r="D396" s="11" t="s">
        <v>153</v>
      </c>
      <c r="E396" s="13" t="s">
        <v>13</v>
      </c>
      <c r="F396" s="11" t="s">
        <v>126</v>
      </c>
      <c r="G396" s="11" t="s">
        <v>570</v>
      </c>
      <c r="H396" s="13">
        <v>376.2</v>
      </c>
    </row>
    <row r="397" spans="1:8" x14ac:dyDescent="0.25">
      <c r="A397" s="10">
        <v>35550</v>
      </c>
      <c r="B397" s="11" t="s">
        <v>8</v>
      </c>
      <c r="C397" s="11" t="s">
        <v>9</v>
      </c>
      <c r="D397" s="11" t="s">
        <v>10</v>
      </c>
      <c r="E397" s="13" t="s">
        <v>603</v>
      </c>
      <c r="F397" s="11" t="s">
        <v>604</v>
      </c>
      <c r="G397" s="11" t="s">
        <v>605</v>
      </c>
      <c r="H397" s="13">
        <v>100</v>
      </c>
    </row>
    <row r="398" spans="1:8" x14ac:dyDescent="0.25">
      <c r="A398" s="10">
        <v>35550</v>
      </c>
      <c r="B398" s="11" t="s">
        <v>8</v>
      </c>
      <c r="C398" s="11" t="s">
        <v>9</v>
      </c>
      <c r="D398" s="11" t="s">
        <v>10</v>
      </c>
      <c r="E398" s="13" t="s">
        <v>89</v>
      </c>
      <c r="F398" s="11" t="s">
        <v>90</v>
      </c>
      <c r="G398" s="11" t="s">
        <v>90</v>
      </c>
      <c r="H398" s="13">
        <v>3094.9</v>
      </c>
    </row>
    <row r="399" spans="1:8" x14ac:dyDescent="0.25">
      <c r="A399" s="10">
        <v>35550</v>
      </c>
      <c r="B399" s="11" t="s">
        <v>8</v>
      </c>
      <c r="C399" s="11" t="s">
        <v>9</v>
      </c>
      <c r="D399" s="11" t="s">
        <v>10</v>
      </c>
      <c r="E399" s="13" t="s">
        <v>89</v>
      </c>
      <c r="F399" s="11" t="s">
        <v>102</v>
      </c>
      <c r="G399" s="11" t="s">
        <v>106</v>
      </c>
      <c r="H399" s="13">
        <v>900</v>
      </c>
    </row>
    <row r="400" spans="1:8" x14ac:dyDescent="0.25">
      <c r="A400" s="10">
        <v>35550</v>
      </c>
      <c r="B400" s="11" t="s">
        <v>8</v>
      </c>
      <c r="C400" s="11" t="s">
        <v>9</v>
      </c>
      <c r="D400" s="11" t="s">
        <v>10</v>
      </c>
      <c r="E400" s="13" t="s">
        <v>89</v>
      </c>
      <c r="F400" s="11" t="s">
        <v>102</v>
      </c>
      <c r="G400" s="11" t="s">
        <v>103</v>
      </c>
      <c r="H400" s="13">
        <v>2245.9</v>
      </c>
    </row>
    <row r="401" spans="1:8" x14ac:dyDescent="0.25">
      <c r="A401" s="10">
        <v>35550</v>
      </c>
      <c r="B401" s="11" t="s">
        <v>8</v>
      </c>
      <c r="C401" s="11" t="s">
        <v>9</v>
      </c>
      <c r="D401" s="11" t="s">
        <v>10</v>
      </c>
      <c r="E401" s="13" t="s">
        <v>89</v>
      </c>
      <c r="F401" s="11" t="s">
        <v>577</v>
      </c>
      <c r="G401" s="11" t="s">
        <v>578</v>
      </c>
      <c r="H401" s="13">
        <v>400</v>
      </c>
    </row>
    <row r="402" spans="1:8" x14ac:dyDescent="0.25">
      <c r="A402" s="10">
        <v>35550</v>
      </c>
      <c r="B402" s="11" t="s">
        <v>8</v>
      </c>
      <c r="C402" s="11" t="s">
        <v>9</v>
      </c>
      <c r="D402" s="11" t="s">
        <v>10</v>
      </c>
      <c r="E402" s="13" t="s">
        <v>89</v>
      </c>
      <c r="F402" s="11" t="s">
        <v>577</v>
      </c>
      <c r="G402" s="11" t="s">
        <v>606</v>
      </c>
      <c r="H402" s="13">
        <v>114.8</v>
      </c>
    </row>
    <row r="403" spans="1:8" x14ac:dyDescent="0.25">
      <c r="A403" s="10">
        <v>35550</v>
      </c>
      <c r="B403" s="11" t="s">
        <v>8</v>
      </c>
      <c r="C403" s="11" t="s">
        <v>9</v>
      </c>
      <c r="D403" s="11" t="s">
        <v>10</v>
      </c>
      <c r="E403" s="13" t="s">
        <v>89</v>
      </c>
      <c r="F403" s="11" t="s">
        <v>577</v>
      </c>
      <c r="G403" s="11" t="s">
        <v>569</v>
      </c>
      <c r="H403" s="13">
        <v>750</v>
      </c>
    </row>
    <row r="404" spans="1:8" x14ac:dyDescent="0.25">
      <c r="A404" s="10">
        <v>35550</v>
      </c>
      <c r="B404" s="11" t="s">
        <v>8</v>
      </c>
      <c r="C404" s="11" t="s">
        <v>9</v>
      </c>
      <c r="D404" s="11" t="s">
        <v>10</v>
      </c>
      <c r="E404" s="13" t="s">
        <v>13</v>
      </c>
      <c r="F404" s="11" t="s">
        <v>29</v>
      </c>
      <c r="G404" s="11" t="s">
        <v>579</v>
      </c>
      <c r="H404" s="13">
        <v>100</v>
      </c>
    </row>
    <row r="405" spans="1:8" x14ac:dyDescent="0.25">
      <c r="A405" s="10">
        <v>35550</v>
      </c>
      <c r="B405" s="11" t="s">
        <v>8</v>
      </c>
      <c r="C405" s="11" t="s">
        <v>9</v>
      </c>
      <c r="D405" s="11" t="s">
        <v>10</v>
      </c>
      <c r="E405" s="13" t="s">
        <v>13</v>
      </c>
      <c r="F405" s="11" t="s">
        <v>29</v>
      </c>
      <c r="G405" s="11" t="s">
        <v>30</v>
      </c>
      <c r="H405" s="13">
        <v>2254.8000000000002</v>
      </c>
    </row>
    <row r="406" spans="1:8" x14ac:dyDescent="0.25">
      <c r="A406" s="10">
        <v>35550</v>
      </c>
      <c r="B406" s="11" t="s">
        <v>8</v>
      </c>
      <c r="C406" s="11" t="s">
        <v>9</v>
      </c>
      <c r="D406" s="11" t="s">
        <v>10</v>
      </c>
      <c r="E406" s="13" t="s">
        <v>13</v>
      </c>
      <c r="F406" s="11" t="s">
        <v>71</v>
      </c>
      <c r="G406" s="11" t="s">
        <v>580</v>
      </c>
      <c r="H406" s="13">
        <v>2829.9</v>
      </c>
    </row>
    <row r="407" spans="1:8" x14ac:dyDescent="0.25">
      <c r="A407" s="10">
        <v>35550</v>
      </c>
      <c r="B407" s="11" t="s">
        <v>8</v>
      </c>
      <c r="C407" s="11" t="s">
        <v>9</v>
      </c>
      <c r="D407" s="11" t="s">
        <v>10</v>
      </c>
      <c r="E407" s="13" t="s">
        <v>13</v>
      </c>
      <c r="F407" s="11" t="s">
        <v>71</v>
      </c>
      <c r="G407" s="11" t="s">
        <v>575</v>
      </c>
      <c r="H407" s="13">
        <v>4084.2</v>
      </c>
    </row>
    <row r="408" spans="1:8" x14ac:dyDescent="0.25">
      <c r="A408" s="10">
        <v>35550</v>
      </c>
      <c r="B408" s="11" t="s">
        <v>8</v>
      </c>
      <c r="C408" s="11" t="s">
        <v>9</v>
      </c>
      <c r="D408" s="11" t="s">
        <v>10</v>
      </c>
      <c r="E408" s="13" t="s">
        <v>13</v>
      </c>
      <c r="F408" s="11" t="s">
        <v>71</v>
      </c>
      <c r="G408" s="11" t="s">
        <v>69</v>
      </c>
      <c r="H408" s="13">
        <v>4206.5</v>
      </c>
    </row>
    <row r="409" spans="1:8" x14ac:dyDescent="0.25">
      <c r="A409" s="10">
        <v>35550</v>
      </c>
      <c r="B409" s="11" t="s">
        <v>8</v>
      </c>
      <c r="C409" s="11" t="s">
        <v>9</v>
      </c>
      <c r="D409" s="11" t="s">
        <v>10</v>
      </c>
      <c r="E409" s="13" t="s">
        <v>13</v>
      </c>
      <c r="F409" s="11" t="s">
        <v>71</v>
      </c>
      <c r="G409" s="11" t="s">
        <v>230</v>
      </c>
      <c r="H409" s="13">
        <v>3140</v>
      </c>
    </row>
    <row r="410" spans="1:8" x14ac:dyDescent="0.25">
      <c r="A410" s="10">
        <v>35550</v>
      </c>
      <c r="B410" s="11" t="s">
        <v>8</v>
      </c>
      <c r="C410" s="11" t="s">
        <v>9</v>
      </c>
      <c r="D410" s="11" t="s">
        <v>10</v>
      </c>
      <c r="E410" s="13" t="s">
        <v>13</v>
      </c>
      <c r="F410" s="11" t="s">
        <v>71</v>
      </c>
      <c r="G410" s="11" t="s">
        <v>200</v>
      </c>
      <c r="H410" s="13">
        <v>2931.7</v>
      </c>
    </row>
    <row r="411" spans="1:8" x14ac:dyDescent="0.25">
      <c r="A411" s="10">
        <v>35550</v>
      </c>
      <c r="B411" s="11" t="s">
        <v>8</v>
      </c>
      <c r="C411" s="11" t="s">
        <v>9</v>
      </c>
      <c r="D411" s="11" t="s">
        <v>10</v>
      </c>
      <c r="E411" s="13" t="s">
        <v>13</v>
      </c>
      <c r="F411" s="11" t="s">
        <v>71</v>
      </c>
      <c r="G411" s="11" t="s">
        <v>117</v>
      </c>
      <c r="H411" s="13">
        <v>3291.9</v>
      </c>
    </row>
    <row r="412" spans="1:8" x14ac:dyDescent="0.25">
      <c r="A412" s="10">
        <v>35550</v>
      </c>
      <c r="B412" s="11" t="s">
        <v>8</v>
      </c>
      <c r="C412" s="11" t="s">
        <v>9</v>
      </c>
      <c r="D412" s="11" t="s">
        <v>10</v>
      </c>
      <c r="E412" s="13" t="s">
        <v>13</v>
      </c>
      <c r="F412" s="11" t="s">
        <v>161</v>
      </c>
      <c r="G412" s="11" t="s">
        <v>581</v>
      </c>
      <c r="H412" s="13">
        <v>2095</v>
      </c>
    </row>
    <row r="413" spans="1:8" x14ac:dyDescent="0.25">
      <c r="A413" s="10">
        <v>35550</v>
      </c>
      <c r="B413" s="11" t="s">
        <v>8</v>
      </c>
      <c r="C413" s="11" t="s">
        <v>9</v>
      </c>
      <c r="D413" s="11" t="s">
        <v>10</v>
      </c>
      <c r="E413" s="13" t="s">
        <v>13</v>
      </c>
      <c r="F413" s="11" t="s">
        <v>161</v>
      </c>
      <c r="G413" s="11" t="s">
        <v>162</v>
      </c>
      <c r="H413" s="13">
        <v>1691.1</v>
      </c>
    </row>
    <row r="414" spans="1:8" x14ac:dyDescent="0.25">
      <c r="A414" s="10">
        <v>35550</v>
      </c>
      <c r="B414" s="11" t="s">
        <v>8</v>
      </c>
      <c r="C414" s="11" t="s">
        <v>9</v>
      </c>
      <c r="D414" s="11" t="s">
        <v>10</v>
      </c>
      <c r="E414" s="13" t="s">
        <v>13</v>
      </c>
      <c r="F414" s="11" t="s">
        <v>161</v>
      </c>
      <c r="G414" s="11" t="s">
        <v>582</v>
      </c>
      <c r="H414" s="13">
        <v>2131</v>
      </c>
    </row>
    <row r="415" spans="1:8" x14ac:dyDescent="0.25">
      <c r="A415" s="10">
        <v>35550</v>
      </c>
      <c r="B415" s="11" t="s">
        <v>8</v>
      </c>
      <c r="C415" s="11" t="s">
        <v>9</v>
      </c>
      <c r="D415" s="11" t="s">
        <v>10</v>
      </c>
      <c r="E415" s="13" t="s">
        <v>13</v>
      </c>
      <c r="F415" s="11" t="s">
        <v>161</v>
      </c>
      <c r="G415" s="11" t="s">
        <v>167</v>
      </c>
      <c r="H415" s="13">
        <v>8255.1</v>
      </c>
    </row>
    <row r="416" spans="1:8" x14ac:dyDescent="0.25">
      <c r="A416" s="10">
        <v>35550</v>
      </c>
      <c r="B416" s="11" t="s">
        <v>8</v>
      </c>
      <c r="C416" s="11" t="s">
        <v>9</v>
      </c>
      <c r="D416" s="11" t="s">
        <v>10</v>
      </c>
      <c r="E416" s="13" t="s">
        <v>13</v>
      </c>
      <c r="F416" s="11" t="s">
        <v>571</v>
      </c>
      <c r="G416" s="11" t="s">
        <v>364</v>
      </c>
      <c r="H416" s="13">
        <v>645</v>
      </c>
    </row>
    <row r="417" spans="1:8" x14ac:dyDescent="0.25">
      <c r="A417" s="10">
        <v>35550</v>
      </c>
      <c r="B417" s="11" t="s">
        <v>8</v>
      </c>
      <c r="C417" s="11" t="s">
        <v>9</v>
      </c>
      <c r="D417" s="11" t="s">
        <v>10</v>
      </c>
      <c r="E417" s="13" t="s">
        <v>13</v>
      </c>
      <c r="F417" s="11" t="s">
        <v>571</v>
      </c>
      <c r="G417" s="11" t="s">
        <v>133</v>
      </c>
      <c r="H417" s="13">
        <v>3699.4</v>
      </c>
    </row>
    <row r="418" spans="1:8" x14ac:dyDescent="0.25">
      <c r="A418" s="10">
        <v>35550</v>
      </c>
      <c r="B418" s="11" t="s">
        <v>8</v>
      </c>
      <c r="C418" s="11" t="s">
        <v>9</v>
      </c>
      <c r="D418" s="11" t="s">
        <v>10</v>
      </c>
      <c r="E418" s="13" t="s">
        <v>13</v>
      </c>
      <c r="F418" s="11" t="s">
        <v>571</v>
      </c>
      <c r="G418" s="11" t="s">
        <v>572</v>
      </c>
      <c r="H418" s="13">
        <v>4186.1000000000004</v>
      </c>
    </row>
    <row r="419" spans="1:8" x14ac:dyDescent="0.25">
      <c r="A419" s="10">
        <v>35550</v>
      </c>
      <c r="B419" s="11" t="s">
        <v>8</v>
      </c>
      <c r="C419" s="11" t="s">
        <v>9</v>
      </c>
      <c r="D419" s="11" t="s">
        <v>10</v>
      </c>
      <c r="E419" s="13" t="s">
        <v>13</v>
      </c>
      <c r="F419" s="11" t="s">
        <v>138</v>
      </c>
      <c r="G419" s="11" t="s">
        <v>205</v>
      </c>
      <c r="H419" s="13">
        <v>5233.5</v>
      </c>
    </row>
    <row r="420" spans="1:8" x14ac:dyDescent="0.25">
      <c r="A420" s="10">
        <v>35550</v>
      </c>
      <c r="B420" s="11" t="s">
        <v>8</v>
      </c>
      <c r="C420" s="11" t="s">
        <v>9</v>
      </c>
      <c r="D420" s="11" t="s">
        <v>10</v>
      </c>
      <c r="E420" s="13" t="s">
        <v>13</v>
      </c>
      <c r="F420" s="11" t="s">
        <v>138</v>
      </c>
      <c r="G420" s="11" t="s">
        <v>583</v>
      </c>
      <c r="H420" s="13">
        <v>427.2</v>
      </c>
    </row>
    <row r="421" spans="1:8" x14ac:dyDescent="0.25">
      <c r="A421" s="10">
        <v>35550</v>
      </c>
      <c r="B421" s="11" t="s">
        <v>8</v>
      </c>
      <c r="C421" s="11" t="s">
        <v>9</v>
      </c>
      <c r="D421" s="11" t="s">
        <v>10</v>
      </c>
      <c r="E421" s="13" t="s">
        <v>13</v>
      </c>
      <c r="F421" s="11" t="s">
        <v>138</v>
      </c>
      <c r="G421" s="11" t="s">
        <v>584</v>
      </c>
      <c r="H421" s="13">
        <v>525</v>
      </c>
    </row>
    <row r="422" spans="1:8" x14ac:dyDescent="0.25">
      <c r="A422" s="10">
        <v>35550</v>
      </c>
      <c r="B422" s="11" t="s">
        <v>8</v>
      </c>
      <c r="C422" s="11" t="s">
        <v>9</v>
      </c>
      <c r="D422" s="11" t="s">
        <v>10</v>
      </c>
      <c r="E422" s="13" t="s">
        <v>13</v>
      </c>
      <c r="F422" s="11" t="s">
        <v>138</v>
      </c>
      <c r="G422" s="11" t="s">
        <v>139</v>
      </c>
      <c r="H422" s="13">
        <v>1255</v>
      </c>
    </row>
    <row r="423" spans="1:8" x14ac:dyDescent="0.25">
      <c r="A423" s="10">
        <v>35550</v>
      </c>
      <c r="B423" s="11" t="s">
        <v>8</v>
      </c>
      <c r="C423" s="11" t="s">
        <v>9</v>
      </c>
      <c r="D423" s="11" t="s">
        <v>10</v>
      </c>
      <c r="E423" s="13" t="s">
        <v>13</v>
      </c>
      <c r="F423" s="11" t="s">
        <v>138</v>
      </c>
      <c r="G423" s="11" t="s">
        <v>585</v>
      </c>
      <c r="H423" s="13">
        <v>1140</v>
      </c>
    </row>
    <row r="424" spans="1:8" x14ac:dyDescent="0.25">
      <c r="A424" s="10">
        <v>35550</v>
      </c>
      <c r="B424" s="11" t="s">
        <v>8</v>
      </c>
      <c r="C424" s="11" t="s">
        <v>9</v>
      </c>
      <c r="D424" s="11" t="s">
        <v>10</v>
      </c>
      <c r="E424" s="13" t="s">
        <v>13</v>
      </c>
      <c r="F424" s="11" t="s">
        <v>111</v>
      </c>
      <c r="G424" s="11" t="s">
        <v>112</v>
      </c>
      <c r="H424" s="13">
        <v>6370</v>
      </c>
    </row>
    <row r="425" spans="1:8" x14ac:dyDescent="0.25">
      <c r="A425" s="10">
        <v>35550</v>
      </c>
      <c r="B425" s="11" t="s">
        <v>8</v>
      </c>
      <c r="C425" s="11" t="s">
        <v>9</v>
      </c>
      <c r="D425" s="11" t="s">
        <v>10</v>
      </c>
      <c r="E425" s="13" t="s">
        <v>13</v>
      </c>
      <c r="F425" s="11" t="s">
        <v>111</v>
      </c>
      <c r="G425" s="11" t="s">
        <v>267</v>
      </c>
      <c r="H425" s="13">
        <v>225</v>
      </c>
    </row>
    <row r="426" spans="1:8" x14ac:dyDescent="0.25">
      <c r="A426" s="10">
        <v>35550</v>
      </c>
      <c r="B426" s="11" t="s">
        <v>8</v>
      </c>
      <c r="C426" s="11" t="s">
        <v>9</v>
      </c>
      <c r="D426" s="11" t="s">
        <v>10</v>
      </c>
      <c r="E426" s="13" t="s">
        <v>13</v>
      </c>
      <c r="F426" s="11" t="s">
        <v>111</v>
      </c>
      <c r="G426" s="11" t="s">
        <v>356</v>
      </c>
      <c r="H426" s="13">
        <v>640.6</v>
      </c>
    </row>
    <row r="427" spans="1:8" x14ac:dyDescent="0.25">
      <c r="A427" s="10">
        <v>35550</v>
      </c>
      <c r="B427" s="11" t="s">
        <v>8</v>
      </c>
      <c r="C427" s="11" t="s">
        <v>9</v>
      </c>
      <c r="D427" s="11" t="s">
        <v>10</v>
      </c>
      <c r="E427" s="13" t="s">
        <v>13</v>
      </c>
      <c r="F427" s="11" t="s">
        <v>111</v>
      </c>
      <c r="G427" s="11" t="s">
        <v>586</v>
      </c>
      <c r="H427" s="13">
        <v>262</v>
      </c>
    </row>
    <row r="428" spans="1:8" x14ac:dyDescent="0.25">
      <c r="A428" s="10">
        <v>35550</v>
      </c>
      <c r="B428" s="11" t="s">
        <v>8</v>
      </c>
      <c r="C428" s="11" t="s">
        <v>9</v>
      </c>
      <c r="D428" s="11" t="s">
        <v>10</v>
      </c>
      <c r="E428" s="13" t="s">
        <v>13</v>
      </c>
      <c r="F428" s="11" t="s">
        <v>248</v>
      </c>
      <c r="G428" s="11" t="s">
        <v>262</v>
      </c>
      <c r="H428" s="13">
        <v>4505.7</v>
      </c>
    </row>
    <row r="429" spans="1:8" x14ac:dyDescent="0.25">
      <c r="A429" s="10">
        <v>35550</v>
      </c>
      <c r="B429" s="11" t="s">
        <v>8</v>
      </c>
      <c r="C429" s="11" t="s">
        <v>9</v>
      </c>
      <c r="D429" s="11" t="s">
        <v>10</v>
      </c>
      <c r="E429" s="13" t="s">
        <v>13</v>
      </c>
      <c r="F429" s="11" t="s">
        <v>248</v>
      </c>
      <c r="G429" s="11" t="s">
        <v>587</v>
      </c>
      <c r="H429" s="13">
        <v>1870</v>
      </c>
    </row>
    <row r="430" spans="1:8" x14ac:dyDescent="0.25">
      <c r="A430" s="10">
        <v>35550</v>
      </c>
      <c r="B430" s="11" t="s">
        <v>8</v>
      </c>
      <c r="C430" s="11" t="s">
        <v>9</v>
      </c>
      <c r="D430" s="11" t="s">
        <v>10</v>
      </c>
      <c r="E430" s="13" t="s">
        <v>13</v>
      </c>
      <c r="F430" s="11" t="s">
        <v>248</v>
      </c>
      <c r="G430" s="11" t="s">
        <v>588</v>
      </c>
      <c r="H430" s="13">
        <v>2615.9</v>
      </c>
    </row>
    <row r="431" spans="1:8" x14ac:dyDescent="0.25">
      <c r="A431" s="10">
        <v>35550</v>
      </c>
      <c r="B431" s="11" t="s">
        <v>8</v>
      </c>
      <c r="C431" s="11" t="s">
        <v>9</v>
      </c>
      <c r="D431" s="11" t="s">
        <v>10</v>
      </c>
      <c r="E431" s="13" t="s">
        <v>13</v>
      </c>
      <c r="F431" s="11" t="s">
        <v>248</v>
      </c>
      <c r="G431" s="11" t="s">
        <v>43</v>
      </c>
      <c r="H431" s="13">
        <v>864.8</v>
      </c>
    </row>
    <row r="432" spans="1:8" x14ac:dyDescent="0.25">
      <c r="A432" s="10">
        <v>35550</v>
      </c>
      <c r="B432" s="11" t="s">
        <v>8</v>
      </c>
      <c r="C432" s="11" t="s">
        <v>9</v>
      </c>
      <c r="D432" s="11" t="s">
        <v>10</v>
      </c>
      <c r="E432" s="13" t="s">
        <v>13</v>
      </c>
      <c r="F432" s="11" t="s">
        <v>19</v>
      </c>
      <c r="G432" s="11" t="s">
        <v>589</v>
      </c>
      <c r="H432" s="13">
        <v>790</v>
      </c>
    </row>
    <row r="433" spans="1:8" x14ac:dyDescent="0.25">
      <c r="A433" s="10">
        <v>35550</v>
      </c>
      <c r="B433" s="11" t="s">
        <v>8</v>
      </c>
      <c r="C433" s="11" t="s">
        <v>9</v>
      </c>
      <c r="D433" s="11" t="s">
        <v>10</v>
      </c>
      <c r="E433" s="13" t="s">
        <v>13</v>
      </c>
      <c r="F433" s="11" t="s">
        <v>19</v>
      </c>
      <c r="G433" s="11" t="s">
        <v>573</v>
      </c>
      <c r="H433" s="13">
        <v>18043.599999999999</v>
      </c>
    </row>
    <row r="434" spans="1:8" x14ac:dyDescent="0.25">
      <c r="A434" s="10">
        <v>35550</v>
      </c>
      <c r="B434" s="11" t="s">
        <v>8</v>
      </c>
      <c r="C434" s="11" t="s">
        <v>9</v>
      </c>
      <c r="D434" s="11" t="s">
        <v>10</v>
      </c>
      <c r="E434" s="13" t="s">
        <v>13</v>
      </c>
      <c r="F434" s="11" t="s">
        <v>19</v>
      </c>
      <c r="G434" s="11" t="s">
        <v>590</v>
      </c>
      <c r="H434" s="13">
        <v>12139.4</v>
      </c>
    </row>
    <row r="435" spans="1:8" x14ac:dyDescent="0.25">
      <c r="A435" s="10">
        <v>35550</v>
      </c>
      <c r="B435" s="11" t="s">
        <v>8</v>
      </c>
      <c r="C435" s="11" t="s">
        <v>9</v>
      </c>
      <c r="D435" s="11" t="s">
        <v>10</v>
      </c>
      <c r="E435" s="13" t="s">
        <v>13</v>
      </c>
      <c r="F435" s="11" t="s">
        <v>19</v>
      </c>
      <c r="G435" s="11" t="s">
        <v>574</v>
      </c>
      <c r="H435" s="13">
        <v>5228.5</v>
      </c>
    </row>
    <row r="436" spans="1:8" x14ac:dyDescent="0.25">
      <c r="A436" s="10">
        <v>35550</v>
      </c>
      <c r="B436" s="11" t="s">
        <v>8</v>
      </c>
      <c r="C436" s="11" t="s">
        <v>9</v>
      </c>
      <c r="D436" s="11" t="s">
        <v>10</v>
      </c>
      <c r="E436" s="13" t="s">
        <v>13</v>
      </c>
      <c r="F436" s="11" t="s">
        <v>19</v>
      </c>
      <c r="G436" s="11" t="s">
        <v>21</v>
      </c>
      <c r="H436" s="13">
        <v>2893.6</v>
      </c>
    </row>
    <row r="437" spans="1:8" x14ac:dyDescent="0.25">
      <c r="A437" s="10">
        <v>35550</v>
      </c>
      <c r="B437" s="11" t="s">
        <v>8</v>
      </c>
      <c r="C437" s="11" t="s">
        <v>9</v>
      </c>
      <c r="D437" s="11" t="s">
        <v>10</v>
      </c>
      <c r="E437" s="13" t="s">
        <v>13</v>
      </c>
      <c r="F437" s="11" t="s">
        <v>591</v>
      </c>
      <c r="G437" s="11" t="s">
        <v>592</v>
      </c>
      <c r="H437" s="13">
        <v>375</v>
      </c>
    </row>
    <row r="438" spans="1:8" x14ac:dyDescent="0.25">
      <c r="A438" s="10">
        <v>35550</v>
      </c>
      <c r="B438" s="11" t="s">
        <v>8</v>
      </c>
      <c r="C438" s="11" t="s">
        <v>9</v>
      </c>
      <c r="D438" s="11" t="s">
        <v>10</v>
      </c>
      <c r="E438" s="13" t="s">
        <v>13</v>
      </c>
      <c r="F438" s="11" t="s">
        <v>34</v>
      </c>
      <c r="G438" s="11" t="s">
        <v>593</v>
      </c>
      <c r="H438" s="13">
        <v>1417.5</v>
      </c>
    </row>
    <row r="439" spans="1:8" x14ac:dyDescent="0.25">
      <c r="A439" s="10">
        <v>35550</v>
      </c>
      <c r="B439" s="11" t="s">
        <v>8</v>
      </c>
      <c r="C439" s="11" t="s">
        <v>9</v>
      </c>
      <c r="D439" s="11" t="s">
        <v>10</v>
      </c>
      <c r="E439" s="13" t="s">
        <v>13</v>
      </c>
      <c r="F439" s="11" t="s">
        <v>34</v>
      </c>
      <c r="G439" s="11" t="s">
        <v>171</v>
      </c>
      <c r="H439" s="13">
        <v>2084.1</v>
      </c>
    </row>
    <row r="440" spans="1:8" x14ac:dyDescent="0.25">
      <c r="A440" s="10">
        <v>35550</v>
      </c>
      <c r="B440" s="11" t="s">
        <v>8</v>
      </c>
      <c r="C440" s="11" t="s">
        <v>9</v>
      </c>
      <c r="D440" s="11" t="s">
        <v>10</v>
      </c>
      <c r="E440" s="13" t="s">
        <v>13</v>
      </c>
      <c r="F440" s="11" t="s">
        <v>34</v>
      </c>
      <c r="G440" s="11" t="s">
        <v>57</v>
      </c>
      <c r="H440" s="13">
        <v>7333.4</v>
      </c>
    </row>
    <row r="441" spans="1:8" x14ac:dyDescent="0.25">
      <c r="A441" s="10">
        <v>35550</v>
      </c>
      <c r="B441" s="11" t="s">
        <v>8</v>
      </c>
      <c r="C441" s="11" t="s">
        <v>9</v>
      </c>
      <c r="D441" s="11" t="s">
        <v>10</v>
      </c>
      <c r="E441" s="13" t="s">
        <v>13</v>
      </c>
      <c r="F441" s="11" t="s">
        <v>34</v>
      </c>
      <c r="G441" s="11" t="s">
        <v>47</v>
      </c>
      <c r="H441" s="13">
        <v>2396.4</v>
      </c>
    </row>
    <row r="442" spans="1:8" x14ac:dyDescent="0.25">
      <c r="A442" s="10">
        <v>35550</v>
      </c>
      <c r="B442" s="11" t="s">
        <v>8</v>
      </c>
      <c r="C442" s="11" t="s">
        <v>9</v>
      </c>
      <c r="D442" s="11" t="s">
        <v>10</v>
      </c>
      <c r="E442" s="13" t="s">
        <v>13</v>
      </c>
      <c r="F442" s="11" t="s">
        <v>34</v>
      </c>
      <c r="G442" s="11" t="s">
        <v>36</v>
      </c>
      <c r="H442" s="13">
        <v>6154.4</v>
      </c>
    </row>
    <row r="443" spans="1:8" x14ac:dyDescent="0.25">
      <c r="A443" s="10">
        <v>35550</v>
      </c>
      <c r="B443" s="11" t="s">
        <v>8</v>
      </c>
      <c r="C443" s="11" t="s">
        <v>9</v>
      </c>
      <c r="D443" s="11" t="s">
        <v>10</v>
      </c>
      <c r="E443" s="13" t="s">
        <v>13</v>
      </c>
      <c r="F443" s="11" t="s">
        <v>42</v>
      </c>
      <c r="G443" s="11" t="s">
        <v>594</v>
      </c>
      <c r="H443" s="13">
        <v>720</v>
      </c>
    </row>
    <row r="444" spans="1:8" x14ac:dyDescent="0.25">
      <c r="A444" s="10">
        <v>35550</v>
      </c>
      <c r="B444" s="11" t="s">
        <v>8</v>
      </c>
      <c r="C444" s="11" t="s">
        <v>9</v>
      </c>
      <c r="D444" s="11" t="s">
        <v>10</v>
      </c>
      <c r="E444" s="13" t="s">
        <v>13</v>
      </c>
      <c r="F444" s="11" t="s">
        <v>42</v>
      </c>
      <c r="G444" s="11" t="s">
        <v>595</v>
      </c>
      <c r="H444" s="13">
        <v>2431</v>
      </c>
    </row>
    <row r="445" spans="1:8" x14ac:dyDescent="0.25">
      <c r="A445" s="10">
        <v>35550</v>
      </c>
      <c r="B445" s="11" t="s">
        <v>8</v>
      </c>
      <c r="C445" s="11" t="s">
        <v>9</v>
      </c>
      <c r="D445" s="11" t="s">
        <v>10</v>
      </c>
      <c r="E445" s="13" t="s">
        <v>13</v>
      </c>
      <c r="F445" s="11" t="s">
        <v>14</v>
      </c>
      <c r="G445" s="11" t="s">
        <v>94</v>
      </c>
      <c r="H445" s="13">
        <v>2477.1999999999998</v>
      </c>
    </row>
    <row r="446" spans="1:8" x14ac:dyDescent="0.25">
      <c r="A446" s="10">
        <v>35550</v>
      </c>
      <c r="B446" s="11" t="s">
        <v>8</v>
      </c>
      <c r="C446" s="11" t="s">
        <v>9</v>
      </c>
      <c r="D446" s="11" t="s">
        <v>10</v>
      </c>
      <c r="E446" s="13" t="s">
        <v>13</v>
      </c>
      <c r="F446" s="11" t="s">
        <v>14</v>
      </c>
      <c r="G446" s="11" t="s">
        <v>596</v>
      </c>
      <c r="H446" s="13">
        <v>2000</v>
      </c>
    </row>
    <row r="447" spans="1:8" x14ac:dyDescent="0.25">
      <c r="A447" s="10">
        <v>35550</v>
      </c>
      <c r="B447" s="11" t="s">
        <v>8</v>
      </c>
      <c r="C447" s="11" t="s">
        <v>9</v>
      </c>
      <c r="D447" s="11" t="s">
        <v>10</v>
      </c>
      <c r="E447" s="13" t="s">
        <v>13</v>
      </c>
      <c r="F447" s="11" t="s">
        <v>14</v>
      </c>
      <c r="G447" s="11" t="s">
        <v>597</v>
      </c>
      <c r="H447" s="13">
        <v>1385</v>
      </c>
    </row>
    <row r="448" spans="1:8" x14ac:dyDescent="0.25">
      <c r="A448" s="10">
        <v>35550</v>
      </c>
      <c r="B448" s="11" t="s">
        <v>8</v>
      </c>
      <c r="C448" s="11" t="s">
        <v>9</v>
      </c>
      <c r="D448" s="11" t="s">
        <v>10</v>
      </c>
      <c r="E448" s="13" t="s">
        <v>13</v>
      </c>
      <c r="F448" s="11" t="s">
        <v>11</v>
      </c>
      <c r="G448" s="11" t="s">
        <v>598</v>
      </c>
      <c r="H448" s="13">
        <v>1119.2</v>
      </c>
    </row>
    <row r="449" spans="1:8" x14ac:dyDescent="0.25">
      <c r="A449" s="10">
        <v>35550</v>
      </c>
      <c r="B449" s="11" t="s">
        <v>8</v>
      </c>
      <c r="C449" s="11" t="s">
        <v>9</v>
      </c>
      <c r="D449" s="11" t="s">
        <v>10</v>
      </c>
      <c r="E449" s="13" t="s">
        <v>13</v>
      </c>
      <c r="F449" s="11" t="s">
        <v>11</v>
      </c>
      <c r="G449" s="11" t="s">
        <v>150</v>
      </c>
      <c r="H449" s="13">
        <v>8244.7999999999993</v>
      </c>
    </row>
    <row r="450" spans="1:8" x14ac:dyDescent="0.25">
      <c r="A450" s="10">
        <v>35550</v>
      </c>
      <c r="B450" s="11" t="s">
        <v>8</v>
      </c>
      <c r="C450" s="11" t="s">
        <v>9</v>
      </c>
      <c r="D450" s="11" t="s">
        <v>10</v>
      </c>
      <c r="E450" s="13" t="s">
        <v>13</v>
      </c>
      <c r="F450" s="11" t="s">
        <v>11</v>
      </c>
      <c r="G450" s="11" t="s">
        <v>576</v>
      </c>
      <c r="H450" s="13">
        <v>6209.1</v>
      </c>
    </row>
    <row r="451" spans="1:8" x14ac:dyDescent="0.25">
      <c r="A451" s="10">
        <v>35550</v>
      </c>
      <c r="B451" s="11" t="s">
        <v>8</v>
      </c>
      <c r="C451" s="11" t="s">
        <v>9</v>
      </c>
      <c r="D451" s="11" t="s">
        <v>10</v>
      </c>
      <c r="E451" s="13" t="s">
        <v>13</v>
      </c>
      <c r="F451" s="11" t="s">
        <v>126</v>
      </c>
      <c r="G451" s="11" t="s">
        <v>599</v>
      </c>
      <c r="H451" s="13">
        <v>6300.8</v>
      </c>
    </row>
    <row r="452" spans="1:8" x14ac:dyDescent="0.25">
      <c r="A452" s="10">
        <v>35550</v>
      </c>
      <c r="B452" s="11" t="s">
        <v>8</v>
      </c>
      <c r="C452" s="11" t="s">
        <v>9</v>
      </c>
      <c r="D452" s="11" t="s">
        <v>10</v>
      </c>
      <c r="E452" s="13" t="s">
        <v>13</v>
      </c>
      <c r="F452" s="11" t="s">
        <v>126</v>
      </c>
      <c r="G452" s="11" t="s">
        <v>570</v>
      </c>
      <c r="H452" s="13">
        <v>832</v>
      </c>
    </row>
    <row r="453" spans="1:8" x14ac:dyDescent="0.25">
      <c r="A453" s="10">
        <v>35550</v>
      </c>
      <c r="B453" s="11" t="s">
        <v>8</v>
      </c>
      <c r="C453" s="11" t="s">
        <v>9</v>
      </c>
      <c r="D453" s="11" t="s">
        <v>10</v>
      </c>
      <c r="E453" s="13" t="s">
        <v>13</v>
      </c>
      <c r="F453" s="11" t="s">
        <v>126</v>
      </c>
      <c r="G453" s="11" t="s">
        <v>600</v>
      </c>
      <c r="H453" s="13">
        <v>200</v>
      </c>
    </row>
    <row r="454" spans="1:8" x14ac:dyDescent="0.25">
      <c r="A454" s="10">
        <v>35550</v>
      </c>
      <c r="B454" s="11" t="s">
        <v>8</v>
      </c>
      <c r="C454" s="11" t="s">
        <v>9</v>
      </c>
      <c r="D454" s="11" t="s">
        <v>10</v>
      </c>
      <c r="E454" s="13" t="s">
        <v>188</v>
      </c>
      <c r="F454" s="11" t="s">
        <v>188</v>
      </c>
      <c r="G454" s="11" t="s">
        <v>601</v>
      </c>
      <c r="H454" s="13">
        <v>100</v>
      </c>
    </row>
    <row r="455" spans="1:8" x14ac:dyDescent="0.25">
      <c r="A455" s="10">
        <v>35550</v>
      </c>
      <c r="B455" s="11" t="s">
        <v>8</v>
      </c>
      <c r="C455" s="11" t="s">
        <v>9</v>
      </c>
      <c r="D455" s="11" t="s">
        <v>10</v>
      </c>
      <c r="E455" s="13" t="s">
        <v>188</v>
      </c>
      <c r="F455" s="11" t="s">
        <v>188</v>
      </c>
      <c r="G455" s="11" t="s">
        <v>602</v>
      </c>
      <c r="H455" s="13">
        <v>747.5</v>
      </c>
    </row>
    <row r="456" spans="1:8" x14ac:dyDescent="0.25">
      <c r="A456" s="10">
        <v>35550</v>
      </c>
      <c r="B456" s="11" t="s">
        <v>8</v>
      </c>
      <c r="C456" s="11" t="s">
        <v>9</v>
      </c>
      <c r="D456" s="11" t="s">
        <v>10</v>
      </c>
      <c r="E456" s="13" t="s">
        <v>188</v>
      </c>
      <c r="F456" s="11" t="s">
        <v>188</v>
      </c>
      <c r="G456" s="11" t="s">
        <v>187</v>
      </c>
      <c r="H456" s="13">
        <v>9215.1</v>
      </c>
    </row>
    <row r="457" spans="1:8" x14ac:dyDescent="0.25">
      <c r="A457" s="10">
        <v>35550</v>
      </c>
      <c r="B457" s="11" t="s">
        <v>97</v>
      </c>
      <c r="C457" s="11" t="s">
        <v>98</v>
      </c>
      <c r="D457" s="11" t="s">
        <v>462</v>
      </c>
      <c r="E457" s="13" t="s">
        <v>89</v>
      </c>
      <c r="F457" s="11" t="s">
        <v>102</v>
      </c>
      <c r="G457" s="11" t="s">
        <v>103</v>
      </c>
      <c r="H457" s="13">
        <v>250</v>
      </c>
    </row>
    <row r="458" spans="1:8" x14ac:dyDescent="0.25">
      <c r="A458" s="10">
        <v>35550</v>
      </c>
      <c r="B458" s="11" t="s">
        <v>97</v>
      </c>
      <c r="C458" s="11" t="s">
        <v>98</v>
      </c>
      <c r="D458" s="11" t="s">
        <v>99</v>
      </c>
      <c r="E458" s="13" t="s">
        <v>89</v>
      </c>
      <c r="F458" s="11" t="s">
        <v>102</v>
      </c>
      <c r="G458" s="11" t="s">
        <v>106</v>
      </c>
      <c r="H458" s="13">
        <v>260</v>
      </c>
    </row>
    <row r="459" spans="1:8" x14ac:dyDescent="0.25">
      <c r="A459" s="10">
        <v>35550</v>
      </c>
      <c r="B459" s="11" t="s">
        <v>97</v>
      </c>
      <c r="C459" s="11" t="s">
        <v>98</v>
      </c>
      <c r="D459" s="11" t="s">
        <v>99</v>
      </c>
      <c r="E459" s="13" t="s">
        <v>89</v>
      </c>
      <c r="F459" s="11" t="s">
        <v>102</v>
      </c>
      <c r="G459" s="11" t="s">
        <v>103</v>
      </c>
      <c r="H459" s="13">
        <v>872.5</v>
      </c>
    </row>
    <row r="460" spans="1:8" x14ac:dyDescent="0.25">
      <c r="A460" s="10">
        <v>35550</v>
      </c>
      <c r="B460" s="11" t="s">
        <v>97</v>
      </c>
      <c r="C460" s="11" t="s">
        <v>98</v>
      </c>
      <c r="D460" s="11" t="s">
        <v>99</v>
      </c>
      <c r="E460" s="13" t="s">
        <v>13</v>
      </c>
      <c r="F460" s="11" t="s">
        <v>71</v>
      </c>
      <c r="G460" s="11" t="s">
        <v>230</v>
      </c>
      <c r="H460" s="13">
        <v>100</v>
      </c>
    </row>
    <row r="461" spans="1:8" x14ac:dyDescent="0.25">
      <c r="A461" s="10">
        <v>35550</v>
      </c>
      <c r="B461" s="11" t="s">
        <v>97</v>
      </c>
      <c r="C461" s="11" t="s">
        <v>130</v>
      </c>
      <c r="D461" s="11" t="s">
        <v>288</v>
      </c>
      <c r="E461" s="13" t="s">
        <v>13</v>
      </c>
      <c r="F461" s="11" t="s">
        <v>138</v>
      </c>
      <c r="G461" s="11" t="s">
        <v>205</v>
      </c>
      <c r="H461" s="13">
        <v>658.8</v>
      </c>
    </row>
    <row r="462" spans="1:8" x14ac:dyDescent="0.25">
      <c r="A462" s="10">
        <v>35550</v>
      </c>
      <c r="B462" s="11" t="s">
        <v>97</v>
      </c>
      <c r="C462" s="11" t="s">
        <v>130</v>
      </c>
      <c r="D462" s="11" t="s">
        <v>288</v>
      </c>
      <c r="E462" s="13" t="s">
        <v>13</v>
      </c>
      <c r="F462" s="11" t="s">
        <v>138</v>
      </c>
      <c r="G462" s="11" t="s">
        <v>584</v>
      </c>
      <c r="H462" s="13">
        <v>350</v>
      </c>
    </row>
    <row r="463" spans="1:8" x14ac:dyDescent="0.25">
      <c r="A463" s="10">
        <v>35550</v>
      </c>
      <c r="B463" s="11" t="s">
        <v>97</v>
      </c>
      <c r="C463" s="11" t="s">
        <v>130</v>
      </c>
      <c r="D463" s="11" t="s">
        <v>288</v>
      </c>
      <c r="E463" s="13" t="s">
        <v>13</v>
      </c>
      <c r="F463" s="11" t="s">
        <v>11</v>
      </c>
      <c r="G463" s="11" t="s">
        <v>576</v>
      </c>
      <c r="H463" s="13">
        <v>300</v>
      </c>
    </row>
    <row r="464" spans="1:8" x14ac:dyDescent="0.25">
      <c r="A464" s="10">
        <v>35550</v>
      </c>
      <c r="B464" s="11" t="s">
        <v>97</v>
      </c>
      <c r="C464" s="11" t="s">
        <v>130</v>
      </c>
      <c r="D464" s="11" t="s">
        <v>131</v>
      </c>
      <c r="E464" s="13" t="s">
        <v>89</v>
      </c>
      <c r="F464" s="11" t="s">
        <v>90</v>
      </c>
      <c r="G464" s="11" t="s">
        <v>90</v>
      </c>
      <c r="H464" s="13">
        <v>200</v>
      </c>
    </row>
    <row r="465" spans="1:8" x14ac:dyDescent="0.25">
      <c r="A465" s="10">
        <v>35550</v>
      </c>
      <c r="B465" s="11" t="s">
        <v>97</v>
      </c>
      <c r="C465" s="11" t="s">
        <v>130</v>
      </c>
      <c r="D465" s="11" t="s">
        <v>131</v>
      </c>
      <c r="E465" s="13" t="s">
        <v>13</v>
      </c>
      <c r="F465" s="11" t="s">
        <v>71</v>
      </c>
      <c r="G465" s="11" t="s">
        <v>575</v>
      </c>
      <c r="H465" s="13">
        <v>250</v>
      </c>
    </row>
    <row r="466" spans="1:8" x14ac:dyDescent="0.25">
      <c r="A466" s="10">
        <v>35550</v>
      </c>
      <c r="B466" s="11" t="s">
        <v>97</v>
      </c>
      <c r="C466" s="11" t="s">
        <v>130</v>
      </c>
      <c r="D466" s="11" t="s">
        <v>131</v>
      </c>
      <c r="E466" s="13" t="s">
        <v>13</v>
      </c>
      <c r="F466" s="11" t="s">
        <v>126</v>
      </c>
      <c r="G466" s="11" t="s">
        <v>570</v>
      </c>
      <c r="H466" s="13">
        <v>350</v>
      </c>
    </row>
    <row r="467" spans="1:8" x14ac:dyDescent="0.25">
      <c r="A467" s="10">
        <v>35550</v>
      </c>
      <c r="B467" s="11" t="s">
        <v>97</v>
      </c>
      <c r="C467" s="11" t="s">
        <v>130</v>
      </c>
      <c r="D467" s="11" t="s">
        <v>466</v>
      </c>
      <c r="E467" s="13" t="s">
        <v>13</v>
      </c>
      <c r="F467" s="11" t="s">
        <v>138</v>
      </c>
      <c r="G467" s="11" t="s">
        <v>585</v>
      </c>
      <c r="H467" s="13">
        <v>1000</v>
      </c>
    </row>
    <row r="468" spans="1:8" x14ac:dyDescent="0.25">
      <c r="A468" s="10">
        <v>35581</v>
      </c>
      <c r="B468" s="11" t="s">
        <v>8</v>
      </c>
      <c r="C468" s="11" t="s">
        <v>67</v>
      </c>
      <c r="D468" s="11" t="s">
        <v>459</v>
      </c>
      <c r="E468" s="13" t="s">
        <v>13</v>
      </c>
      <c r="F468" s="11" t="s">
        <v>111</v>
      </c>
      <c r="G468" s="11" t="s">
        <v>356</v>
      </c>
      <c r="H468" s="13">
        <v>360</v>
      </c>
    </row>
    <row r="469" spans="1:8" x14ac:dyDescent="0.25">
      <c r="A469" s="10">
        <v>35581</v>
      </c>
      <c r="B469" s="11" t="s">
        <v>8</v>
      </c>
      <c r="C469" s="11" t="s">
        <v>67</v>
      </c>
      <c r="D469" s="11" t="s">
        <v>455</v>
      </c>
      <c r="E469" s="13" t="s">
        <v>13</v>
      </c>
      <c r="F469" s="11" t="s">
        <v>126</v>
      </c>
      <c r="G469" s="11" t="s">
        <v>570</v>
      </c>
      <c r="H469" s="13">
        <v>140</v>
      </c>
    </row>
    <row r="470" spans="1:8" x14ac:dyDescent="0.25">
      <c r="A470" s="10">
        <v>35581</v>
      </c>
      <c r="B470" s="11" t="s">
        <v>8</v>
      </c>
      <c r="C470" s="11" t="s">
        <v>67</v>
      </c>
      <c r="D470" s="11" t="s">
        <v>456</v>
      </c>
      <c r="E470" s="13" t="s">
        <v>13</v>
      </c>
      <c r="F470" s="11" t="s">
        <v>11</v>
      </c>
      <c r="G470" s="11" t="s">
        <v>150</v>
      </c>
      <c r="H470" s="13">
        <v>962</v>
      </c>
    </row>
    <row r="471" spans="1:8" x14ac:dyDescent="0.25">
      <c r="A471" s="10">
        <v>35581</v>
      </c>
      <c r="B471" s="11" t="s">
        <v>8</v>
      </c>
      <c r="C471" s="11" t="s">
        <v>67</v>
      </c>
      <c r="D471" s="11" t="s">
        <v>68</v>
      </c>
      <c r="E471" s="13" t="s">
        <v>13</v>
      </c>
      <c r="F471" s="11" t="s">
        <v>571</v>
      </c>
      <c r="G471" s="11" t="s">
        <v>572</v>
      </c>
      <c r="H471" s="13">
        <v>150</v>
      </c>
    </row>
    <row r="472" spans="1:8" x14ac:dyDescent="0.25">
      <c r="A472" s="10">
        <v>35581</v>
      </c>
      <c r="B472" s="11" t="s">
        <v>8</v>
      </c>
      <c r="C472" s="11" t="s">
        <v>67</v>
      </c>
      <c r="D472" s="11" t="s">
        <v>457</v>
      </c>
      <c r="E472" s="13" t="s">
        <v>13</v>
      </c>
      <c r="F472" s="11" t="s">
        <v>126</v>
      </c>
      <c r="G472" s="11" t="s">
        <v>570</v>
      </c>
      <c r="H472" s="13">
        <v>175</v>
      </c>
    </row>
    <row r="473" spans="1:8" x14ac:dyDescent="0.25">
      <c r="A473" s="10">
        <v>35581</v>
      </c>
      <c r="B473" s="11" t="s">
        <v>8</v>
      </c>
      <c r="C473" s="11" t="s">
        <v>67</v>
      </c>
      <c r="D473" s="11" t="s">
        <v>328</v>
      </c>
      <c r="E473" s="13" t="s">
        <v>13</v>
      </c>
      <c r="F473" s="11" t="s">
        <v>29</v>
      </c>
      <c r="G473" s="11" t="s">
        <v>30</v>
      </c>
      <c r="H473" s="13">
        <v>110</v>
      </c>
    </row>
    <row r="474" spans="1:8" x14ac:dyDescent="0.25">
      <c r="A474" s="10">
        <v>35581</v>
      </c>
      <c r="B474" s="11" t="s">
        <v>8</v>
      </c>
      <c r="C474" s="11" t="s">
        <v>67</v>
      </c>
      <c r="D474" s="11" t="s">
        <v>328</v>
      </c>
      <c r="E474" s="13" t="s">
        <v>13</v>
      </c>
      <c r="F474" s="11" t="s">
        <v>571</v>
      </c>
      <c r="G474" s="11" t="s">
        <v>572</v>
      </c>
      <c r="H474" s="13">
        <v>126.7</v>
      </c>
    </row>
    <row r="475" spans="1:8" x14ac:dyDescent="0.25">
      <c r="A475" s="10">
        <v>35581</v>
      </c>
      <c r="B475" s="11" t="s">
        <v>8</v>
      </c>
      <c r="C475" s="11" t="s">
        <v>67</v>
      </c>
      <c r="D475" s="11" t="s">
        <v>328</v>
      </c>
      <c r="E475" s="13" t="s">
        <v>13</v>
      </c>
      <c r="F475" s="11" t="s">
        <v>19</v>
      </c>
      <c r="G475" s="11" t="s">
        <v>573</v>
      </c>
      <c r="H475" s="13">
        <v>2815.7</v>
      </c>
    </row>
    <row r="476" spans="1:8" x14ac:dyDescent="0.25">
      <c r="A476" s="10">
        <v>35581</v>
      </c>
      <c r="B476" s="11" t="s">
        <v>8</v>
      </c>
      <c r="C476" s="11" t="s">
        <v>67</v>
      </c>
      <c r="D476" s="11" t="s">
        <v>328</v>
      </c>
      <c r="E476" s="13" t="s">
        <v>13</v>
      </c>
      <c r="F476" s="11" t="s">
        <v>19</v>
      </c>
      <c r="G476" s="11" t="s">
        <v>574</v>
      </c>
      <c r="H476" s="13">
        <v>256.2</v>
      </c>
    </row>
    <row r="477" spans="1:8" x14ac:dyDescent="0.25">
      <c r="A477" s="10">
        <v>35581</v>
      </c>
      <c r="B477" s="11" t="s">
        <v>8</v>
      </c>
      <c r="C477" s="11" t="s">
        <v>67</v>
      </c>
      <c r="D477" s="11" t="s">
        <v>328</v>
      </c>
      <c r="E477" s="13" t="s">
        <v>188</v>
      </c>
      <c r="F477" s="11" t="s">
        <v>188</v>
      </c>
      <c r="G477" s="11" t="s">
        <v>187</v>
      </c>
      <c r="H477" s="13">
        <v>2392.1</v>
      </c>
    </row>
    <row r="478" spans="1:8" x14ac:dyDescent="0.25">
      <c r="A478" s="10">
        <v>35581</v>
      </c>
      <c r="B478" s="11" t="s">
        <v>8</v>
      </c>
      <c r="C478" s="11" t="s">
        <v>9</v>
      </c>
      <c r="D478" s="11" t="s">
        <v>153</v>
      </c>
      <c r="E478" s="13" t="s">
        <v>13</v>
      </c>
      <c r="F478" s="11" t="s">
        <v>71</v>
      </c>
      <c r="G478" s="11" t="s">
        <v>575</v>
      </c>
      <c r="H478" s="13">
        <v>140</v>
      </c>
    </row>
    <row r="479" spans="1:8" x14ac:dyDescent="0.25">
      <c r="A479" s="10">
        <v>35581</v>
      </c>
      <c r="B479" s="11" t="s">
        <v>8</v>
      </c>
      <c r="C479" s="11" t="s">
        <v>9</v>
      </c>
      <c r="D479" s="11" t="s">
        <v>153</v>
      </c>
      <c r="E479" s="13" t="s">
        <v>13</v>
      </c>
      <c r="F479" s="11" t="s">
        <v>71</v>
      </c>
      <c r="G479" s="11" t="s">
        <v>69</v>
      </c>
      <c r="H479" s="13">
        <v>100</v>
      </c>
    </row>
    <row r="480" spans="1:8" x14ac:dyDescent="0.25">
      <c r="A480" s="10">
        <v>35581</v>
      </c>
      <c r="B480" s="11" t="s">
        <v>8</v>
      </c>
      <c r="C480" s="11" t="s">
        <v>9</v>
      </c>
      <c r="D480" s="11" t="s">
        <v>153</v>
      </c>
      <c r="E480" s="13" t="s">
        <v>13</v>
      </c>
      <c r="F480" s="11" t="s">
        <v>71</v>
      </c>
      <c r="G480" s="11" t="s">
        <v>230</v>
      </c>
      <c r="H480" s="13">
        <v>2285</v>
      </c>
    </row>
    <row r="481" spans="1:8" x14ac:dyDescent="0.25">
      <c r="A481" s="10">
        <v>35581</v>
      </c>
      <c r="B481" s="11" t="s">
        <v>8</v>
      </c>
      <c r="C481" s="11" t="s">
        <v>9</v>
      </c>
      <c r="D481" s="11" t="s">
        <v>153</v>
      </c>
      <c r="E481" s="13" t="s">
        <v>13</v>
      </c>
      <c r="F481" s="11" t="s">
        <v>71</v>
      </c>
      <c r="G481" s="11" t="s">
        <v>200</v>
      </c>
      <c r="H481" s="13">
        <v>325</v>
      </c>
    </row>
    <row r="482" spans="1:8" x14ac:dyDescent="0.25">
      <c r="A482" s="10">
        <v>35581</v>
      </c>
      <c r="B482" s="11" t="s">
        <v>8</v>
      </c>
      <c r="C482" s="11" t="s">
        <v>9</v>
      </c>
      <c r="D482" s="11" t="s">
        <v>153</v>
      </c>
      <c r="E482" s="13" t="s">
        <v>13</v>
      </c>
      <c r="F482" s="11" t="s">
        <v>71</v>
      </c>
      <c r="G482" s="11" t="s">
        <v>117</v>
      </c>
      <c r="H482" s="13">
        <v>340</v>
      </c>
    </row>
    <row r="483" spans="1:8" x14ac:dyDescent="0.25">
      <c r="A483" s="10">
        <v>35581</v>
      </c>
      <c r="B483" s="11" t="s">
        <v>8</v>
      </c>
      <c r="C483" s="11" t="s">
        <v>9</v>
      </c>
      <c r="D483" s="11" t="s">
        <v>153</v>
      </c>
      <c r="E483" s="13" t="s">
        <v>13</v>
      </c>
      <c r="F483" s="11" t="s">
        <v>161</v>
      </c>
      <c r="G483" s="11" t="s">
        <v>162</v>
      </c>
      <c r="H483" s="13">
        <v>250</v>
      </c>
    </row>
    <row r="484" spans="1:8" x14ac:dyDescent="0.25">
      <c r="A484" s="10">
        <v>35581</v>
      </c>
      <c r="B484" s="11" t="s">
        <v>8</v>
      </c>
      <c r="C484" s="11" t="s">
        <v>9</v>
      </c>
      <c r="D484" s="11" t="s">
        <v>153</v>
      </c>
      <c r="E484" s="13" t="s">
        <v>13</v>
      </c>
      <c r="F484" s="11" t="s">
        <v>571</v>
      </c>
      <c r="G484" s="11" t="s">
        <v>364</v>
      </c>
      <c r="H484" s="13">
        <v>160</v>
      </c>
    </row>
    <row r="485" spans="1:8" x14ac:dyDescent="0.25">
      <c r="A485" s="10">
        <v>35581</v>
      </c>
      <c r="B485" s="11" t="s">
        <v>8</v>
      </c>
      <c r="C485" s="11" t="s">
        <v>9</v>
      </c>
      <c r="D485" s="11" t="s">
        <v>153</v>
      </c>
      <c r="E485" s="13" t="s">
        <v>13</v>
      </c>
      <c r="F485" s="11" t="s">
        <v>571</v>
      </c>
      <c r="G485" s="11" t="s">
        <v>572</v>
      </c>
      <c r="H485" s="13">
        <v>125</v>
      </c>
    </row>
    <row r="486" spans="1:8" x14ac:dyDescent="0.25">
      <c r="A486" s="10">
        <v>35581</v>
      </c>
      <c r="B486" s="11" t="s">
        <v>8</v>
      </c>
      <c r="C486" s="11" t="s">
        <v>9</v>
      </c>
      <c r="D486" s="11" t="s">
        <v>153</v>
      </c>
      <c r="E486" s="13" t="s">
        <v>13</v>
      </c>
      <c r="F486" s="11" t="s">
        <v>138</v>
      </c>
      <c r="G486" s="11" t="s">
        <v>205</v>
      </c>
      <c r="H486" s="13">
        <v>1100</v>
      </c>
    </row>
    <row r="487" spans="1:8" x14ac:dyDescent="0.25">
      <c r="A487" s="10">
        <v>35581</v>
      </c>
      <c r="B487" s="11" t="s">
        <v>8</v>
      </c>
      <c r="C487" s="11" t="s">
        <v>9</v>
      </c>
      <c r="D487" s="11" t="s">
        <v>153</v>
      </c>
      <c r="E487" s="13" t="s">
        <v>13</v>
      </c>
      <c r="F487" s="11" t="s">
        <v>19</v>
      </c>
      <c r="G487" s="11" t="s">
        <v>573</v>
      </c>
      <c r="H487" s="13">
        <v>1835</v>
      </c>
    </row>
    <row r="488" spans="1:8" x14ac:dyDescent="0.25">
      <c r="A488" s="10">
        <v>35581</v>
      </c>
      <c r="B488" s="11" t="s">
        <v>8</v>
      </c>
      <c r="C488" s="11" t="s">
        <v>9</v>
      </c>
      <c r="D488" s="11" t="s">
        <v>153</v>
      </c>
      <c r="E488" s="13" t="s">
        <v>13</v>
      </c>
      <c r="F488" s="11" t="s">
        <v>19</v>
      </c>
      <c r="G488" s="11" t="s">
        <v>574</v>
      </c>
      <c r="H488" s="13">
        <v>350</v>
      </c>
    </row>
    <row r="489" spans="1:8" x14ac:dyDescent="0.25">
      <c r="A489" s="10">
        <v>35581</v>
      </c>
      <c r="B489" s="11" t="s">
        <v>8</v>
      </c>
      <c r="C489" s="11" t="s">
        <v>9</v>
      </c>
      <c r="D489" s="11" t="s">
        <v>153</v>
      </c>
      <c r="E489" s="13" t="s">
        <v>13</v>
      </c>
      <c r="F489" s="11" t="s">
        <v>34</v>
      </c>
      <c r="G489" s="11" t="s">
        <v>36</v>
      </c>
      <c r="H489" s="13">
        <v>779.2</v>
      </c>
    </row>
    <row r="490" spans="1:8" x14ac:dyDescent="0.25">
      <c r="A490" s="10">
        <v>35581</v>
      </c>
      <c r="B490" s="11" t="s">
        <v>8</v>
      </c>
      <c r="C490" s="11" t="s">
        <v>9</v>
      </c>
      <c r="D490" s="11" t="s">
        <v>153</v>
      </c>
      <c r="E490" s="13" t="s">
        <v>13</v>
      </c>
      <c r="F490" s="11" t="s">
        <v>11</v>
      </c>
      <c r="G490" s="11" t="s">
        <v>150</v>
      </c>
      <c r="H490" s="13">
        <v>885</v>
      </c>
    </row>
    <row r="491" spans="1:8" x14ac:dyDescent="0.25">
      <c r="A491" s="10">
        <v>35581</v>
      </c>
      <c r="B491" s="11" t="s">
        <v>8</v>
      </c>
      <c r="C491" s="11" t="s">
        <v>9</v>
      </c>
      <c r="D491" s="11" t="s">
        <v>153</v>
      </c>
      <c r="E491" s="13" t="s">
        <v>13</v>
      </c>
      <c r="F491" s="11" t="s">
        <v>11</v>
      </c>
      <c r="G491" s="11" t="s">
        <v>576</v>
      </c>
      <c r="H491" s="13">
        <v>120</v>
      </c>
    </row>
    <row r="492" spans="1:8" x14ac:dyDescent="0.25">
      <c r="A492" s="10">
        <v>35581</v>
      </c>
      <c r="B492" s="11" t="s">
        <v>8</v>
      </c>
      <c r="C492" s="11" t="s">
        <v>9</v>
      </c>
      <c r="D492" s="11" t="s">
        <v>153</v>
      </c>
      <c r="E492" s="13" t="s">
        <v>13</v>
      </c>
      <c r="F492" s="11" t="s">
        <v>126</v>
      </c>
      <c r="G492" s="11" t="s">
        <v>570</v>
      </c>
      <c r="H492" s="13">
        <v>376.2</v>
      </c>
    </row>
    <row r="493" spans="1:8" x14ac:dyDescent="0.25">
      <c r="A493" s="10">
        <v>35581</v>
      </c>
      <c r="B493" s="11" t="s">
        <v>8</v>
      </c>
      <c r="C493" s="11" t="s">
        <v>9</v>
      </c>
      <c r="D493" s="11" t="s">
        <v>10</v>
      </c>
      <c r="E493" s="13" t="s">
        <v>603</v>
      </c>
      <c r="F493" s="11" t="s">
        <v>604</v>
      </c>
      <c r="G493" s="11" t="s">
        <v>605</v>
      </c>
      <c r="H493" s="13">
        <v>100</v>
      </c>
    </row>
    <row r="494" spans="1:8" x14ac:dyDescent="0.25">
      <c r="A494" s="10">
        <v>35581</v>
      </c>
      <c r="B494" s="11" t="s">
        <v>8</v>
      </c>
      <c r="C494" s="11" t="s">
        <v>9</v>
      </c>
      <c r="D494" s="11" t="s">
        <v>10</v>
      </c>
      <c r="E494" s="13" t="s">
        <v>89</v>
      </c>
      <c r="F494" s="11" t="s">
        <v>90</v>
      </c>
      <c r="G494" s="11" t="s">
        <v>90</v>
      </c>
      <c r="H494" s="13">
        <v>3669.9</v>
      </c>
    </row>
    <row r="495" spans="1:8" x14ac:dyDescent="0.25">
      <c r="A495" s="10">
        <v>35581</v>
      </c>
      <c r="B495" s="11" t="s">
        <v>8</v>
      </c>
      <c r="C495" s="11" t="s">
        <v>9</v>
      </c>
      <c r="D495" s="11" t="s">
        <v>10</v>
      </c>
      <c r="E495" s="13" t="s">
        <v>89</v>
      </c>
      <c r="F495" s="11" t="s">
        <v>102</v>
      </c>
      <c r="G495" s="11" t="s">
        <v>106</v>
      </c>
      <c r="H495" s="13">
        <v>900</v>
      </c>
    </row>
    <row r="496" spans="1:8" x14ac:dyDescent="0.25">
      <c r="A496" s="10">
        <v>35581</v>
      </c>
      <c r="B496" s="11" t="s">
        <v>8</v>
      </c>
      <c r="C496" s="11" t="s">
        <v>9</v>
      </c>
      <c r="D496" s="11" t="s">
        <v>10</v>
      </c>
      <c r="E496" s="13" t="s">
        <v>89</v>
      </c>
      <c r="F496" s="11" t="s">
        <v>102</v>
      </c>
      <c r="G496" s="11" t="s">
        <v>103</v>
      </c>
      <c r="H496" s="13">
        <v>2245.9</v>
      </c>
    </row>
    <row r="497" spans="1:8" x14ac:dyDescent="0.25">
      <c r="A497" s="10">
        <v>35581</v>
      </c>
      <c r="B497" s="11" t="s">
        <v>8</v>
      </c>
      <c r="C497" s="11" t="s">
        <v>9</v>
      </c>
      <c r="D497" s="11" t="s">
        <v>10</v>
      </c>
      <c r="E497" s="13" t="s">
        <v>89</v>
      </c>
      <c r="F497" s="11" t="s">
        <v>577</v>
      </c>
      <c r="G497" s="11" t="s">
        <v>578</v>
      </c>
      <c r="H497" s="13">
        <v>400</v>
      </c>
    </row>
    <row r="498" spans="1:8" x14ac:dyDescent="0.25">
      <c r="A498" s="10">
        <v>35581</v>
      </c>
      <c r="B498" s="11" t="s">
        <v>8</v>
      </c>
      <c r="C498" s="11" t="s">
        <v>9</v>
      </c>
      <c r="D498" s="11" t="s">
        <v>10</v>
      </c>
      <c r="E498" s="13" t="s">
        <v>89</v>
      </c>
      <c r="F498" s="11" t="s">
        <v>577</v>
      </c>
      <c r="G498" s="11" t="s">
        <v>606</v>
      </c>
      <c r="H498" s="13">
        <v>114.8</v>
      </c>
    </row>
    <row r="499" spans="1:8" x14ac:dyDescent="0.25">
      <c r="A499" s="10">
        <v>35581</v>
      </c>
      <c r="B499" s="11" t="s">
        <v>8</v>
      </c>
      <c r="C499" s="11" t="s">
        <v>9</v>
      </c>
      <c r="D499" s="11" t="s">
        <v>10</v>
      </c>
      <c r="E499" s="13" t="s">
        <v>89</v>
      </c>
      <c r="F499" s="11" t="s">
        <v>577</v>
      </c>
      <c r="G499" s="11" t="s">
        <v>569</v>
      </c>
      <c r="H499" s="13">
        <v>750</v>
      </c>
    </row>
    <row r="500" spans="1:8" x14ac:dyDescent="0.25">
      <c r="A500" s="10">
        <v>35581</v>
      </c>
      <c r="B500" s="11" t="s">
        <v>8</v>
      </c>
      <c r="C500" s="11" t="s">
        <v>9</v>
      </c>
      <c r="D500" s="11" t="s">
        <v>10</v>
      </c>
      <c r="E500" s="13" t="s">
        <v>13</v>
      </c>
      <c r="F500" s="11" t="s">
        <v>29</v>
      </c>
      <c r="G500" s="11" t="s">
        <v>579</v>
      </c>
      <c r="H500" s="13">
        <v>100</v>
      </c>
    </row>
    <row r="501" spans="1:8" x14ac:dyDescent="0.25">
      <c r="A501" s="10">
        <v>35581</v>
      </c>
      <c r="B501" s="11" t="s">
        <v>8</v>
      </c>
      <c r="C501" s="11" t="s">
        <v>9</v>
      </c>
      <c r="D501" s="11" t="s">
        <v>10</v>
      </c>
      <c r="E501" s="13" t="s">
        <v>13</v>
      </c>
      <c r="F501" s="11" t="s">
        <v>29</v>
      </c>
      <c r="G501" s="11" t="s">
        <v>30</v>
      </c>
      <c r="H501" s="13">
        <v>2254.8000000000002</v>
      </c>
    </row>
    <row r="502" spans="1:8" x14ac:dyDescent="0.25">
      <c r="A502" s="10">
        <v>35581</v>
      </c>
      <c r="B502" s="11" t="s">
        <v>8</v>
      </c>
      <c r="C502" s="11" t="s">
        <v>9</v>
      </c>
      <c r="D502" s="11" t="s">
        <v>10</v>
      </c>
      <c r="E502" s="13" t="s">
        <v>13</v>
      </c>
      <c r="F502" s="11" t="s">
        <v>71</v>
      </c>
      <c r="G502" s="11" t="s">
        <v>580</v>
      </c>
      <c r="H502" s="13">
        <v>2829.9</v>
      </c>
    </row>
    <row r="503" spans="1:8" x14ac:dyDescent="0.25">
      <c r="A503" s="10">
        <v>35581</v>
      </c>
      <c r="B503" s="11" t="s">
        <v>8</v>
      </c>
      <c r="C503" s="11" t="s">
        <v>9</v>
      </c>
      <c r="D503" s="11" t="s">
        <v>10</v>
      </c>
      <c r="E503" s="13" t="s">
        <v>13</v>
      </c>
      <c r="F503" s="11" t="s">
        <v>71</v>
      </c>
      <c r="G503" s="11" t="s">
        <v>575</v>
      </c>
      <c r="H503" s="13">
        <v>4084.2</v>
      </c>
    </row>
    <row r="504" spans="1:8" x14ac:dyDescent="0.25">
      <c r="A504" s="10">
        <v>35581</v>
      </c>
      <c r="B504" s="11" t="s">
        <v>8</v>
      </c>
      <c r="C504" s="11" t="s">
        <v>9</v>
      </c>
      <c r="D504" s="11" t="s">
        <v>10</v>
      </c>
      <c r="E504" s="13" t="s">
        <v>13</v>
      </c>
      <c r="F504" s="11" t="s">
        <v>71</v>
      </c>
      <c r="G504" s="11" t="s">
        <v>69</v>
      </c>
      <c r="H504" s="13">
        <v>4631.3999999999996</v>
      </c>
    </row>
    <row r="505" spans="1:8" x14ac:dyDescent="0.25">
      <c r="A505" s="10">
        <v>35581</v>
      </c>
      <c r="B505" s="11" t="s">
        <v>8</v>
      </c>
      <c r="C505" s="11" t="s">
        <v>9</v>
      </c>
      <c r="D505" s="11" t="s">
        <v>10</v>
      </c>
      <c r="E505" s="13" t="s">
        <v>13</v>
      </c>
      <c r="F505" s="11" t="s">
        <v>71</v>
      </c>
      <c r="G505" s="11" t="s">
        <v>230</v>
      </c>
      <c r="H505" s="13">
        <v>3140</v>
      </c>
    </row>
    <row r="506" spans="1:8" x14ac:dyDescent="0.25">
      <c r="A506" s="10">
        <v>35581</v>
      </c>
      <c r="B506" s="11" t="s">
        <v>8</v>
      </c>
      <c r="C506" s="11" t="s">
        <v>9</v>
      </c>
      <c r="D506" s="11" t="s">
        <v>10</v>
      </c>
      <c r="E506" s="13" t="s">
        <v>13</v>
      </c>
      <c r="F506" s="11" t="s">
        <v>71</v>
      </c>
      <c r="G506" s="11" t="s">
        <v>200</v>
      </c>
      <c r="H506" s="13">
        <v>2931.7</v>
      </c>
    </row>
    <row r="507" spans="1:8" x14ac:dyDescent="0.25">
      <c r="A507" s="10">
        <v>35581</v>
      </c>
      <c r="B507" s="11" t="s">
        <v>8</v>
      </c>
      <c r="C507" s="11" t="s">
        <v>9</v>
      </c>
      <c r="D507" s="11" t="s">
        <v>10</v>
      </c>
      <c r="E507" s="13" t="s">
        <v>13</v>
      </c>
      <c r="F507" s="11" t="s">
        <v>71</v>
      </c>
      <c r="G507" s="11" t="s">
        <v>117</v>
      </c>
      <c r="H507" s="13">
        <v>3726.9</v>
      </c>
    </row>
    <row r="508" spans="1:8" x14ac:dyDescent="0.25">
      <c r="A508" s="10">
        <v>35581</v>
      </c>
      <c r="B508" s="11" t="s">
        <v>8</v>
      </c>
      <c r="C508" s="11" t="s">
        <v>9</v>
      </c>
      <c r="D508" s="11" t="s">
        <v>10</v>
      </c>
      <c r="E508" s="13" t="s">
        <v>13</v>
      </c>
      <c r="F508" s="11" t="s">
        <v>161</v>
      </c>
      <c r="G508" s="11" t="s">
        <v>581</v>
      </c>
      <c r="H508" s="13">
        <v>2095</v>
      </c>
    </row>
    <row r="509" spans="1:8" x14ac:dyDescent="0.25">
      <c r="A509" s="10">
        <v>35581</v>
      </c>
      <c r="B509" s="11" t="s">
        <v>8</v>
      </c>
      <c r="C509" s="11" t="s">
        <v>9</v>
      </c>
      <c r="D509" s="11" t="s">
        <v>10</v>
      </c>
      <c r="E509" s="13" t="s">
        <v>13</v>
      </c>
      <c r="F509" s="11" t="s">
        <v>161</v>
      </c>
      <c r="G509" s="11" t="s">
        <v>162</v>
      </c>
      <c r="H509" s="13">
        <v>1558</v>
      </c>
    </row>
    <row r="510" spans="1:8" x14ac:dyDescent="0.25">
      <c r="A510" s="10">
        <v>35581</v>
      </c>
      <c r="B510" s="11" t="s">
        <v>8</v>
      </c>
      <c r="C510" s="11" t="s">
        <v>9</v>
      </c>
      <c r="D510" s="11" t="s">
        <v>10</v>
      </c>
      <c r="E510" s="13" t="s">
        <v>13</v>
      </c>
      <c r="F510" s="11" t="s">
        <v>161</v>
      </c>
      <c r="G510" s="11" t="s">
        <v>582</v>
      </c>
      <c r="H510" s="13">
        <v>2001.8</v>
      </c>
    </row>
    <row r="511" spans="1:8" x14ac:dyDescent="0.25">
      <c r="A511" s="10">
        <v>35581</v>
      </c>
      <c r="B511" s="11" t="s">
        <v>8</v>
      </c>
      <c r="C511" s="11" t="s">
        <v>9</v>
      </c>
      <c r="D511" s="11" t="s">
        <v>10</v>
      </c>
      <c r="E511" s="13" t="s">
        <v>13</v>
      </c>
      <c r="F511" s="11" t="s">
        <v>161</v>
      </c>
      <c r="G511" s="11" t="s">
        <v>167</v>
      </c>
      <c r="H511" s="13">
        <v>8255.1</v>
      </c>
    </row>
    <row r="512" spans="1:8" x14ac:dyDescent="0.25">
      <c r="A512" s="10">
        <v>35581</v>
      </c>
      <c r="B512" s="11" t="s">
        <v>8</v>
      </c>
      <c r="C512" s="11" t="s">
        <v>9</v>
      </c>
      <c r="D512" s="11" t="s">
        <v>10</v>
      </c>
      <c r="E512" s="13" t="s">
        <v>13</v>
      </c>
      <c r="F512" s="11" t="s">
        <v>571</v>
      </c>
      <c r="G512" s="11" t="s">
        <v>364</v>
      </c>
      <c r="H512" s="13">
        <v>645</v>
      </c>
    </row>
    <row r="513" spans="1:8" x14ac:dyDescent="0.25">
      <c r="A513" s="10">
        <v>35581</v>
      </c>
      <c r="B513" s="11" t="s">
        <v>8</v>
      </c>
      <c r="C513" s="11" t="s">
        <v>9</v>
      </c>
      <c r="D513" s="11" t="s">
        <v>10</v>
      </c>
      <c r="E513" s="13" t="s">
        <v>13</v>
      </c>
      <c r="F513" s="11" t="s">
        <v>571</v>
      </c>
      <c r="G513" s="11" t="s">
        <v>133</v>
      </c>
      <c r="H513" s="13">
        <v>4099.3999999999996</v>
      </c>
    </row>
    <row r="514" spans="1:8" x14ac:dyDescent="0.25">
      <c r="A514" s="10">
        <v>35581</v>
      </c>
      <c r="B514" s="11" t="s">
        <v>8</v>
      </c>
      <c r="C514" s="11" t="s">
        <v>9</v>
      </c>
      <c r="D514" s="11" t="s">
        <v>10</v>
      </c>
      <c r="E514" s="13" t="s">
        <v>13</v>
      </c>
      <c r="F514" s="11" t="s">
        <v>571</v>
      </c>
      <c r="G514" s="11" t="s">
        <v>572</v>
      </c>
      <c r="H514" s="13">
        <v>4114.1000000000004</v>
      </c>
    </row>
    <row r="515" spans="1:8" x14ac:dyDescent="0.25">
      <c r="A515" s="10">
        <v>35581</v>
      </c>
      <c r="B515" s="11" t="s">
        <v>8</v>
      </c>
      <c r="C515" s="11" t="s">
        <v>9</v>
      </c>
      <c r="D515" s="11" t="s">
        <v>10</v>
      </c>
      <c r="E515" s="13" t="s">
        <v>13</v>
      </c>
      <c r="F515" s="11" t="s">
        <v>138</v>
      </c>
      <c r="G515" s="11" t="s">
        <v>205</v>
      </c>
      <c r="H515" s="13">
        <v>5948.5</v>
      </c>
    </row>
    <row r="516" spans="1:8" x14ac:dyDescent="0.25">
      <c r="A516" s="10">
        <v>35581</v>
      </c>
      <c r="B516" s="11" t="s">
        <v>8</v>
      </c>
      <c r="C516" s="11" t="s">
        <v>9</v>
      </c>
      <c r="D516" s="11" t="s">
        <v>10</v>
      </c>
      <c r="E516" s="13" t="s">
        <v>13</v>
      </c>
      <c r="F516" s="11" t="s">
        <v>138</v>
      </c>
      <c r="G516" s="11" t="s">
        <v>583</v>
      </c>
      <c r="H516" s="13">
        <v>427.2</v>
      </c>
    </row>
    <row r="517" spans="1:8" x14ac:dyDescent="0.25">
      <c r="A517" s="10">
        <v>35581</v>
      </c>
      <c r="B517" s="11" t="s">
        <v>8</v>
      </c>
      <c r="C517" s="11" t="s">
        <v>9</v>
      </c>
      <c r="D517" s="11" t="s">
        <v>10</v>
      </c>
      <c r="E517" s="13" t="s">
        <v>13</v>
      </c>
      <c r="F517" s="11" t="s">
        <v>138</v>
      </c>
      <c r="G517" s="11" t="s">
        <v>584</v>
      </c>
      <c r="H517" s="13">
        <v>525</v>
      </c>
    </row>
    <row r="518" spans="1:8" x14ac:dyDescent="0.25">
      <c r="A518" s="10">
        <v>35581</v>
      </c>
      <c r="B518" s="11" t="s">
        <v>8</v>
      </c>
      <c r="C518" s="11" t="s">
        <v>9</v>
      </c>
      <c r="D518" s="11" t="s">
        <v>10</v>
      </c>
      <c r="E518" s="13" t="s">
        <v>13</v>
      </c>
      <c r="F518" s="11" t="s">
        <v>138</v>
      </c>
      <c r="G518" s="11" t="s">
        <v>139</v>
      </c>
      <c r="H518" s="13">
        <v>1605</v>
      </c>
    </row>
    <row r="519" spans="1:8" x14ac:dyDescent="0.25">
      <c r="A519" s="10">
        <v>35581</v>
      </c>
      <c r="B519" s="11" t="s">
        <v>8</v>
      </c>
      <c r="C519" s="11" t="s">
        <v>9</v>
      </c>
      <c r="D519" s="11" t="s">
        <v>10</v>
      </c>
      <c r="E519" s="13" t="s">
        <v>13</v>
      </c>
      <c r="F519" s="11" t="s">
        <v>138</v>
      </c>
      <c r="G519" s="11" t="s">
        <v>585</v>
      </c>
      <c r="H519" s="13">
        <v>1140</v>
      </c>
    </row>
    <row r="520" spans="1:8" x14ac:dyDescent="0.25">
      <c r="A520" s="10">
        <v>35581</v>
      </c>
      <c r="B520" s="11" t="s">
        <v>8</v>
      </c>
      <c r="C520" s="11" t="s">
        <v>9</v>
      </c>
      <c r="D520" s="11" t="s">
        <v>10</v>
      </c>
      <c r="E520" s="13" t="s">
        <v>13</v>
      </c>
      <c r="F520" s="11" t="s">
        <v>111</v>
      </c>
      <c r="G520" s="11" t="s">
        <v>112</v>
      </c>
      <c r="H520" s="13">
        <v>6370</v>
      </c>
    </row>
    <row r="521" spans="1:8" x14ac:dyDescent="0.25">
      <c r="A521" s="10">
        <v>35581</v>
      </c>
      <c r="B521" s="11" t="s">
        <v>8</v>
      </c>
      <c r="C521" s="11" t="s">
        <v>9</v>
      </c>
      <c r="D521" s="11" t="s">
        <v>10</v>
      </c>
      <c r="E521" s="13" t="s">
        <v>13</v>
      </c>
      <c r="F521" s="11" t="s">
        <v>111</v>
      </c>
      <c r="G521" s="11" t="s">
        <v>267</v>
      </c>
      <c r="H521" s="13">
        <v>340.7</v>
      </c>
    </row>
    <row r="522" spans="1:8" x14ac:dyDescent="0.25">
      <c r="A522" s="10">
        <v>35581</v>
      </c>
      <c r="B522" s="11" t="s">
        <v>8</v>
      </c>
      <c r="C522" s="11" t="s">
        <v>9</v>
      </c>
      <c r="D522" s="11" t="s">
        <v>10</v>
      </c>
      <c r="E522" s="13" t="s">
        <v>13</v>
      </c>
      <c r="F522" s="11" t="s">
        <v>111</v>
      </c>
      <c r="G522" s="11" t="s">
        <v>356</v>
      </c>
      <c r="H522" s="13">
        <v>640.6</v>
      </c>
    </row>
    <row r="523" spans="1:8" x14ac:dyDescent="0.25">
      <c r="A523" s="10">
        <v>35581</v>
      </c>
      <c r="B523" s="11" t="s">
        <v>8</v>
      </c>
      <c r="C523" s="11" t="s">
        <v>9</v>
      </c>
      <c r="D523" s="11" t="s">
        <v>10</v>
      </c>
      <c r="E523" s="13" t="s">
        <v>13</v>
      </c>
      <c r="F523" s="11" t="s">
        <v>111</v>
      </c>
      <c r="G523" s="11" t="s">
        <v>586</v>
      </c>
      <c r="H523" s="13">
        <v>262</v>
      </c>
    </row>
    <row r="524" spans="1:8" x14ac:dyDescent="0.25">
      <c r="A524" s="10">
        <v>35581</v>
      </c>
      <c r="B524" s="11" t="s">
        <v>8</v>
      </c>
      <c r="C524" s="11" t="s">
        <v>9</v>
      </c>
      <c r="D524" s="11" t="s">
        <v>10</v>
      </c>
      <c r="E524" s="13" t="s">
        <v>13</v>
      </c>
      <c r="F524" s="11" t="s">
        <v>248</v>
      </c>
      <c r="G524" s="11" t="s">
        <v>262</v>
      </c>
      <c r="H524" s="13">
        <v>4205.7</v>
      </c>
    </row>
    <row r="525" spans="1:8" x14ac:dyDescent="0.25">
      <c r="A525" s="10">
        <v>35581</v>
      </c>
      <c r="B525" s="11" t="s">
        <v>8</v>
      </c>
      <c r="C525" s="11" t="s">
        <v>9</v>
      </c>
      <c r="D525" s="11" t="s">
        <v>10</v>
      </c>
      <c r="E525" s="13" t="s">
        <v>13</v>
      </c>
      <c r="F525" s="11" t="s">
        <v>248</v>
      </c>
      <c r="G525" s="11" t="s">
        <v>587</v>
      </c>
      <c r="H525" s="13">
        <v>1870</v>
      </c>
    </row>
    <row r="526" spans="1:8" x14ac:dyDescent="0.25">
      <c r="A526" s="10">
        <v>35581</v>
      </c>
      <c r="B526" s="11" t="s">
        <v>8</v>
      </c>
      <c r="C526" s="11" t="s">
        <v>9</v>
      </c>
      <c r="D526" s="11" t="s">
        <v>10</v>
      </c>
      <c r="E526" s="13" t="s">
        <v>13</v>
      </c>
      <c r="F526" s="11" t="s">
        <v>248</v>
      </c>
      <c r="G526" s="11" t="s">
        <v>588</v>
      </c>
      <c r="H526" s="13">
        <v>2715.9</v>
      </c>
    </row>
    <row r="527" spans="1:8" x14ac:dyDescent="0.25">
      <c r="A527" s="10">
        <v>35581</v>
      </c>
      <c r="B527" s="11" t="s">
        <v>8</v>
      </c>
      <c r="C527" s="11" t="s">
        <v>9</v>
      </c>
      <c r="D527" s="11" t="s">
        <v>10</v>
      </c>
      <c r="E527" s="13" t="s">
        <v>13</v>
      </c>
      <c r="F527" s="11" t="s">
        <v>248</v>
      </c>
      <c r="G527" s="11" t="s">
        <v>43</v>
      </c>
      <c r="H527" s="13">
        <v>864.8</v>
      </c>
    </row>
    <row r="528" spans="1:8" x14ac:dyDescent="0.25">
      <c r="A528" s="10">
        <v>35581</v>
      </c>
      <c r="B528" s="11" t="s">
        <v>8</v>
      </c>
      <c r="C528" s="11" t="s">
        <v>9</v>
      </c>
      <c r="D528" s="11" t="s">
        <v>10</v>
      </c>
      <c r="E528" s="13" t="s">
        <v>13</v>
      </c>
      <c r="F528" s="11" t="s">
        <v>19</v>
      </c>
      <c r="G528" s="11" t="s">
        <v>589</v>
      </c>
      <c r="H528" s="13">
        <v>790</v>
      </c>
    </row>
    <row r="529" spans="1:8" x14ac:dyDescent="0.25">
      <c r="A529" s="10">
        <v>35581</v>
      </c>
      <c r="B529" s="11" t="s">
        <v>8</v>
      </c>
      <c r="C529" s="11" t="s">
        <v>9</v>
      </c>
      <c r="D529" s="11" t="s">
        <v>10</v>
      </c>
      <c r="E529" s="13" t="s">
        <v>13</v>
      </c>
      <c r="F529" s="11" t="s">
        <v>19</v>
      </c>
      <c r="G529" s="11" t="s">
        <v>573</v>
      </c>
      <c r="H529" s="13">
        <v>17864.599999999999</v>
      </c>
    </row>
    <row r="530" spans="1:8" x14ac:dyDescent="0.25">
      <c r="A530" s="10">
        <v>35581</v>
      </c>
      <c r="B530" s="11" t="s">
        <v>8</v>
      </c>
      <c r="C530" s="11" t="s">
        <v>9</v>
      </c>
      <c r="D530" s="11" t="s">
        <v>10</v>
      </c>
      <c r="E530" s="13" t="s">
        <v>13</v>
      </c>
      <c r="F530" s="11" t="s">
        <v>19</v>
      </c>
      <c r="G530" s="11" t="s">
        <v>590</v>
      </c>
      <c r="H530" s="13">
        <v>12139.4</v>
      </c>
    </row>
    <row r="531" spans="1:8" x14ac:dyDescent="0.25">
      <c r="A531" s="10">
        <v>35581</v>
      </c>
      <c r="B531" s="11" t="s">
        <v>8</v>
      </c>
      <c r="C531" s="11" t="s">
        <v>9</v>
      </c>
      <c r="D531" s="11" t="s">
        <v>10</v>
      </c>
      <c r="E531" s="13" t="s">
        <v>13</v>
      </c>
      <c r="F531" s="11" t="s">
        <v>19</v>
      </c>
      <c r="G531" s="11" t="s">
        <v>574</v>
      </c>
      <c r="H531" s="13">
        <v>5228.5</v>
      </c>
    </row>
    <row r="532" spans="1:8" x14ac:dyDescent="0.25">
      <c r="A532" s="10">
        <v>35581</v>
      </c>
      <c r="B532" s="11" t="s">
        <v>8</v>
      </c>
      <c r="C532" s="11" t="s">
        <v>9</v>
      </c>
      <c r="D532" s="11" t="s">
        <v>10</v>
      </c>
      <c r="E532" s="13" t="s">
        <v>13</v>
      </c>
      <c r="F532" s="11" t="s">
        <v>19</v>
      </c>
      <c r="G532" s="11" t="s">
        <v>21</v>
      </c>
      <c r="H532" s="13">
        <v>2893.6</v>
      </c>
    </row>
    <row r="533" spans="1:8" x14ac:dyDescent="0.25">
      <c r="A533" s="10">
        <v>35581</v>
      </c>
      <c r="B533" s="11" t="s">
        <v>8</v>
      </c>
      <c r="C533" s="11" t="s">
        <v>9</v>
      </c>
      <c r="D533" s="11" t="s">
        <v>10</v>
      </c>
      <c r="E533" s="13" t="s">
        <v>13</v>
      </c>
      <c r="F533" s="11" t="s">
        <v>591</v>
      </c>
      <c r="G533" s="11" t="s">
        <v>592</v>
      </c>
      <c r="H533" s="13">
        <v>375</v>
      </c>
    </row>
    <row r="534" spans="1:8" x14ac:dyDescent="0.25">
      <c r="A534" s="10">
        <v>35581</v>
      </c>
      <c r="B534" s="11" t="s">
        <v>8</v>
      </c>
      <c r="C534" s="11" t="s">
        <v>9</v>
      </c>
      <c r="D534" s="11" t="s">
        <v>10</v>
      </c>
      <c r="E534" s="13" t="s">
        <v>13</v>
      </c>
      <c r="F534" s="11" t="s">
        <v>34</v>
      </c>
      <c r="G534" s="11" t="s">
        <v>593</v>
      </c>
      <c r="H534" s="13">
        <v>1417.5</v>
      </c>
    </row>
    <row r="535" spans="1:8" x14ac:dyDescent="0.25">
      <c r="A535" s="10">
        <v>35581</v>
      </c>
      <c r="B535" s="11" t="s">
        <v>8</v>
      </c>
      <c r="C535" s="11" t="s">
        <v>9</v>
      </c>
      <c r="D535" s="11" t="s">
        <v>10</v>
      </c>
      <c r="E535" s="13" t="s">
        <v>13</v>
      </c>
      <c r="F535" s="11" t="s">
        <v>34</v>
      </c>
      <c r="G535" s="11" t="s">
        <v>171</v>
      </c>
      <c r="H535" s="13">
        <v>2084.1</v>
      </c>
    </row>
    <row r="536" spans="1:8" x14ac:dyDescent="0.25">
      <c r="A536" s="10">
        <v>35581</v>
      </c>
      <c r="B536" s="11" t="s">
        <v>8</v>
      </c>
      <c r="C536" s="11" t="s">
        <v>9</v>
      </c>
      <c r="D536" s="11" t="s">
        <v>10</v>
      </c>
      <c r="E536" s="13" t="s">
        <v>13</v>
      </c>
      <c r="F536" s="11" t="s">
        <v>34</v>
      </c>
      <c r="G536" s="11" t="s">
        <v>57</v>
      </c>
      <c r="H536" s="13">
        <v>6213.1</v>
      </c>
    </row>
    <row r="537" spans="1:8" x14ac:dyDescent="0.25">
      <c r="A537" s="10">
        <v>35581</v>
      </c>
      <c r="B537" s="11" t="s">
        <v>8</v>
      </c>
      <c r="C537" s="11" t="s">
        <v>9</v>
      </c>
      <c r="D537" s="11" t="s">
        <v>10</v>
      </c>
      <c r="E537" s="13" t="s">
        <v>13</v>
      </c>
      <c r="F537" s="11" t="s">
        <v>34</v>
      </c>
      <c r="G537" s="11" t="s">
        <v>47</v>
      </c>
      <c r="H537" s="13">
        <v>2396.4</v>
      </c>
    </row>
    <row r="538" spans="1:8" x14ac:dyDescent="0.25">
      <c r="A538" s="10">
        <v>35581</v>
      </c>
      <c r="B538" s="11" t="s">
        <v>8</v>
      </c>
      <c r="C538" s="11" t="s">
        <v>9</v>
      </c>
      <c r="D538" s="11" t="s">
        <v>10</v>
      </c>
      <c r="E538" s="13" t="s">
        <v>13</v>
      </c>
      <c r="F538" s="11" t="s">
        <v>34</v>
      </c>
      <c r="G538" s="11" t="s">
        <v>36</v>
      </c>
      <c r="H538" s="13">
        <v>6154.4</v>
      </c>
    </row>
    <row r="539" spans="1:8" x14ac:dyDescent="0.25">
      <c r="A539" s="10">
        <v>35581</v>
      </c>
      <c r="B539" s="11" t="s">
        <v>8</v>
      </c>
      <c r="C539" s="11" t="s">
        <v>9</v>
      </c>
      <c r="D539" s="11" t="s">
        <v>10</v>
      </c>
      <c r="E539" s="13" t="s">
        <v>13</v>
      </c>
      <c r="F539" s="11" t="s">
        <v>42</v>
      </c>
      <c r="G539" s="11" t="s">
        <v>594</v>
      </c>
      <c r="H539" s="13">
        <v>720</v>
      </c>
    </row>
    <row r="540" spans="1:8" x14ac:dyDescent="0.25">
      <c r="A540" s="10">
        <v>35581</v>
      </c>
      <c r="B540" s="11" t="s">
        <v>8</v>
      </c>
      <c r="C540" s="11" t="s">
        <v>9</v>
      </c>
      <c r="D540" s="11" t="s">
        <v>10</v>
      </c>
      <c r="E540" s="13" t="s">
        <v>13</v>
      </c>
      <c r="F540" s="11" t="s">
        <v>42</v>
      </c>
      <c r="G540" s="11" t="s">
        <v>595</v>
      </c>
      <c r="H540" s="13">
        <v>2556</v>
      </c>
    </row>
    <row r="541" spans="1:8" x14ac:dyDescent="0.25">
      <c r="A541" s="10">
        <v>35581</v>
      </c>
      <c r="B541" s="11" t="s">
        <v>8</v>
      </c>
      <c r="C541" s="11" t="s">
        <v>9</v>
      </c>
      <c r="D541" s="11" t="s">
        <v>10</v>
      </c>
      <c r="E541" s="13" t="s">
        <v>13</v>
      </c>
      <c r="F541" s="11" t="s">
        <v>14</v>
      </c>
      <c r="G541" s="11" t="s">
        <v>94</v>
      </c>
      <c r="H541" s="13">
        <v>2277.1999999999998</v>
      </c>
    </row>
    <row r="542" spans="1:8" x14ac:dyDescent="0.25">
      <c r="A542" s="10">
        <v>35581</v>
      </c>
      <c r="B542" s="11" t="s">
        <v>8</v>
      </c>
      <c r="C542" s="11" t="s">
        <v>9</v>
      </c>
      <c r="D542" s="11" t="s">
        <v>10</v>
      </c>
      <c r="E542" s="13" t="s">
        <v>13</v>
      </c>
      <c r="F542" s="11" t="s">
        <v>14</v>
      </c>
      <c r="G542" s="11" t="s">
        <v>596</v>
      </c>
      <c r="H542" s="13">
        <v>2000</v>
      </c>
    </row>
    <row r="543" spans="1:8" x14ac:dyDescent="0.25">
      <c r="A543" s="10">
        <v>35581</v>
      </c>
      <c r="B543" s="11" t="s">
        <v>8</v>
      </c>
      <c r="C543" s="11" t="s">
        <v>9</v>
      </c>
      <c r="D543" s="11" t="s">
        <v>10</v>
      </c>
      <c r="E543" s="13" t="s">
        <v>13</v>
      </c>
      <c r="F543" s="11" t="s">
        <v>14</v>
      </c>
      <c r="G543" s="11" t="s">
        <v>597</v>
      </c>
      <c r="H543" s="13">
        <v>1225</v>
      </c>
    </row>
    <row r="544" spans="1:8" x14ac:dyDescent="0.25">
      <c r="A544" s="10">
        <v>35581</v>
      </c>
      <c r="B544" s="11" t="s">
        <v>8</v>
      </c>
      <c r="C544" s="11" t="s">
        <v>9</v>
      </c>
      <c r="D544" s="11" t="s">
        <v>10</v>
      </c>
      <c r="E544" s="13" t="s">
        <v>13</v>
      </c>
      <c r="F544" s="11" t="s">
        <v>11</v>
      </c>
      <c r="G544" s="11" t="s">
        <v>598</v>
      </c>
      <c r="H544" s="13">
        <v>1119.2</v>
      </c>
    </row>
    <row r="545" spans="1:8" x14ac:dyDescent="0.25">
      <c r="A545" s="10">
        <v>35581</v>
      </c>
      <c r="B545" s="11" t="s">
        <v>8</v>
      </c>
      <c r="C545" s="11" t="s">
        <v>9</v>
      </c>
      <c r="D545" s="11" t="s">
        <v>10</v>
      </c>
      <c r="E545" s="13" t="s">
        <v>13</v>
      </c>
      <c r="F545" s="11" t="s">
        <v>11</v>
      </c>
      <c r="G545" s="11" t="s">
        <v>150</v>
      </c>
      <c r="H545" s="13">
        <v>8244.7999999999993</v>
      </c>
    </row>
    <row r="546" spans="1:8" x14ac:dyDescent="0.25">
      <c r="A546" s="10">
        <v>35581</v>
      </c>
      <c r="B546" s="11" t="s">
        <v>8</v>
      </c>
      <c r="C546" s="11" t="s">
        <v>9</v>
      </c>
      <c r="D546" s="11" t="s">
        <v>10</v>
      </c>
      <c r="E546" s="13" t="s">
        <v>13</v>
      </c>
      <c r="F546" s="11" t="s">
        <v>11</v>
      </c>
      <c r="G546" s="11" t="s">
        <v>576</v>
      </c>
      <c r="H546" s="13">
        <v>6209.1</v>
      </c>
    </row>
    <row r="547" spans="1:8" x14ac:dyDescent="0.25">
      <c r="A547" s="10">
        <v>35581</v>
      </c>
      <c r="B547" s="11" t="s">
        <v>8</v>
      </c>
      <c r="C547" s="11" t="s">
        <v>9</v>
      </c>
      <c r="D547" s="11" t="s">
        <v>10</v>
      </c>
      <c r="E547" s="13" t="s">
        <v>13</v>
      </c>
      <c r="F547" s="11" t="s">
        <v>126</v>
      </c>
      <c r="G547" s="11" t="s">
        <v>599</v>
      </c>
      <c r="H547" s="13">
        <v>6300.8</v>
      </c>
    </row>
    <row r="548" spans="1:8" x14ac:dyDescent="0.25">
      <c r="A548" s="10">
        <v>35581</v>
      </c>
      <c r="B548" s="11" t="s">
        <v>8</v>
      </c>
      <c r="C548" s="11" t="s">
        <v>9</v>
      </c>
      <c r="D548" s="11" t="s">
        <v>10</v>
      </c>
      <c r="E548" s="13" t="s">
        <v>13</v>
      </c>
      <c r="F548" s="11" t="s">
        <v>126</v>
      </c>
      <c r="G548" s="11" t="s">
        <v>570</v>
      </c>
      <c r="H548" s="13">
        <v>675</v>
      </c>
    </row>
    <row r="549" spans="1:8" x14ac:dyDescent="0.25">
      <c r="A549" s="10">
        <v>35581</v>
      </c>
      <c r="B549" s="11" t="s">
        <v>8</v>
      </c>
      <c r="C549" s="11" t="s">
        <v>9</v>
      </c>
      <c r="D549" s="11" t="s">
        <v>10</v>
      </c>
      <c r="E549" s="13" t="s">
        <v>13</v>
      </c>
      <c r="F549" s="11" t="s">
        <v>126</v>
      </c>
      <c r="G549" s="11" t="s">
        <v>600</v>
      </c>
      <c r="H549" s="13">
        <v>200</v>
      </c>
    </row>
    <row r="550" spans="1:8" x14ac:dyDescent="0.25">
      <c r="A550" s="10">
        <v>35581</v>
      </c>
      <c r="B550" s="11" t="s">
        <v>8</v>
      </c>
      <c r="C550" s="11" t="s">
        <v>9</v>
      </c>
      <c r="D550" s="11" t="s">
        <v>10</v>
      </c>
      <c r="E550" s="13" t="s">
        <v>188</v>
      </c>
      <c r="F550" s="11" t="s">
        <v>188</v>
      </c>
      <c r="G550" s="11" t="s">
        <v>601</v>
      </c>
      <c r="H550" s="13">
        <v>100</v>
      </c>
    </row>
    <row r="551" spans="1:8" x14ac:dyDescent="0.25">
      <c r="A551" s="10">
        <v>35581</v>
      </c>
      <c r="B551" s="11" t="s">
        <v>8</v>
      </c>
      <c r="C551" s="11" t="s">
        <v>9</v>
      </c>
      <c r="D551" s="11" t="s">
        <v>10</v>
      </c>
      <c r="E551" s="13" t="s">
        <v>188</v>
      </c>
      <c r="F551" s="11" t="s">
        <v>188</v>
      </c>
      <c r="G551" s="11" t="s">
        <v>602</v>
      </c>
      <c r="H551" s="13">
        <v>747.5</v>
      </c>
    </row>
    <row r="552" spans="1:8" x14ac:dyDescent="0.25">
      <c r="A552" s="10">
        <v>35581</v>
      </c>
      <c r="B552" s="11" t="s">
        <v>8</v>
      </c>
      <c r="C552" s="11" t="s">
        <v>9</v>
      </c>
      <c r="D552" s="11" t="s">
        <v>10</v>
      </c>
      <c r="E552" s="13" t="s">
        <v>188</v>
      </c>
      <c r="F552" s="11" t="s">
        <v>188</v>
      </c>
      <c r="G552" s="11" t="s">
        <v>187</v>
      </c>
      <c r="H552" s="13">
        <v>9834.4</v>
      </c>
    </row>
    <row r="553" spans="1:8" x14ac:dyDescent="0.25">
      <c r="A553" s="10">
        <v>35581</v>
      </c>
      <c r="B553" s="11" t="s">
        <v>97</v>
      </c>
      <c r="C553" s="11" t="s">
        <v>98</v>
      </c>
      <c r="D553" s="11" t="s">
        <v>462</v>
      </c>
      <c r="E553" s="13" t="s">
        <v>89</v>
      </c>
      <c r="F553" s="11" t="s">
        <v>102</v>
      </c>
      <c r="G553" s="11" t="s">
        <v>103</v>
      </c>
      <c r="H553" s="13">
        <v>250</v>
      </c>
    </row>
    <row r="554" spans="1:8" x14ac:dyDescent="0.25">
      <c r="A554" s="10">
        <v>35581</v>
      </c>
      <c r="B554" s="11" t="s">
        <v>97</v>
      </c>
      <c r="C554" s="11" t="s">
        <v>98</v>
      </c>
      <c r="D554" s="11" t="s">
        <v>99</v>
      </c>
      <c r="E554" s="13" t="s">
        <v>89</v>
      </c>
      <c r="F554" s="11" t="s">
        <v>102</v>
      </c>
      <c r="G554" s="11" t="s">
        <v>106</v>
      </c>
      <c r="H554" s="13">
        <v>260</v>
      </c>
    </row>
    <row r="555" spans="1:8" x14ac:dyDescent="0.25">
      <c r="A555" s="10">
        <v>35581</v>
      </c>
      <c r="B555" s="11" t="s">
        <v>97</v>
      </c>
      <c r="C555" s="11" t="s">
        <v>98</v>
      </c>
      <c r="D555" s="11" t="s">
        <v>99</v>
      </c>
      <c r="E555" s="13" t="s">
        <v>89</v>
      </c>
      <c r="F555" s="11" t="s">
        <v>102</v>
      </c>
      <c r="G555" s="11" t="s">
        <v>103</v>
      </c>
      <c r="H555" s="13">
        <v>872.5</v>
      </c>
    </row>
    <row r="556" spans="1:8" x14ac:dyDescent="0.25">
      <c r="A556" s="10">
        <v>35581</v>
      </c>
      <c r="B556" s="11" t="s">
        <v>97</v>
      </c>
      <c r="C556" s="11" t="s">
        <v>98</v>
      </c>
      <c r="D556" s="11" t="s">
        <v>99</v>
      </c>
      <c r="E556" s="13" t="s">
        <v>13</v>
      </c>
      <c r="F556" s="11" t="s">
        <v>71</v>
      </c>
      <c r="G556" s="11" t="s">
        <v>230</v>
      </c>
      <c r="H556" s="13">
        <v>100</v>
      </c>
    </row>
    <row r="557" spans="1:8" x14ac:dyDescent="0.25">
      <c r="A557" s="10">
        <v>35581</v>
      </c>
      <c r="B557" s="11" t="s">
        <v>97</v>
      </c>
      <c r="C557" s="11" t="s">
        <v>130</v>
      </c>
      <c r="D557" s="11" t="s">
        <v>288</v>
      </c>
      <c r="E557" s="13" t="s">
        <v>13</v>
      </c>
      <c r="F557" s="11" t="s">
        <v>138</v>
      </c>
      <c r="G557" s="11" t="s">
        <v>205</v>
      </c>
      <c r="H557" s="13">
        <v>658.8</v>
      </c>
    </row>
    <row r="558" spans="1:8" x14ac:dyDescent="0.25">
      <c r="A558" s="10">
        <v>35581</v>
      </c>
      <c r="B558" s="11" t="s">
        <v>97</v>
      </c>
      <c r="C558" s="11" t="s">
        <v>130</v>
      </c>
      <c r="D558" s="11" t="s">
        <v>288</v>
      </c>
      <c r="E558" s="13" t="s">
        <v>13</v>
      </c>
      <c r="F558" s="11" t="s">
        <v>138</v>
      </c>
      <c r="G558" s="11" t="s">
        <v>584</v>
      </c>
      <c r="H558" s="13">
        <v>350</v>
      </c>
    </row>
    <row r="559" spans="1:8" x14ac:dyDescent="0.25">
      <c r="A559" s="10">
        <v>35581</v>
      </c>
      <c r="B559" s="11" t="s">
        <v>97</v>
      </c>
      <c r="C559" s="11" t="s">
        <v>130</v>
      </c>
      <c r="D559" s="11" t="s">
        <v>288</v>
      </c>
      <c r="E559" s="13" t="s">
        <v>13</v>
      </c>
      <c r="F559" s="11" t="s">
        <v>11</v>
      </c>
      <c r="G559" s="11" t="s">
        <v>576</v>
      </c>
      <c r="H559" s="13">
        <v>300</v>
      </c>
    </row>
    <row r="560" spans="1:8" x14ac:dyDescent="0.25">
      <c r="A560" s="10">
        <v>35581</v>
      </c>
      <c r="B560" s="11" t="s">
        <v>97</v>
      </c>
      <c r="C560" s="11" t="s">
        <v>130</v>
      </c>
      <c r="D560" s="11" t="s">
        <v>131</v>
      </c>
      <c r="E560" s="13" t="s">
        <v>89</v>
      </c>
      <c r="F560" s="11" t="s">
        <v>90</v>
      </c>
      <c r="G560" s="11" t="s">
        <v>90</v>
      </c>
      <c r="H560" s="13">
        <v>200</v>
      </c>
    </row>
    <row r="561" spans="1:8" x14ac:dyDescent="0.25">
      <c r="A561" s="10">
        <v>35581</v>
      </c>
      <c r="B561" s="11" t="s">
        <v>97</v>
      </c>
      <c r="C561" s="11" t="s">
        <v>130</v>
      </c>
      <c r="D561" s="11" t="s">
        <v>131</v>
      </c>
      <c r="E561" s="13" t="s">
        <v>13</v>
      </c>
      <c r="F561" s="11" t="s">
        <v>71</v>
      </c>
      <c r="G561" s="11" t="s">
        <v>575</v>
      </c>
      <c r="H561" s="13">
        <v>250</v>
      </c>
    </row>
    <row r="562" spans="1:8" x14ac:dyDescent="0.25">
      <c r="A562" s="10">
        <v>35581</v>
      </c>
      <c r="B562" s="11" t="s">
        <v>97</v>
      </c>
      <c r="C562" s="11" t="s">
        <v>130</v>
      </c>
      <c r="D562" s="11" t="s">
        <v>131</v>
      </c>
      <c r="E562" s="13" t="s">
        <v>13</v>
      </c>
      <c r="F562" s="11" t="s">
        <v>126</v>
      </c>
      <c r="G562" s="11" t="s">
        <v>570</v>
      </c>
      <c r="H562" s="13">
        <v>350</v>
      </c>
    </row>
    <row r="563" spans="1:8" x14ac:dyDescent="0.25">
      <c r="A563" s="10">
        <v>35581</v>
      </c>
      <c r="B563" s="11" t="s">
        <v>97</v>
      </c>
      <c r="C563" s="11" t="s">
        <v>130</v>
      </c>
      <c r="D563" s="11" t="s">
        <v>466</v>
      </c>
      <c r="E563" s="13" t="s">
        <v>13</v>
      </c>
      <c r="F563" s="11" t="s">
        <v>138</v>
      </c>
      <c r="G563" s="11" t="s">
        <v>585</v>
      </c>
      <c r="H563" s="13">
        <v>1000</v>
      </c>
    </row>
    <row r="564" spans="1:8" x14ac:dyDescent="0.25">
      <c r="A564" s="10">
        <v>35611</v>
      </c>
      <c r="B564" s="11" t="s">
        <v>8</v>
      </c>
      <c r="C564" s="11" t="s">
        <v>67</v>
      </c>
      <c r="D564" s="11" t="s">
        <v>459</v>
      </c>
      <c r="E564" s="13" t="s">
        <v>13</v>
      </c>
      <c r="F564" s="11" t="s">
        <v>111</v>
      </c>
      <c r="G564" s="11" t="s">
        <v>356</v>
      </c>
      <c r="H564" s="13">
        <v>360</v>
      </c>
    </row>
    <row r="565" spans="1:8" x14ac:dyDescent="0.25">
      <c r="A565" s="10">
        <v>35611</v>
      </c>
      <c r="B565" s="11" t="s">
        <v>8</v>
      </c>
      <c r="C565" s="11" t="s">
        <v>67</v>
      </c>
      <c r="D565" s="11" t="s">
        <v>455</v>
      </c>
      <c r="E565" s="13" t="s">
        <v>13</v>
      </c>
      <c r="F565" s="11" t="s">
        <v>126</v>
      </c>
      <c r="G565" s="11" t="s">
        <v>570</v>
      </c>
      <c r="H565" s="13">
        <v>140</v>
      </c>
    </row>
    <row r="566" spans="1:8" x14ac:dyDescent="0.25">
      <c r="A566" s="10">
        <v>35611</v>
      </c>
      <c r="B566" s="11" t="s">
        <v>8</v>
      </c>
      <c r="C566" s="11" t="s">
        <v>67</v>
      </c>
      <c r="D566" s="11" t="s">
        <v>456</v>
      </c>
      <c r="E566" s="13" t="s">
        <v>13</v>
      </c>
      <c r="F566" s="11" t="s">
        <v>11</v>
      </c>
      <c r="G566" s="11" t="s">
        <v>150</v>
      </c>
      <c r="H566" s="13">
        <v>962</v>
      </c>
    </row>
    <row r="567" spans="1:8" x14ac:dyDescent="0.25">
      <c r="A567" s="10">
        <v>35611</v>
      </c>
      <c r="B567" s="11" t="s">
        <v>8</v>
      </c>
      <c r="C567" s="11" t="s">
        <v>67</v>
      </c>
      <c r="D567" s="11" t="s">
        <v>68</v>
      </c>
      <c r="E567" s="13" t="s">
        <v>13</v>
      </c>
      <c r="F567" s="11" t="s">
        <v>571</v>
      </c>
      <c r="G567" s="11" t="s">
        <v>572</v>
      </c>
      <c r="H567" s="13">
        <v>150</v>
      </c>
    </row>
    <row r="568" spans="1:8" x14ac:dyDescent="0.25">
      <c r="A568" s="10">
        <v>35611</v>
      </c>
      <c r="B568" s="11" t="s">
        <v>8</v>
      </c>
      <c r="C568" s="11" t="s">
        <v>67</v>
      </c>
      <c r="D568" s="11" t="s">
        <v>457</v>
      </c>
      <c r="E568" s="13" t="s">
        <v>13</v>
      </c>
      <c r="F568" s="11" t="s">
        <v>126</v>
      </c>
      <c r="G568" s="11" t="s">
        <v>570</v>
      </c>
      <c r="H568" s="13">
        <v>175</v>
      </c>
    </row>
    <row r="569" spans="1:8" x14ac:dyDescent="0.25">
      <c r="A569" s="10">
        <v>35611</v>
      </c>
      <c r="B569" s="11" t="s">
        <v>8</v>
      </c>
      <c r="C569" s="11" t="s">
        <v>67</v>
      </c>
      <c r="D569" s="11" t="s">
        <v>328</v>
      </c>
      <c r="E569" s="13" t="s">
        <v>13</v>
      </c>
      <c r="F569" s="11" t="s">
        <v>29</v>
      </c>
      <c r="G569" s="11" t="s">
        <v>30</v>
      </c>
      <c r="H569" s="13">
        <v>110</v>
      </c>
    </row>
    <row r="570" spans="1:8" x14ac:dyDescent="0.25">
      <c r="A570" s="10">
        <v>35611</v>
      </c>
      <c r="B570" s="11" t="s">
        <v>8</v>
      </c>
      <c r="C570" s="11" t="s">
        <v>67</v>
      </c>
      <c r="D570" s="11" t="s">
        <v>328</v>
      </c>
      <c r="E570" s="13" t="s">
        <v>13</v>
      </c>
      <c r="F570" s="11" t="s">
        <v>571</v>
      </c>
      <c r="G570" s="11" t="s">
        <v>572</v>
      </c>
      <c r="H570" s="13">
        <v>126.7</v>
      </c>
    </row>
    <row r="571" spans="1:8" x14ac:dyDescent="0.25">
      <c r="A571" s="10">
        <v>35611</v>
      </c>
      <c r="B571" s="11" t="s">
        <v>8</v>
      </c>
      <c r="C571" s="11" t="s">
        <v>67</v>
      </c>
      <c r="D571" s="11" t="s">
        <v>328</v>
      </c>
      <c r="E571" s="13" t="s">
        <v>13</v>
      </c>
      <c r="F571" s="11" t="s">
        <v>19</v>
      </c>
      <c r="G571" s="11" t="s">
        <v>573</v>
      </c>
      <c r="H571" s="13">
        <v>2815.7</v>
      </c>
    </row>
    <row r="572" spans="1:8" x14ac:dyDescent="0.25">
      <c r="A572" s="10">
        <v>35611</v>
      </c>
      <c r="B572" s="11" t="s">
        <v>8</v>
      </c>
      <c r="C572" s="11" t="s">
        <v>67</v>
      </c>
      <c r="D572" s="11" t="s">
        <v>328</v>
      </c>
      <c r="E572" s="13" t="s">
        <v>13</v>
      </c>
      <c r="F572" s="11" t="s">
        <v>19</v>
      </c>
      <c r="G572" s="11" t="s">
        <v>574</v>
      </c>
      <c r="H572" s="13">
        <v>256.2</v>
      </c>
    </row>
    <row r="573" spans="1:8" x14ac:dyDescent="0.25">
      <c r="A573" s="10">
        <v>35611</v>
      </c>
      <c r="B573" s="11" t="s">
        <v>8</v>
      </c>
      <c r="C573" s="11" t="s">
        <v>67</v>
      </c>
      <c r="D573" s="11" t="s">
        <v>328</v>
      </c>
      <c r="E573" s="13" t="s">
        <v>188</v>
      </c>
      <c r="F573" s="11" t="s">
        <v>188</v>
      </c>
      <c r="G573" s="11" t="s">
        <v>187</v>
      </c>
      <c r="H573" s="13">
        <v>2392.1</v>
      </c>
    </row>
    <row r="574" spans="1:8" x14ac:dyDescent="0.25">
      <c r="A574" s="10">
        <v>35611</v>
      </c>
      <c r="B574" s="11" t="s">
        <v>8</v>
      </c>
      <c r="C574" s="11" t="s">
        <v>9</v>
      </c>
      <c r="D574" s="11" t="s">
        <v>153</v>
      </c>
      <c r="E574" s="13" t="s">
        <v>13</v>
      </c>
      <c r="F574" s="11" t="s">
        <v>71</v>
      </c>
      <c r="G574" s="11" t="s">
        <v>575</v>
      </c>
      <c r="H574" s="13">
        <v>140</v>
      </c>
    </row>
    <row r="575" spans="1:8" x14ac:dyDescent="0.25">
      <c r="A575" s="10">
        <v>35611</v>
      </c>
      <c r="B575" s="11" t="s">
        <v>8</v>
      </c>
      <c r="C575" s="11" t="s">
        <v>9</v>
      </c>
      <c r="D575" s="11" t="s">
        <v>153</v>
      </c>
      <c r="E575" s="13" t="s">
        <v>13</v>
      </c>
      <c r="F575" s="11" t="s">
        <v>71</v>
      </c>
      <c r="G575" s="11" t="s">
        <v>69</v>
      </c>
      <c r="H575" s="13">
        <v>100</v>
      </c>
    </row>
    <row r="576" spans="1:8" x14ac:dyDescent="0.25">
      <c r="A576" s="10">
        <v>35611</v>
      </c>
      <c r="B576" s="11" t="s">
        <v>8</v>
      </c>
      <c r="C576" s="11" t="s">
        <v>9</v>
      </c>
      <c r="D576" s="11" t="s">
        <v>153</v>
      </c>
      <c r="E576" s="13" t="s">
        <v>13</v>
      </c>
      <c r="F576" s="11" t="s">
        <v>71</v>
      </c>
      <c r="G576" s="11" t="s">
        <v>230</v>
      </c>
      <c r="H576" s="13">
        <v>1800</v>
      </c>
    </row>
    <row r="577" spans="1:8" x14ac:dyDescent="0.25">
      <c r="A577" s="10">
        <v>35611</v>
      </c>
      <c r="B577" s="11" t="s">
        <v>8</v>
      </c>
      <c r="C577" s="11" t="s">
        <v>9</v>
      </c>
      <c r="D577" s="11" t="s">
        <v>153</v>
      </c>
      <c r="E577" s="13" t="s">
        <v>13</v>
      </c>
      <c r="F577" s="11" t="s">
        <v>71</v>
      </c>
      <c r="G577" s="11" t="s">
        <v>200</v>
      </c>
      <c r="H577" s="13">
        <v>325</v>
      </c>
    </row>
    <row r="578" spans="1:8" x14ac:dyDescent="0.25">
      <c r="A578" s="10">
        <v>35611</v>
      </c>
      <c r="B578" s="11" t="s">
        <v>8</v>
      </c>
      <c r="C578" s="11" t="s">
        <v>9</v>
      </c>
      <c r="D578" s="11" t="s">
        <v>153</v>
      </c>
      <c r="E578" s="13" t="s">
        <v>13</v>
      </c>
      <c r="F578" s="11" t="s">
        <v>71</v>
      </c>
      <c r="G578" s="11" t="s">
        <v>117</v>
      </c>
      <c r="H578" s="13">
        <v>340</v>
      </c>
    </row>
    <row r="579" spans="1:8" x14ac:dyDescent="0.25">
      <c r="A579" s="10">
        <v>35611</v>
      </c>
      <c r="B579" s="11" t="s">
        <v>8</v>
      </c>
      <c r="C579" s="11" t="s">
        <v>9</v>
      </c>
      <c r="D579" s="11" t="s">
        <v>153</v>
      </c>
      <c r="E579" s="13" t="s">
        <v>13</v>
      </c>
      <c r="F579" s="11" t="s">
        <v>161</v>
      </c>
      <c r="G579" s="11" t="s">
        <v>162</v>
      </c>
      <c r="H579" s="13">
        <v>250</v>
      </c>
    </row>
    <row r="580" spans="1:8" x14ac:dyDescent="0.25">
      <c r="A580" s="10">
        <v>35611</v>
      </c>
      <c r="B580" s="11" t="s">
        <v>8</v>
      </c>
      <c r="C580" s="11" t="s">
        <v>9</v>
      </c>
      <c r="D580" s="11" t="s">
        <v>153</v>
      </c>
      <c r="E580" s="13" t="s">
        <v>13</v>
      </c>
      <c r="F580" s="11" t="s">
        <v>571</v>
      </c>
      <c r="G580" s="11" t="s">
        <v>364</v>
      </c>
      <c r="H580" s="13">
        <v>160</v>
      </c>
    </row>
    <row r="581" spans="1:8" x14ac:dyDescent="0.25">
      <c r="A581" s="10">
        <v>35611</v>
      </c>
      <c r="B581" s="11" t="s">
        <v>8</v>
      </c>
      <c r="C581" s="11" t="s">
        <v>9</v>
      </c>
      <c r="D581" s="11" t="s">
        <v>153</v>
      </c>
      <c r="E581" s="13" t="s">
        <v>13</v>
      </c>
      <c r="F581" s="11" t="s">
        <v>571</v>
      </c>
      <c r="G581" s="11" t="s">
        <v>572</v>
      </c>
      <c r="H581" s="13">
        <v>125</v>
      </c>
    </row>
    <row r="582" spans="1:8" x14ac:dyDescent="0.25">
      <c r="A582" s="10">
        <v>35611</v>
      </c>
      <c r="B582" s="11" t="s">
        <v>8</v>
      </c>
      <c r="C582" s="11" t="s">
        <v>9</v>
      </c>
      <c r="D582" s="11" t="s">
        <v>153</v>
      </c>
      <c r="E582" s="13" t="s">
        <v>13</v>
      </c>
      <c r="F582" s="11" t="s">
        <v>138</v>
      </c>
      <c r="G582" s="11" t="s">
        <v>205</v>
      </c>
      <c r="H582" s="13">
        <v>1100</v>
      </c>
    </row>
    <row r="583" spans="1:8" x14ac:dyDescent="0.25">
      <c r="A583" s="10">
        <v>35611</v>
      </c>
      <c r="B583" s="11" t="s">
        <v>8</v>
      </c>
      <c r="C583" s="11" t="s">
        <v>9</v>
      </c>
      <c r="D583" s="11" t="s">
        <v>153</v>
      </c>
      <c r="E583" s="13" t="s">
        <v>13</v>
      </c>
      <c r="F583" s="11" t="s">
        <v>19</v>
      </c>
      <c r="G583" s="11" t="s">
        <v>573</v>
      </c>
      <c r="H583" s="13">
        <v>1835</v>
      </c>
    </row>
    <row r="584" spans="1:8" x14ac:dyDescent="0.25">
      <c r="A584" s="10">
        <v>35611</v>
      </c>
      <c r="B584" s="11" t="s">
        <v>8</v>
      </c>
      <c r="C584" s="11" t="s">
        <v>9</v>
      </c>
      <c r="D584" s="11" t="s">
        <v>153</v>
      </c>
      <c r="E584" s="13" t="s">
        <v>13</v>
      </c>
      <c r="F584" s="11" t="s">
        <v>19</v>
      </c>
      <c r="G584" s="11" t="s">
        <v>574</v>
      </c>
      <c r="H584" s="13">
        <v>350</v>
      </c>
    </row>
    <row r="585" spans="1:8" x14ac:dyDescent="0.25">
      <c r="A585" s="10">
        <v>35611</v>
      </c>
      <c r="B585" s="11" t="s">
        <v>8</v>
      </c>
      <c r="C585" s="11" t="s">
        <v>9</v>
      </c>
      <c r="D585" s="11" t="s">
        <v>153</v>
      </c>
      <c r="E585" s="13" t="s">
        <v>13</v>
      </c>
      <c r="F585" s="11" t="s">
        <v>34</v>
      </c>
      <c r="G585" s="11" t="s">
        <v>36</v>
      </c>
      <c r="H585" s="13">
        <v>779.2</v>
      </c>
    </row>
    <row r="586" spans="1:8" x14ac:dyDescent="0.25">
      <c r="A586" s="10">
        <v>35611</v>
      </c>
      <c r="B586" s="11" t="s">
        <v>8</v>
      </c>
      <c r="C586" s="11" t="s">
        <v>9</v>
      </c>
      <c r="D586" s="11" t="s">
        <v>153</v>
      </c>
      <c r="E586" s="13" t="s">
        <v>13</v>
      </c>
      <c r="F586" s="11" t="s">
        <v>11</v>
      </c>
      <c r="G586" s="11" t="s">
        <v>150</v>
      </c>
      <c r="H586" s="13">
        <v>885</v>
      </c>
    </row>
    <row r="587" spans="1:8" x14ac:dyDescent="0.25">
      <c r="A587" s="10">
        <v>35611</v>
      </c>
      <c r="B587" s="11" t="s">
        <v>8</v>
      </c>
      <c r="C587" s="11" t="s">
        <v>9</v>
      </c>
      <c r="D587" s="11" t="s">
        <v>153</v>
      </c>
      <c r="E587" s="13" t="s">
        <v>13</v>
      </c>
      <c r="F587" s="11" t="s">
        <v>11</v>
      </c>
      <c r="G587" s="11" t="s">
        <v>576</v>
      </c>
      <c r="H587" s="13">
        <v>120</v>
      </c>
    </row>
    <row r="588" spans="1:8" x14ac:dyDescent="0.25">
      <c r="A588" s="10">
        <v>35611</v>
      </c>
      <c r="B588" s="11" t="s">
        <v>8</v>
      </c>
      <c r="C588" s="11" t="s">
        <v>9</v>
      </c>
      <c r="D588" s="11" t="s">
        <v>153</v>
      </c>
      <c r="E588" s="13" t="s">
        <v>13</v>
      </c>
      <c r="F588" s="11" t="s">
        <v>126</v>
      </c>
      <c r="G588" s="11" t="s">
        <v>570</v>
      </c>
      <c r="H588" s="13">
        <v>376.2</v>
      </c>
    </row>
    <row r="589" spans="1:8" x14ac:dyDescent="0.25">
      <c r="A589" s="10">
        <v>35611</v>
      </c>
      <c r="B589" s="11" t="s">
        <v>8</v>
      </c>
      <c r="C589" s="11" t="s">
        <v>9</v>
      </c>
      <c r="D589" s="11" t="s">
        <v>10</v>
      </c>
      <c r="E589" s="13" t="s">
        <v>603</v>
      </c>
      <c r="F589" s="11" t="s">
        <v>604</v>
      </c>
      <c r="G589" s="11" t="s">
        <v>605</v>
      </c>
      <c r="H589" s="13">
        <v>100</v>
      </c>
    </row>
    <row r="590" spans="1:8" x14ac:dyDescent="0.25">
      <c r="A590" s="10">
        <v>35611</v>
      </c>
      <c r="B590" s="11" t="s">
        <v>8</v>
      </c>
      <c r="C590" s="11" t="s">
        <v>9</v>
      </c>
      <c r="D590" s="11" t="s">
        <v>10</v>
      </c>
      <c r="E590" s="13" t="s">
        <v>89</v>
      </c>
      <c r="F590" s="11" t="s">
        <v>90</v>
      </c>
      <c r="G590" s="11" t="s">
        <v>90</v>
      </c>
      <c r="H590" s="13">
        <v>4039.9</v>
      </c>
    </row>
    <row r="591" spans="1:8" x14ac:dyDescent="0.25">
      <c r="A591" s="10">
        <v>35611</v>
      </c>
      <c r="B591" s="11" t="s">
        <v>8</v>
      </c>
      <c r="C591" s="11" t="s">
        <v>9</v>
      </c>
      <c r="D591" s="11" t="s">
        <v>10</v>
      </c>
      <c r="E591" s="13" t="s">
        <v>89</v>
      </c>
      <c r="F591" s="11" t="s">
        <v>102</v>
      </c>
      <c r="G591" s="11" t="s">
        <v>106</v>
      </c>
      <c r="H591" s="13">
        <v>1100</v>
      </c>
    </row>
    <row r="592" spans="1:8" x14ac:dyDescent="0.25">
      <c r="A592" s="10">
        <v>35611</v>
      </c>
      <c r="B592" s="11" t="s">
        <v>8</v>
      </c>
      <c r="C592" s="11" t="s">
        <v>9</v>
      </c>
      <c r="D592" s="11" t="s">
        <v>10</v>
      </c>
      <c r="E592" s="13" t="s">
        <v>89</v>
      </c>
      <c r="F592" s="11" t="s">
        <v>102</v>
      </c>
      <c r="G592" s="11" t="s">
        <v>103</v>
      </c>
      <c r="H592" s="13">
        <v>2245.9</v>
      </c>
    </row>
    <row r="593" spans="1:8" x14ac:dyDescent="0.25">
      <c r="A593" s="10">
        <v>35611</v>
      </c>
      <c r="B593" s="11" t="s">
        <v>8</v>
      </c>
      <c r="C593" s="11" t="s">
        <v>9</v>
      </c>
      <c r="D593" s="11" t="s">
        <v>10</v>
      </c>
      <c r="E593" s="13" t="s">
        <v>89</v>
      </c>
      <c r="F593" s="11" t="s">
        <v>577</v>
      </c>
      <c r="G593" s="11" t="s">
        <v>578</v>
      </c>
      <c r="H593" s="13">
        <v>400</v>
      </c>
    </row>
    <row r="594" spans="1:8" x14ac:dyDescent="0.25">
      <c r="A594" s="10">
        <v>35611</v>
      </c>
      <c r="B594" s="11" t="s">
        <v>8</v>
      </c>
      <c r="C594" s="11" t="s">
        <v>9</v>
      </c>
      <c r="D594" s="11" t="s">
        <v>10</v>
      </c>
      <c r="E594" s="13" t="s">
        <v>89</v>
      </c>
      <c r="F594" s="11" t="s">
        <v>577</v>
      </c>
      <c r="G594" s="11" t="s">
        <v>606</v>
      </c>
      <c r="H594" s="13">
        <v>114.8</v>
      </c>
    </row>
    <row r="595" spans="1:8" x14ac:dyDescent="0.25">
      <c r="A595" s="10">
        <v>35611</v>
      </c>
      <c r="B595" s="11" t="s">
        <v>8</v>
      </c>
      <c r="C595" s="11" t="s">
        <v>9</v>
      </c>
      <c r="D595" s="11" t="s">
        <v>10</v>
      </c>
      <c r="E595" s="13" t="s">
        <v>89</v>
      </c>
      <c r="F595" s="11" t="s">
        <v>577</v>
      </c>
      <c r="G595" s="11" t="s">
        <v>569</v>
      </c>
      <c r="H595" s="13">
        <v>750</v>
      </c>
    </row>
    <row r="596" spans="1:8" x14ac:dyDescent="0.25">
      <c r="A596" s="10">
        <v>35611</v>
      </c>
      <c r="B596" s="11" t="s">
        <v>8</v>
      </c>
      <c r="C596" s="11" t="s">
        <v>9</v>
      </c>
      <c r="D596" s="11" t="s">
        <v>10</v>
      </c>
      <c r="E596" s="13" t="s">
        <v>13</v>
      </c>
      <c r="F596" s="11" t="s">
        <v>29</v>
      </c>
      <c r="G596" s="11" t="s">
        <v>579</v>
      </c>
      <c r="H596" s="13">
        <v>100</v>
      </c>
    </row>
    <row r="597" spans="1:8" x14ac:dyDescent="0.25">
      <c r="A597" s="10">
        <v>35611</v>
      </c>
      <c r="B597" s="11" t="s">
        <v>8</v>
      </c>
      <c r="C597" s="11" t="s">
        <v>9</v>
      </c>
      <c r="D597" s="11" t="s">
        <v>10</v>
      </c>
      <c r="E597" s="13" t="s">
        <v>13</v>
      </c>
      <c r="F597" s="11" t="s">
        <v>29</v>
      </c>
      <c r="G597" s="11" t="s">
        <v>30</v>
      </c>
      <c r="H597" s="13">
        <v>1844.9</v>
      </c>
    </row>
    <row r="598" spans="1:8" x14ac:dyDescent="0.25">
      <c r="A598" s="10">
        <v>35611</v>
      </c>
      <c r="B598" s="11" t="s">
        <v>8</v>
      </c>
      <c r="C598" s="11" t="s">
        <v>9</v>
      </c>
      <c r="D598" s="11" t="s">
        <v>10</v>
      </c>
      <c r="E598" s="13" t="s">
        <v>13</v>
      </c>
      <c r="F598" s="11" t="s">
        <v>71</v>
      </c>
      <c r="G598" s="11" t="s">
        <v>580</v>
      </c>
      <c r="H598" s="13">
        <v>2829.9</v>
      </c>
    </row>
    <row r="599" spans="1:8" x14ac:dyDescent="0.25">
      <c r="A599" s="10">
        <v>35611</v>
      </c>
      <c r="B599" s="11" t="s">
        <v>8</v>
      </c>
      <c r="C599" s="11" t="s">
        <v>9</v>
      </c>
      <c r="D599" s="11" t="s">
        <v>10</v>
      </c>
      <c r="E599" s="13" t="s">
        <v>13</v>
      </c>
      <c r="F599" s="11" t="s">
        <v>71</v>
      </c>
      <c r="G599" s="11" t="s">
        <v>575</v>
      </c>
      <c r="H599" s="13">
        <v>4084.2</v>
      </c>
    </row>
    <row r="600" spans="1:8" x14ac:dyDescent="0.25">
      <c r="A600" s="10">
        <v>35611</v>
      </c>
      <c r="B600" s="11" t="s">
        <v>8</v>
      </c>
      <c r="C600" s="11" t="s">
        <v>9</v>
      </c>
      <c r="D600" s="11" t="s">
        <v>10</v>
      </c>
      <c r="E600" s="13" t="s">
        <v>13</v>
      </c>
      <c r="F600" s="11" t="s">
        <v>71</v>
      </c>
      <c r="G600" s="11" t="s">
        <v>69</v>
      </c>
      <c r="H600" s="13">
        <v>4631.3999999999996</v>
      </c>
    </row>
    <row r="601" spans="1:8" x14ac:dyDescent="0.25">
      <c r="A601" s="10">
        <v>35611</v>
      </c>
      <c r="B601" s="11" t="s">
        <v>8</v>
      </c>
      <c r="C601" s="11" t="s">
        <v>9</v>
      </c>
      <c r="D601" s="11" t="s">
        <v>10</v>
      </c>
      <c r="E601" s="13" t="s">
        <v>13</v>
      </c>
      <c r="F601" s="11" t="s">
        <v>71</v>
      </c>
      <c r="G601" s="11" t="s">
        <v>230</v>
      </c>
      <c r="H601" s="13">
        <v>3140</v>
      </c>
    </row>
    <row r="602" spans="1:8" x14ac:dyDescent="0.25">
      <c r="A602" s="10">
        <v>35611</v>
      </c>
      <c r="B602" s="11" t="s">
        <v>8</v>
      </c>
      <c r="C602" s="11" t="s">
        <v>9</v>
      </c>
      <c r="D602" s="11" t="s">
        <v>10</v>
      </c>
      <c r="E602" s="13" t="s">
        <v>13</v>
      </c>
      <c r="F602" s="11" t="s">
        <v>71</v>
      </c>
      <c r="G602" s="11" t="s">
        <v>200</v>
      </c>
      <c r="H602" s="13">
        <v>2931.7</v>
      </c>
    </row>
    <row r="603" spans="1:8" x14ac:dyDescent="0.25">
      <c r="A603" s="10">
        <v>35611</v>
      </c>
      <c r="B603" s="11" t="s">
        <v>8</v>
      </c>
      <c r="C603" s="11" t="s">
        <v>9</v>
      </c>
      <c r="D603" s="11" t="s">
        <v>10</v>
      </c>
      <c r="E603" s="13" t="s">
        <v>13</v>
      </c>
      <c r="F603" s="11" t="s">
        <v>71</v>
      </c>
      <c r="G603" s="11" t="s">
        <v>117</v>
      </c>
      <c r="H603" s="13">
        <v>3726.9</v>
      </c>
    </row>
    <row r="604" spans="1:8" x14ac:dyDescent="0.25">
      <c r="A604" s="10">
        <v>35611</v>
      </c>
      <c r="B604" s="11" t="s">
        <v>8</v>
      </c>
      <c r="C604" s="11" t="s">
        <v>9</v>
      </c>
      <c r="D604" s="11" t="s">
        <v>10</v>
      </c>
      <c r="E604" s="13" t="s">
        <v>13</v>
      </c>
      <c r="F604" s="11" t="s">
        <v>161</v>
      </c>
      <c r="G604" s="11" t="s">
        <v>581</v>
      </c>
      <c r="H604" s="13">
        <v>2095</v>
      </c>
    </row>
    <row r="605" spans="1:8" x14ac:dyDescent="0.25">
      <c r="A605" s="10">
        <v>35611</v>
      </c>
      <c r="B605" s="11" t="s">
        <v>8</v>
      </c>
      <c r="C605" s="11" t="s">
        <v>9</v>
      </c>
      <c r="D605" s="11" t="s">
        <v>10</v>
      </c>
      <c r="E605" s="13" t="s">
        <v>13</v>
      </c>
      <c r="F605" s="11" t="s">
        <v>161</v>
      </c>
      <c r="G605" s="11" t="s">
        <v>162</v>
      </c>
      <c r="H605" s="13">
        <v>1558</v>
      </c>
    </row>
    <row r="606" spans="1:8" x14ac:dyDescent="0.25">
      <c r="A606" s="10">
        <v>35611</v>
      </c>
      <c r="B606" s="11" t="s">
        <v>8</v>
      </c>
      <c r="C606" s="11" t="s">
        <v>9</v>
      </c>
      <c r="D606" s="11" t="s">
        <v>10</v>
      </c>
      <c r="E606" s="13" t="s">
        <v>13</v>
      </c>
      <c r="F606" s="11" t="s">
        <v>161</v>
      </c>
      <c r="G606" s="11" t="s">
        <v>582</v>
      </c>
      <c r="H606" s="13">
        <v>2001.8</v>
      </c>
    </row>
    <row r="607" spans="1:8" x14ac:dyDescent="0.25">
      <c r="A607" s="10">
        <v>35611</v>
      </c>
      <c r="B607" s="11" t="s">
        <v>8</v>
      </c>
      <c r="C607" s="11" t="s">
        <v>9</v>
      </c>
      <c r="D607" s="11" t="s">
        <v>10</v>
      </c>
      <c r="E607" s="13" t="s">
        <v>13</v>
      </c>
      <c r="F607" s="11" t="s">
        <v>161</v>
      </c>
      <c r="G607" s="11" t="s">
        <v>167</v>
      </c>
      <c r="H607" s="13">
        <v>7730.1</v>
      </c>
    </row>
    <row r="608" spans="1:8" x14ac:dyDescent="0.25">
      <c r="A608" s="10">
        <v>35611</v>
      </c>
      <c r="B608" s="11" t="s">
        <v>8</v>
      </c>
      <c r="C608" s="11" t="s">
        <v>9</v>
      </c>
      <c r="D608" s="11" t="s">
        <v>10</v>
      </c>
      <c r="E608" s="13" t="s">
        <v>13</v>
      </c>
      <c r="F608" s="11" t="s">
        <v>571</v>
      </c>
      <c r="G608" s="11" t="s">
        <v>364</v>
      </c>
      <c r="H608" s="13">
        <v>645</v>
      </c>
    </row>
    <row r="609" spans="1:8" x14ac:dyDescent="0.25">
      <c r="A609" s="10">
        <v>35611</v>
      </c>
      <c r="B609" s="11" t="s">
        <v>8</v>
      </c>
      <c r="C609" s="11" t="s">
        <v>9</v>
      </c>
      <c r="D609" s="11" t="s">
        <v>10</v>
      </c>
      <c r="E609" s="13" t="s">
        <v>13</v>
      </c>
      <c r="F609" s="11" t="s">
        <v>571</v>
      </c>
      <c r="G609" s="11" t="s">
        <v>133</v>
      </c>
      <c r="H609" s="13">
        <v>3979.4</v>
      </c>
    </row>
    <row r="610" spans="1:8" x14ac:dyDescent="0.25">
      <c r="A610" s="10">
        <v>35611</v>
      </c>
      <c r="B610" s="11" t="s">
        <v>8</v>
      </c>
      <c r="C610" s="11" t="s">
        <v>9</v>
      </c>
      <c r="D610" s="11" t="s">
        <v>10</v>
      </c>
      <c r="E610" s="13" t="s">
        <v>13</v>
      </c>
      <c r="F610" s="11" t="s">
        <v>571</v>
      </c>
      <c r="G610" s="11" t="s">
        <v>572</v>
      </c>
      <c r="H610" s="13">
        <v>3806.1</v>
      </c>
    </row>
    <row r="611" spans="1:8" x14ac:dyDescent="0.25">
      <c r="A611" s="10">
        <v>35611</v>
      </c>
      <c r="B611" s="11" t="s">
        <v>8</v>
      </c>
      <c r="C611" s="11" t="s">
        <v>9</v>
      </c>
      <c r="D611" s="11" t="s">
        <v>10</v>
      </c>
      <c r="E611" s="13" t="s">
        <v>13</v>
      </c>
      <c r="F611" s="11" t="s">
        <v>138</v>
      </c>
      <c r="G611" s="11" t="s">
        <v>205</v>
      </c>
      <c r="H611" s="13">
        <v>5928.5</v>
      </c>
    </row>
    <row r="612" spans="1:8" x14ac:dyDescent="0.25">
      <c r="A612" s="10">
        <v>35611</v>
      </c>
      <c r="B612" s="11" t="s">
        <v>8</v>
      </c>
      <c r="C612" s="11" t="s">
        <v>9</v>
      </c>
      <c r="D612" s="11" t="s">
        <v>10</v>
      </c>
      <c r="E612" s="13" t="s">
        <v>13</v>
      </c>
      <c r="F612" s="11" t="s">
        <v>138</v>
      </c>
      <c r="G612" s="11" t="s">
        <v>583</v>
      </c>
      <c r="H612" s="13">
        <v>427.2</v>
      </c>
    </row>
    <row r="613" spans="1:8" x14ac:dyDescent="0.25">
      <c r="A613" s="10">
        <v>35611</v>
      </c>
      <c r="B613" s="11" t="s">
        <v>8</v>
      </c>
      <c r="C613" s="11" t="s">
        <v>9</v>
      </c>
      <c r="D613" s="11" t="s">
        <v>10</v>
      </c>
      <c r="E613" s="13" t="s">
        <v>13</v>
      </c>
      <c r="F613" s="11" t="s">
        <v>138</v>
      </c>
      <c r="G613" s="11" t="s">
        <v>584</v>
      </c>
      <c r="H613" s="13">
        <v>525</v>
      </c>
    </row>
    <row r="614" spans="1:8" x14ac:dyDescent="0.25">
      <c r="A614" s="10">
        <v>35611</v>
      </c>
      <c r="B614" s="11" t="s">
        <v>8</v>
      </c>
      <c r="C614" s="11" t="s">
        <v>9</v>
      </c>
      <c r="D614" s="11" t="s">
        <v>10</v>
      </c>
      <c r="E614" s="13" t="s">
        <v>13</v>
      </c>
      <c r="F614" s="11" t="s">
        <v>138</v>
      </c>
      <c r="G614" s="11" t="s">
        <v>139</v>
      </c>
      <c r="H614" s="13">
        <v>1805</v>
      </c>
    </row>
    <row r="615" spans="1:8" x14ac:dyDescent="0.25">
      <c r="A615" s="10">
        <v>35611</v>
      </c>
      <c r="B615" s="11" t="s">
        <v>8</v>
      </c>
      <c r="C615" s="11" t="s">
        <v>9</v>
      </c>
      <c r="D615" s="11" t="s">
        <v>10</v>
      </c>
      <c r="E615" s="13" t="s">
        <v>13</v>
      </c>
      <c r="F615" s="11" t="s">
        <v>138</v>
      </c>
      <c r="G615" s="11" t="s">
        <v>585</v>
      </c>
      <c r="H615" s="13">
        <v>1140</v>
      </c>
    </row>
    <row r="616" spans="1:8" x14ac:dyDescent="0.25">
      <c r="A616" s="10">
        <v>35611</v>
      </c>
      <c r="B616" s="11" t="s">
        <v>8</v>
      </c>
      <c r="C616" s="11" t="s">
        <v>9</v>
      </c>
      <c r="D616" s="11" t="s">
        <v>10</v>
      </c>
      <c r="E616" s="13" t="s">
        <v>13</v>
      </c>
      <c r="F616" s="11" t="s">
        <v>111</v>
      </c>
      <c r="G616" s="11" t="s">
        <v>112</v>
      </c>
      <c r="H616" s="13">
        <v>6370</v>
      </c>
    </row>
    <row r="617" spans="1:8" x14ac:dyDescent="0.25">
      <c r="A617" s="10">
        <v>35611</v>
      </c>
      <c r="B617" s="11" t="s">
        <v>8</v>
      </c>
      <c r="C617" s="11" t="s">
        <v>9</v>
      </c>
      <c r="D617" s="11" t="s">
        <v>10</v>
      </c>
      <c r="E617" s="13" t="s">
        <v>13</v>
      </c>
      <c r="F617" s="11" t="s">
        <v>111</v>
      </c>
      <c r="G617" s="11" t="s">
        <v>267</v>
      </c>
      <c r="H617" s="13">
        <v>340.7</v>
      </c>
    </row>
    <row r="618" spans="1:8" x14ac:dyDescent="0.25">
      <c r="A618" s="10">
        <v>35611</v>
      </c>
      <c r="B618" s="11" t="s">
        <v>8</v>
      </c>
      <c r="C618" s="11" t="s">
        <v>9</v>
      </c>
      <c r="D618" s="11" t="s">
        <v>10</v>
      </c>
      <c r="E618" s="13" t="s">
        <v>13</v>
      </c>
      <c r="F618" s="11" t="s">
        <v>111</v>
      </c>
      <c r="G618" s="11" t="s">
        <v>356</v>
      </c>
      <c r="H618" s="13">
        <v>640.6</v>
      </c>
    </row>
    <row r="619" spans="1:8" x14ac:dyDescent="0.25">
      <c r="A619" s="10">
        <v>35611</v>
      </c>
      <c r="B619" s="11" t="s">
        <v>8</v>
      </c>
      <c r="C619" s="11" t="s">
        <v>9</v>
      </c>
      <c r="D619" s="11" t="s">
        <v>10</v>
      </c>
      <c r="E619" s="13" t="s">
        <v>13</v>
      </c>
      <c r="F619" s="11" t="s">
        <v>111</v>
      </c>
      <c r="G619" s="11" t="s">
        <v>586</v>
      </c>
      <c r="H619" s="13">
        <v>150</v>
      </c>
    </row>
    <row r="620" spans="1:8" x14ac:dyDescent="0.25">
      <c r="A620" s="10">
        <v>35611</v>
      </c>
      <c r="B620" s="11" t="s">
        <v>8</v>
      </c>
      <c r="C620" s="11" t="s">
        <v>9</v>
      </c>
      <c r="D620" s="11" t="s">
        <v>10</v>
      </c>
      <c r="E620" s="13" t="s">
        <v>13</v>
      </c>
      <c r="F620" s="11" t="s">
        <v>248</v>
      </c>
      <c r="G620" s="11" t="s">
        <v>262</v>
      </c>
      <c r="H620" s="13">
        <v>4205.7</v>
      </c>
    </row>
    <row r="621" spans="1:8" x14ac:dyDescent="0.25">
      <c r="A621" s="10">
        <v>35611</v>
      </c>
      <c r="B621" s="11" t="s">
        <v>8</v>
      </c>
      <c r="C621" s="11" t="s">
        <v>9</v>
      </c>
      <c r="D621" s="11" t="s">
        <v>10</v>
      </c>
      <c r="E621" s="13" t="s">
        <v>13</v>
      </c>
      <c r="F621" s="11" t="s">
        <v>248</v>
      </c>
      <c r="G621" s="11" t="s">
        <v>587</v>
      </c>
      <c r="H621" s="13">
        <v>1870</v>
      </c>
    </row>
    <row r="622" spans="1:8" x14ac:dyDescent="0.25">
      <c r="A622" s="10">
        <v>35611</v>
      </c>
      <c r="B622" s="11" t="s">
        <v>8</v>
      </c>
      <c r="C622" s="11" t="s">
        <v>9</v>
      </c>
      <c r="D622" s="11" t="s">
        <v>10</v>
      </c>
      <c r="E622" s="13" t="s">
        <v>13</v>
      </c>
      <c r="F622" s="11" t="s">
        <v>248</v>
      </c>
      <c r="G622" s="11" t="s">
        <v>588</v>
      </c>
      <c r="H622" s="13">
        <v>2611.5</v>
      </c>
    </row>
    <row r="623" spans="1:8" x14ac:dyDescent="0.25">
      <c r="A623" s="10">
        <v>35611</v>
      </c>
      <c r="B623" s="11" t="s">
        <v>8</v>
      </c>
      <c r="C623" s="11" t="s">
        <v>9</v>
      </c>
      <c r="D623" s="11" t="s">
        <v>10</v>
      </c>
      <c r="E623" s="13" t="s">
        <v>13</v>
      </c>
      <c r="F623" s="11" t="s">
        <v>248</v>
      </c>
      <c r="G623" s="11" t="s">
        <v>43</v>
      </c>
      <c r="H623" s="13">
        <v>864.8</v>
      </c>
    </row>
    <row r="624" spans="1:8" x14ac:dyDescent="0.25">
      <c r="A624" s="10">
        <v>35611</v>
      </c>
      <c r="B624" s="11" t="s">
        <v>8</v>
      </c>
      <c r="C624" s="11" t="s">
        <v>9</v>
      </c>
      <c r="D624" s="11" t="s">
        <v>10</v>
      </c>
      <c r="E624" s="13" t="s">
        <v>13</v>
      </c>
      <c r="F624" s="11" t="s">
        <v>19</v>
      </c>
      <c r="G624" s="11" t="s">
        <v>589</v>
      </c>
      <c r="H624" s="13">
        <v>890</v>
      </c>
    </row>
    <row r="625" spans="1:8" x14ac:dyDescent="0.25">
      <c r="A625" s="10">
        <v>35611</v>
      </c>
      <c r="B625" s="11" t="s">
        <v>8</v>
      </c>
      <c r="C625" s="11" t="s">
        <v>9</v>
      </c>
      <c r="D625" s="11" t="s">
        <v>10</v>
      </c>
      <c r="E625" s="13" t="s">
        <v>13</v>
      </c>
      <c r="F625" s="11" t="s">
        <v>19</v>
      </c>
      <c r="G625" s="11" t="s">
        <v>573</v>
      </c>
      <c r="H625" s="13">
        <v>17864.599999999999</v>
      </c>
    </row>
    <row r="626" spans="1:8" x14ac:dyDescent="0.25">
      <c r="A626" s="10">
        <v>35611</v>
      </c>
      <c r="B626" s="11" t="s">
        <v>8</v>
      </c>
      <c r="C626" s="11" t="s">
        <v>9</v>
      </c>
      <c r="D626" s="11" t="s">
        <v>10</v>
      </c>
      <c r="E626" s="13" t="s">
        <v>13</v>
      </c>
      <c r="F626" s="11" t="s">
        <v>19</v>
      </c>
      <c r="G626" s="11" t="s">
        <v>590</v>
      </c>
      <c r="H626" s="13">
        <v>12139.4</v>
      </c>
    </row>
    <row r="627" spans="1:8" x14ac:dyDescent="0.25">
      <c r="A627" s="10">
        <v>35611</v>
      </c>
      <c r="B627" s="11" t="s">
        <v>8</v>
      </c>
      <c r="C627" s="11" t="s">
        <v>9</v>
      </c>
      <c r="D627" s="11" t="s">
        <v>10</v>
      </c>
      <c r="E627" s="13" t="s">
        <v>13</v>
      </c>
      <c r="F627" s="11" t="s">
        <v>19</v>
      </c>
      <c r="G627" s="11" t="s">
        <v>574</v>
      </c>
      <c r="H627" s="13">
        <v>5398.5</v>
      </c>
    </row>
    <row r="628" spans="1:8" x14ac:dyDescent="0.25">
      <c r="A628" s="10">
        <v>35611</v>
      </c>
      <c r="B628" s="11" t="s">
        <v>8</v>
      </c>
      <c r="C628" s="11" t="s">
        <v>9</v>
      </c>
      <c r="D628" s="11" t="s">
        <v>10</v>
      </c>
      <c r="E628" s="13" t="s">
        <v>13</v>
      </c>
      <c r="F628" s="11" t="s">
        <v>19</v>
      </c>
      <c r="G628" s="11" t="s">
        <v>21</v>
      </c>
      <c r="H628" s="13">
        <v>2893.6</v>
      </c>
    </row>
    <row r="629" spans="1:8" x14ac:dyDescent="0.25">
      <c r="A629" s="10">
        <v>35611</v>
      </c>
      <c r="B629" s="11" t="s">
        <v>8</v>
      </c>
      <c r="C629" s="11" t="s">
        <v>9</v>
      </c>
      <c r="D629" s="11" t="s">
        <v>10</v>
      </c>
      <c r="E629" s="13" t="s">
        <v>13</v>
      </c>
      <c r="F629" s="11" t="s">
        <v>591</v>
      </c>
      <c r="G629" s="11" t="s">
        <v>592</v>
      </c>
      <c r="H629" s="13">
        <v>375</v>
      </c>
    </row>
    <row r="630" spans="1:8" x14ac:dyDescent="0.25">
      <c r="A630" s="10">
        <v>35611</v>
      </c>
      <c r="B630" s="11" t="s">
        <v>8</v>
      </c>
      <c r="C630" s="11" t="s">
        <v>9</v>
      </c>
      <c r="D630" s="11" t="s">
        <v>10</v>
      </c>
      <c r="E630" s="13" t="s">
        <v>13</v>
      </c>
      <c r="F630" s="11" t="s">
        <v>34</v>
      </c>
      <c r="G630" s="11" t="s">
        <v>593</v>
      </c>
      <c r="H630" s="13">
        <v>117.5</v>
      </c>
    </row>
    <row r="631" spans="1:8" x14ac:dyDescent="0.25">
      <c r="A631" s="10">
        <v>35611</v>
      </c>
      <c r="B631" s="11" t="s">
        <v>8</v>
      </c>
      <c r="C631" s="11" t="s">
        <v>9</v>
      </c>
      <c r="D631" s="11" t="s">
        <v>10</v>
      </c>
      <c r="E631" s="13" t="s">
        <v>13</v>
      </c>
      <c r="F631" s="11" t="s">
        <v>34</v>
      </c>
      <c r="G631" s="11" t="s">
        <v>171</v>
      </c>
      <c r="H631" s="13">
        <v>2084.1</v>
      </c>
    </row>
    <row r="632" spans="1:8" x14ac:dyDescent="0.25">
      <c r="A632" s="10">
        <v>35611</v>
      </c>
      <c r="B632" s="11" t="s">
        <v>8</v>
      </c>
      <c r="C632" s="11" t="s">
        <v>9</v>
      </c>
      <c r="D632" s="11" t="s">
        <v>10</v>
      </c>
      <c r="E632" s="13" t="s">
        <v>13</v>
      </c>
      <c r="F632" s="11" t="s">
        <v>34</v>
      </c>
      <c r="G632" s="11" t="s">
        <v>57</v>
      </c>
      <c r="H632" s="13">
        <v>5928.2</v>
      </c>
    </row>
    <row r="633" spans="1:8" x14ac:dyDescent="0.25">
      <c r="A633" s="10">
        <v>35611</v>
      </c>
      <c r="B633" s="11" t="s">
        <v>8</v>
      </c>
      <c r="C633" s="11" t="s">
        <v>9</v>
      </c>
      <c r="D633" s="11" t="s">
        <v>10</v>
      </c>
      <c r="E633" s="13" t="s">
        <v>13</v>
      </c>
      <c r="F633" s="11" t="s">
        <v>34</v>
      </c>
      <c r="G633" s="11" t="s">
        <v>47</v>
      </c>
      <c r="H633" s="13">
        <v>2396.4</v>
      </c>
    </row>
    <row r="634" spans="1:8" x14ac:dyDescent="0.25">
      <c r="A634" s="10">
        <v>35611</v>
      </c>
      <c r="B634" s="11" t="s">
        <v>8</v>
      </c>
      <c r="C634" s="11" t="s">
        <v>9</v>
      </c>
      <c r="D634" s="11" t="s">
        <v>10</v>
      </c>
      <c r="E634" s="13" t="s">
        <v>13</v>
      </c>
      <c r="F634" s="11" t="s">
        <v>34</v>
      </c>
      <c r="G634" s="11" t="s">
        <v>36</v>
      </c>
      <c r="H634" s="13">
        <v>6154.4</v>
      </c>
    </row>
    <row r="635" spans="1:8" x14ac:dyDescent="0.25">
      <c r="A635" s="10">
        <v>35611</v>
      </c>
      <c r="B635" s="11" t="s">
        <v>8</v>
      </c>
      <c r="C635" s="11" t="s">
        <v>9</v>
      </c>
      <c r="D635" s="11" t="s">
        <v>10</v>
      </c>
      <c r="E635" s="13" t="s">
        <v>13</v>
      </c>
      <c r="F635" s="11" t="s">
        <v>42</v>
      </c>
      <c r="G635" s="11" t="s">
        <v>594</v>
      </c>
      <c r="H635" s="13">
        <v>720</v>
      </c>
    </row>
    <row r="636" spans="1:8" x14ac:dyDescent="0.25">
      <c r="A636" s="10">
        <v>35611</v>
      </c>
      <c r="B636" s="11" t="s">
        <v>8</v>
      </c>
      <c r="C636" s="11" t="s">
        <v>9</v>
      </c>
      <c r="D636" s="11" t="s">
        <v>10</v>
      </c>
      <c r="E636" s="13" t="s">
        <v>13</v>
      </c>
      <c r="F636" s="11" t="s">
        <v>42</v>
      </c>
      <c r="G636" s="11" t="s">
        <v>595</v>
      </c>
      <c r="H636" s="13">
        <v>2181</v>
      </c>
    </row>
    <row r="637" spans="1:8" x14ac:dyDescent="0.25">
      <c r="A637" s="10">
        <v>35611</v>
      </c>
      <c r="B637" s="11" t="s">
        <v>8</v>
      </c>
      <c r="C637" s="11" t="s">
        <v>9</v>
      </c>
      <c r="D637" s="11" t="s">
        <v>10</v>
      </c>
      <c r="E637" s="13" t="s">
        <v>13</v>
      </c>
      <c r="F637" s="11" t="s">
        <v>14</v>
      </c>
      <c r="G637" s="11" t="s">
        <v>94</v>
      </c>
      <c r="H637" s="13">
        <v>2517.1999999999998</v>
      </c>
    </row>
    <row r="638" spans="1:8" x14ac:dyDescent="0.25">
      <c r="A638" s="10">
        <v>35611</v>
      </c>
      <c r="B638" s="11" t="s">
        <v>8</v>
      </c>
      <c r="C638" s="11" t="s">
        <v>9</v>
      </c>
      <c r="D638" s="11" t="s">
        <v>10</v>
      </c>
      <c r="E638" s="13" t="s">
        <v>13</v>
      </c>
      <c r="F638" s="11" t="s">
        <v>14</v>
      </c>
      <c r="G638" s="11" t="s">
        <v>596</v>
      </c>
      <c r="H638" s="13">
        <v>2000</v>
      </c>
    </row>
    <row r="639" spans="1:8" x14ac:dyDescent="0.25">
      <c r="A639" s="10">
        <v>35611</v>
      </c>
      <c r="B639" s="11" t="s">
        <v>8</v>
      </c>
      <c r="C639" s="11" t="s">
        <v>9</v>
      </c>
      <c r="D639" s="11" t="s">
        <v>10</v>
      </c>
      <c r="E639" s="13" t="s">
        <v>13</v>
      </c>
      <c r="F639" s="11" t="s">
        <v>14</v>
      </c>
      <c r="G639" s="11" t="s">
        <v>597</v>
      </c>
      <c r="H639" s="13">
        <v>1225</v>
      </c>
    </row>
    <row r="640" spans="1:8" x14ac:dyDescent="0.25">
      <c r="A640" s="10">
        <v>35611</v>
      </c>
      <c r="B640" s="11" t="s">
        <v>8</v>
      </c>
      <c r="C640" s="11" t="s">
        <v>9</v>
      </c>
      <c r="D640" s="11" t="s">
        <v>10</v>
      </c>
      <c r="E640" s="13" t="s">
        <v>13</v>
      </c>
      <c r="F640" s="11" t="s">
        <v>11</v>
      </c>
      <c r="G640" s="11" t="s">
        <v>598</v>
      </c>
      <c r="H640" s="13">
        <v>484</v>
      </c>
    </row>
    <row r="641" spans="1:8" x14ac:dyDescent="0.25">
      <c r="A641" s="10">
        <v>35611</v>
      </c>
      <c r="B641" s="11" t="s">
        <v>8</v>
      </c>
      <c r="C641" s="11" t="s">
        <v>9</v>
      </c>
      <c r="D641" s="11" t="s">
        <v>10</v>
      </c>
      <c r="E641" s="13" t="s">
        <v>13</v>
      </c>
      <c r="F641" s="11" t="s">
        <v>11</v>
      </c>
      <c r="G641" s="11" t="s">
        <v>150</v>
      </c>
      <c r="H641" s="13">
        <v>8244.7999999999993</v>
      </c>
    </row>
    <row r="642" spans="1:8" x14ac:dyDescent="0.25">
      <c r="A642" s="10">
        <v>35611</v>
      </c>
      <c r="B642" s="11" t="s">
        <v>8</v>
      </c>
      <c r="C642" s="11" t="s">
        <v>9</v>
      </c>
      <c r="D642" s="11" t="s">
        <v>10</v>
      </c>
      <c r="E642" s="13" t="s">
        <v>13</v>
      </c>
      <c r="F642" s="11" t="s">
        <v>11</v>
      </c>
      <c r="G642" s="11" t="s">
        <v>576</v>
      </c>
      <c r="H642" s="13">
        <v>6209.1</v>
      </c>
    </row>
    <row r="643" spans="1:8" x14ac:dyDescent="0.25">
      <c r="A643" s="10">
        <v>35611</v>
      </c>
      <c r="B643" s="11" t="s">
        <v>8</v>
      </c>
      <c r="C643" s="11" t="s">
        <v>9</v>
      </c>
      <c r="D643" s="11" t="s">
        <v>10</v>
      </c>
      <c r="E643" s="13" t="s">
        <v>13</v>
      </c>
      <c r="F643" s="11" t="s">
        <v>126</v>
      </c>
      <c r="G643" s="11" t="s">
        <v>599</v>
      </c>
      <c r="H643" s="13">
        <v>6300.8</v>
      </c>
    </row>
    <row r="644" spans="1:8" x14ac:dyDescent="0.25">
      <c r="A644" s="10">
        <v>35611</v>
      </c>
      <c r="B644" s="11" t="s">
        <v>8</v>
      </c>
      <c r="C644" s="11" t="s">
        <v>9</v>
      </c>
      <c r="D644" s="11" t="s">
        <v>10</v>
      </c>
      <c r="E644" s="13" t="s">
        <v>13</v>
      </c>
      <c r="F644" s="11" t="s">
        <v>126</v>
      </c>
      <c r="G644" s="11" t="s">
        <v>570</v>
      </c>
      <c r="H644" s="13">
        <v>675</v>
      </c>
    </row>
    <row r="645" spans="1:8" x14ac:dyDescent="0.25">
      <c r="A645" s="10">
        <v>35611</v>
      </c>
      <c r="B645" s="11" t="s">
        <v>8</v>
      </c>
      <c r="C645" s="11" t="s">
        <v>9</v>
      </c>
      <c r="D645" s="11" t="s">
        <v>10</v>
      </c>
      <c r="E645" s="13" t="s">
        <v>13</v>
      </c>
      <c r="F645" s="11" t="s">
        <v>126</v>
      </c>
      <c r="G645" s="11" t="s">
        <v>600</v>
      </c>
      <c r="H645" s="13">
        <v>200</v>
      </c>
    </row>
    <row r="646" spans="1:8" x14ac:dyDescent="0.25">
      <c r="A646" s="10">
        <v>35611</v>
      </c>
      <c r="B646" s="11" t="s">
        <v>8</v>
      </c>
      <c r="C646" s="11" t="s">
        <v>9</v>
      </c>
      <c r="D646" s="11" t="s">
        <v>10</v>
      </c>
      <c r="E646" s="13" t="s">
        <v>188</v>
      </c>
      <c r="F646" s="11" t="s">
        <v>188</v>
      </c>
      <c r="G646" s="11" t="s">
        <v>601</v>
      </c>
      <c r="H646" s="13">
        <v>100</v>
      </c>
    </row>
    <row r="647" spans="1:8" x14ac:dyDescent="0.25">
      <c r="A647" s="10">
        <v>35611</v>
      </c>
      <c r="B647" s="11" t="s">
        <v>8</v>
      </c>
      <c r="C647" s="11" t="s">
        <v>9</v>
      </c>
      <c r="D647" s="11" t="s">
        <v>10</v>
      </c>
      <c r="E647" s="13" t="s">
        <v>188</v>
      </c>
      <c r="F647" s="11" t="s">
        <v>188</v>
      </c>
      <c r="G647" s="11" t="s">
        <v>602</v>
      </c>
      <c r="H647" s="13">
        <v>747.5</v>
      </c>
    </row>
    <row r="648" spans="1:8" x14ac:dyDescent="0.25">
      <c r="A648" s="10">
        <v>35611</v>
      </c>
      <c r="B648" s="11" t="s">
        <v>8</v>
      </c>
      <c r="C648" s="11" t="s">
        <v>9</v>
      </c>
      <c r="D648" s="11" t="s">
        <v>10</v>
      </c>
      <c r="E648" s="13" t="s">
        <v>188</v>
      </c>
      <c r="F648" s="11" t="s">
        <v>188</v>
      </c>
      <c r="G648" s="11" t="s">
        <v>187</v>
      </c>
      <c r="H648" s="13">
        <v>10008.6</v>
      </c>
    </row>
    <row r="649" spans="1:8" x14ac:dyDescent="0.25">
      <c r="A649" s="10">
        <v>35611</v>
      </c>
      <c r="B649" s="11" t="s">
        <v>97</v>
      </c>
      <c r="C649" s="11" t="s">
        <v>98</v>
      </c>
      <c r="D649" s="11" t="s">
        <v>462</v>
      </c>
      <c r="E649" s="13" t="s">
        <v>89</v>
      </c>
      <c r="F649" s="11" t="s">
        <v>102</v>
      </c>
      <c r="G649" s="11" t="s">
        <v>103</v>
      </c>
      <c r="H649" s="13">
        <v>250</v>
      </c>
    </row>
    <row r="650" spans="1:8" x14ac:dyDescent="0.25">
      <c r="A650" s="10">
        <v>35611</v>
      </c>
      <c r="B650" s="11" t="s">
        <v>97</v>
      </c>
      <c r="C650" s="11" t="s">
        <v>98</v>
      </c>
      <c r="D650" s="11" t="s">
        <v>99</v>
      </c>
      <c r="E650" s="13" t="s">
        <v>89</v>
      </c>
      <c r="F650" s="11" t="s">
        <v>102</v>
      </c>
      <c r="G650" s="11" t="s">
        <v>106</v>
      </c>
      <c r="H650" s="13">
        <v>260</v>
      </c>
    </row>
    <row r="651" spans="1:8" x14ac:dyDescent="0.25">
      <c r="A651" s="10">
        <v>35611</v>
      </c>
      <c r="B651" s="11" t="s">
        <v>97</v>
      </c>
      <c r="C651" s="11" t="s">
        <v>98</v>
      </c>
      <c r="D651" s="11" t="s">
        <v>99</v>
      </c>
      <c r="E651" s="13" t="s">
        <v>89</v>
      </c>
      <c r="F651" s="11" t="s">
        <v>102</v>
      </c>
      <c r="G651" s="11" t="s">
        <v>103</v>
      </c>
      <c r="H651" s="13">
        <v>422.5</v>
      </c>
    </row>
    <row r="652" spans="1:8" x14ac:dyDescent="0.25">
      <c r="A652" s="10">
        <v>35611</v>
      </c>
      <c r="B652" s="11" t="s">
        <v>97</v>
      </c>
      <c r="C652" s="11" t="s">
        <v>98</v>
      </c>
      <c r="D652" s="11" t="s">
        <v>99</v>
      </c>
      <c r="E652" s="13" t="s">
        <v>13</v>
      </c>
      <c r="F652" s="11" t="s">
        <v>71</v>
      </c>
      <c r="G652" s="11" t="s">
        <v>230</v>
      </c>
      <c r="H652" s="13">
        <v>550</v>
      </c>
    </row>
    <row r="653" spans="1:8" x14ac:dyDescent="0.25">
      <c r="A653" s="10">
        <v>35611</v>
      </c>
      <c r="B653" s="11" t="s">
        <v>97</v>
      </c>
      <c r="C653" s="11" t="s">
        <v>130</v>
      </c>
      <c r="D653" s="11" t="s">
        <v>288</v>
      </c>
      <c r="E653" s="13" t="s">
        <v>13</v>
      </c>
      <c r="F653" s="11" t="s">
        <v>138</v>
      </c>
      <c r="G653" s="11" t="s">
        <v>205</v>
      </c>
      <c r="H653" s="13">
        <v>658.8</v>
      </c>
    </row>
    <row r="654" spans="1:8" x14ac:dyDescent="0.25">
      <c r="A654" s="10">
        <v>35611</v>
      </c>
      <c r="B654" s="11" t="s">
        <v>97</v>
      </c>
      <c r="C654" s="11" t="s">
        <v>130</v>
      </c>
      <c r="D654" s="11" t="s">
        <v>288</v>
      </c>
      <c r="E654" s="13" t="s">
        <v>13</v>
      </c>
      <c r="F654" s="11" t="s">
        <v>138</v>
      </c>
      <c r="G654" s="11" t="s">
        <v>584</v>
      </c>
      <c r="H654" s="13">
        <v>350</v>
      </c>
    </row>
    <row r="655" spans="1:8" x14ac:dyDescent="0.25">
      <c r="A655" s="10">
        <v>35611</v>
      </c>
      <c r="B655" s="11" t="s">
        <v>97</v>
      </c>
      <c r="C655" s="11" t="s">
        <v>130</v>
      </c>
      <c r="D655" s="11" t="s">
        <v>288</v>
      </c>
      <c r="E655" s="13" t="s">
        <v>13</v>
      </c>
      <c r="F655" s="11" t="s">
        <v>11</v>
      </c>
      <c r="G655" s="11" t="s">
        <v>576</v>
      </c>
      <c r="H655" s="13">
        <v>300</v>
      </c>
    </row>
    <row r="656" spans="1:8" x14ac:dyDescent="0.25">
      <c r="A656" s="10">
        <v>35611</v>
      </c>
      <c r="B656" s="11" t="s">
        <v>97</v>
      </c>
      <c r="C656" s="11" t="s">
        <v>130</v>
      </c>
      <c r="D656" s="11" t="s">
        <v>131</v>
      </c>
      <c r="E656" s="13" t="s">
        <v>89</v>
      </c>
      <c r="F656" s="11" t="s">
        <v>90</v>
      </c>
      <c r="G656" s="11" t="s">
        <v>90</v>
      </c>
      <c r="H656" s="13">
        <v>200</v>
      </c>
    </row>
    <row r="657" spans="1:8" x14ac:dyDescent="0.25">
      <c r="A657" s="10">
        <v>35611</v>
      </c>
      <c r="B657" s="11" t="s">
        <v>97</v>
      </c>
      <c r="C657" s="11" t="s">
        <v>130</v>
      </c>
      <c r="D657" s="11" t="s">
        <v>131</v>
      </c>
      <c r="E657" s="13" t="s">
        <v>13</v>
      </c>
      <c r="F657" s="11" t="s">
        <v>71</v>
      </c>
      <c r="G657" s="11" t="s">
        <v>575</v>
      </c>
      <c r="H657" s="13">
        <v>250</v>
      </c>
    </row>
    <row r="658" spans="1:8" x14ac:dyDescent="0.25">
      <c r="A658" s="10">
        <v>35611</v>
      </c>
      <c r="B658" s="11" t="s">
        <v>97</v>
      </c>
      <c r="C658" s="11" t="s">
        <v>130</v>
      </c>
      <c r="D658" s="11" t="s">
        <v>131</v>
      </c>
      <c r="E658" s="13" t="s">
        <v>13</v>
      </c>
      <c r="F658" s="11" t="s">
        <v>571</v>
      </c>
      <c r="G658" s="11" t="s">
        <v>364</v>
      </c>
      <c r="H658" s="13">
        <v>200</v>
      </c>
    </row>
    <row r="659" spans="1:8" x14ac:dyDescent="0.25">
      <c r="A659" s="10">
        <v>35611</v>
      </c>
      <c r="B659" s="11" t="s">
        <v>97</v>
      </c>
      <c r="C659" s="11" t="s">
        <v>130</v>
      </c>
      <c r="D659" s="11" t="s">
        <v>131</v>
      </c>
      <c r="E659" s="13" t="s">
        <v>13</v>
      </c>
      <c r="F659" s="11" t="s">
        <v>19</v>
      </c>
      <c r="G659" s="11" t="s">
        <v>574</v>
      </c>
      <c r="H659" s="13">
        <v>553.1</v>
      </c>
    </row>
    <row r="660" spans="1:8" x14ac:dyDescent="0.25">
      <c r="A660" s="10">
        <v>35611</v>
      </c>
      <c r="B660" s="11" t="s">
        <v>97</v>
      </c>
      <c r="C660" s="11" t="s">
        <v>130</v>
      </c>
      <c r="D660" s="11" t="s">
        <v>131</v>
      </c>
      <c r="E660" s="13" t="s">
        <v>13</v>
      </c>
      <c r="F660" s="11" t="s">
        <v>126</v>
      </c>
      <c r="G660" s="11" t="s">
        <v>570</v>
      </c>
      <c r="H660" s="13">
        <v>350</v>
      </c>
    </row>
    <row r="661" spans="1:8" x14ac:dyDescent="0.25">
      <c r="A661" s="10">
        <v>35611</v>
      </c>
      <c r="B661" s="11" t="s">
        <v>97</v>
      </c>
      <c r="C661" s="11" t="s">
        <v>130</v>
      </c>
      <c r="D661" s="11" t="s">
        <v>466</v>
      </c>
      <c r="E661" s="13" t="s">
        <v>13</v>
      </c>
      <c r="F661" s="11" t="s">
        <v>138</v>
      </c>
      <c r="G661" s="11" t="s">
        <v>585</v>
      </c>
      <c r="H661" s="13">
        <v>1000</v>
      </c>
    </row>
    <row r="662" spans="1:8" x14ac:dyDescent="0.25">
      <c r="A662" s="10">
        <v>35642</v>
      </c>
      <c r="B662" s="11" t="s">
        <v>8</v>
      </c>
      <c r="C662" s="11" t="s">
        <v>67</v>
      </c>
      <c r="D662" s="11" t="s">
        <v>459</v>
      </c>
      <c r="E662" s="13" t="s">
        <v>13</v>
      </c>
      <c r="F662" s="11" t="s">
        <v>111</v>
      </c>
      <c r="G662" s="11" t="s">
        <v>356</v>
      </c>
      <c r="H662" s="13">
        <v>360</v>
      </c>
    </row>
    <row r="663" spans="1:8" x14ac:dyDescent="0.25">
      <c r="A663" s="10">
        <v>35642</v>
      </c>
      <c r="B663" s="11" t="s">
        <v>8</v>
      </c>
      <c r="C663" s="11" t="s">
        <v>67</v>
      </c>
      <c r="D663" s="11" t="s">
        <v>455</v>
      </c>
      <c r="E663" s="13" t="s">
        <v>13</v>
      </c>
      <c r="F663" s="11" t="s">
        <v>126</v>
      </c>
      <c r="G663" s="11" t="s">
        <v>570</v>
      </c>
      <c r="H663" s="13">
        <v>140</v>
      </c>
    </row>
    <row r="664" spans="1:8" x14ac:dyDescent="0.25">
      <c r="A664" s="10">
        <v>35642</v>
      </c>
      <c r="B664" s="11" t="s">
        <v>8</v>
      </c>
      <c r="C664" s="11" t="s">
        <v>67</v>
      </c>
      <c r="D664" s="11" t="s">
        <v>456</v>
      </c>
      <c r="E664" s="13" t="s">
        <v>13</v>
      </c>
      <c r="F664" s="11" t="s">
        <v>11</v>
      </c>
      <c r="G664" s="11" t="s">
        <v>150</v>
      </c>
      <c r="H664" s="13">
        <v>962</v>
      </c>
    </row>
    <row r="665" spans="1:8" x14ac:dyDescent="0.25">
      <c r="A665" s="10">
        <v>35642</v>
      </c>
      <c r="B665" s="11" t="s">
        <v>8</v>
      </c>
      <c r="C665" s="11" t="s">
        <v>67</v>
      </c>
      <c r="D665" s="11" t="s">
        <v>68</v>
      </c>
      <c r="E665" s="13" t="s">
        <v>13</v>
      </c>
      <c r="F665" s="11" t="s">
        <v>571</v>
      </c>
      <c r="G665" s="11" t="s">
        <v>572</v>
      </c>
      <c r="H665" s="13">
        <v>150</v>
      </c>
    </row>
    <row r="666" spans="1:8" x14ac:dyDescent="0.25">
      <c r="A666" s="10">
        <v>35642</v>
      </c>
      <c r="B666" s="11" t="s">
        <v>8</v>
      </c>
      <c r="C666" s="11" t="s">
        <v>67</v>
      </c>
      <c r="D666" s="11" t="s">
        <v>457</v>
      </c>
      <c r="E666" s="13" t="s">
        <v>13</v>
      </c>
      <c r="F666" s="11" t="s">
        <v>126</v>
      </c>
      <c r="G666" s="11" t="s">
        <v>570</v>
      </c>
      <c r="H666" s="13">
        <v>175</v>
      </c>
    </row>
    <row r="667" spans="1:8" x14ac:dyDescent="0.25">
      <c r="A667" s="10">
        <v>35642</v>
      </c>
      <c r="B667" s="11" t="s">
        <v>8</v>
      </c>
      <c r="C667" s="11" t="s">
        <v>67</v>
      </c>
      <c r="D667" s="11" t="s">
        <v>328</v>
      </c>
      <c r="E667" s="13" t="s">
        <v>13</v>
      </c>
      <c r="F667" s="11" t="s">
        <v>29</v>
      </c>
      <c r="G667" s="11" t="s">
        <v>30</v>
      </c>
      <c r="H667" s="13">
        <v>110</v>
      </c>
    </row>
    <row r="668" spans="1:8" x14ac:dyDescent="0.25">
      <c r="A668" s="10">
        <v>35642</v>
      </c>
      <c r="B668" s="11" t="s">
        <v>8</v>
      </c>
      <c r="C668" s="11" t="s">
        <v>67</v>
      </c>
      <c r="D668" s="11" t="s">
        <v>328</v>
      </c>
      <c r="E668" s="13" t="s">
        <v>13</v>
      </c>
      <c r="F668" s="11" t="s">
        <v>571</v>
      </c>
      <c r="G668" s="11" t="s">
        <v>572</v>
      </c>
      <c r="H668" s="13">
        <v>126.7</v>
      </c>
    </row>
    <row r="669" spans="1:8" x14ac:dyDescent="0.25">
      <c r="A669" s="10">
        <v>35642</v>
      </c>
      <c r="B669" s="11" t="s">
        <v>8</v>
      </c>
      <c r="C669" s="11" t="s">
        <v>67</v>
      </c>
      <c r="D669" s="11" t="s">
        <v>328</v>
      </c>
      <c r="E669" s="13" t="s">
        <v>13</v>
      </c>
      <c r="F669" s="11" t="s">
        <v>19</v>
      </c>
      <c r="G669" s="11" t="s">
        <v>573</v>
      </c>
      <c r="H669" s="13">
        <v>2815.7</v>
      </c>
    </row>
    <row r="670" spans="1:8" x14ac:dyDescent="0.25">
      <c r="A670" s="10">
        <v>35642</v>
      </c>
      <c r="B670" s="11" t="s">
        <v>8</v>
      </c>
      <c r="C670" s="11" t="s">
        <v>67</v>
      </c>
      <c r="D670" s="11" t="s">
        <v>328</v>
      </c>
      <c r="E670" s="13" t="s">
        <v>13</v>
      </c>
      <c r="F670" s="11" t="s">
        <v>19</v>
      </c>
      <c r="G670" s="11" t="s">
        <v>574</v>
      </c>
      <c r="H670" s="13">
        <v>256.2</v>
      </c>
    </row>
    <row r="671" spans="1:8" x14ac:dyDescent="0.25">
      <c r="A671" s="10">
        <v>35642</v>
      </c>
      <c r="B671" s="11" t="s">
        <v>8</v>
      </c>
      <c r="C671" s="11" t="s">
        <v>67</v>
      </c>
      <c r="D671" s="11" t="s">
        <v>328</v>
      </c>
      <c r="E671" s="13" t="s">
        <v>188</v>
      </c>
      <c r="F671" s="11" t="s">
        <v>188</v>
      </c>
      <c r="G671" s="11" t="s">
        <v>187</v>
      </c>
      <c r="H671" s="13">
        <v>2392.1</v>
      </c>
    </row>
    <row r="672" spans="1:8" x14ac:dyDescent="0.25">
      <c r="A672" s="10">
        <v>35642</v>
      </c>
      <c r="B672" s="11" t="s">
        <v>8</v>
      </c>
      <c r="C672" s="11" t="s">
        <v>9</v>
      </c>
      <c r="D672" s="11" t="s">
        <v>251</v>
      </c>
      <c r="E672" s="13" t="s">
        <v>13</v>
      </c>
      <c r="F672" s="11" t="s">
        <v>11</v>
      </c>
      <c r="G672" s="11" t="s">
        <v>576</v>
      </c>
      <c r="H672" s="13">
        <v>300</v>
      </c>
    </row>
    <row r="673" spans="1:8" x14ac:dyDescent="0.25">
      <c r="A673" s="10">
        <v>35642</v>
      </c>
      <c r="B673" s="11" t="s">
        <v>8</v>
      </c>
      <c r="C673" s="11" t="s">
        <v>9</v>
      </c>
      <c r="D673" s="11" t="s">
        <v>153</v>
      </c>
      <c r="E673" s="13" t="s">
        <v>13</v>
      </c>
      <c r="F673" s="11" t="s">
        <v>71</v>
      </c>
      <c r="G673" s="11" t="s">
        <v>575</v>
      </c>
      <c r="H673" s="13">
        <v>140</v>
      </c>
    </row>
    <row r="674" spans="1:8" x14ac:dyDescent="0.25">
      <c r="A674" s="10">
        <v>35642</v>
      </c>
      <c r="B674" s="11" t="s">
        <v>8</v>
      </c>
      <c r="C674" s="11" t="s">
        <v>9</v>
      </c>
      <c r="D674" s="11" t="s">
        <v>153</v>
      </c>
      <c r="E674" s="13" t="s">
        <v>13</v>
      </c>
      <c r="F674" s="11" t="s">
        <v>71</v>
      </c>
      <c r="G674" s="11" t="s">
        <v>69</v>
      </c>
      <c r="H674" s="13">
        <v>100</v>
      </c>
    </row>
    <row r="675" spans="1:8" x14ac:dyDescent="0.25">
      <c r="A675" s="10">
        <v>35642</v>
      </c>
      <c r="B675" s="11" t="s">
        <v>8</v>
      </c>
      <c r="C675" s="11" t="s">
        <v>9</v>
      </c>
      <c r="D675" s="11" t="s">
        <v>153</v>
      </c>
      <c r="E675" s="13" t="s">
        <v>13</v>
      </c>
      <c r="F675" s="11" t="s">
        <v>71</v>
      </c>
      <c r="G675" s="11" t="s">
        <v>230</v>
      </c>
      <c r="H675" s="13">
        <v>1800</v>
      </c>
    </row>
    <row r="676" spans="1:8" x14ac:dyDescent="0.25">
      <c r="A676" s="10">
        <v>35642</v>
      </c>
      <c r="B676" s="11" t="s">
        <v>8</v>
      </c>
      <c r="C676" s="11" t="s">
        <v>9</v>
      </c>
      <c r="D676" s="11" t="s">
        <v>153</v>
      </c>
      <c r="E676" s="13" t="s">
        <v>13</v>
      </c>
      <c r="F676" s="11" t="s">
        <v>71</v>
      </c>
      <c r="G676" s="11" t="s">
        <v>200</v>
      </c>
      <c r="H676" s="13">
        <v>325</v>
      </c>
    </row>
    <row r="677" spans="1:8" x14ac:dyDescent="0.25">
      <c r="A677" s="10">
        <v>35642</v>
      </c>
      <c r="B677" s="11" t="s">
        <v>8</v>
      </c>
      <c r="C677" s="11" t="s">
        <v>9</v>
      </c>
      <c r="D677" s="11" t="s">
        <v>153</v>
      </c>
      <c r="E677" s="13" t="s">
        <v>13</v>
      </c>
      <c r="F677" s="11" t="s">
        <v>71</v>
      </c>
      <c r="G677" s="11" t="s">
        <v>117</v>
      </c>
      <c r="H677" s="13">
        <v>340</v>
      </c>
    </row>
    <row r="678" spans="1:8" x14ac:dyDescent="0.25">
      <c r="A678" s="10">
        <v>35642</v>
      </c>
      <c r="B678" s="11" t="s">
        <v>8</v>
      </c>
      <c r="C678" s="11" t="s">
        <v>9</v>
      </c>
      <c r="D678" s="11" t="s">
        <v>153</v>
      </c>
      <c r="E678" s="13" t="s">
        <v>13</v>
      </c>
      <c r="F678" s="11" t="s">
        <v>161</v>
      </c>
      <c r="G678" s="11" t="s">
        <v>162</v>
      </c>
      <c r="H678" s="13">
        <v>167.5</v>
      </c>
    </row>
    <row r="679" spans="1:8" x14ac:dyDescent="0.25">
      <c r="A679" s="10">
        <v>35642</v>
      </c>
      <c r="B679" s="11" t="s">
        <v>8</v>
      </c>
      <c r="C679" s="11" t="s">
        <v>9</v>
      </c>
      <c r="D679" s="11" t="s">
        <v>153</v>
      </c>
      <c r="E679" s="13" t="s">
        <v>13</v>
      </c>
      <c r="F679" s="11" t="s">
        <v>571</v>
      </c>
      <c r="G679" s="11" t="s">
        <v>364</v>
      </c>
      <c r="H679" s="13">
        <v>285</v>
      </c>
    </row>
    <row r="680" spans="1:8" x14ac:dyDescent="0.25">
      <c r="A680" s="10">
        <v>35642</v>
      </c>
      <c r="B680" s="11" t="s">
        <v>8</v>
      </c>
      <c r="C680" s="11" t="s">
        <v>9</v>
      </c>
      <c r="D680" s="11" t="s">
        <v>153</v>
      </c>
      <c r="E680" s="13" t="s">
        <v>13</v>
      </c>
      <c r="F680" s="11" t="s">
        <v>571</v>
      </c>
      <c r="G680" s="11" t="s">
        <v>572</v>
      </c>
      <c r="H680" s="13">
        <v>125</v>
      </c>
    </row>
    <row r="681" spans="1:8" x14ac:dyDescent="0.25">
      <c r="A681" s="10">
        <v>35642</v>
      </c>
      <c r="B681" s="11" t="s">
        <v>8</v>
      </c>
      <c r="C681" s="11" t="s">
        <v>9</v>
      </c>
      <c r="D681" s="11" t="s">
        <v>153</v>
      </c>
      <c r="E681" s="13" t="s">
        <v>13</v>
      </c>
      <c r="F681" s="11" t="s">
        <v>138</v>
      </c>
      <c r="G681" s="11" t="s">
        <v>205</v>
      </c>
      <c r="H681" s="13">
        <v>1100</v>
      </c>
    </row>
    <row r="682" spans="1:8" x14ac:dyDescent="0.25">
      <c r="A682" s="10">
        <v>35642</v>
      </c>
      <c r="B682" s="11" t="s">
        <v>8</v>
      </c>
      <c r="C682" s="11" t="s">
        <v>9</v>
      </c>
      <c r="D682" s="11" t="s">
        <v>153</v>
      </c>
      <c r="E682" s="13" t="s">
        <v>13</v>
      </c>
      <c r="F682" s="11" t="s">
        <v>19</v>
      </c>
      <c r="G682" s="11" t="s">
        <v>573</v>
      </c>
      <c r="H682" s="13">
        <v>1835</v>
      </c>
    </row>
    <row r="683" spans="1:8" x14ac:dyDescent="0.25">
      <c r="A683" s="10">
        <v>35642</v>
      </c>
      <c r="B683" s="11" t="s">
        <v>8</v>
      </c>
      <c r="C683" s="11" t="s">
        <v>9</v>
      </c>
      <c r="D683" s="11" t="s">
        <v>153</v>
      </c>
      <c r="E683" s="13" t="s">
        <v>13</v>
      </c>
      <c r="F683" s="11" t="s">
        <v>19</v>
      </c>
      <c r="G683" s="11" t="s">
        <v>574</v>
      </c>
      <c r="H683" s="13">
        <v>350</v>
      </c>
    </row>
    <row r="684" spans="1:8" x14ac:dyDescent="0.25">
      <c r="A684" s="10">
        <v>35642</v>
      </c>
      <c r="B684" s="11" t="s">
        <v>8</v>
      </c>
      <c r="C684" s="11" t="s">
        <v>9</v>
      </c>
      <c r="D684" s="11" t="s">
        <v>153</v>
      </c>
      <c r="E684" s="13" t="s">
        <v>13</v>
      </c>
      <c r="F684" s="11" t="s">
        <v>34</v>
      </c>
      <c r="G684" s="11" t="s">
        <v>36</v>
      </c>
      <c r="H684" s="13">
        <v>779.2</v>
      </c>
    </row>
    <row r="685" spans="1:8" x14ac:dyDescent="0.25">
      <c r="A685" s="10">
        <v>35642</v>
      </c>
      <c r="B685" s="11" t="s">
        <v>8</v>
      </c>
      <c r="C685" s="11" t="s">
        <v>9</v>
      </c>
      <c r="D685" s="11" t="s">
        <v>153</v>
      </c>
      <c r="E685" s="13" t="s">
        <v>13</v>
      </c>
      <c r="F685" s="11" t="s">
        <v>11</v>
      </c>
      <c r="G685" s="11" t="s">
        <v>150</v>
      </c>
      <c r="H685" s="13">
        <v>885</v>
      </c>
    </row>
    <row r="686" spans="1:8" x14ac:dyDescent="0.25">
      <c r="A686" s="10">
        <v>35642</v>
      </c>
      <c r="B686" s="11" t="s">
        <v>8</v>
      </c>
      <c r="C686" s="11" t="s">
        <v>9</v>
      </c>
      <c r="D686" s="11" t="s">
        <v>153</v>
      </c>
      <c r="E686" s="13" t="s">
        <v>13</v>
      </c>
      <c r="F686" s="11" t="s">
        <v>11</v>
      </c>
      <c r="G686" s="11" t="s">
        <v>576</v>
      </c>
      <c r="H686" s="13">
        <v>120</v>
      </c>
    </row>
    <row r="687" spans="1:8" x14ac:dyDescent="0.25">
      <c r="A687" s="10">
        <v>35642</v>
      </c>
      <c r="B687" s="11" t="s">
        <v>8</v>
      </c>
      <c r="C687" s="11" t="s">
        <v>9</v>
      </c>
      <c r="D687" s="11" t="s">
        <v>153</v>
      </c>
      <c r="E687" s="13" t="s">
        <v>13</v>
      </c>
      <c r="F687" s="11" t="s">
        <v>126</v>
      </c>
      <c r="G687" s="11" t="s">
        <v>570</v>
      </c>
      <c r="H687" s="13">
        <v>376.2</v>
      </c>
    </row>
    <row r="688" spans="1:8" x14ac:dyDescent="0.25">
      <c r="A688" s="10">
        <v>35642</v>
      </c>
      <c r="B688" s="11" t="s">
        <v>8</v>
      </c>
      <c r="C688" s="11" t="s">
        <v>9</v>
      </c>
      <c r="D688" s="11" t="s">
        <v>10</v>
      </c>
      <c r="E688" s="13" t="s">
        <v>603</v>
      </c>
      <c r="F688" s="11" t="s">
        <v>604</v>
      </c>
      <c r="G688" s="11" t="s">
        <v>605</v>
      </c>
      <c r="H688" s="13">
        <v>100</v>
      </c>
    </row>
    <row r="689" spans="1:8" x14ac:dyDescent="0.25">
      <c r="A689" s="10">
        <v>35642</v>
      </c>
      <c r="B689" s="11" t="s">
        <v>8</v>
      </c>
      <c r="C689" s="11" t="s">
        <v>9</v>
      </c>
      <c r="D689" s="11" t="s">
        <v>10</v>
      </c>
      <c r="E689" s="13" t="s">
        <v>89</v>
      </c>
      <c r="F689" s="11" t="s">
        <v>90</v>
      </c>
      <c r="G689" s="11" t="s">
        <v>90</v>
      </c>
      <c r="H689" s="13">
        <v>4039.9</v>
      </c>
    </row>
    <row r="690" spans="1:8" x14ac:dyDescent="0.25">
      <c r="A690" s="10">
        <v>35642</v>
      </c>
      <c r="B690" s="11" t="s">
        <v>8</v>
      </c>
      <c r="C690" s="11" t="s">
        <v>9</v>
      </c>
      <c r="D690" s="11" t="s">
        <v>10</v>
      </c>
      <c r="E690" s="13" t="s">
        <v>89</v>
      </c>
      <c r="F690" s="11" t="s">
        <v>102</v>
      </c>
      <c r="G690" s="11" t="s">
        <v>106</v>
      </c>
      <c r="H690" s="13">
        <v>1100</v>
      </c>
    </row>
    <row r="691" spans="1:8" x14ac:dyDescent="0.25">
      <c r="A691" s="10">
        <v>35642</v>
      </c>
      <c r="B691" s="11" t="s">
        <v>8</v>
      </c>
      <c r="C691" s="11" t="s">
        <v>9</v>
      </c>
      <c r="D691" s="11" t="s">
        <v>10</v>
      </c>
      <c r="E691" s="13" t="s">
        <v>89</v>
      </c>
      <c r="F691" s="11" t="s">
        <v>102</v>
      </c>
      <c r="G691" s="11" t="s">
        <v>103</v>
      </c>
      <c r="H691" s="13">
        <v>2234.6</v>
      </c>
    </row>
    <row r="692" spans="1:8" x14ac:dyDescent="0.25">
      <c r="A692" s="10">
        <v>35642</v>
      </c>
      <c r="B692" s="11" t="s">
        <v>8</v>
      </c>
      <c r="C692" s="11" t="s">
        <v>9</v>
      </c>
      <c r="D692" s="11" t="s">
        <v>10</v>
      </c>
      <c r="E692" s="13" t="s">
        <v>89</v>
      </c>
      <c r="F692" s="11" t="s">
        <v>577</v>
      </c>
      <c r="G692" s="11" t="s">
        <v>578</v>
      </c>
      <c r="H692" s="13">
        <v>400</v>
      </c>
    </row>
    <row r="693" spans="1:8" x14ac:dyDescent="0.25">
      <c r="A693" s="10">
        <v>35642</v>
      </c>
      <c r="B693" s="11" t="s">
        <v>8</v>
      </c>
      <c r="C693" s="11" t="s">
        <v>9</v>
      </c>
      <c r="D693" s="11" t="s">
        <v>10</v>
      </c>
      <c r="E693" s="13" t="s">
        <v>89</v>
      </c>
      <c r="F693" s="11" t="s">
        <v>577</v>
      </c>
      <c r="G693" s="11" t="s">
        <v>606</v>
      </c>
      <c r="H693" s="13">
        <v>114.8</v>
      </c>
    </row>
    <row r="694" spans="1:8" x14ac:dyDescent="0.25">
      <c r="A694" s="10">
        <v>35642</v>
      </c>
      <c r="B694" s="11" t="s">
        <v>8</v>
      </c>
      <c r="C694" s="11" t="s">
        <v>9</v>
      </c>
      <c r="D694" s="11" t="s">
        <v>10</v>
      </c>
      <c r="E694" s="13" t="s">
        <v>89</v>
      </c>
      <c r="F694" s="11" t="s">
        <v>577</v>
      </c>
      <c r="G694" s="11" t="s">
        <v>569</v>
      </c>
      <c r="H694" s="13">
        <v>650</v>
      </c>
    </row>
    <row r="695" spans="1:8" x14ac:dyDescent="0.25">
      <c r="A695" s="10">
        <v>35642</v>
      </c>
      <c r="B695" s="11" t="s">
        <v>8</v>
      </c>
      <c r="C695" s="11" t="s">
        <v>9</v>
      </c>
      <c r="D695" s="11" t="s">
        <v>10</v>
      </c>
      <c r="E695" s="13" t="s">
        <v>13</v>
      </c>
      <c r="F695" s="11" t="s">
        <v>29</v>
      </c>
      <c r="G695" s="11" t="s">
        <v>579</v>
      </c>
      <c r="H695" s="13">
        <v>100</v>
      </c>
    </row>
    <row r="696" spans="1:8" x14ac:dyDescent="0.25">
      <c r="A696" s="10">
        <v>35642</v>
      </c>
      <c r="B696" s="11" t="s">
        <v>8</v>
      </c>
      <c r="C696" s="11" t="s">
        <v>9</v>
      </c>
      <c r="D696" s="11" t="s">
        <v>10</v>
      </c>
      <c r="E696" s="13" t="s">
        <v>13</v>
      </c>
      <c r="F696" s="11" t="s">
        <v>29</v>
      </c>
      <c r="G696" s="11" t="s">
        <v>30</v>
      </c>
      <c r="H696" s="13">
        <v>1844.9</v>
      </c>
    </row>
    <row r="697" spans="1:8" x14ac:dyDescent="0.25">
      <c r="A697" s="10">
        <v>35642</v>
      </c>
      <c r="B697" s="11" t="s">
        <v>8</v>
      </c>
      <c r="C697" s="11" t="s">
        <v>9</v>
      </c>
      <c r="D697" s="11" t="s">
        <v>10</v>
      </c>
      <c r="E697" s="13" t="s">
        <v>13</v>
      </c>
      <c r="F697" s="11" t="s">
        <v>71</v>
      </c>
      <c r="G697" s="11" t="s">
        <v>580</v>
      </c>
      <c r="H697" s="13">
        <v>2899.9</v>
      </c>
    </row>
    <row r="698" spans="1:8" x14ac:dyDescent="0.25">
      <c r="A698" s="10">
        <v>35642</v>
      </c>
      <c r="B698" s="11" t="s">
        <v>8</v>
      </c>
      <c r="C698" s="11" t="s">
        <v>9</v>
      </c>
      <c r="D698" s="11" t="s">
        <v>10</v>
      </c>
      <c r="E698" s="13" t="s">
        <v>13</v>
      </c>
      <c r="F698" s="11" t="s">
        <v>71</v>
      </c>
      <c r="G698" s="11" t="s">
        <v>575</v>
      </c>
      <c r="H698" s="13">
        <v>4084.2</v>
      </c>
    </row>
    <row r="699" spans="1:8" x14ac:dyDescent="0.25">
      <c r="A699" s="10">
        <v>35642</v>
      </c>
      <c r="B699" s="11" t="s">
        <v>8</v>
      </c>
      <c r="C699" s="11" t="s">
        <v>9</v>
      </c>
      <c r="D699" s="11" t="s">
        <v>10</v>
      </c>
      <c r="E699" s="13" t="s">
        <v>13</v>
      </c>
      <c r="F699" s="11" t="s">
        <v>71</v>
      </c>
      <c r="G699" s="11" t="s">
        <v>69</v>
      </c>
      <c r="H699" s="13">
        <v>4806.3999999999996</v>
      </c>
    </row>
    <row r="700" spans="1:8" x14ac:dyDescent="0.25">
      <c r="A700" s="10">
        <v>35642</v>
      </c>
      <c r="B700" s="11" t="s">
        <v>8</v>
      </c>
      <c r="C700" s="11" t="s">
        <v>9</v>
      </c>
      <c r="D700" s="11" t="s">
        <v>10</v>
      </c>
      <c r="E700" s="13" t="s">
        <v>13</v>
      </c>
      <c r="F700" s="11" t="s">
        <v>71</v>
      </c>
      <c r="G700" s="11" t="s">
        <v>230</v>
      </c>
      <c r="H700" s="13">
        <v>3140</v>
      </c>
    </row>
    <row r="701" spans="1:8" x14ac:dyDescent="0.25">
      <c r="A701" s="10">
        <v>35642</v>
      </c>
      <c r="B701" s="11" t="s">
        <v>8</v>
      </c>
      <c r="C701" s="11" t="s">
        <v>9</v>
      </c>
      <c r="D701" s="11" t="s">
        <v>10</v>
      </c>
      <c r="E701" s="13" t="s">
        <v>13</v>
      </c>
      <c r="F701" s="11" t="s">
        <v>71</v>
      </c>
      <c r="G701" s="11" t="s">
        <v>200</v>
      </c>
      <c r="H701" s="13">
        <v>2931.7</v>
      </c>
    </row>
    <row r="702" spans="1:8" x14ac:dyDescent="0.25">
      <c r="A702" s="10">
        <v>35642</v>
      </c>
      <c r="B702" s="11" t="s">
        <v>8</v>
      </c>
      <c r="C702" s="11" t="s">
        <v>9</v>
      </c>
      <c r="D702" s="11" t="s">
        <v>10</v>
      </c>
      <c r="E702" s="13" t="s">
        <v>13</v>
      </c>
      <c r="F702" s="11" t="s">
        <v>71</v>
      </c>
      <c r="G702" s="11" t="s">
        <v>117</v>
      </c>
      <c r="H702" s="13">
        <v>3726.9</v>
      </c>
    </row>
    <row r="703" spans="1:8" x14ac:dyDescent="0.25">
      <c r="A703" s="10">
        <v>35642</v>
      </c>
      <c r="B703" s="11" t="s">
        <v>8</v>
      </c>
      <c r="C703" s="11" t="s">
        <v>9</v>
      </c>
      <c r="D703" s="11" t="s">
        <v>10</v>
      </c>
      <c r="E703" s="13" t="s">
        <v>13</v>
      </c>
      <c r="F703" s="11" t="s">
        <v>161</v>
      </c>
      <c r="G703" s="11" t="s">
        <v>581</v>
      </c>
      <c r="H703" s="13">
        <v>2245</v>
      </c>
    </row>
    <row r="704" spans="1:8" x14ac:dyDescent="0.25">
      <c r="A704" s="10">
        <v>35642</v>
      </c>
      <c r="B704" s="11" t="s">
        <v>8</v>
      </c>
      <c r="C704" s="11" t="s">
        <v>9</v>
      </c>
      <c r="D704" s="11" t="s">
        <v>10</v>
      </c>
      <c r="E704" s="13" t="s">
        <v>13</v>
      </c>
      <c r="F704" s="11" t="s">
        <v>161</v>
      </c>
      <c r="G704" s="11" t="s">
        <v>162</v>
      </c>
      <c r="H704" s="13">
        <v>1558</v>
      </c>
    </row>
    <row r="705" spans="1:8" x14ac:dyDescent="0.25">
      <c r="A705" s="10">
        <v>35642</v>
      </c>
      <c r="B705" s="11" t="s">
        <v>8</v>
      </c>
      <c r="C705" s="11" t="s">
        <v>9</v>
      </c>
      <c r="D705" s="11" t="s">
        <v>10</v>
      </c>
      <c r="E705" s="13" t="s">
        <v>13</v>
      </c>
      <c r="F705" s="11" t="s">
        <v>161</v>
      </c>
      <c r="G705" s="11" t="s">
        <v>582</v>
      </c>
      <c r="H705" s="13">
        <v>2001.8</v>
      </c>
    </row>
    <row r="706" spans="1:8" x14ac:dyDescent="0.25">
      <c r="A706" s="10">
        <v>35642</v>
      </c>
      <c r="B706" s="11" t="s">
        <v>8</v>
      </c>
      <c r="C706" s="11" t="s">
        <v>9</v>
      </c>
      <c r="D706" s="11" t="s">
        <v>10</v>
      </c>
      <c r="E706" s="13" t="s">
        <v>13</v>
      </c>
      <c r="F706" s="11" t="s">
        <v>161</v>
      </c>
      <c r="G706" s="11" t="s">
        <v>167</v>
      </c>
      <c r="H706" s="13">
        <v>7280.1</v>
      </c>
    </row>
    <row r="707" spans="1:8" x14ac:dyDescent="0.25">
      <c r="A707" s="10">
        <v>35642</v>
      </c>
      <c r="B707" s="11" t="s">
        <v>8</v>
      </c>
      <c r="C707" s="11" t="s">
        <v>9</v>
      </c>
      <c r="D707" s="11" t="s">
        <v>10</v>
      </c>
      <c r="E707" s="13" t="s">
        <v>13</v>
      </c>
      <c r="F707" s="11" t="s">
        <v>571</v>
      </c>
      <c r="G707" s="11" t="s">
        <v>364</v>
      </c>
      <c r="H707" s="13">
        <v>645</v>
      </c>
    </row>
    <row r="708" spans="1:8" x14ac:dyDescent="0.25">
      <c r="A708" s="10">
        <v>35642</v>
      </c>
      <c r="B708" s="11" t="s">
        <v>8</v>
      </c>
      <c r="C708" s="11" t="s">
        <v>9</v>
      </c>
      <c r="D708" s="11" t="s">
        <v>10</v>
      </c>
      <c r="E708" s="13" t="s">
        <v>13</v>
      </c>
      <c r="F708" s="11" t="s">
        <v>571</v>
      </c>
      <c r="G708" s="11" t="s">
        <v>133</v>
      </c>
      <c r="H708" s="13">
        <v>3979.4</v>
      </c>
    </row>
    <row r="709" spans="1:8" x14ac:dyDescent="0.25">
      <c r="A709" s="10">
        <v>35642</v>
      </c>
      <c r="B709" s="11" t="s">
        <v>8</v>
      </c>
      <c r="C709" s="11" t="s">
        <v>9</v>
      </c>
      <c r="D709" s="11" t="s">
        <v>10</v>
      </c>
      <c r="E709" s="13" t="s">
        <v>13</v>
      </c>
      <c r="F709" s="11" t="s">
        <v>571</v>
      </c>
      <c r="G709" s="11" t="s">
        <v>572</v>
      </c>
      <c r="H709" s="13">
        <v>3440.1</v>
      </c>
    </row>
    <row r="710" spans="1:8" x14ac:dyDescent="0.25">
      <c r="A710" s="10">
        <v>35642</v>
      </c>
      <c r="B710" s="11" t="s">
        <v>8</v>
      </c>
      <c r="C710" s="11" t="s">
        <v>9</v>
      </c>
      <c r="D710" s="11" t="s">
        <v>10</v>
      </c>
      <c r="E710" s="13" t="s">
        <v>13</v>
      </c>
      <c r="F710" s="11" t="s">
        <v>138</v>
      </c>
      <c r="G710" s="11" t="s">
        <v>205</v>
      </c>
      <c r="H710" s="13">
        <v>6103.5</v>
      </c>
    </row>
    <row r="711" spans="1:8" x14ac:dyDescent="0.25">
      <c r="A711" s="10">
        <v>35642</v>
      </c>
      <c r="B711" s="11" t="s">
        <v>8</v>
      </c>
      <c r="C711" s="11" t="s">
        <v>9</v>
      </c>
      <c r="D711" s="11" t="s">
        <v>10</v>
      </c>
      <c r="E711" s="13" t="s">
        <v>13</v>
      </c>
      <c r="F711" s="11" t="s">
        <v>138</v>
      </c>
      <c r="G711" s="11" t="s">
        <v>583</v>
      </c>
      <c r="H711" s="13">
        <v>427.2</v>
      </c>
    </row>
    <row r="712" spans="1:8" x14ac:dyDescent="0.25">
      <c r="A712" s="10">
        <v>35642</v>
      </c>
      <c r="B712" s="11" t="s">
        <v>8</v>
      </c>
      <c r="C712" s="11" t="s">
        <v>9</v>
      </c>
      <c r="D712" s="11" t="s">
        <v>10</v>
      </c>
      <c r="E712" s="13" t="s">
        <v>13</v>
      </c>
      <c r="F712" s="11" t="s">
        <v>138</v>
      </c>
      <c r="G712" s="11" t="s">
        <v>584</v>
      </c>
      <c r="H712" s="13">
        <v>525</v>
      </c>
    </row>
    <row r="713" spans="1:8" x14ac:dyDescent="0.25">
      <c r="A713" s="10">
        <v>35642</v>
      </c>
      <c r="B713" s="11" t="s">
        <v>8</v>
      </c>
      <c r="C713" s="11" t="s">
        <v>9</v>
      </c>
      <c r="D713" s="11" t="s">
        <v>10</v>
      </c>
      <c r="E713" s="13" t="s">
        <v>13</v>
      </c>
      <c r="F713" s="11" t="s">
        <v>138</v>
      </c>
      <c r="G713" s="11" t="s">
        <v>139</v>
      </c>
      <c r="H713" s="13">
        <v>1680</v>
      </c>
    </row>
    <row r="714" spans="1:8" x14ac:dyDescent="0.25">
      <c r="A714" s="10">
        <v>35642</v>
      </c>
      <c r="B714" s="11" t="s">
        <v>8</v>
      </c>
      <c r="C714" s="11" t="s">
        <v>9</v>
      </c>
      <c r="D714" s="11" t="s">
        <v>10</v>
      </c>
      <c r="E714" s="13" t="s">
        <v>13</v>
      </c>
      <c r="F714" s="11" t="s">
        <v>138</v>
      </c>
      <c r="G714" s="11" t="s">
        <v>585</v>
      </c>
      <c r="H714" s="13">
        <v>700</v>
      </c>
    </row>
    <row r="715" spans="1:8" x14ac:dyDescent="0.25">
      <c r="A715" s="10">
        <v>35642</v>
      </c>
      <c r="B715" s="11" t="s">
        <v>8</v>
      </c>
      <c r="C715" s="11" t="s">
        <v>9</v>
      </c>
      <c r="D715" s="11" t="s">
        <v>10</v>
      </c>
      <c r="E715" s="13" t="s">
        <v>13</v>
      </c>
      <c r="F715" s="11" t="s">
        <v>111</v>
      </c>
      <c r="G715" s="11" t="s">
        <v>112</v>
      </c>
      <c r="H715" s="13">
        <v>6055</v>
      </c>
    </row>
    <row r="716" spans="1:8" x14ac:dyDescent="0.25">
      <c r="A716" s="10">
        <v>35642</v>
      </c>
      <c r="B716" s="11" t="s">
        <v>8</v>
      </c>
      <c r="C716" s="11" t="s">
        <v>9</v>
      </c>
      <c r="D716" s="11" t="s">
        <v>10</v>
      </c>
      <c r="E716" s="13" t="s">
        <v>13</v>
      </c>
      <c r="F716" s="11" t="s">
        <v>111</v>
      </c>
      <c r="G716" s="11" t="s">
        <v>267</v>
      </c>
      <c r="H716" s="13">
        <v>340.7</v>
      </c>
    </row>
    <row r="717" spans="1:8" x14ac:dyDescent="0.25">
      <c r="A717" s="10">
        <v>35642</v>
      </c>
      <c r="B717" s="11" t="s">
        <v>8</v>
      </c>
      <c r="C717" s="11" t="s">
        <v>9</v>
      </c>
      <c r="D717" s="11" t="s">
        <v>10</v>
      </c>
      <c r="E717" s="13" t="s">
        <v>13</v>
      </c>
      <c r="F717" s="11" t="s">
        <v>111</v>
      </c>
      <c r="G717" s="11" t="s">
        <v>356</v>
      </c>
      <c r="H717" s="13">
        <v>640.6</v>
      </c>
    </row>
    <row r="718" spans="1:8" x14ac:dyDescent="0.25">
      <c r="A718" s="10">
        <v>35642</v>
      </c>
      <c r="B718" s="11" t="s">
        <v>8</v>
      </c>
      <c r="C718" s="11" t="s">
        <v>9</v>
      </c>
      <c r="D718" s="11" t="s">
        <v>10</v>
      </c>
      <c r="E718" s="13" t="s">
        <v>13</v>
      </c>
      <c r="F718" s="11" t="s">
        <v>111</v>
      </c>
      <c r="G718" s="11" t="s">
        <v>586</v>
      </c>
      <c r="H718" s="13">
        <v>150</v>
      </c>
    </row>
    <row r="719" spans="1:8" x14ac:dyDescent="0.25">
      <c r="A719" s="10">
        <v>35642</v>
      </c>
      <c r="B719" s="11" t="s">
        <v>8</v>
      </c>
      <c r="C719" s="11" t="s">
        <v>9</v>
      </c>
      <c r="D719" s="11" t="s">
        <v>10</v>
      </c>
      <c r="E719" s="13" t="s">
        <v>13</v>
      </c>
      <c r="F719" s="11" t="s">
        <v>248</v>
      </c>
      <c r="G719" s="11" t="s">
        <v>262</v>
      </c>
      <c r="H719" s="13">
        <v>4630.1000000000004</v>
      </c>
    </row>
    <row r="720" spans="1:8" x14ac:dyDescent="0.25">
      <c r="A720" s="10">
        <v>35642</v>
      </c>
      <c r="B720" s="11" t="s">
        <v>8</v>
      </c>
      <c r="C720" s="11" t="s">
        <v>9</v>
      </c>
      <c r="D720" s="11" t="s">
        <v>10</v>
      </c>
      <c r="E720" s="13" t="s">
        <v>13</v>
      </c>
      <c r="F720" s="11" t="s">
        <v>248</v>
      </c>
      <c r="G720" s="11" t="s">
        <v>587</v>
      </c>
      <c r="H720" s="13">
        <v>1870</v>
      </c>
    </row>
    <row r="721" spans="1:8" x14ac:dyDescent="0.25">
      <c r="A721" s="10">
        <v>35642</v>
      </c>
      <c r="B721" s="11" t="s">
        <v>8</v>
      </c>
      <c r="C721" s="11" t="s">
        <v>9</v>
      </c>
      <c r="D721" s="11" t="s">
        <v>10</v>
      </c>
      <c r="E721" s="13" t="s">
        <v>13</v>
      </c>
      <c r="F721" s="11" t="s">
        <v>248</v>
      </c>
      <c r="G721" s="11" t="s">
        <v>588</v>
      </c>
      <c r="H721" s="13">
        <v>2611.5</v>
      </c>
    </row>
    <row r="722" spans="1:8" x14ac:dyDescent="0.25">
      <c r="A722" s="10">
        <v>35642</v>
      </c>
      <c r="B722" s="11" t="s">
        <v>8</v>
      </c>
      <c r="C722" s="11" t="s">
        <v>9</v>
      </c>
      <c r="D722" s="11" t="s">
        <v>10</v>
      </c>
      <c r="E722" s="13" t="s">
        <v>13</v>
      </c>
      <c r="F722" s="11" t="s">
        <v>248</v>
      </c>
      <c r="G722" s="11" t="s">
        <v>43</v>
      </c>
      <c r="H722" s="13">
        <v>864.8</v>
      </c>
    </row>
    <row r="723" spans="1:8" x14ac:dyDescent="0.25">
      <c r="A723" s="10">
        <v>35642</v>
      </c>
      <c r="B723" s="11" t="s">
        <v>8</v>
      </c>
      <c r="C723" s="11" t="s">
        <v>9</v>
      </c>
      <c r="D723" s="11" t="s">
        <v>10</v>
      </c>
      <c r="E723" s="13" t="s">
        <v>13</v>
      </c>
      <c r="F723" s="11" t="s">
        <v>19</v>
      </c>
      <c r="G723" s="11" t="s">
        <v>589</v>
      </c>
      <c r="H723" s="13">
        <v>890</v>
      </c>
    </row>
    <row r="724" spans="1:8" x14ac:dyDescent="0.25">
      <c r="A724" s="10">
        <v>35642</v>
      </c>
      <c r="B724" s="11" t="s">
        <v>8</v>
      </c>
      <c r="C724" s="11" t="s">
        <v>9</v>
      </c>
      <c r="D724" s="11" t="s">
        <v>10</v>
      </c>
      <c r="E724" s="13" t="s">
        <v>13</v>
      </c>
      <c r="F724" s="11" t="s">
        <v>19</v>
      </c>
      <c r="G724" s="11" t="s">
        <v>573</v>
      </c>
      <c r="H724" s="13">
        <v>17864.599999999999</v>
      </c>
    </row>
    <row r="725" spans="1:8" x14ac:dyDescent="0.25">
      <c r="A725" s="10">
        <v>35642</v>
      </c>
      <c r="B725" s="11" t="s">
        <v>8</v>
      </c>
      <c r="C725" s="11" t="s">
        <v>9</v>
      </c>
      <c r="D725" s="11" t="s">
        <v>10</v>
      </c>
      <c r="E725" s="13" t="s">
        <v>13</v>
      </c>
      <c r="F725" s="11" t="s">
        <v>19</v>
      </c>
      <c r="G725" s="11" t="s">
        <v>590</v>
      </c>
      <c r="H725" s="13">
        <v>12139.4</v>
      </c>
    </row>
    <row r="726" spans="1:8" x14ac:dyDescent="0.25">
      <c r="A726" s="10">
        <v>35642</v>
      </c>
      <c r="B726" s="11" t="s">
        <v>8</v>
      </c>
      <c r="C726" s="11" t="s">
        <v>9</v>
      </c>
      <c r="D726" s="11" t="s">
        <v>10</v>
      </c>
      <c r="E726" s="13" t="s">
        <v>13</v>
      </c>
      <c r="F726" s="11" t="s">
        <v>19</v>
      </c>
      <c r="G726" s="11" t="s">
        <v>574</v>
      </c>
      <c r="H726" s="13">
        <v>5506.5</v>
      </c>
    </row>
    <row r="727" spans="1:8" x14ac:dyDescent="0.25">
      <c r="A727" s="10">
        <v>35642</v>
      </c>
      <c r="B727" s="11" t="s">
        <v>8</v>
      </c>
      <c r="C727" s="11" t="s">
        <v>9</v>
      </c>
      <c r="D727" s="11" t="s">
        <v>10</v>
      </c>
      <c r="E727" s="13" t="s">
        <v>13</v>
      </c>
      <c r="F727" s="11" t="s">
        <v>19</v>
      </c>
      <c r="G727" s="11" t="s">
        <v>21</v>
      </c>
      <c r="H727" s="13">
        <v>2893.6</v>
      </c>
    </row>
    <row r="728" spans="1:8" x14ac:dyDescent="0.25">
      <c r="A728" s="10">
        <v>35642</v>
      </c>
      <c r="B728" s="11" t="s">
        <v>8</v>
      </c>
      <c r="C728" s="11" t="s">
        <v>9</v>
      </c>
      <c r="D728" s="11" t="s">
        <v>10</v>
      </c>
      <c r="E728" s="13" t="s">
        <v>13</v>
      </c>
      <c r="F728" s="11" t="s">
        <v>591</v>
      </c>
      <c r="G728" s="11" t="s">
        <v>592</v>
      </c>
      <c r="H728" s="13">
        <v>375</v>
      </c>
    </row>
    <row r="729" spans="1:8" x14ac:dyDescent="0.25">
      <c r="A729" s="10">
        <v>35642</v>
      </c>
      <c r="B729" s="11" t="s">
        <v>8</v>
      </c>
      <c r="C729" s="11" t="s">
        <v>9</v>
      </c>
      <c r="D729" s="11" t="s">
        <v>10</v>
      </c>
      <c r="E729" s="13" t="s">
        <v>13</v>
      </c>
      <c r="F729" s="11" t="s">
        <v>34</v>
      </c>
      <c r="G729" s="11" t="s">
        <v>593</v>
      </c>
      <c r="H729" s="13">
        <v>117.5</v>
      </c>
    </row>
    <row r="730" spans="1:8" x14ac:dyDescent="0.25">
      <c r="A730" s="10">
        <v>35642</v>
      </c>
      <c r="B730" s="11" t="s">
        <v>8</v>
      </c>
      <c r="C730" s="11" t="s">
        <v>9</v>
      </c>
      <c r="D730" s="11" t="s">
        <v>10</v>
      </c>
      <c r="E730" s="13" t="s">
        <v>13</v>
      </c>
      <c r="F730" s="11" t="s">
        <v>34</v>
      </c>
      <c r="G730" s="11" t="s">
        <v>171</v>
      </c>
      <c r="H730" s="13">
        <v>2084.1</v>
      </c>
    </row>
    <row r="731" spans="1:8" x14ac:dyDescent="0.25">
      <c r="A731" s="10">
        <v>35642</v>
      </c>
      <c r="B731" s="11" t="s">
        <v>8</v>
      </c>
      <c r="C731" s="11" t="s">
        <v>9</v>
      </c>
      <c r="D731" s="11" t="s">
        <v>10</v>
      </c>
      <c r="E731" s="13" t="s">
        <v>13</v>
      </c>
      <c r="F731" s="11" t="s">
        <v>34</v>
      </c>
      <c r="G731" s="11" t="s">
        <v>57</v>
      </c>
      <c r="H731" s="13">
        <v>5928.2</v>
      </c>
    </row>
    <row r="732" spans="1:8" x14ac:dyDescent="0.25">
      <c r="A732" s="10">
        <v>35642</v>
      </c>
      <c r="B732" s="11" t="s">
        <v>8</v>
      </c>
      <c r="C732" s="11" t="s">
        <v>9</v>
      </c>
      <c r="D732" s="11" t="s">
        <v>10</v>
      </c>
      <c r="E732" s="13" t="s">
        <v>13</v>
      </c>
      <c r="F732" s="11" t="s">
        <v>34</v>
      </c>
      <c r="G732" s="11" t="s">
        <v>47</v>
      </c>
      <c r="H732" s="13">
        <v>2396.4</v>
      </c>
    </row>
    <row r="733" spans="1:8" x14ac:dyDescent="0.25">
      <c r="A733" s="10">
        <v>35642</v>
      </c>
      <c r="B733" s="11" t="s">
        <v>8</v>
      </c>
      <c r="C733" s="11" t="s">
        <v>9</v>
      </c>
      <c r="D733" s="11" t="s">
        <v>10</v>
      </c>
      <c r="E733" s="13" t="s">
        <v>13</v>
      </c>
      <c r="F733" s="11" t="s">
        <v>34</v>
      </c>
      <c r="G733" s="11" t="s">
        <v>36</v>
      </c>
      <c r="H733" s="13">
        <v>6034.4</v>
      </c>
    </row>
    <row r="734" spans="1:8" x14ac:dyDescent="0.25">
      <c r="A734" s="10">
        <v>35642</v>
      </c>
      <c r="B734" s="11" t="s">
        <v>8</v>
      </c>
      <c r="C734" s="11" t="s">
        <v>9</v>
      </c>
      <c r="D734" s="11" t="s">
        <v>10</v>
      </c>
      <c r="E734" s="13" t="s">
        <v>13</v>
      </c>
      <c r="F734" s="11" t="s">
        <v>42</v>
      </c>
      <c r="G734" s="11" t="s">
        <v>594</v>
      </c>
      <c r="H734" s="13">
        <v>720</v>
      </c>
    </row>
    <row r="735" spans="1:8" x14ac:dyDescent="0.25">
      <c r="A735" s="10">
        <v>35642</v>
      </c>
      <c r="B735" s="11" t="s">
        <v>8</v>
      </c>
      <c r="C735" s="11" t="s">
        <v>9</v>
      </c>
      <c r="D735" s="11" t="s">
        <v>10</v>
      </c>
      <c r="E735" s="13" t="s">
        <v>13</v>
      </c>
      <c r="F735" s="11" t="s">
        <v>42</v>
      </c>
      <c r="G735" s="11" t="s">
        <v>595</v>
      </c>
      <c r="H735" s="13">
        <v>2481</v>
      </c>
    </row>
    <row r="736" spans="1:8" x14ac:dyDescent="0.25">
      <c r="A736" s="10">
        <v>35642</v>
      </c>
      <c r="B736" s="11" t="s">
        <v>8</v>
      </c>
      <c r="C736" s="11" t="s">
        <v>9</v>
      </c>
      <c r="D736" s="11" t="s">
        <v>10</v>
      </c>
      <c r="E736" s="13" t="s">
        <v>13</v>
      </c>
      <c r="F736" s="11" t="s">
        <v>14</v>
      </c>
      <c r="G736" s="11" t="s">
        <v>94</v>
      </c>
      <c r="H736" s="13">
        <v>2517.1999999999998</v>
      </c>
    </row>
    <row r="737" spans="1:8" x14ac:dyDescent="0.25">
      <c r="A737" s="10">
        <v>35642</v>
      </c>
      <c r="B737" s="11" t="s">
        <v>8</v>
      </c>
      <c r="C737" s="11" t="s">
        <v>9</v>
      </c>
      <c r="D737" s="11" t="s">
        <v>10</v>
      </c>
      <c r="E737" s="13" t="s">
        <v>13</v>
      </c>
      <c r="F737" s="11" t="s">
        <v>14</v>
      </c>
      <c r="G737" s="11" t="s">
        <v>596</v>
      </c>
      <c r="H737" s="13">
        <v>2000</v>
      </c>
    </row>
    <row r="738" spans="1:8" x14ac:dyDescent="0.25">
      <c r="A738" s="10">
        <v>35642</v>
      </c>
      <c r="B738" s="11" t="s">
        <v>8</v>
      </c>
      <c r="C738" s="11" t="s">
        <v>9</v>
      </c>
      <c r="D738" s="11" t="s">
        <v>10</v>
      </c>
      <c r="E738" s="13" t="s">
        <v>13</v>
      </c>
      <c r="F738" s="11" t="s">
        <v>14</v>
      </c>
      <c r="G738" s="11" t="s">
        <v>597</v>
      </c>
      <c r="H738" s="13">
        <v>1225</v>
      </c>
    </row>
    <row r="739" spans="1:8" x14ac:dyDescent="0.25">
      <c r="A739" s="10">
        <v>35642</v>
      </c>
      <c r="B739" s="11" t="s">
        <v>8</v>
      </c>
      <c r="C739" s="11" t="s">
        <v>9</v>
      </c>
      <c r="D739" s="11" t="s">
        <v>10</v>
      </c>
      <c r="E739" s="13" t="s">
        <v>13</v>
      </c>
      <c r="F739" s="11" t="s">
        <v>11</v>
      </c>
      <c r="G739" s="11" t="s">
        <v>598</v>
      </c>
      <c r="H739" s="13">
        <v>484</v>
      </c>
    </row>
    <row r="740" spans="1:8" x14ac:dyDescent="0.25">
      <c r="A740" s="10">
        <v>35642</v>
      </c>
      <c r="B740" s="11" t="s">
        <v>8</v>
      </c>
      <c r="C740" s="11" t="s">
        <v>9</v>
      </c>
      <c r="D740" s="11" t="s">
        <v>10</v>
      </c>
      <c r="E740" s="13" t="s">
        <v>13</v>
      </c>
      <c r="F740" s="11" t="s">
        <v>11</v>
      </c>
      <c r="G740" s="11" t="s">
        <v>150</v>
      </c>
      <c r="H740" s="13">
        <v>8444.7999999999993</v>
      </c>
    </row>
    <row r="741" spans="1:8" x14ac:dyDescent="0.25">
      <c r="A741" s="10">
        <v>35642</v>
      </c>
      <c r="B741" s="11" t="s">
        <v>8</v>
      </c>
      <c r="C741" s="11" t="s">
        <v>9</v>
      </c>
      <c r="D741" s="11" t="s">
        <v>10</v>
      </c>
      <c r="E741" s="13" t="s">
        <v>13</v>
      </c>
      <c r="F741" s="11" t="s">
        <v>11</v>
      </c>
      <c r="G741" s="11" t="s">
        <v>576</v>
      </c>
      <c r="H741" s="13">
        <v>6209.1</v>
      </c>
    </row>
    <row r="742" spans="1:8" x14ac:dyDescent="0.25">
      <c r="A742" s="10">
        <v>35642</v>
      </c>
      <c r="B742" s="11" t="s">
        <v>8</v>
      </c>
      <c r="C742" s="11" t="s">
        <v>9</v>
      </c>
      <c r="D742" s="11" t="s">
        <v>10</v>
      </c>
      <c r="E742" s="13" t="s">
        <v>13</v>
      </c>
      <c r="F742" s="11" t="s">
        <v>126</v>
      </c>
      <c r="G742" s="11" t="s">
        <v>599</v>
      </c>
      <c r="H742" s="13">
        <v>4475.8</v>
      </c>
    </row>
    <row r="743" spans="1:8" x14ac:dyDescent="0.25">
      <c r="A743" s="10">
        <v>35642</v>
      </c>
      <c r="B743" s="11" t="s">
        <v>8</v>
      </c>
      <c r="C743" s="11" t="s">
        <v>9</v>
      </c>
      <c r="D743" s="11" t="s">
        <v>10</v>
      </c>
      <c r="E743" s="13" t="s">
        <v>13</v>
      </c>
      <c r="F743" s="11" t="s">
        <v>126</v>
      </c>
      <c r="G743" s="11" t="s">
        <v>570</v>
      </c>
      <c r="H743" s="13">
        <v>675</v>
      </c>
    </row>
    <row r="744" spans="1:8" x14ac:dyDescent="0.25">
      <c r="A744" s="10">
        <v>35642</v>
      </c>
      <c r="B744" s="11" t="s">
        <v>8</v>
      </c>
      <c r="C744" s="11" t="s">
        <v>9</v>
      </c>
      <c r="D744" s="11" t="s">
        <v>10</v>
      </c>
      <c r="E744" s="13" t="s">
        <v>13</v>
      </c>
      <c r="F744" s="11" t="s">
        <v>126</v>
      </c>
      <c r="G744" s="11" t="s">
        <v>600</v>
      </c>
      <c r="H744" s="13">
        <v>200</v>
      </c>
    </row>
    <row r="745" spans="1:8" x14ac:dyDescent="0.25">
      <c r="A745" s="10">
        <v>35642</v>
      </c>
      <c r="B745" s="11" t="s">
        <v>8</v>
      </c>
      <c r="C745" s="11" t="s">
        <v>9</v>
      </c>
      <c r="D745" s="11" t="s">
        <v>10</v>
      </c>
      <c r="E745" s="13" t="s">
        <v>188</v>
      </c>
      <c r="F745" s="11" t="s">
        <v>188</v>
      </c>
      <c r="G745" s="11" t="s">
        <v>601</v>
      </c>
      <c r="H745" s="13">
        <v>100</v>
      </c>
    </row>
    <row r="746" spans="1:8" x14ac:dyDescent="0.25">
      <c r="A746" s="10">
        <v>35642</v>
      </c>
      <c r="B746" s="11" t="s">
        <v>8</v>
      </c>
      <c r="C746" s="11" t="s">
        <v>9</v>
      </c>
      <c r="D746" s="11" t="s">
        <v>10</v>
      </c>
      <c r="E746" s="13" t="s">
        <v>188</v>
      </c>
      <c r="F746" s="11" t="s">
        <v>188</v>
      </c>
      <c r="G746" s="11" t="s">
        <v>602</v>
      </c>
      <c r="H746" s="13">
        <v>727.5</v>
      </c>
    </row>
    <row r="747" spans="1:8" x14ac:dyDescent="0.25">
      <c r="A747" s="10">
        <v>35642</v>
      </c>
      <c r="B747" s="11" t="s">
        <v>8</v>
      </c>
      <c r="C747" s="11" t="s">
        <v>9</v>
      </c>
      <c r="D747" s="11" t="s">
        <v>10</v>
      </c>
      <c r="E747" s="13" t="s">
        <v>188</v>
      </c>
      <c r="F747" s="11" t="s">
        <v>188</v>
      </c>
      <c r="G747" s="11" t="s">
        <v>187</v>
      </c>
      <c r="H747" s="13">
        <v>10008.6</v>
      </c>
    </row>
    <row r="748" spans="1:8" x14ac:dyDescent="0.25">
      <c r="A748" s="10">
        <v>35642</v>
      </c>
      <c r="B748" s="11" t="s">
        <v>97</v>
      </c>
      <c r="C748" s="11" t="s">
        <v>98</v>
      </c>
      <c r="D748" s="11" t="s">
        <v>462</v>
      </c>
      <c r="E748" s="13" t="s">
        <v>89</v>
      </c>
      <c r="F748" s="11" t="s">
        <v>102</v>
      </c>
      <c r="G748" s="11" t="s">
        <v>103</v>
      </c>
      <c r="H748" s="13">
        <v>250</v>
      </c>
    </row>
    <row r="749" spans="1:8" x14ac:dyDescent="0.25">
      <c r="A749" s="10">
        <v>35642</v>
      </c>
      <c r="B749" s="11" t="s">
        <v>97</v>
      </c>
      <c r="C749" s="11" t="s">
        <v>98</v>
      </c>
      <c r="D749" s="11" t="s">
        <v>99</v>
      </c>
      <c r="E749" s="13" t="s">
        <v>89</v>
      </c>
      <c r="F749" s="11" t="s">
        <v>102</v>
      </c>
      <c r="G749" s="11" t="s">
        <v>106</v>
      </c>
      <c r="H749" s="13">
        <v>260</v>
      </c>
    </row>
    <row r="750" spans="1:8" x14ac:dyDescent="0.25">
      <c r="A750" s="10">
        <v>35642</v>
      </c>
      <c r="B750" s="11" t="s">
        <v>97</v>
      </c>
      <c r="C750" s="11" t="s">
        <v>98</v>
      </c>
      <c r="D750" s="11" t="s">
        <v>99</v>
      </c>
      <c r="E750" s="13" t="s">
        <v>89</v>
      </c>
      <c r="F750" s="11" t="s">
        <v>102</v>
      </c>
      <c r="G750" s="11" t="s">
        <v>103</v>
      </c>
      <c r="H750" s="13">
        <v>422.5</v>
      </c>
    </row>
    <row r="751" spans="1:8" x14ac:dyDescent="0.25">
      <c r="A751" s="10">
        <v>35642</v>
      </c>
      <c r="B751" s="11" t="s">
        <v>97</v>
      </c>
      <c r="C751" s="11" t="s">
        <v>98</v>
      </c>
      <c r="D751" s="11" t="s">
        <v>99</v>
      </c>
      <c r="E751" s="13" t="s">
        <v>13</v>
      </c>
      <c r="F751" s="11" t="s">
        <v>71</v>
      </c>
      <c r="G751" s="11" t="s">
        <v>230</v>
      </c>
      <c r="H751" s="13">
        <v>550</v>
      </c>
    </row>
    <row r="752" spans="1:8" x14ac:dyDescent="0.25">
      <c r="A752" s="10">
        <v>35642</v>
      </c>
      <c r="B752" s="11" t="s">
        <v>97</v>
      </c>
      <c r="C752" s="11" t="s">
        <v>130</v>
      </c>
      <c r="D752" s="11" t="s">
        <v>288</v>
      </c>
      <c r="E752" s="13" t="s">
        <v>13</v>
      </c>
      <c r="F752" s="11" t="s">
        <v>138</v>
      </c>
      <c r="G752" s="11" t="s">
        <v>205</v>
      </c>
      <c r="H752" s="13">
        <v>658.8</v>
      </c>
    </row>
    <row r="753" spans="1:8" x14ac:dyDescent="0.25">
      <c r="A753" s="10">
        <v>35642</v>
      </c>
      <c r="B753" s="11" t="s">
        <v>97</v>
      </c>
      <c r="C753" s="11" t="s">
        <v>130</v>
      </c>
      <c r="D753" s="11" t="s">
        <v>288</v>
      </c>
      <c r="E753" s="13" t="s">
        <v>13</v>
      </c>
      <c r="F753" s="11" t="s">
        <v>138</v>
      </c>
      <c r="G753" s="11" t="s">
        <v>584</v>
      </c>
      <c r="H753" s="13">
        <v>350</v>
      </c>
    </row>
    <row r="754" spans="1:8" x14ac:dyDescent="0.25">
      <c r="A754" s="10">
        <v>35642</v>
      </c>
      <c r="B754" s="11" t="s">
        <v>97</v>
      </c>
      <c r="C754" s="11" t="s">
        <v>130</v>
      </c>
      <c r="D754" s="11" t="s">
        <v>288</v>
      </c>
      <c r="E754" s="13" t="s">
        <v>13</v>
      </c>
      <c r="F754" s="11" t="s">
        <v>11</v>
      </c>
      <c r="G754" s="11" t="s">
        <v>576</v>
      </c>
      <c r="H754" s="13">
        <v>300</v>
      </c>
    </row>
    <row r="755" spans="1:8" x14ac:dyDescent="0.25">
      <c r="A755" s="10">
        <v>35642</v>
      </c>
      <c r="B755" s="11" t="s">
        <v>97</v>
      </c>
      <c r="C755" s="11" t="s">
        <v>130</v>
      </c>
      <c r="D755" s="11" t="s">
        <v>131</v>
      </c>
      <c r="E755" s="13" t="s">
        <v>89</v>
      </c>
      <c r="F755" s="11" t="s">
        <v>90</v>
      </c>
      <c r="G755" s="11" t="s">
        <v>90</v>
      </c>
      <c r="H755" s="13">
        <v>200</v>
      </c>
    </row>
    <row r="756" spans="1:8" x14ac:dyDescent="0.25">
      <c r="A756" s="10">
        <v>35642</v>
      </c>
      <c r="B756" s="11" t="s">
        <v>97</v>
      </c>
      <c r="C756" s="11" t="s">
        <v>130</v>
      </c>
      <c r="D756" s="11" t="s">
        <v>131</v>
      </c>
      <c r="E756" s="13" t="s">
        <v>13</v>
      </c>
      <c r="F756" s="11" t="s">
        <v>71</v>
      </c>
      <c r="G756" s="11" t="s">
        <v>575</v>
      </c>
      <c r="H756" s="13">
        <v>250</v>
      </c>
    </row>
    <row r="757" spans="1:8" x14ac:dyDescent="0.25">
      <c r="A757" s="10">
        <v>35642</v>
      </c>
      <c r="B757" s="11" t="s">
        <v>97</v>
      </c>
      <c r="C757" s="11" t="s">
        <v>130</v>
      </c>
      <c r="D757" s="11" t="s">
        <v>131</v>
      </c>
      <c r="E757" s="13" t="s">
        <v>13</v>
      </c>
      <c r="F757" s="11" t="s">
        <v>571</v>
      </c>
      <c r="G757" s="11" t="s">
        <v>364</v>
      </c>
      <c r="H757" s="13">
        <v>200</v>
      </c>
    </row>
    <row r="758" spans="1:8" x14ac:dyDescent="0.25">
      <c r="A758" s="10">
        <v>35642</v>
      </c>
      <c r="B758" s="11" t="s">
        <v>97</v>
      </c>
      <c r="C758" s="11" t="s">
        <v>130</v>
      </c>
      <c r="D758" s="11" t="s">
        <v>131</v>
      </c>
      <c r="E758" s="13" t="s">
        <v>13</v>
      </c>
      <c r="F758" s="11" t="s">
        <v>19</v>
      </c>
      <c r="G758" s="11" t="s">
        <v>574</v>
      </c>
      <c r="H758" s="13">
        <v>553.1</v>
      </c>
    </row>
    <row r="759" spans="1:8" x14ac:dyDescent="0.25">
      <c r="A759" s="10">
        <v>35642</v>
      </c>
      <c r="B759" s="11" t="s">
        <v>97</v>
      </c>
      <c r="C759" s="11" t="s">
        <v>130</v>
      </c>
      <c r="D759" s="11" t="s">
        <v>131</v>
      </c>
      <c r="E759" s="13" t="s">
        <v>13</v>
      </c>
      <c r="F759" s="11" t="s">
        <v>126</v>
      </c>
      <c r="G759" s="11" t="s">
        <v>570</v>
      </c>
      <c r="H759" s="13">
        <v>350</v>
      </c>
    </row>
    <row r="760" spans="1:8" x14ac:dyDescent="0.25">
      <c r="A760" s="10">
        <v>35642</v>
      </c>
      <c r="B760" s="11" t="s">
        <v>97</v>
      </c>
      <c r="C760" s="11" t="s">
        <v>130</v>
      </c>
      <c r="D760" s="11" t="s">
        <v>466</v>
      </c>
      <c r="E760" s="13" t="s">
        <v>13</v>
      </c>
      <c r="F760" s="11" t="s">
        <v>138</v>
      </c>
      <c r="G760" s="11" t="s">
        <v>585</v>
      </c>
      <c r="H760" s="13">
        <v>1000</v>
      </c>
    </row>
    <row r="761" spans="1:8" x14ac:dyDescent="0.25">
      <c r="A761" s="10">
        <v>35673</v>
      </c>
      <c r="B761" s="11" t="s">
        <v>8</v>
      </c>
      <c r="C761" s="11" t="s">
        <v>67</v>
      </c>
      <c r="D761" s="11" t="s">
        <v>459</v>
      </c>
      <c r="E761" s="13" t="s">
        <v>13</v>
      </c>
      <c r="F761" s="11" t="s">
        <v>111</v>
      </c>
      <c r="G761" s="11" t="s">
        <v>356</v>
      </c>
      <c r="H761" s="13">
        <v>360</v>
      </c>
    </row>
    <row r="762" spans="1:8" x14ac:dyDescent="0.25">
      <c r="A762" s="10">
        <v>35673</v>
      </c>
      <c r="B762" s="11" t="s">
        <v>8</v>
      </c>
      <c r="C762" s="11" t="s">
        <v>67</v>
      </c>
      <c r="D762" s="11" t="s">
        <v>455</v>
      </c>
      <c r="E762" s="13" t="s">
        <v>13</v>
      </c>
      <c r="F762" s="11" t="s">
        <v>126</v>
      </c>
      <c r="G762" s="11" t="s">
        <v>570</v>
      </c>
      <c r="H762" s="13">
        <v>140</v>
      </c>
    </row>
    <row r="763" spans="1:8" x14ac:dyDescent="0.25">
      <c r="A763" s="10">
        <v>35673</v>
      </c>
      <c r="B763" s="11" t="s">
        <v>8</v>
      </c>
      <c r="C763" s="11" t="s">
        <v>67</v>
      </c>
      <c r="D763" s="11" t="s">
        <v>456</v>
      </c>
      <c r="E763" s="13" t="s">
        <v>13</v>
      </c>
      <c r="F763" s="11" t="s">
        <v>11</v>
      </c>
      <c r="G763" s="11" t="s">
        <v>150</v>
      </c>
      <c r="H763" s="13">
        <v>962</v>
      </c>
    </row>
    <row r="764" spans="1:8" x14ac:dyDescent="0.25">
      <c r="A764" s="10">
        <v>35673</v>
      </c>
      <c r="B764" s="11" t="s">
        <v>8</v>
      </c>
      <c r="C764" s="11" t="s">
        <v>67</v>
      </c>
      <c r="D764" s="11" t="s">
        <v>68</v>
      </c>
      <c r="E764" s="13" t="s">
        <v>13</v>
      </c>
      <c r="F764" s="11" t="s">
        <v>571</v>
      </c>
      <c r="G764" s="11" t="s">
        <v>572</v>
      </c>
      <c r="H764" s="13">
        <v>150</v>
      </c>
    </row>
    <row r="765" spans="1:8" x14ac:dyDescent="0.25">
      <c r="A765" s="10">
        <v>35673</v>
      </c>
      <c r="B765" s="11" t="s">
        <v>8</v>
      </c>
      <c r="C765" s="11" t="s">
        <v>67</v>
      </c>
      <c r="D765" s="11" t="s">
        <v>457</v>
      </c>
      <c r="E765" s="13" t="s">
        <v>13</v>
      </c>
      <c r="F765" s="11" t="s">
        <v>126</v>
      </c>
      <c r="G765" s="11" t="s">
        <v>570</v>
      </c>
      <c r="H765" s="13">
        <v>175</v>
      </c>
    </row>
    <row r="766" spans="1:8" x14ac:dyDescent="0.25">
      <c r="A766" s="10">
        <v>35673</v>
      </c>
      <c r="B766" s="11" t="s">
        <v>8</v>
      </c>
      <c r="C766" s="11" t="s">
        <v>67</v>
      </c>
      <c r="D766" s="11" t="s">
        <v>328</v>
      </c>
      <c r="E766" s="13" t="s">
        <v>13</v>
      </c>
      <c r="F766" s="11" t="s">
        <v>29</v>
      </c>
      <c r="G766" s="11" t="s">
        <v>30</v>
      </c>
      <c r="H766" s="13">
        <v>110</v>
      </c>
    </row>
    <row r="767" spans="1:8" x14ac:dyDescent="0.25">
      <c r="A767" s="10">
        <v>35673</v>
      </c>
      <c r="B767" s="11" t="s">
        <v>8</v>
      </c>
      <c r="C767" s="11" t="s">
        <v>67</v>
      </c>
      <c r="D767" s="11" t="s">
        <v>328</v>
      </c>
      <c r="E767" s="13" t="s">
        <v>13</v>
      </c>
      <c r="F767" s="11" t="s">
        <v>571</v>
      </c>
      <c r="G767" s="11" t="s">
        <v>572</v>
      </c>
      <c r="H767" s="13">
        <v>126.7</v>
      </c>
    </row>
    <row r="768" spans="1:8" x14ac:dyDescent="0.25">
      <c r="A768" s="10">
        <v>35673</v>
      </c>
      <c r="B768" s="11" t="s">
        <v>8</v>
      </c>
      <c r="C768" s="11" t="s">
        <v>67</v>
      </c>
      <c r="D768" s="11" t="s">
        <v>328</v>
      </c>
      <c r="E768" s="13" t="s">
        <v>13</v>
      </c>
      <c r="F768" s="11" t="s">
        <v>19</v>
      </c>
      <c r="G768" s="11" t="s">
        <v>573</v>
      </c>
      <c r="H768" s="13">
        <v>2815.7</v>
      </c>
    </row>
    <row r="769" spans="1:8" x14ac:dyDescent="0.25">
      <c r="A769" s="10">
        <v>35673</v>
      </c>
      <c r="B769" s="11" t="s">
        <v>8</v>
      </c>
      <c r="C769" s="11" t="s">
        <v>67</v>
      </c>
      <c r="D769" s="11" t="s">
        <v>328</v>
      </c>
      <c r="E769" s="13" t="s">
        <v>13</v>
      </c>
      <c r="F769" s="11" t="s">
        <v>19</v>
      </c>
      <c r="G769" s="11" t="s">
        <v>574</v>
      </c>
      <c r="H769" s="13">
        <v>256.2</v>
      </c>
    </row>
    <row r="770" spans="1:8" x14ac:dyDescent="0.25">
      <c r="A770" s="10">
        <v>35673</v>
      </c>
      <c r="B770" s="11" t="s">
        <v>8</v>
      </c>
      <c r="C770" s="11" t="s">
        <v>67</v>
      </c>
      <c r="D770" s="11" t="s">
        <v>328</v>
      </c>
      <c r="E770" s="13" t="s">
        <v>188</v>
      </c>
      <c r="F770" s="11" t="s">
        <v>188</v>
      </c>
      <c r="G770" s="11" t="s">
        <v>187</v>
      </c>
      <c r="H770" s="13">
        <v>2392</v>
      </c>
    </row>
    <row r="771" spans="1:8" x14ac:dyDescent="0.25">
      <c r="A771" s="10">
        <v>35673</v>
      </c>
      <c r="B771" s="11" t="s">
        <v>8</v>
      </c>
      <c r="C771" s="11" t="s">
        <v>9</v>
      </c>
      <c r="D771" s="11" t="s">
        <v>251</v>
      </c>
      <c r="E771" s="13" t="s">
        <v>13</v>
      </c>
      <c r="F771" s="11" t="s">
        <v>11</v>
      </c>
      <c r="G771" s="11" t="s">
        <v>576</v>
      </c>
      <c r="H771" s="13">
        <v>300</v>
      </c>
    </row>
    <row r="772" spans="1:8" x14ac:dyDescent="0.25">
      <c r="A772" s="10">
        <v>35673</v>
      </c>
      <c r="B772" s="11" t="s">
        <v>8</v>
      </c>
      <c r="C772" s="11" t="s">
        <v>9</v>
      </c>
      <c r="D772" s="11" t="s">
        <v>153</v>
      </c>
      <c r="E772" s="13" t="s">
        <v>13</v>
      </c>
      <c r="F772" s="11" t="s">
        <v>71</v>
      </c>
      <c r="G772" s="11" t="s">
        <v>575</v>
      </c>
      <c r="H772" s="13">
        <v>140</v>
      </c>
    </row>
    <row r="773" spans="1:8" x14ac:dyDescent="0.25">
      <c r="A773" s="10">
        <v>35673</v>
      </c>
      <c r="B773" s="11" t="s">
        <v>8</v>
      </c>
      <c r="C773" s="11" t="s">
        <v>9</v>
      </c>
      <c r="D773" s="11" t="s">
        <v>153</v>
      </c>
      <c r="E773" s="13" t="s">
        <v>13</v>
      </c>
      <c r="F773" s="11" t="s">
        <v>71</v>
      </c>
      <c r="G773" s="11" t="s">
        <v>69</v>
      </c>
      <c r="H773" s="13">
        <v>100</v>
      </c>
    </row>
    <row r="774" spans="1:8" x14ac:dyDescent="0.25">
      <c r="A774" s="10">
        <v>35673</v>
      </c>
      <c r="B774" s="11" t="s">
        <v>8</v>
      </c>
      <c r="C774" s="11" t="s">
        <v>9</v>
      </c>
      <c r="D774" s="11" t="s">
        <v>153</v>
      </c>
      <c r="E774" s="13" t="s">
        <v>13</v>
      </c>
      <c r="F774" s="11" t="s">
        <v>71</v>
      </c>
      <c r="G774" s="11" t="s">
        <v>230</v>
      </c>
      <c r="H774" s="13">
        <v>1800</v>
      </c>
    </row>
    <row r="775" spans="1:8" x14ac:dyDescent="0.25">
      <c r="A775" s="10">
        <v>35673</v>
      </c>
      <c r="B775" s="11" t="s">
        <v>8</v>
      </c>
      <c r="C775" s="11" t="s">
        <v>9</v>
      </c>
      <c r="D775" s="11" t="s">
        <v>153</v>
      </c>
      <c r="E775" s="13" t="s">
        <v>13</v>
      </c>
      <c r="F775" s="11" t="s">
        <v>71</v>
      </c>
      <c r="G775" s="11" t="s">
        <v>200</v>
      </c>
      <c r="H775" s="13">
        <v>325</v>
      </c>
    </row>
    <row r="776" spans="1:8" x14ac:dyDescent="0.25">
      <c r="A776" s="10">
        <v>35673</v>
      </c>
      <c r="B776" s="11" t="s">
        <v>8</v>
      </c>
      <c r="C776" s="11" t="s">
        <v>9</v>
      </c>
      <c r="D776" s="11" t="s">
        <v>153</v>
      </c>
      <c r="E776" s="13" t="s">
        <v>13</v>
      </c>
      <c r="F776" s="11" t="s">
        <v>71</v>
      </c>
      <c r="G776" s="11" t="s">
        <v>117</v>
      </c>
      <c r="H776" s="13">
        <v>340</v>
      </c>
    </row>
    <row r="777" spans="1:8" x14ac:dyDescent="0.25">
      <c r="A777" s="10">
        <v>35673</v>
      </c>
      <c r="B777" s="11" t="s">
        <v>8</v>
      </c>
      <c r="C777" s="11" t="s">
        <v>9</v>
      </c>
      <c r="D777" s="11" t="s">
        <v>153</v>
      </c>
      <c r="E777" s="13" t="s">
        <v>13</v>
      </c>
      <c r="F777" s="11" t="s">
        <v>161</v>
      </c>
      <c r="G777" s="11" t="s">
        <v>162</v>
      </c>
      <c r="H777" s="13">
        <v>167.5</v>
      </c>
    </row>
    <row r="778" spans="1:8" x14ac:dyDescent="0.25">
      <c r="A778" s="10">
        <v>35673</v>
      </c>
      <c r="B778" s="11" t="s">
        <v>8</v>
      </c>
      <c r="C778" s="11" t="s">
        <v>9</v>
      </c>
      <c r="D778" s="11" t="s">
        <v>153</v>
      </c>
      <c r="E778" s="13" t="s">
        <v>13</v>
      </c>
      <c r="F778" s="11" t="s">
        <v>571</v>
      </c>
      <c r="G778" s="11" t="s">
        <v>364</v>
      </c>
      <c r="H778" s="13">
        <v>285</v>
      </c>
    </row>
    <row r="779" spans="1:8" x14ac:dyDescent="0.25">
      <c r="A779" s="10">
        <v>35673</v>
      </c>
      <c r="B779" s="11" t="s">
        <v>8</v>
      </c>
      <c r="C779" s="11" t="s">
        <v>9</v>
      </c>
      <c r="D779" s="11" t="s">
        <v>153</v>
      </c>
      <c r="E779" s="13" t="s">
        <v>13</v>
      </c>
      <c r="F779" s="11" t="s">
        <v>571</v>
      </c>
      <c r="G779" s="11" t="s">
        <v>572</v>
      </c>
      <c r="H779" s="13">
        <v>125</v>
      </c>
    </row>
    <row r="780" spans="1:8" x14ac:dyDescent="0.25">
      <c r="A780" s="10">
        <v>35673</v>
      </c>
      <c r="B780" s="11" t="s">
        <v>8</v>
      </c>
      <c r="C780" s="11" t="s">
        <v>9</v>
      </c>
      <c r="D780" s="11" t="s">
        <v>153</v>
      </c>
      <c r="E780" s="13" t="s">
        <v>13</v>
      </c>
      <c r="F780" s="11" t="s">
        <v>138</v>
      </c>
      <c r="G780" s="11" t="s">
        <v>205</v>
      </c>
      <c r="H780" s="13">
        <v>1100</v>
      </c>
    </row>
    <row r="781" spans="1:8" x14ac:dyDescent="0.25">
      <c r="A781" s="10">
        <v>35673</v>
      </c>
      <c r="B781" s="11" t="s">
        <v>8</v>
      </c>
      <c r="C781" s="11" t="s">
        <v>9</v>
      </c>
      <c r="D781" s="11" t="s">
        <v>153</v>
      </c>
      <c r="E781" s="13" t="s">
        <v>13</v>
      </c>
      <c r="F781" s="11" t="s">
        <v>19</v>
      </c>
      <c r="G781" s="11" t="s">
        <v>573</v>
      </c>
      <c r="H781" s="13">
        <v>2165</v>
      </c>
    </row>
    <row r="782" spans="1:8" x14ac:dyDescent="0.25">
      <c r="A782" s="10">
        <v>35673</v>
      </c>
      <c r="B782" s="11" t="s">
        <v>8</v>
      </c>
      <c r="C782" s="11" t="s">
        <v>9</v>
      </c>
      <c r="D782" s="11" t="s">
        <v>153</v>
      </c>
      <c r="E782" s="13" t="s">
        <v>13</v>
      </c>
      <c r="F782" s="11" t="s">
        <v>19</v>
      </c>
      <c r="G782" s="11" t="s">
        <v>574</v>
      </c>
      <c r="H782" s="13">
        <v>350</v>
      </c>
    </row>
    <row r="783" spans="1:8" x14ac:dyDescent="0.25">
      <c r="A783" s="10">
        <v>35673</v>
      </c>
      <c r="B783" s="11" t="s">
        <v>8</v>
      </c>
      <c r="C783" s="11" t="s">
        <v>9</v>
      </c>
      <c r="D783" s="11" t="s">
        <v>153</v>
      </c>
      <c r="E783" s="13" t="s">
        <v>13</v>
      </c>
      <c r="F783" s="11" t="s">
        <v>34</v>
      </c>
      <c r="G783" s="11" t="s">
        <v>36</v>
      </c>
      <c r="H783" s="13">
        <v>779.2</v>
      </c>
    </row>
    <row r="784" spans="1:8" x14ac:dyDescent="0.25">
      <c r="A784" s="10">
        <v>35673</v>
      </c>
      <c r="B784" s="11" t="s">
        <v>8</v>
      </c>
      <c r="C784" s="11" t="s">
        <v>9</v>
      </c>
      <c r="D784" s="11" t="s">
        <v>153</v>
      </c>
      <c r="E784" s="13" t="s">
        <v>13</v>
      </c>
      <c r="F784" s="11" t="s">
        <v>11</v>
      </c>
      <c r="G784" s="11" t="s">
        <v>150</v>
      </c>
      <c r="H784" s="13">
        <v>885</v>
      </c>
    </row>
    <row r="785" spans="1:8" x14ac:dyDescent="0.25">
      <c r="A785" s="10">
        <v>35673</v>
      </c>
      <c r="B785" s="11" t="s">
        <v>8</v>
      </c>
      <c r="C785" s="11" t="s">
        <v>9</v>
      </c>
      <c r="D785" s="11" t="s">
        <v>153</v>
      </c>
      <c r="E785" s="13" t="s">
        <v>13</v>
      </c>
      <c r="F785" s="11" t="s">
        <v>11</v>
      </c>
      <c r="G785" s="11" t="s">
        <v>576</v>
      </c>
      <c r="H785" s="13">
        <v>120</v>
      </c>
    </row>
    <row r="786" spans="1:8" x14ac:dyDescent="0.25">
      <c r="A786" s="10">
        <v>35673</v>
      </c>
      <c r="B786" s="11" t="s">
        <v>8</v>
      </c>
      <c r="C786" s="11" t="s">
        <v>9</v>
      </c>
      <c r="D786" s="11" t="s">
        <v>153</v>
      </c>
      <c r="E786" s="13" t="s">
        <v>13</v>
      </c>
      <c r="F786" s="11" t="s">
        <v>126</v>
      </c>
      <c r="G786" s="11" t="s">
        <v>570</v>
      </c>
      <c r="H786" s="13">
        <v>375</v>
      </c>
    </row>
    <row r="787" spans="1:8" x14ac:dyDescent="0.25">
      <c r="A787" s="10">
        <v>35673</v>
      </c>
      <c r="B787" s="11" t="s">
        <v>8</v>
      </c>
      <c r="C787" s="11" t="s">
        <v>9</v>
      </c>
      <c r="D787" s="11" t="s">
        <v>10</v>
      </c>
      <c r="E787" s="13" t="s">
        <v>603</v>
      </c>
      <c r="F787" s="11" t="s">
        <v>604</v>
      </c>
      <c r="G787" s="11" t="s">
        <v>605</v>
      </c>
      <c r="H787" s="13">
        <v>100</v>
      </c>
    </row>
    <row r="788" spans="1:8" x14ac:dyDescent="0.25">
      <c r="A788" s="10">
        <v>35673</v>
      </c>
      <c r="B788" s="11" t="s">
        <v>8</v>
      </c>
      <c r="C788" s="11" t="s">
        <v>9</v>
      </c>
      <c r="D788" s="11" t="s">
        <v>10</v>
      </c>
      <c r="E788" s="13" t="s">
        <v>89</v>
      </c>
      <c r="F788" s="11" t="s">
        <v>90</v>
      </c>
      <c r="G788" s="11" t="s">
        <v>90</v>
      </c>
      <c r="H788" s="13">
        <v>4039.9</v>
      </c>
    </row>
    <row r="789" spans="1:8" x14ac:dyDescent="0.25">
      <c r="A789" s="10">
        <v>35673</v>
      </c>
      <c r="B789" s="11" t="s">
        <v>8</v>
      </c>
      <c r="C789" s="11" t="s">
        <v>9</v>
      </c>
      <c r="D789" s="11" t="s">
        <v>10</v>
      </c>
      <c r="E789" s="13" t="s">
        <v>89</v>
      </c>
      <c r="F789" s="11" t="s">
        <v>102</v>
      </c>
      <c r="G789" s="11" t="s">
        <v>106</v>
      </c>
      <c r="H789" s="13">
        <v>1292.5</v>
      </c>
    </row>
    <row r="790" spans="1:8" x14ac:dyDescent="0.25">
      <c r="A790" s="10">
        <v>35673</v>
      </c>
      <c r="B790" s="11" t="s">
        <v>8</v>
      </c>
      <c r="C790" s="11" t="s">
        <v>9</v>
      </c>
      <c r="D790" s="11" t="s">
        <v>10</v>
      </c>
      <c r="E790" s="13" t="s">
        <v>89</v>
      </c>
      <c r="F790" s="11" t="s">
        <v>102</v>
      </c>
      <c r="G790" s="11" t="s">
        <v>103</v>
      </c>
      <c r="H790" s="13">
        <v>2432.1</v>
      </c>
    </row>
    <row r="791" spans="1:8" x14ac:dyDescent="0.25">
      <c r="A791" s="10">
        <v>35673</v>
      </c>
      <c r="B791" s="11" t="s">
        <v>8</v>
      </c>
      <c r="C791" s="11" t="s">
        <v>9</v>
      </c>
      <c r="D791" s="11" t="s">
        <v>10</v>
      </c>
      <c r="E791" s="13" t="s">
        <v>89</v>
      </c>
      <c r="F791" s="11" t="s">
        <v>577</v>
      </c>
      <c r="G791" s="11" t="s">
        <v>578</v>
      </c>
      <c r="H791" s="13">
        <v>1125</v>
      </c>
    </row>
    <row r="792" spans="1:8" x14ac:dyDescent="0.25">
      <c r="A792" s="10">
        <v>35673</v>
      </c>
      <c r="B792" s="11" t="s">
        <v>8</v>
      </c>
      <c r="C792" s="11" t="s">
        <v>9</v>
      </c>
      <c r="D792" s="11" t="s">
        <v>10</v>
      </c>
      <c r="E792" s="13" t="s">
        <v>89</v>
      </c>
      <c r="F792" s="11" t="s">
        <v>577</v>
      </c>
      <c r="G792" s="11" t="s">
        <v>606</v>
      </c>
      <c r="H792" s="13">
        <v>114.8</v>
      </c>
    </row>
    <row r="793" spans="1:8" x14ac:dyDescent="0.25">
      <c r="A793" s="10">
        <v>35673</v>
      </c>
      <c r="B793" s="11" t="s">
        <v>8</v>
      </c>
      <c r="C793" s="11" t="s">
        <v>9</v>
      </c>
      <c r="D793" s="11" t="s">
        <v>10</v>
      </c>
      <c r="E793" s="13" t="s">
        <v>89</v>
      </c>
      <c r="F793" s="11" t="s">
        <v>577</v>
      </c>
      <c r="G793" s="11" t="s">
        <v>569</v>
      </c>
      <c r="H793" s="13">
        <v>650</v>
      </c>
    </row>
    <row r="794" spans="1:8" x14ac:dyDescent="0.25">
      <c r="A794" s="10">
        <v>35673</v>
      </c>
      <c r="B794" s="11" t="s">
        <v>8</v>
      </c>
      <c r="C794" s="11" t="s">
        <v>9</v>
      </c>
      <c r="D794" s="11" t="s">
        <v>10</v>
      </c>
      <c r="E794" s="13" t="s">
        <v>13</v>
      </c>
      <c r="F794" s="11" t="s">
        <v>29</v>
      </c>
      <c r="G794" s="11" t="s">
        <v>579</v>
      </c>
      <c r="H794" s="13">
        <v>100</v>
      </c>
    </row>
    <row r="795" spans="1:8" x14ac:dyDescent="0.25">
      <c r="A795" s="10">
        <v>35673</v>
      </c>
      <c r="B795" s="11" t="s">
        <v>8</v>
      </c>
      <c r="C795" s="11" t="s">
        <v>9</v>
      </c>
      <c r="D795" s="11" t="s">
        <v>10</v>
      </c>
      <c r="E795" s="13" t="s">
        <v>13</v>
      </c>
      <c r="F795" s="11" t="s">
        <v>29</v>
      </c>
      <c r="G795" s="11" t="s">
        <v>30</v>
      </c>
      <c r="H795" s="13">
        <v>1719.9</v>
      </c>
    </row>
    <row r="796" spans="1:8" x14ac:dyDescent="0.25">
      <c r="A796" s="10">
        <v>35673</v>
      </c>
      <c r="B796" s="11" t="s">
        <v>8</v>
      </c>
      <c r="C796" s="11" t="s">
        <v>9</v>
      </c>
      <c r="D796" s="11" t="s">
        <v>10</v>
      </c>
      <c r="E796" s="13" t="s">
        <v>13</v>
      </c>
      <c r="F796" s="11" t="s">
        <v>71</v>
      </c>
      <c r="G796" s="11" t="s">
        <v>580</v>
      </c>
      <c r="H796" s="13">
        <v>2799.9</v>
      </c>
    </row>
    <row r="797" spans="1:8" x14ac:dyDescent="0.25">
      <c r="A797" s="10">
        <v>35673</v>
      </c>
      <c r="B797" s="11" t="s">
        <v>8</v>
      </c>
      <c r="C797" s="11" t="s">
        <v>9</v>
      </c>
      <c r="D797" s="11" t="s">
        <v>10</v>
      </c>
      <c r="E797" s="13" t="s">
        <v>13</v>
      </c>
      <c r="F797" s="11" t="s">
        <v>71</v>
      </c>
      <c r="G797" s="11" t="s">
        <v>575</v>
      </c>
      <c r="H797" s="13">
        <v>4004.2</v>
      </c>
    </row>
    <row r="798" spans="1:8" x14ac:dyDescent="0.25">
      <c r="A798" s="10">
        <v>35673</v>
      </c>
      <c r="B798" s="11" t="s">
        <v>8</v>
      </c>
      <c r="C798" s="11" t="s">
        <v>9</v>
      </c>
      <c r="D798" s="11" t="s">
        <v>10</v>
      </c>
      <c r="E798" s="13" t="s">
        <v>13</v>
      </c>
      <c r="F798" s="11" t="s">
        <v>71</v>
      </c>
      <c r="G798" s="11" t="s">
        <v>69</v>
      </c>
      <c r="H798" s="13">
        <v>4806.3999999999996</v>
      </c>
    </row>
    <row r="799" spans="1:8" x14ac:dyDescent="0.25">
      <c r="A799" s="10">
        <v>35673</v>
      </c>
      <c r="B799" s="11" t="s">
        <v>8</v>
      </c>
      <c r="C799" s="11" t="s">
        <v>9</v>
      </c>
      <c r="D799" s="11" t="s">
        <v>10</v>
      </c>
      <c r="E799" s="13" t="s">
        <v>13</v>
      </c>
      <c r="F799" s="11" t="s">
        <v>71</v>
      </c>
      <c r="G799" s="11" t="s">
        <v>230</v>
      </c>
      <c r="H799" s="13">
        <v>3140</v>
      </c>
    </row>
    <row r="800" spans="1:8" x14ac:dyDescent="0.25">
      <c r="A800" s="10">
        <v>35673</v>
      </c>
      <c r="B800" s="11" t="s">
        <v>8</v>
      </c>
      <c r="C800" s="11" t="s">
        <v>9</v>
      </c>
      <c r="D800" s="11" t="s">
        <v>10</v>
      </c>
      <c r="E800" s="13" t="s">
        <v>13</v>
      </c>
      <c r="F800" s="11" t="s">
        <v>71</v>
      </c>
      <c r="G800" s="11" t="s">
        <v>200</v>
      </c>
      <c r="H800" s="13">
        <v>3106.7</v>
      </c>
    </row>
    <row r="801" spans="1:8" x14ac:dyDescent="0.25">
      <c r="A801" s="10">
        <v>35673</v>
      </c>
      <c r="B801" s="11" t="s">
        <v>8</v>
      </c>
      <c r="C801" s="11" t="s">
        <v>9</v>
      </c>
      <c r="D801" s="11" t="s">
        <v>10</v>
      </c>
      <c r="E801" s="13" t="s">
        <v>13</v>
      </c>
      <c r="F801" s="11" t="s">
        <v>71</v>
      </c>
      <c r="G801" s="11" t="s">
        <v>117</v>
      </c>
      <c r="H801" s="13">
        <v>3726.9</v>
      </c>
    </row>
    <row r="802" spans="1:8" x14ac:dyDescent="0.25">
      <c r="A802" s="10">
        <v>35673</v>
      </c>
      <c r="B802" s="11" t="s">
        <v>8</v>
      </c>
      <c r="C802" s="11" t="s">
        <v>9</v>
      </c>
      <c r="D802" s="11" t="s">
        <v>10</v>
      </c>
      <c r="E802" s="13" t="s">
        <v>13</v>
      </c>
      <c r="F802" s="11" t="s">
        <v>161</v>
      </c>
      <c r="G802" s="11" t="s">
        <v>581</v>
      </c>
      <c r="H802" s="13">
        <v>2208.6</v>
      </c>
    </row>
    <row r="803" spans="1:8" x14ac:dyDescent="0.25">
      <c r="A803" s="10">
        <v>35673</v>
      </c>
      <c r="B803" s="11" t="s">
        <v>8</v>
      </c>
      <c r="C803" s="11" t="s">
        <v>9</v>
      </c>
      <c r="D803" s="11" t="s">
        <v>10</v>
      </c>
      <c r="E803" s="13" t="s">
        <v>13</v>
      </c>
      <c r="F803" s="11" t="s">
        <v>161</v>
      </c>
      <c r="G803" s="11" t="s">
        <v>162</v>
      </c>
      <c r="H803" s="13">
        <v>1558</v>
      </c>
    </row>
    <row r="804" spans="1:8" x14ac:dyDescent="0.25">
      <c r="A804" s="10">
        <v>35673</v>
      </c>
      <c r="B804" s="11" t="s">
        <v>8</v>
      </c>
      <c r="C804" s="11" t="s">
        <v>9</v>
      </c>
      <c r="D804" s="11" t="s">
        <v>10</v>
      </c>
      <c r="E804" s="13" t="s">
        <v>13</v>
      </c>
      <c r="F804" s="11" t="s">
        <v>161</v>
      </c>
      <c r="G804" s="11" t="s">
        <v>582</v>
      </c>
      <c r="H804" s="13">
        <v>1876.8</v>
      </c>
    </row>
    <row r="805" spans="1:8" x14ac:dyDescent="0.25">
      <c r="A805" s="10">
        <v>35673</v>
      </c>
      <c r="B805" s="11" t="s">
        <v>8</v>
      </c>
      <c r="C805" s="11" t="s">
        <v>9</v>
      </c>
      <c r="D805" s="11" t="s">
        <v>10</v>
      </c>
      <c r="E805" s="13" t="s">
        <v>13</v>
      </c>
      <c r="F805" s="11" t="s">
        <v>161</v>
      </c>
      <c r="G805" s="11" t="s">
        <v>167</v>
      </c>
      <c r="H805" s="13">
        <v>6995.1</v>
      </c>
    </row>
    <row r="806" spans="1:8" x14ac:dyDescent="0.25">
      <c r="A806" s="10">
        <v>35673</v>
      </c>
      <c r="B806" s="11" t="s">
        <v>8</v>
      </c>
      <c r="C806" s="11" t="s">
        <v>9</v>
      </c>
      <c r="D806" s="11" t="s">
        <v>10</v>
      </c>
      <c r="E806" s="13" t="s">
        <v>13</v>
      </c>
      <c r="F806" s="11" t="s">
        <v>571</v>
      </c>
      <c r="G806" s="11" t="s">
        <v>364</v>
      </c>
      <c r="H806" s="13">
        <v>645</v>
      </c>
    </row>
    <row r="807" spans="1:8" x14ac:dyDescent="0.25">
      <c r="A807" s="10">
        <v>35673</v>
      </c>
      <c r="B807" s="11" t="s">
        <v>8</v>
      </c>
      <c r="C807" s="11" t="s">
        <v>9</v>
      </c>
      <c r="D807" s="11" t="s">
        <v>10</v>
      </c>
      <c r="E807" s="13" t="s">
        <v>13</v>
      </c>
      <c r="F807" s="11" t="s">
        <v>571</v>
      </c>
      <c r="G807" s="11" t="s">
        <v>133</v>
      </c>
      <c r="H807" s="13">
        <v>3979.4</v>
      </c>
    </row>
    <row r="808" spans="1:8" x14ac:dyDescent="0.25">
      <c r="A808" s="10">
        <v>35673</v>
      </c>
      <c r="B808" s="11" t="s">
        <v>8</v>
      </c>
      <c r="C808" s="11" t="s">
        <v>9</v>
      </c>
      <c r="D808" s="11" t="s">
        <v>10</v>
      </c>
      <c r="E808" s="13" t="s">
        <v>13</v>
      </c>
      <c r="F808" s="11" t="s">
        <v>571</v>
      </c>
      <c r="G808" s="11" t="s">
        <v>572</v>
      </c>
      <c r="H808" s="13">
        <v>3290.1</v>
      </c>
    </row>
    <row r="809" spans="1:8" x14ac:dyDescent="0.25">
      <c r="A809" s="10">
        <v>35673</v>
      </c>
      <c r="B809" s="11" t="s">
        <v>8</v>
      </c>
      <c r="C809" s="11" t="s">
        <v>9</v>
      </c>
      <c r="D809" s="11" t="s">
        <v>10</v>
      </c>
      <c r="E809" s="13" t="s">
        <v>13</v>
      </c>
      <c r="F809" s="11" t="s">
        <v>138</v>
      </c>
      <c r="G809" s="11" t="s">
        <v>205</v>
      </c>
      <c r="H809" s="13">
        <v>5453.5</v>
      </c>
    </row>
    <row r="810" spans="1:8" x14ac:dyDescent="0.25">
      <c r="A810" s="10">
        <v>35673</v>
      </c>
      <c r="B810" s="11" t="s">
        <v>8</v>
      </c>
      <c r="C810" s="11" t="s">
        <v>9</v>
      </c>
      <c r="D810" s="11" t="s">
        <v>10</v>
      </c>
      <c r="E810" s="13" t="s">
        <v>13</v>
      </c>
      <c r="F810" s="11" t="s">
        <v>138</v>
      </c>
      <c r="G810" s="11" t="s">
        <v>583</v>
      </c>
      <c r="H810" s="13">
        <v>427.2</v>
      </c>
    </row>
    <row r="811" spans="1:8" x14ac:dyDescent="0.25">
      <c r="A811" s="10">
        <v>35673</v>
      </c>
      <c r="B811" s="11" t="s">
        <v>8</v>
      </c>
      <c r="C811" s="11" t="s">
        <v>9</v>
      </c>
      <c r="D811" s="11" t="s">
        <v>10</v>
      </c>
      <c r="E811" s="13" t="s">
        <v>13</v>
      </c>
      <c r="F811" s="11" t="s">
        <v>138</v>
      </c>
      <c r="G811" s="11" t="s">
        <v>584</v>
      </c>
      <c r="H811" s="13">
        <v>525</v>
      </c>
    </row>
    <row r="812" spans="1:8" x14ac:dyDescent="0.25">
      <c r="A812" s="10">
        <v>35673</v>
      </c>
      <c r="B812" s="11" t="s">
        <v>8</v>
      </c>
      <c r="C812" s="11" t="s">
        <v>9</v>
      </c>
      <c r="D812" s="11" t="s">
        <v>10</v>
      </c>
      <c r="E812" s="13" t="s">
        <v>13</v>
      </c>
      <c r="F812" s="11" t="s">
        <v>138</v>
      </c>
      <c r="G812" s="11" t="s">
        <v>139</v>
      </c>
      <c r="H812" s="13">
        <v>1680</v>
      </c>
    </row>
    <row r="813" spans="1:8" x14ac:dyDescent="0.25">
      <c r="A813" s="10">
        <v>35673</v>
      </c>
      <c r="B813" s="11" t="s">
        <v>8</v>
      </c>
      <c r="C813" s="11" t="s">
        <v>9</v>
      </c>
      <c r="D813" s="11" t="s">
        <v>10</v>
      </c>
      <c r="E813" s="13" t="s">
        <v>13</v>
      </c>
      <c r="F813" s="11" t="s">
        <v>138</v>
      </c>
      <c r="G813" s="11" t="s">
        <v>585</v>
      </c>
      <c r="H813" s="13">
        <v>700</v>
      </c>
    </row>
    <row r="814" spans="1:8" x14ac:dyDescent="0.25">
      <c r="A814" s="10">
        <v>35673</v>
      </c>
      <c r="B814" s="11" t="s">
        <v>8</v>
      </c>
      <c r="C814" s="11" t="s">
        <v>9</v>
      </c>
      <c r="D814" s="11" t="s">
        <v>10</v>
      </c>
      <c r="E814" s="13" t="s">
        <v>13</v>
      </c>
      <c r="F814" s="11" t="s">
        <v>111</v>
      </c>
      <c r="G814" s="11" t="s">
        <v>112</v>
      </c>
      <c r="H814" s="13">
        <v>6055</v>
      </c>
    </row>
    <row r="815" spans="1:8" x14ac:dyDescent="0.25">
      <c r="A815" s="10">
        <v>35673</v>
      </c>
      <c r="B815" s="11" t="s">
        <v>8</v>
      </c>
      <c r="C815" s="11" t="s">
        <v>9</v>
      </c>
      <c r="D815" s="11" t="s">
        <v>10</v>
      </c>
      <c r="E815" s="13" t="s">
        <v>13</v>
      </c>
      <c r="F815" s="11" t="s">
        <v>111</v>
      </c>
      <c r="G815" s="11" t="s">
        <v>267</v>
      </c>
      <c r="H815" s="13">
        <v>340.7</v>
      </c>
    </row>
    <row r="816" spans="1:8" x14ac:dyDescent="0.25">
      <c r="A816" s="10">
        <v>35673</v>
      </c>
      <c r="B816" s="11" t="s">
        <v>8</v>
      </c>
      <c r="C816" s="11" t="s">
        <v>9</v>
      </c>
      <c r="D816" s="11" t="s">
        <v>10</v>
      </c>
      <c r="E816" s="13" t="s">
        <v>13</v>
      </c>
      <c r="F816" s="11" t="s">
        <v>111</v>
      </c>
      <c r="G816" s="11" t="s">
        <v>356</v>
      </c>
      <c r="H816" s="13">
        <v>640.6</v>
      </c>
    </row>
    <row r="817" spans="1:8" x14ac:dyDescent="0.25">
      <c r="A817" s="10">
        <v>35673</v>
      </c>
      <c r="B817" s="11" t="s">
        <v>8</v>
      </c>
      <c r="C817" s="11" t="s">
        <v>9</v>
      </c>
      <c r="D817" s="11" t="s">
        <v>10</v>
      </c>
      <c r="E817" s="13" t="s">
        <v>13</v>
      </c>
      <c r="F817" s="11" t="s">
        <v>111</v>
      </c>
      <c r="G817" s="11" t="s">
        <v>586</v>
      </c>
      <c r="H817" s="13">
        <v>150</v>
      </c>
    </row>
    <row r="818" spans="1:8" x14ac:dyDescent="0.25">
      <c r="A818" s="10">
        <v>35673</v>
      </c>
      <c r="B818" s="11" t="s">
        <v>8</v>
      </c>
      <c r="C818" s="11" t="s">
        <v>9</v>
      </c>
      <c r="D818" s="11" t="s">
        <v>10</v>
      </c>
      <c r="E818" s="13" t="s">
        <v>13</v>
      </c>
      <c r="F818" s="11" t="s">
        <v>248</v>
      </c>
      <c r="G818" s="11" t="s">
        <v>262</v>
      </c>
      <c r="H818" s="13">
        <v>4527</v>
      </c>
    </row>
    <row r="819" spans="1:8" x14ac:dyDescent="0.25">
      <c r="A819" s="10">
        <v>35673</v>
      </c>
      <c r="B819" s="11" t="s">
        <v>8</v>
      </c>
      <c r="C819" s="11" t="s">
        <v>9</v>
      </c>
      <c r="D819" s="11" t="s">
        <v>10</v>
      </c>
      <c r="E819" s="13" t="s">
        <v>13</v>
      </c>
      <c r="F819" s="11" t="s">
        <v>248</v>
      </c>
      <c r="G819" s="11" t="s">
        <v>587</v>
      </c>
      <c r="H819" s="13">
        <v>1870</v>
      </c>
    </row>
    <row r="820" spans="1:8" x14ac:dyDescent="0.25">
      <c r="A820" s="10">
        <v>35673</v>
      </c>
      <c r="B820" s="11" t="s">
        <v>8</v>
      </c>
      <c r="C820" s="11" t="s">
        <v>9</v>
      </c>
      <c r="D820" s="11" t="s">
        <v>10</v>
      </c>
      <c r="E820" s="13" t="s">
        <v>13</v>
      </c>
      <c r="F820" s="11" t="s">
        <v>248</v>
      </c>
      <c r="G820" s="11" t="s">
        <v>588</v>
      </c>
      <c r="H820" s="13">
        <v>2611.5</v>
      </c>
    </row>
    <row r="821" spans="1:8" x14ac:dyDescent="0.25">
      <c r="A821" s="10">
        <v>35673</v>
      </c>
      <c r="B821" s="11" t="s">
        <v>8</v>
      </c>
      <c r="C821" s="11" t="s">
        <v>9</v>
      </c>
      <c r="D821" s="11" t="s">
        <v>10</v>
      </c>
      <c r="E821" s="13" t="s">
        <v>13</v>
      </c>
      <c r="F821" s="11" t="s">
        <v>248</v>
      </c>
      <c r="G821" s="11" t="s">
        <v>43</v>
      </c>
      <c r="H821" s="13">
        <v>738.7</v>
      </c>
    </row>
    <row r="822" spans="1:8" x14ac:dyDescent="0.25">
      <c r="A822" s="10">
        <v>35673</v>
      </c>
      <c r="B822" s="11" t="s">
        <v>8</v>
      </c>
      <c r="C822" s="11" t="s">
        <v>9</v>
      </c>
      <c r="D822" s="11" t="s">
        <v>10</v>
      </c>
      <c r="E822" s="13" t="s">
        <v>13</v>
      </c>
      <c r="F822" s="11" t="s">
        <v>19</v>
      </c>
      <c r="G822" s="11" t="s">
        <v>589</v>
      </c>
      <c r="H822" s="13">
        <v>890</v>
      </c>
    </row>
    <row r="823" spans="1:8" x14ac:dyDescent="0.25">
      <c r="A823" s="10">
        <v>35673</v>
      </c>
      <c r="B823" s="11" t="s">
        <v>8</v>
      </c>
      <c r="C823" s="11" t="s">
        <v>9</v>
      </c>
      <c r="D823" s="11" t="s">
        <v>10</v>
      </c>
      <c r="E823" s="13" t="s">
        <v>13</v>
      </c>
      <c r="F823" s="11" t="s">
        <v>19</v>
      </c>
      <c r="G823" s="11" t="s">
        <v>573</v>
      </c>
      <c r="H823" s="13">
        <v>17845.5</v>
      </c>
    </row>
    <row r="824" spans="1:8" x14ac:dyDescent="0.25">
      <c r="A824" s="10">
        <v>35673</v>
      </c>
      <c r="B824" s="11" t="s">
        <v>8</v>
      </c>
      <c r="C824" s="11" t="s">
        <v>9</v>
      </c>
      <c r="D824" s="11" t="s">
        <v>10</v>
      </c>
      <c r="E824" s="13" t="s">
        <v>13</v>
      </c>
      <c r="F824" s="11" t="s">
        <v>19</v>
      </c>
      <c r="G824" s="11" t="s">
        <v>590</v>
      </c>
      <c r="H824" s="13">
        <v>12139.4</v>
      </c>
    </row>
    <row r="825" spans="1:8" x14ac:dyDescent="0.25">
      <c r="A825" s="10">
        <v>35673</v>
      </c>
      <c r="B825" s="11" t="s">
        <v>8</v>
      </c>
      <c r="C825" s="11" t="s">
        <v>9</v>
      </c>
      <c r="D825" s="11" t="s">
        <v>10</v>
      </c>
      <c r="E825" s="13" t="s">
        <v>13</v>
      </c>
      <c r="F825" s="11" t="s">
        <v>19</v>
      </c>
      <c r="G825" s="11" t="s">
        <v>574</v>
      </c>
      <c r="H825" s="13">
        <v>5606.5</v>
      </c>
    </row>
    <row r="826" spans="1:8" x14ac:dyDescent="0.25">
      <c r="A826" s="10">
        <v>35673</v>
      </c>
      <c r="B826" s="11" t="s">
        <v>8</v>
      </c>
      <c r="C826" s="11" t="s">
        <v>9</v>
      </c>
      <c r="D826" s="11" t="s">
        <v>10</v>
      </c>
      <c r="E826" s="13" t="s">
        <v>13</v>
      </c>
      <c r="F826" s="11" t="s">
        <v>19</v>
      </c>
      <c r="G826" s="11" t="s">
        <v>21</v>
      </c>
      <c r="H826" s="13">
        <v>2893.6</v>
      </c>
    </row>
    <row r="827" spans="1:8" x14ac:dyDescent="0.25">
      <c r="A827" s="10">
        <v>35673</v>
      </c>
      <c r="B827" s="11" t="s">
        <v>8</v>
      </c>
      <c r="C827" s="11" t="s">
        <v>9</v>
      </c>
      <c r="D827" s="11" t="s">
        <v>10</v>
      </c>
      <c r="E827" s="13" t="s">
        <v>13</v>
      </c>
      <c r="F827" s="11" t="s">
        <v>591</v>
      </c>
      <c r="G827" s="11" t="s">
        <v>592</v>
      </c>
      <c r="H827" s="13">
        <v>375</v>
      </c>
    </row>
    <row r="828" spans="1:8" x14ac:dyDescent="0.25">
      <c r="A828" s="10">
        <v>35673</v>
      </c>
      <c r="B828" s="11" t="s">
        <v>8</v>
      </c>
      <c r="C828" s="11" t="s">
        <v>9</v>
      </c>
      <c r="D828" s="11" t="s">
        <v>10</v>
      </c>
      <c r="E828" s="13" t="s">
        <v>13</v>
      </c>
      <c r="F828" s="11" t="s">
        <v>34</v>
      </c>
      <c r="G828" s="11" t="s">
        <v>593</v>
      </c>
      <c r="H828" s="13">
        <v>117.5</v>
      </c>
    </row>
    <row r="829" spans="1:8" x14ac:dyDescent="0.25">
      <c r="A829" s="10">
        <v>35673</v>
      </c>
      <c r="B829" s="11" t="s">
        <v>8</v>
      </c>
      <c r="C829" s="11" t="s">
        <v>9</v>
      </c>
      <c r="D829" s="11" t="s">
        <v>10</v>
      </c>
      <c r="E829" s="13" t="s">
        <v>13</v>
      </c>
      <c r="F829" s="11" t="s">
        <v>34</v>
      </c>
      <c r="G829" s="11" t="s">
        <v>171</v>
      </c>
      <c r="H829" s="13">
        <v>2084.1</v>
      </c>
    </row>
    <row r="830" spans="1:8" x14ac:dyDescent="0.25">
      <c r="A830" s="10">
        <v>35673</v>
      </c>
      <c r="B830" s="11" t="s">
        <v>8</v>
      </c>
      <c r="C830" s="11" t="s">
        <v>9</v>
      </c>
      <c r="D830" s="11" t="s">
        <v>10</v>
      </c>
      <c r="E830" s="13" t="s">
        <v>13</v>
      </c>
      <c r="F830" s="11" t="s">
        <v>34</v>
      </c>
      <c r="G830" s="11" t="s">
        <v>57</v>
      </c>
      <c r="H830" s="13">
        <v>5928.2</v>
      </c>
    </row>
    <row r="831" spans="1:8" x14ac:dyDescent="0.25">
      <c r="A831" s="10">
        <v>35673</v>
      </c>
      <c r="B831" s="11" t="s">
        <v>8</v>
      </c>
      <c r="C831" s="11" t="s">
        <v>9</v>
      </c>
      <c r="D831" s="11" t="s">
        <v>10</v>
      </c>
      <c r="E831" s="13" t="s">
        <v>13</v>
      </c>
      <c r="F831" s="11" t="s">
        <v>34</v>
      </c>
      <c r="G831" s="11" t="s">
        <v>47</v>
      </c>
      <c r="H831" s="13">
        <v>1099</v>
      </c>
    </row>
    <row r="832" spans="1:8" x14ac:dyDescent="0.25">
      <c r="A832" s="10">
        <v>35673</v>
      </c>
      <c r="B832" s="11" t="s">
        <v>8</v>
      </c>
      <c r="C832" s="11" t="s">
        <v>9</v>
      </c>
      <c r="D832" s="11" t="s">
        <v>10</v>
      </c>
      <c r="E832" s="13" t="s">
        <v>13</v>
      </c>
      <c r="F832" s="11" t="s">
        <v>34</v>
      </c>
      <c r="G832" s="11" t="s">
        <v>36</v>
      </c>
      <c r="H832" s="13">
        <v>5711.9</v>
      </c>
    </row>
    <row r="833" spans="1:8" x14ac:dyDescent="0.25">
      <c r="A833" s="10">
        <v>35673</v>
      </c>
      <c r="B833" s="11" t="s">
        <v>8</v>
      </c>
      <c r="C833" s="11" t="s">
        <v>9</v>
      </c>
      <c r="D833" s="11" t="s">
        <v>10</v>
      </c>
      <c r="E833" s="13" t="s">
        <v>13</v>
      </c>
      <c r="F833" s="11" t="s">
        <v>42</v>
      </c>
      <c r="G833" s="11" t="s">
        <v>594</v>
      </c>
      <c r="H833" s="13">
        <v>1245</v>
      </c>
    </row>
    <row r="834" spans="1:8" x14ac:dyDescent="0.25">
      <c r="A834" s="10">
        <v>35673</v>
      </c>
      <c r="B834" s="11" t="s">
        <v>8</v>
      </c>
      <c r="C834" s="11" t="s">
        <v>9</v>
      </c>
      <c r="D834" s="11" t="s">
        <v>10</v>
      </c>
      <c r="E834" s="13" t="s">
        <v>13</v>
      </c>
      <c r="F834" s="11" t="s">
        <v>42</v>
      </c>
      <c r="G834" s="11" t="s">
        <v>595</v>
      </c>
      <c r="H834" s="13">
        <v>2001</v>
      </c>
    </row>
    <row r="835" spans="1:8" x14ac:dyDescent="0.25">
      <c r="A835" s="10">
        <v>35673</v>
      </c>
      <c r="B835" s="11" t="s">
        <v>8</v>
      </c>
      <c r="C835" s="11" t="s">
        <v>9</v>
      </c>
      <c r="D835" s="11" t="s">
        <v>10</v>
      </c>
      <c r="E835" s="13" t="s">
        <v>13</v>
      </c>
      <c r="F835" s="11" t="s">
        <v>14</v>
      </c>
      <c r="G835" s="11" t="s">
        <v>94</v>
      </c>
      <c r="H835" s="13">
        <v>2517.1999999999998</v>
      </c>
    </row>
    <row r="836" spans="1:8" x14ac:dyDescent="0.25">
      <c r="A836" s="10">
        <v>35673</v>
      </c>
      <c r="B836" s="11" t="s">
        <v>8</v>
      </c>
      <c r="C836" s="11" t="s">
        <v>9</v>
      </c>
      <c r="D836" s="11" t="s">
        <v>10</v>
      </c>
      <c r="E836" s="13" t="s">
        <v>13</v>
      </c>
      <c r="F836" s="11" t="s">
        <v>14</v>
      </c>
      <c r="G836" s="11" t="s">
        <v>596</v>
      </c>
      <c r="H836" s="13">
        <v>1800</v>
      </c>
    </row>
    <row r="837" spans="1:8" x14ac:dyDescent="0.25">
      <c r="A837" s="10">
        <v>35673</v>
      </c>
      <c r="B837" s="11" t="s">
        <v>8</v>
      </c>
      <c r="C837" s="11" t="s">
        <v>9</v>
      </c>
      <c r="D837" s="11" t="s">
        <v>10</v>
      </c>
      <c r="E837" s="13" t="s">
        <v>13</v>
      </c>
      <c r="F837" s="11" t="s">
        <v>14</v>
      </c>
      <c r="G837" s="11" t="s">
        <v>597</v>
      </c>
      <c r="H837" s="13">
        <v>1225</v>
      </c>
    </row>
    <row r="838" spans="1:8" x14ac:dyDescent="0.25">
      <c r="A838" s="10">
        <v>35673</v>
      </c>
      <c r="B838" s="11" t="s">
        <v>8</v>
      </c>
      <c r="C838" s="11" t="s">
        <v>9</v>
      </c>
      <c r="D838" s="11" t="s">
        <v>10</v>
      </c>
      <c r="E838" s="13" t="s">
        <v>13</v>
      </c>
      <c r="F838" s="11" t="s">
        <v>11</v>
      </c>
      <c r="G838" s="11" t="s">
        <v>598</v>
      </c>
      <c r="H838" s="13">
        <v>484</v>
      </c>
    </row>
    <row r="839" spans="1:8" x14ac:dyDescent="0.25">
      <c r="A839" s="10">
        <v>35673</v>
      </c>
      <c r="B839" s="11" t="s">
        <v>8</v>
      </c>
      <c r="C839" s="11" t="s">
        <v>9</v>
      </c>
      <c r="D839" s="11" t="s">
        <v>10</v>
      </c>
      <c r="E839" s="13" t="s">
        <v>13</v>
      </c>
      <c r="F839" s="11" t="s">
        <v>11</v>
      </c>
      <c r="G839" s="11" t="s">
        <v>150</v>
      </c>
      <c r="H839" s="13">
        <v>8444.7999999999993</v>
      </c>
    </row>
    <row r="840" spans="1:8" x14ac:dyDescent="0.25">
      <c r="A840" s="10">
        <v>35673</v>
      </c>
      <c r="B840" s="11" t="s">
        <v>8</v>
      </c>
      <c r="C840" s="11" t="s">
        <v>9</v>
      </c>
      <c r="D840" s="11" t="s">
        <v>10</v>
      </c>
      <c r="E840" s="13" t="s">
        <v>13</v>
      </c>
      <c r="F840" s="11" t="s">
        <v>11</v>
      </c>
      <c r="G840" s="11" t="s">
        <v>576</v>
      </c>
      <c r="H840" s="13">
        <v>7128.3</v>
      </c>
    </row>
    <row r="841" spans="1:8" x14ac:dyDescent="0.25">
      <c r="A841" s="10">
        <v>35673</v>
      </c>
      <c r="B841" s="11" t="s">
        <v>8</v>
      </c>
      <c r="C841" s="11" t="s">
        <v>9</v>
      </c>
      <c r="D841" s="11" t="s">
        <v>10</v>
      </c>
      <c r="E841" s="13" t="s">
        <v>13</v>
      </c>
      <c r="F841" s="11" t="s">
        <v>126</v>
      </c>
      <c r="G841" s="11" t="s">
        <v>599</v>
      </c>
      <c r="H841" s="13">
        <v>4475.8</v>
      </c>
    </row>
    <row r="842" spans="1:8" x14ac:dyDescent="0.25">
      <c r="A842" s="10">
        <v>35673</v>
      </c>
      <c r="B842" s="11" t="s">
        <v>8</v>
      </c>
      <c r="C842" s="11" t="s">
        <v>9</v>
      </c>
      <c r="D842" s="11" t="s">
        <v>10</v>
      </c>
      <c r="E842" s="13" t="s">
        <v>13</v>
      </c>
      <c r="F842" s="11" t="s">
        <v>126</v>
      </c>
      <c r="G842" s="11" t="s">
        <v>570</v>
      </c>
      <c r="H842" s="13">
        <v>675</v>
      </c>
    </row>
    <row r="843" spans="1:8" x14ac:dyDescent="0.25">
      <c r="A843" s="10">
        <v>35673</v>
      </c>
      <c r="B843" s="11" t="s">
        <v>8</v>
      </c>
      <c r="C843" s="11" t="s">
        <v>9</v>
      </c>
      <c r="D843" s="11" t="s">
        <v>10</v>
      </c>
      <c r="E843" s="13" t="s">
        <v>13</v>
      </c>
      <c r="F843" s="11" t="s">
        <v>126</v>
      </c>
      <c r="G843" s="11" t="s">
        <v>600</v>
      </c>
      <c r="H843" s="13">
        <v>200</v>
      </c>
    </row>
    <row r="844" spans="1:8" x14ac:dyDescent="0.25">
      <c r="A844" s="10">
        <v>35673</v>
      </c>
      <c r="B844" s="11" t="s">
        <v>8</v>
      </c>
      <c r="C844" s="11" t="s">
        <v>9</v>
      </c>
      <c r="D844" s="11" t="s">
        <v>10</v>
      </c>
      <c r="E844" s="13" t="s">
        <v>188</v>
      </c>
      <c r="F844" s="11" t="s">
        <v>188</v>
      </c>
      <c r="G844" s="11" t="s">
        <v>602</v>
      </c>
      <c r="H844" s="13">
        <v>692.3</v>
      </c>
    </row>
    <row r="845" spans="1:8" x14ac:dyDescent="0.25">
      <c r="A845" s="10">
        <v>35673</v>
      </c>
      <c r="B845" s="11" t="s">
        <v>8</v>
      </c>
      <c r="C845" s="11" t="s">
        <v>9</v>
      </c>
      <c r="D845" s="11" t="s">
        <v>10</v>
      </c>
      <c r="E845" s="13" t="s">
        <v>188</v>
      </c>
      <c r="F845" s="11" t="s">
        <v>188</v>
      </c>
      <c r="G845" s="11" t="s">
        <v>187</v>
      </c>
      <c r="H845" s="13">
        <v>10008.6</v>
      </c>
    </row>
    <row r="846" spans="1:8" x14ac:dyDescent="0.25">
      <c r="A846" s="10">
        <v>35673</v>
      </c>
      <c r="B846" s="11" t="s">
        <v>97</v>
      </c>
      <c r="C846" s="11" t="s">
        <v>98</v>
      </c>
      <c r="D846" s="11" t="s">
        <v>462</v>
      </c>
      <c r="E846" s="13" t="s">
        <v>89</v>
      </c>
      <c r="F846" s="11" t="s">
        <v>102</v>
      </c>
      <c r="G846" s="11" t="s">
        <v>103</v>
      </c>
      <c r="H846" s="13">
        <v>250</v>
      </c>
    </row>
    <row r="847" spans="1:8" x14ac:dyDescent="0.25">
      <c r="A847" s="10">
        <v>35673</v>
      </c>
      <c r="B847" s="11" t="s">
        <v>97</v>
      </c>
      <c r="C847" s="11" t="s">
        <v>98</v>
      </c>
      <c r="D847" s="11" t="s">
        <v>99</v>
      </c>
      <c r="E847" s="13" t="s">
        <v>89</v>
      </c>
      <c r="F847" s="11" t="s">
        <v>102</v>
      </c>
      <c r="G847" s="11" t="s">
        <v>106</v>
      </c>
      <c r="H847" s="13">
        <v>260</v>
      </c>
    </row>
    <row r="848" spans="1:8" x14ac:dyDescent="0.25">
      <c r="A848" s="10">
        <v>35673</v>
      </c>
      <c r="B848" s="11" t="s">
        <v>97</v>
      </c>
      <c r="C848" s="11" t="s">
        <v>98</v>
      </c>
      <c r="D848" s="11" t="s">
        <v>99</v>
      </c>
      <c r="E848" s="13" t="s">
        <v>89</v>
      </c>
      <c r="F848" s="11" t="s">
        <v>102</v>
      </c>
      <c r="G848" s="11" t="s">
        <v>103</v>
      </c>
      <c r="H848" s="13">
        <v>422.5</v>
      </c>
    </row>
    <row r="849" spans="1:8" x14ac:dyDescent="0.25">
      <c r="A849" s="10">
        <v>35673</v>
      </c>
      <c r="B849" s="11" t="s">
        <v>97</v>
      </c>
      <c r="C849" s="11" t="s">
        <v>98</v>
      </c>
      <c r="D849" s="11" t="s">
        <v>99</v>
      </c>
      <c r="E849" s="13" t="s">
        <v>13</v>
      </c>
      <c r="F849" s="11" t="s">
        <v>71</v>
      </c>
      <c r="G849" s="11" t="s">
        <v>69</v>
      </c>
      <c r="H849" s="13">
        <v>200</v>
      </c>
    </row>
    <row r="850" spans="1:8" x14ac:dyDescent="0.25">
      <c r="A850" s="10">
        <v>35673</v>
      </c>
      <c r="B850" s="11" t="s">
        <v>97</v>
      </c>
      <c r="C850" s="11" t="s">
        <v>98</v>
      </c>
      <c r="D850" s="11" t="s">
        <v>99</v>
      </c>
      <c r="E850" s="13" t="s">
        <v>13</v>
      </c>
      <c r="F850" s="11" t="s">
        <v>71</v>
      </c>
      <c r="G850" s="11" t="s">
        <v>230</v>
      </c>
      <c r="H850" s="13">
        <v>550</v>
      </c>
    </row>
    <row r="851" spans="1:8" x14ac:dyDescent="0.25">
      <c r="A851" s="10">
        <v>35673</v>
      </c>
      <c r="B851" s="11" t="s">
        <v>97</v>
      </c>
      <c r="C851" s="11" t="s">
        <v>130</v>
      </c>
      <c r="D851" s="11" t="s">
        <v>288</v>
      </c>
      <c r="E851" s="13" t="s">
        <v>13</v>
      </c>
      <c r="F851" s="11" t="s">
        <v>138</v>
      </c>
      <c r="G851" s="11" t="s">
        <v>205</v>
      </c>
      <c r="H851" s="13">
        <v>658.8</v>
      </c>
    </row>
    <row r="852" spans="1:8" x14ac:dyDescent="0.25">
      <c r="A852" s="10">
        <v>35673</v>
      </c>
      <c r="B852" s="11" t="s">
        <v>97</v>
      </c>
      <c r="C852" s="11" t="s">
        <v>130</v>
      </c>
      <c r="D852" s="11" t="s">
        <v>288</v>
      </c>
      <c r="E852" s="13" t="s">
        <v>13</v>
      </c>
      <c r="F852" s="11" t="s">
        <v>138</v>
      </c>
      <c r="G852" s="11" t="s">
        <v>584</v>
      </c>
      <c r="H852" s="13">
        <v>350</v>
      </c>
    </row>
    <row r="853" spans="1:8" x14ac:dyDescent="0.25">
      <c r="A853" s="10">
        <v>35673</v>
      </c>
      <c r="B853" s="11" t="s">
        <v>97</v>
      </c>
      <c r="C853" s="11" t="s">
        <v>130</v>
      </c>
      <c r="D853" s="11" t="s">
        <v>288</v>
      </c>
      <c r="E853" s="13" t="s">
        <v>13</v>
      </c>
      <c r="F853" s="11" t="s">
        <v>11</v>
      </c>
      <c r="G853" s="11" t="s">
        <v>576</v>
      </c>
      <c r="H853" s="13">
        <v>300</v>
      </c>
    </row>
    <row r="854" spans="1:8" x14ac:dyDescent="0.25">
      <c r="A854" s="10">
        <v>35673</v>
      </c>
      <c r="B854" s="11" t="s">
        <v>97</v>
      </c>
      <c r="C854" s="11" t="s">
        <v>130</v>
      </c>
      <c r="D854" s="11" t="s">
        <v>131</v>
      </c>
      <c r="E854" s="13" t="s">
        <v>89</v>
      </c>
      <c r="F854" s="11" t="s">
        <v>90</v>
      </c>
      <c r="G854" s="11" t="s">
        <v>90</v>
      </c>
      <c r="H854" s="13">
        <v>200</v>
      </c>
    </row>
    <row r="855" spans="1:8" x14ac:dyDescent="0.25">
      <c r="A855" s="10">
        <v>35673</v>
      </c>
      <c r="B855" s="11" t="s">
        <v>97</v>
      </c>
      <c r="C855" s="11" t="s">
        <v>130</v>
      </c>
      <c r="D855" s="11" t="s">
        <v>131</v>
      </c>
      <c r="E855" s="13" t="s">
        <v>13</v>
      </c>
      <c r="F855" s="11" t="s">
        <v>71</v>
      </c>
      <c r="G855" s="11" t="s">
        <v>575</v>
      </c>
      <c r="H855" s="13">
        <v>250</v>
      </c>
    </row>
    <row r="856" spans="1:8" x14ac:dyDescent="0.25">
      <c r="A856" s="10">
        <v>35673</v>
      </c>
      <c r="B856" s="11" t="s">
        <v>97</v>
      </c>
      <c r="C856" s="11" t="s">
        <v>130</v>
      </c>
      <c r="D856" s="11" t="s">
        <v>131</v>
      </c>
      <c r="E856" s="13" t="s">
        <v>13</v>
      </c>
      <c r="F856" s="11" t="s">
        <v>71</v>
      </c>
      <c r="G856" s="11" t="s">
        <v>230</v>
      </c>
      <c r="H856" s="13">
        <v>250</v>
      </c>
    </row>
    <row r="857" spans="1:8" x14ac:dyDescent="0.25">
      <c r="A857" s="10">
        <v>35673</v>
      </c>
      <c r="B857" s="11" t="s">
        <v>97</v>
      </c>
      <c r="C857" s="11" t="s">
        <v>130</v>
      </c>
      <c r="D857" s="11" t="s">
        <v>131</v>
      </c>
      <c r="E857" s="13" t="s">
        <v>13</v>
      </c>
      <c r="F857" s="11" t="s">
        <v>571</v>
      </c>
      <c r="G857" s="11" t="s">
        <v>364</v>
      </c>
      <c r="H857" s="13">
        <v>200</v>
      </c>
    </row>
    <row r="858" spans="1:8" x14ac:dyDescent="0.25">
      <c r="A858" s="10">
        <v>35673</v>
      </c>
      <c r="B858" s="11" t="s">
        <v>97</v>
      </c>
      <c r="C858" s="11" t="s">
        <v>130</v>
      </c>
      <c r="D858" s="11" t="s">
        <v>131</v>
      </c>
      <c r="E858" s="13" t="s">
        <v>13</v>
      </c>
      <c r="F858" s="11" t="s">
        <v>19</v>
      </c>
      <c r="G858" s="11" t="s">
        <v>574</v>
      </c>
      <c r="H858" s="13">
        <v>553.1</v>
      </c>
    </row>
    <row r="859" spans="1:8" x14ac:dyDescent="0.25">
      <c r="A859" s="10">
        <v>35673</v>
      </c>
      <c r="B859" s="11" t="s">
        <v>97</v>
      </c>
      <c r="C859" s="11" t="s">
        <v>130</v>
      </c>
      <c r="D859" s="11" t="s">
        <v>131</v>
      </c>
      <c r="E859" s="13" t="s">
        <v>13</v>
      </c>
      <c r="F859" s="11" t="s">
        <v>126</v>
      </c>
      <c r="G859" s="11" t="s">
        <v>570</v>
      </c>
      <c r="H859" s="13">
        <v>200</v>
      </c>
    </row>
    <row r="860" spans="1:8" x14ac:dyDescent="0.25">
      <c r="A860" s="10">
        <v>35673</v>
      </c>
      <c r="B860" s="11" t="s">
        <v>97</v>
      </c>
      <c r="C860" s="11" t="s">
        <v>130</v>
      </c>
      <c r="D860" s="11" t="s">
        <v>466</v>
      </c>
      <c r="E860" s="13" t="s">
        <v>13</v>
      </c>
      <c r="F860" s="11" t="s">
        <v>138</v>
      </c>
      <c r="G860" s="11" t="s">
        <v>585</v>
      </c>
      <c r="H860" s="13">
        <v>1000</v>
      </c>
    </row>
    <row r="861" spans="1:8" x14ac:dyDescent="0.25">
      <c r="A861" s="10">
        <v>35703</v>
      </c>
      <c r="B861" s="11" t="s">
        <v>8</v>
      </c>
      <c r="C861" s="11" t="s">
        <v>67</v>
      </c>
      <c r="D861" s="11" t="s">
        <v>459</v>
      </c>
      <c r="E861" s="13" t="s">
        <v>13</v>
      </c>
      <c r="F861" s="11" t="s">
        <v>111</v>
      </c>
      <c r="G861" s="11" t="s">
        <v>356</v>
      </c>
      <c r="H861" s="13">
        <v>360</v>
      </c>
    </row>
    <row r="862" spans="1:8" x14ac:dyDescent="0.25">
      <c r="A862" s="10">
        <v>35703</v>
      </c>
      <c r="B862" s="11" t="s">
        <v>8</v>
      </c>
      <c r="C862" s="11" t="s">
        <v>67</v>
      </c>
      <c r="D862" s="11" t="s">
        <v>455</v>
      </c>
      <c r="E862" s="13" t="s">
        <v>13</v>
      </c>
      <c r="F862" s="11" t="s">
        <v>126</v>
      </c>
      <c r="G862" s="11" t="s">
        <v>570</v>
      </c>
      <c r="H862" s="13">
        <v>140</v>
      </c>
    </row>
    <row r="863" spans="1:8" x14ac:dyDescent="0.25">
      <c r="A863" s="10">
        <v>35703</v>
      </c>
      <c r="B863" s="11" t="s">
        <v>8</v>
      </c>
      <c r="C863" s="11" t="s">
        <v>67</v>
      </c>
      <c r="D863" s="11" t="s">
        <v>456</v>
      </c>
      <c r="E863" s="13" t="s">
        <v>13</v>
      </c>
      <c r="F863" s="11" t="s">
        <v>11</v>
      </c>
      <c r="G863" s="11" t="s">
        <v>150</v>
      </c>
      <c r="H863" s="13">
        <v>962</v>
      </c>
    </row>
    <row r="864" spans="1:8" x14ac:dyDescent="0.25">
      <c r="A864" s="10">
        <v>35703</v>
      </c>
      <c r="B864" s="11" t="s">
        <v>8</v>
      </c>
      <c r="C864" s="11" t="s">
        <v>67</v>
      </c>
      <c r="D864" s="11" t="s">
        <v>68</v>
      </c>
      <c r="E864" s="13" t="s">
        <v>13</v>
      </c>
      <c r="F864" s="11" t="s">
        <v>571</v>
      </c>
      <c r="G864" s="11" t="s">
        <v>572</v>
      </c>
      <c r="H864" s="13">
        <v>150</v>
      </c>
    </row>
    <row r="865" spans="1:8" x14ac:dyDescent="0.25">
      <c r="A865" s="10">
        <v>35703</v>
      </c>
      <c r="B865" s="11" t="s">
        <v>8</v>
      </c>
      <c r="C865" s="11" t="s">
        <v>67</v>
      </c>
      <c r="D865" s="11" t="s">
        <v>457</v>
      </c>
      <c r="E865" s="13" t="s">
        <v>13</v>
      </c>
      <c r="F865" s="11" t="s">
        <v>126</v>
      </c>
      <c r="G865" s="11" t="s">
        <v>570</v>
      </c>
      <c r="H865" s="13">
        <v>175</v>
      </c>
    </row>
    <row r="866" spans="1:8" x14ac:dyDescent="0.25">
      <c r="A866" s="10">
        <v>35703</v>
      </c>
      <c r="B866" s="11" t="s">
        <v>8</v>
      </c>
      <c r="C866" s="11" t="s">
        <v>67</v>
      </c>
      <c r="D866" s="11" t="s">
        <v>328</v>
      </c>
      <c r="E866" s="13" t="s">
        <v>13</v>
      </c>
      <c r="F866" s="11" t="s">
        <v>29</v>
      </c>
      <c r="G866" s="11" t="s">
        <v>30</v>
      </c>
      <c r="H866" s="13">
        <v>110</v>
      </c>
    </row>
    <row r="867" spans="1:8" x14ac:dyDescent="0.25">
      <c r="A867" s="10">
        <v>35703</v>
      </c>
      <c r="B867" s="11" t="s">
        <v>8</v>
      </c>
      <c r="C867" s="11" t="s">
        <v>67</v>
      </c>
      <c r="D867" s="11" t="s">
        <v>328</v>
      </c>
      <c r="E867" s="13" t="s">
        <v>13</v>
      </c>
      <c r="F867" s="11" t="s">
        <v>571</v>
      </c>
      <c r="G867" s="11" t="s">
        <v>572</v>
      </c>
      <c r="H867" s="13">
        <v>126.7</v>
      </c>
    </row>
    <row r="868" spans="1:8" x14ac:dyDescent="0.25">
      <c r="A868" s="10">
        <v>35703</v>
      </c>
      <c r="B868" s="11" t="s">
        <v>8</v>
      </c>
      <c r="C868" s="11" t="s">
        <v>67</v>
      </c>
      <c r="D868" s="11" t="s">
        <v>328</v>
      </c>
      <c r="E868" s="13" t="s">
        <v>13</v>
      </c>
      <c r="F868" s="11" t="s">
        <v>19</v>
      </c>
      <c r="G868" s="11" t="s">
        <v>573</v>
      </c>
      <c r="H868" s="13">
        <v>1836.4</v>
      </c>
    </row>
    <row r="869" spans="1:8" x14ac:dyDescent="0.25">
      <c r="A869" s="10">
        <v>35703</v>
      </c>
      <c r="B869" s="11" t="s">
        <v>8</v>
      </c>
      <c r="C869" s="11" t="s">
        <v>67</v>
      </c>
      <c r="D869" s="11" t="s">
        <v>328</v>
      </c>
      <c r="E869" s="13" t="s">
        <v>188</v>
      </c>
      <c r="F869" s="11" t="s">
        <v>188</v>
      </c>
      <c r="G869" s="11" t="s">
        <v>187</v>
      </c>
      <c r="H869" s="13">
        <v>2392</v>
      </c>
    </row>
    <row r="870" spans="1:8" x14ac:dyDescent="0.25">
      <c r="A870" s="10">
        <v>35703</v>
      </c>
      <c r="B870" s="11" t="s">
        <v>8</v>
      </c>
      <c r="C870" s="11" t="s">
        <v>9</v>
      </c>
      <c r="D870" s="11" t="s">
        <v>251</v>
      </c>
      <c r="E870" s="13" t="s">
        <v>13</v>
      </c>
      <c r="F870" s="11" t="s">
        <v>11</v>
      </c>
      <c r="G870" s="11" t="s">
        <v>576</v>
      </c>
      <c r="H870" s="13">
        <v>300</v>
      </c>
    </row>
    <row r="871" spans="1:8" x14ac:dyDescent="0.25">
      <c r="A871" s="10">
        <v>35703</v>
      </c>
      <c r="B871" s="11" t="s">
        <v>8</v>
      </c>
      <c r="C871" s="11" t="s">
        <v>9</v>
      </c>
      <c r="D871" s="11" t="s">
        <v>153</v>
      </c>
      <c r="E871" s="13" t="s">
        <v>13</v>
      </c>
      <c r="F871" s="11" t="s">
        <v>71</v>
      </c>
      <c r="G871" s="11" t="s">
        <v>575</v>
      </c>
      <c r="H871" s="13">
        <v>265</v>
      </c>
    </row>
    <row r="872" spans="1:8" x14ac:dyDescent="0.25">
      <c r="A872" s="10">
        <v>35703</v>
      </c>
      <c r="B872" s="11" t="s">
        <v>8</v>
      </c>
      <c r="C872" s="11" t="s">
        <v>9</v>
      </c>
      <c r="D872" s="11" t="s">
        <v>153</v>
      </c>
      <c r="E872" s="13" t="s">
        <v>13</v>
      </c>
      <c r="F872" s="11" t="s">
        <v>71</v>
      </c>
      <c r="G872" s="11" t="s">
        <v>69</v>
      </c>
      <c r="H872" s="13">
        <v>100</v>
      </c>
    </row>
    <row r="873" spans="1:8" x14ac:dyDescent="0.25">
      <c r="A873" s="10">
        <v>35703</v>
      </c>
      <c r="B873" s="11" t="s">
        <v>8</v>
      </c>
      <c r="C873" s="11" t="s">
        <v>9</v>
      </c>
      <c r="D873" s="11" t="s">
        <v>153</v>
      </c>
      <c r="E873" s="13" t="s">
        <v>13</v>
      </c>
      <c r="F873" s="11" t="s">
        <v>71</v>
      </c>
      <c r="G873" s="11" t="s">
        <v>230</v>
      </c>
      <c r="H873" s="13">
        <v>1800</v>
      </c>
    </row>
    <row r="874" spans="1:8" x14ac:dyDescent="0.25">
      <c r="A874" s="10">
        <v>35703</v>
      </c>
      <c r="B874" s="11" t="s">
        <v>8</v>
      </c>
      <c r="C874" s="11" t="s">
        <v>9</v>
      </c>
      <c r="D874" s="11" t="s">
        <v>153</v>
      </c>
      <c r="E874" s="13" t="s">
        <v>13</v>
      </c>
      <c r="F874" s="11" t="s">
        <v>71</v>
      </c>
      <c r="G874" s="11" t="s">
        <v>200</v>
      </c>
      <c r="H874" s="13">
        <v>325</v>
      </c>
    </row>
    <row r="875" spans="1:8" x14ac:dyDescent="0.25">
      <c r="A875" s="10">
        <v>35703</v>
      </c>
      <c r="B875" s="11" t="s">
        <v>8</v>
      </c>
      <c r="C875" s="11" t="s">
        <v>9</v>
      </c>
      <c r="D875" s="11" t="s">
        <v>153</v>
      </c>
      <c r="E875" s="13" t="s">
        <v>13</v>
      </c>
      <c r="F875" s="11" t="s">
        <v>71</v>
      </c>
      <c r="G875" s="11" t="s">
        <v>117</v>
      </c>
      <c r="H875" s="13">
        <v>340</v>
      </c>
    </row>
    <row r="876" spans="1:8" x14ac:dyDescent="0.25">
      <c r="A876" s="10">
        <v>35703</v>
      </c>
      <c r="B876" s="11" t="s">
        <v>8</v>
      </c>
      <c r="C876" s="11" t="s">
        <v>9</v>
      </c>
      <c r="D876" s="11" t="s">
        <v>153</v>
      </c>
      <c r="E876" s="13" t="s">
        <v>13</v>
      </c>
      <c r="F876" s="11" t="s">
        <v>161</v>
      </c>
      <c r="G876" s="11" t="s">
        <v>162</v>
      </c>
      <c r="H876" s="13">
        <v>167.5</v>
      </c>
    </row>
    <row r="877" spans="1:8" x14ac:dyDescent="0.25">
      <c r="A877" s="10">
        <v>35703</v>
      </c>
      <c r="B877" s="11" t="s">
        <v>8</v>
      </c>
      <c r="C877" s="11" t="s">
        <v>9</v>
      </c>
      <c r="D877" s="11" t="s">
        <v>153</v>
      </c>
      <c r="E877" s="13" t="s">
        <v>13</v>
      </c>
      <c r="F877" s="11" t="s">
        <v>571</v>
      </c>
      <c r="G877" s="11" t="s">
        <v>364</v>
      </c>
      <c r="H877" s="13">
        <v>285</v>
      </c>
    </row>
    <row r="878" spans="1:8" x14ac:dyDescent="0.25">
      <c r="A878" s="10">
        <v>35703</v>
      </c>
      <c r="B878" s="11" t="s">
        <v>8</v>
      </c>
      <c r="C878" s="11" t="s">
        <v>9</v>
      </c>
      <c r="D878" s="11" t="s">
        <v>153</v>
      </c>
      <c r="E878" s="13" t="s">
        <v>13</v>
      </c>
      <c r="F878" s="11" t="s">
        <v>571</v>
      </c>
      <c r="G878" s="11" t="s">
        <v>572</v>
      </c>
      <c r="H878" s="13">
        <v>125</v>
      </c>
    </row>
    <row r="879" spans="1:8" x14ac:dyDescent="0.25">
      <c r="A879" s="10">
        <v>35703</v>
      </c>
      <c r="B879" s="11" t="s">
        <v>8</v>
      </c>
      <c r="C879" s="11" t="s">
        <v>9</v>
      </c>
      <c r="D879" s="11" t="s">
        <v>153</v>
      </c>
      <c r="E879" s="13" t="s">
        <v>13</v>
      </c>
      <c r="F879" s="11" t="s">
        <v>138</v>
      </c>
      <c r="G879" s="11" t="s">
        <v>205</v>
      </c>
      <c r="H879" s="13">
        <v>1100</v>
      </c>
    </row>
    <row r="880" spans="1:8" x14ac:dyDescent="0.25">
      <c r="A880" s="10">
        <v>35703</v>
      </c>
      <c r="B880" s="11" t="s">
        <v>8</v>
      </c>
      <c r="C880" s="11" t="s">
        <v>9</v>
      </c>
      <c r="D880" s="11" t="s">
        <v>153</v>
      </c>
      <c r="E880" s="13" t="s">
        <v>13</v>
      </c>
      <c r="F880" s="11" t="s">
        <v>19</v>
      </c>
      <c r="G880" s="11" t="s">
        <v>573</v>
      </c>
      <c r="H880" s="13">
        <v>1915</v>
      </c>
    </row>
    <row r="881" spans="1:8" x14ac:dyDescent="0.25">
      <c r="A881" s="10">
        <v>35703</v>
      </c>
      <c r="B881" s="11" t="s">
        <v>8</v>
      </c>
      <c r="C881" s="11" t="s">
        <v>9</v>
      </c>
      <c r="D881" s="11" t="s">
        <v>153</v>
      </c>
      <c r="E881" s="13" t="s">
        <v>13</v>
      </c>
      <c r="F881" s="11" t="s">
        <v>19</v>
      </c>
      <c r="G881" s="11" t="s">
        <v>574</v>
      </c>
      <c r="H881" s="13">
        <v>350</v>
      </c>
    </row>
    <row r="882" spans="1:8" x14ac:dyDescent="0.25">
      <c r="A882" s="10">
        <v>35703</v>
      </c>
      <c r="B882" s="11" t="s">
        <v>8</v>
      </c>
      <c r="C882" s="11" t="s">
        <v>9</v>
      </c>
      <c r="D882" s="11" t="s">
        <v>153</v>
      </c>
      <c r="E882" s="13" t="s">
        <v>13</v>
      </c>
      <c r="F882" s="11" t="s">
        <v>19</v>
      </c>
      <c r="G882" s="11" t="s">
        <v>21</v>
      </c>
      <c r="H882" s="13">
        <v>150</v>
      </c>
    </row>
    <row r="883" spans="1:8" x14ac:dyDescent="0.25">
      <c r="A883" s="10">
        <v>35703</v>
      </c>
      <c r="B883" s="11" t="s">
        <v>8</v>
      </c>
      <c r="C883" s="11" t="s">
        <v>9</v>
      </c>
      <c r="D883" s="11" t="s">
        <v>153</v>
      </c>
      <c r="E883" s="13" t="s">
        <v>13</v>
      </c>
      <c r="F883" s="11" t="s">
        <v>34</v>
      </c>
      <c r="G883" s="11" t="s">
        <v>36</v>
      </c>
      <c r="H883" s="13">
        <v>779.2</v>
      </c>
    </row>
    <row r="884" spans="1:8" x14ac:dyDescent="0.25">
      <c r="A884" s="10">
        <v>35703</v>
      </c>
      <c r="B884" s="11" t="s">
        <v>8</v>
      </c>
      <c r="C884" s="11" t="s">
        <v>9</v>
      </c>
      <c r="D884" s="11" t="s">
        <v>153</v>
      </c>
      <c r="E884" s="13" t="s">
        <v>13</v>
      </c>
      <c r="F884" s="11" t="s">
        <v>11</v>
      </c>
      <c r="G884" s="11" t="s">
        <v>150</v>
      </c>
      <c r="H884" s="13">
        <v>885</v>
      </c>
    </row>
    <row r="885" spans="1:8" x14ac:dyDescent="0.25">
      <c r="A885" s="10">
        <v>35703</v>
      </c>
      <c r="B885" s="11" t="s">
        <v>8</v>
      </c>
      <c r="C885" s="11" t="s">
        <v>9</v>
      </c>
      <c r="D885" s="11" t="s">
        <v>153</v>
      </c>
      <c r="E885" s="13" t="s">
        <v>13</v>
      </c>
      <c r="F885" s="11" t="s">
        <v>11</v>
      </c>
      <c r="G885" s="11" t="s">
        <v>576</v>
      </c>
      <c r="H885" s="13">
        <v>120</v>
      </c>
    </row>
    <row r="886" spans="1:8" x14ac:dyDescent="0.25">
      <c r="A886" s="10">
        <v>35703</v>
      </c>
      <c r="B886" s="11" t="s">
        <v>8</v>
      </c>
      <c r="C886" s="11" t="s">
        <v>9</v>
      </c>
      <c r="D886" s="11" t="s">
        <v>153</v>
      </c>
      <c r="E886" s="13" t="s">
        <v>13</v>
      </c>
      <c r="F886" s="11" t="s">
        <v>126</v>
      </c>
      <c r="G886" s="11" t="s">
        <v>570</v>
      </c>
      <c r="H886" s="13">
        <v>375</v>
      </c>
    </row>
    <row r="887" spans="1:8" x14ac:dyDescent="0.25">
      <c r="A887" s="10">
        <v>35703</v>
      </c>
      <c r="B887" s="11" t="s">
        <v>8</v>
      </c>
      <c r="C887" s="11" t="s">
        <v>9</v>
      </c>
      <c r="D887" s="11" t="s">
        <v>10</v>
      </c>
      <c r="E887" s="13" t="s">
        <v>603</v>
      </c>
      <c r="F887" s="11" t="s">
        <v>604</v>
      </c>
      <c r="G887" s="11" t="s">
        <v>605</v>
      </c>
      <c r="H887" s="13">
        <v>100</v>
      </c>
    </row>
    <row r="888" spans="1:8" x14ac:dyDescent="0.25">
      <c r="A888" s="10">
        <v>35703</v>
      </c>
      <c r="B888" s="11" t="s">
        <v>8</v>
      </c>
      <c r="C888" s="11" t="s">
        <v>9</v>
      </c>
      <c r="D888" s="11" t="s">
        <v>10</v>
      </c>
      <c r="E888" s="13" t="s">
        <v>89</v>
      </c>
      <c r="F888" s="11" t="s">
        <v>90</v>
      </c>
      <c r="G888" s="11" t="s">
        <v>90</v>
      </c>
      <c r="H888" s="13">
        <v>4039.9</v>
      </c>
    </row>
    <row r="889" spans="1:8" x14ac:dyDescent="0.25">
      <c r="A889" s="10">
        <v>35703</v>
      </c>
      <c r="B889" s="11" t="s">
        <v>8</v>
      </c>
      <c r="C889" s="11" t="s">
        <v>9</v>
      </c>
      <c r="D889" s="11" t="s">
        <v>10</v>
      </c>
      <c r="E889" s="13" t="s">
        <v>89</v>
      </c>
      <c r="F889" s="11" t="s">
        <v>102</v>
      </c>
      <c r="G889" s="11" t="s">
        <v>106</v>
      </c>
      <c r="H889" s="13">
        <v>1467.5</v>
      </c>
    </row>
    <row r="890" spans="1:8" x14ac:dyDescent="0.25">
      <c r="A890" s="10">
        <v>35703</v>
      </c>
      <c r="B890" s="11" t="s">
        <v>8</v>
      </c>
      <c r="C890" s="11" t="s">
        <v>9</v>
      </c>
      <c r="D890" s="11" t="s">
        <v>10</v>
      </c>
      <c r="E890" s="13" t="s">
        <v>89</v>
      </c>
      <c r="F890" s="11" t="s">
        <v>102</v>
      </c>
      <c r="G890" s="11" t="s">
        <v>103</v>
      </c>
      <c r="H890" s="13">
        <v>2432.1</v>
      </c>
    </row>
    <row r="891" spans="1:8" x14ac:dyDescent="0.25">
      <c r="A891" s="10">
        <v>35703</v>
      </c>
      <c r="B891" s="11" t="s">
        <v>8</v>
      </c>
      <c r="C891" s="11" t="s">
        <v>9</v>
      </c>
      <c r="D891" s="11" t="s">
        <v>10</v>
      </c>
      <c r="E891" s="13" t="s">
        <v>89</v>
      </c>
      <c r="F891" s="11" t="s">
        <v>577</v>
      </c>
      <c r="G891" s="11" t="s">
        <v>578</v>
      </c>
      <c r="H891" s="13">
        <v>1125</v>
      </c>
    </row>
    <row r="892" spans="1:8" x14ac:dyDescent="0.25">
      <c r="A892" s="10">
        <v>35703</v>
      </c>
      <c r="B892" s="11" t="s">
        <v>8</v>
      </c>
      <c r="C892" s="11" t="s">
        <v>9</v>
      </c>
      <c r="D892" s="11" t="s">
        <v>10</v>
      </c>
      <c r="E892" s="13" t="s">
        <v>89</v>
      </c>
      <c r="F892" s="11" t="s">
        <v>577</v>
      </c>
      <c r="G892" s="11" t="s">
        <v>606</v>
      </c>
      <c r="H892" s="13">
        <v>114.8</v>
      </c>
    </row>
    <row r="893" spans="1:8" x14ac:dyDescent="0.25">
      <c r="A893" s="10">
        <v>35703</v>
      </c>
      <c r="B893" s="11" t="s">
        <v>8</v>
      </c>
      <c r="C893" s="11" t="s">
        <v>9</v>
      </c>
      <c r="D893" s="11" t="s">
        <v>10</v>
      </c>
      <c r="E893" s="13" t="s">
        <v>89</v>
      </c>
      <c r="F893" s="11" t="s">
        <v>577</v>
      </c>
      <c r="G893" s="11" t="s">
        <v>569</v>
      </c>
      <c r="H893" s="13">
        <v>650</v>
      </c>
    </row>
    <row r="894" spans="1:8" x14ac:dyDescent="0.25">
      <c r="A894" s="10">
        <v>35703</v>
      </c>
      <c r="B894" s="11" t="s">
        <v>8</v>
      </c>
      <c r="C894" s="11" t="s">
        <v>9</v>
      </c>
      <c r="D894" s="11" t="s">
        <v>10</v>
      </c>
      <c r="E894" s="13" t="s">
        <v>13</v>
      </c>
      <c r="F894" s="11" t="s">
        <v>29</v>
      </c>
      <c r="G894" s="11" t="s">
        <v>579</v>
      </c>
      <c r="H894" s="13">
        <v>100</v>
      </c>
    </row>
    <row r="895" spans="1:8" x14ac:dyDescent="0.25">
      <c r="A895" s="10">
        <v>35703</v>
      </c>
      <c r="B895" s="11" t="s">
        <v>8</v>
      </c>
      <c r="C895" s="11" t="s">
        <v>9</v>
      </c>
      <c r="D895" s="11" t="s">
        <v>10</v>
      </c>
      <c r="E895" s="13" t="s">
        <v>13</v>
      </c>
      <c r="F895" s="11" t="s">
        <v>29</v>
      </c>
      <c r="G895" s="11" t="s">
        <v>30</v>
      </c>
      <c r="H895" s="13">
        <v>1719.9</v>
      </c>
    </row>
    <row r="896" spans="1:8" x14ac:dyDescent="0.25">
      <c r="A896" s="10">
        <v>35703</v>
      </c>
      <c r="B896" s="11" t="s">
        <v>8</v>
      </c>
      <c r="C896" s="11" t="s">
        <v>9</v>
      </c>
      <c r="D896" s="11" t="s">
        <v>10</v>
      </c>
      <c r="E896" s="13" t="s">
        <v>13</v>
      </c>
      <c r="F896" s="11" t="s">
        <v>71</v>
      </c>
      <c r="G896" s="11" t="s">
        <v>580</v>
      </c>
      <c r="H896" s="13">
        <v>2799.9</v>
      </c>
    </row>
    <row r="897" spans="1:8" x14ac:dyDescent="0.25">
      <c r="A897" s="10">
        <v>35703</v>
      </c>
      <c r="B897" s="11" t="s">
        <v>8</v>
      </c>
      <c r="C897" s="11" t="s">
        <v>9</v>
      </c>
      <c r="D897" s="11" t="s">
        <v>10</v>
      </c>
      <c r="E897" s="13" t="s">
        <v>13</v>
      </c>
      <c r="F897" s="11" t="s">
        <v>71</v>
      </c>
      <c r="G897" s="11" t="s">
        <v>575</v>
      </c>
      <c r="H897" s="13">
        <v>4004.2</v>
      </c>
    </row>
    <row r="898" spans="1:8" x14ac:dyDescent="0.25">
      <c r="A898" s="10">
        <v>35703</v>
      </c>
      <c r="B898" s="11" t="s">
        <v>8</v>
      </c>
      <c r="C898" s="11" t="s">
        <v>9</v>
      </c>
      <c r="D898" s="11" t="s">
        <v>10</v>
      </c>
      <c r="E898" s="13" t="s">
        <v>13</v>
      </c>
      <c r="F898" s="11" t="s">
        <v>71</v>
      </c>
      <c r="G898" s="11" t="s">
        <v>69</v>
      </c>
      <c r="H898" s="13">
        <v>4806.3999999999996</v>
      </c>
    </row>
    <row r="899" spans="1:8" x14ac:dyDescent="0.25">
      <c r="A899" s="10">
        <v>35703</v>
      </c>
      <c r="B899" s="11" t="s">
        <v>8</v>
      </c>
      <c r="C899" s="11" t="s">
        <v>9</v>
      </c>
      <c r="D899" s="11" t="s">
        <v>10</v>
      </c>
      <c r="E899" s="13" t="s">
        <v>13</v>
      </c>
      <c r="F899" s="11" t="s">
        <v>71</v>
      </c>
      <c r="G899" s="11" t="s">
        <v>230</v>
      </c>
      <c r="H899" s="13">
        <v>2590</v>
      </c>
    </row>
    <row r="900" spans="1:8" x14ac:dyDescent="0.25">
      <c r="A900" s="10">
        <v>35703</v>
      </c>
      <c r="B900" s="11" t="s">
        <v>8</v>
      </c>
      <c r="C900" s="11" t="s">
        <v>9</v>
      </c>
      <c r="D900" s="11" t="s">
        <v>10</v>
      </c>
      <c r="E900" s="13" t="s">
        <v>13</v>
      </c>
      <c r="F900" s="11" t="s">
        <v>71</v>
      </c>
      <c r="G900" s="11" t="s">
        <v>200</v>
      </c>
      <c r="H900" s="13">
        <v>3006.7</v>
      </c>
    </row>
    <row r="901" spans="1:8" x14ac:dyDescent="0.25">
      <c r="A901" s="10">
        <v>35703</v>
      </c>
      <c r="B901" s="11" t="s">
        <v>8</v>
      </c>
      <c r="C901" s="11" t="s">
        <v>9</v>
      </c>
      <c r="D901" s="11" t="s">
        <v>10</v>
      </c>
      <c r="E901" s="13" t="s">
        <v>13</v>
      </c>
      <c r="F901" s="11" t="s">
        <v>71</v>
      </c>
      <c r="G901" s="11" t="s">
        <v>117</v>
      </c>
      <c r="H901" s="13">
        <v>3699.3</v>
      </c>
    </row>
    <row r="902" spans="1:8" x14ac:dyDescent="0.25">
      <c r="A902" s="10">
        <v>35703</v>
      </c>
      <c r="B902" s="11" t="s">
        <v>8</v>
      </c>
      <c r="C902" s="11" t="s">
        <v>9</v>
      </c>
      <c r="D902" s="11" t="s">
        <v>10</v>
      </c>
      <c r="E902" s="13" t="s">
        <v>13</v>
      </c>
      <c r="F902" s="11" t="s">
        <v>161</v>
      </c>
      <c r="G902" s="11" t="s">
        <v>581</v>
      </c>
      <c r="H902" s="13">
        <v>2208.6</v>
      </c>
    </row>
    <row r="903" spans="1:8" x14ac:dyDescent="0.25">
      <c r="A903" s="10">
        <v>35703</v>
      </c>
      <c r="B903" s="11" t="s">
        <v>8</v>
      </c>
      <c r="C903" s="11" t="s">
        <v>9</v>
      </c>
      <c r="D903" s="11" t="s">
        <v>10</v>
      </c>
      <c r="E903" s="13" t="s">
        <v>13</v>
      </c>
      <c r="F903" s="11" t="s">
        <v>161</v>
      </c>
      <c r="G903" s="11" t="s">
        <v>162</v>
      </c>
      <c r="H903" s="13">
        <v>1558</v>
      </c>
    </row>
    <row r="904" spans="1:8" x14ac:dyDescent="0.25">
      <c r="A904" s="10">
        <v>35703</v>
      </c>
      <c r="B904" s="11" t="s">
        <v>8</v>
      </c>
      <c r="C904" s="11" t="s">
        <v>9</v>
      </c>
      <c r="D904" s="11" t="s">
        <v>10</v>
      </c>
      <c r="E904" s="13" t="s">
        <v>13</v>
      </c>
      <c r="F904" s="11" t="s">
        <v>161</v>
      </c>
      <c r="G904" s="11" t="s">
        <v>582</v>
      </c>
      <c r="H904" s="13">
        <v>1976.8</v>
      </c>
    </row>
    <row r="905" spans="1:8" x14ac:dyDescent="0.25">
      <c r="A905" s="10">
        <v>35703</v>
      </c>
      <c r="B905" s="11" t="s">
        <v>8</v>
      </c>
      <c r="C905" s="11" t="s">
        <v>9</v>
      </c>
      <c r="D905" s="11" t="s">
        <v>10</v>
      </c>
      <c r="E905" s="13" t="s">
        <v>13</v>
      </c>
      <c r="F905" s="11" t="s">
        <v>161</v>
      </c>
      <c r="G905" s="11" t="s">
        <v>167</v>
      </c>
      <c r="H905" s="13">
        <v>7115.1</v>
      </c>
    </row>
    <row r="906" spans="1:8" x14ac:dyDescent="0.25">
      <c r="A906" s="10">
        <v>35703</v>
      </c>
      <c r="B906" s="11" t="s">
        <v>8</v>
      </c>
      <c r="C906" s="11" t="s">
        <v>9</v>
      </c>
      <c r="D906" s="11" t="s">
        <v>10</v>
      </c>
      <c r="E906" s="13" t="s">
        <v>13</v>
      </c>
      <c r="F906" s="11" t="s">
        <v>571</v>
      </c>
      <c r="G906" s="11" t="s">
        <v>364</v>
      </c>
      <c r="H906" s="13">
        <v>645</v>
      </c>
    </row>
    <row r="907" spans="1:8" x14ac:dyDescent="0.25">
      <c r="A907" s="10">
        <v>35703</v>
      </c>
      <c r="B907" s="11" t="s">
        <v>8</v>
      </c>
      <c r="C907" s="11" t="s">
        <v>9</v>
      </c>
      <c r="D907" s="11" t="s">
        <v>10</v>
      </c>
      <c r="E907" s="13" t="s">
        <v>13</v>
      </c>
      <c r="F907" s="11" t="s">
        <v>571</v>
      </c>
      <c r="G907" s="11" t="s">
        <v>133</v>
      </c>
      <c r="H907" s="13">
        <v>3839.4</v>
      </c>
    </row>
    <row r="908" spans="1:8" x14ac:dyDescent="0.25">
      <c r="A908" s="10">
        <v>35703</v>
      </c>
      <c r="B908" s="11" t="s">
        <v>8</v>
      </c>
      <c r="C908" s="11" t="s">
        <v>9</v>
      </c>
      <c r="D908" s="11" t="s">
        <v>10</v>
      </c>
      <c r="E908" s="13" t="s">
        <v>13</v>
      </c>
      <c r="F908" s="11" t="s">
        <v>571</v>
      </c>
      <c r="G908" s="11" t="s">
        <v>572</v>
      </c>
      <c r="H908" s="13">
        <v>3290.1</v>
      </c>
    </row>
    <row r="909" spans="1:8" x14ac:dyDescent="0.25">
      <c r="A909" s="10">
        <v>35703</v>
      </c>
      <c r="B909" s="11" t="s">
        <v>8</v>
      </c>
      <c r="C909" s="11" t="s">
        <v>9</v>
      </c>
      <c r="D909" s="11" t="s">
        <v>10</v>
      </c>
      <c r="E909" s="13" t="s">
        <v>13</v>
      </c>
      <c r="F909" s="11" t="s">
        <v>138</v>
      </c>
      <c r="G909" s="11" t="s">
        <v>205</v>
      </c>
      <c r="H909" s="13">
        <v>5703.5</v>
      </c>
    </row>
    <row r="910" spans="1:8" x14ac:dyDescent="0.25">
      <c r="A910" s="10">
        <v>35703</v>
      </c>
      <c r="B910" s="11" t="s">
        <v>8</v>
      </c>
      <c r="C910" s="11" t="s">
        <v>9</v>
      </c>
      <c r="D910" s="11" t="s">
        <v>10</v>
      </c>
      <c r="E910" s="13" t="s">
        <v>13</v>
      </c>
      <c r="F910" s="11" t="s">
        <v>138</v>
      </c>
      <c r="G910" s="11" t="s">
        <v>583</v>
      </c>
      <c r="H910" s="13">
        <v>427.2</v>
      </c>
    </row>
    <row r="911" spans="1:8" x14ac:dyDescent="0.25">
      <c r="A911" s="10">
        <v>35703</v>
      </c>
      <c r="B911" s="11" t="s">
        <v>8</v>
      </c>
      <c r="C911" s="11" t="s">
        <v>9</v>
      </c>
      <c r="D911" s="11" t="s">
        <v>10</v>
      </c>
      <c r="E911" s="13" t="s">
        <v>13</v>
      </c>
      <c r="F911" s="11" t="s">
        <v>138</v>
      </c>
      <c r="G911" s="11" t="s">
        <v>584</v>
      </c>
      <c r="H911" s="13">
        <v>525</v>
      </c>
    </row>
    <row r="912" spans="1:8" x14ac:dyDescent="0.25">
      <c r="A912" s="10">
        <v>35703</v>
      </c>
      <c r="B912" s="11" t="s">
        <v>8</v>
      </c>
      <c r="C912" s="11" t="s">
        <v>9</v>
      </c>
      <c r="D912" s="11" t="s">
        <v>10</v>
      </c>
      <c r="E912" s="13" t="s">
        <v>13</v>
      </c>
      <c r="F912" s="11" t="s">
        <v>138</v>
      </c>
      <c r="G912" s="11" t="s">
        <v>139</v>
      </c>
      <c r="H912" s="13">
        <v>1455</v>
      </c>
    </row>
    <row r="913" spans="1:8" x14ac:dyDescent="0.25">
      <c r="A913" s="10">
        <v>35703</v>
      </c>
      <c r="B913" s="11" t="s">
        <v>8</v>
      </c>
      <c r="C913" s="11" t="s">
        <v>9</v>
      </c>
      <c r="D913" s="11" t="s">
        <v>10</v>
      </c>
      <c r="E913" s="13" t="s">
        <v>13</v>
      </c>
      <c r="F913" s="11" t="s">
        <v>138</v>
      </c>
      <c r="G913" s="11" t="s">
        <v>585</v>
      </c>
      <c r="H913" s="13">
        <v>600</v>
      </c>
    </row>
    <row r="914" spans="1:8" x14ac:dyDescent="0.25">
      <c r="A914" s="10">
        <v>35703</v>
      </c>
      <c r="B914" s="11" t="s">
        <v>8</v>
      </c>
      <c r="C914" s="11" t="s">
        <v>9</v>
      </c>
      <c r="D914" s="11" t="s">
        <v>10</v>
      </c>
      <c r="E914" s="13" t="s">
        <v>13</v>
      </c>
      <c r="F914" s="11" t="s">
        <v>111</v>
      </c>
      <c r="G914" s="11" t="s">
        <v>112</v>
      </c>
      <c r="H914" s="13">
        <v>6055</v>
      </c>
    </row>
    <row r="915" spans="1:8" x14ac:dyDescent="0.25">
      <c r="A915" s="10">
        <v>35703</v>
      </c>
      <c r="B915" s="11" t="s">
        <v>8</v>
      </c>
      <c r="C915" s="11" t="s">
        <v>9</v>
      </c>
      <c r="D915" s="11" t="s">
        <v>10</v>
      </c>
      <c r="E915" s="13" t="s">
        <v>13</v>
      </c>
      <c r="F915" s="11" t="s">
        <v>111</v>
      </c>
      <c r="G915" s="11" t="s">
        <v>267</v>
      </c>
      <c r="H915" s="13">
        <v>340.7</v>
      </c>
    </row>
    <row r="916" spans="1:8" x14ac:dyDescent="0.25">
      <c r="A916" s="10">
        <v>35703</v>
      </c>
      <c r="B916" s="11" t="s">
        <v>8</v>
      </c>
      <c r="C916" s="11" t="s">
        <v>9</v>
      </c>
      <c r="D916" s="11" t="s">
        <v>10</v>
      </c>
      <c r="E916" s="13" t="s">
        <v>13</v>
      </c>
      <c r="F916" s="11" t="s">
        <v>111</v>
      </c>
      <c r="G916" s="11" t="s">
        <v>356</v>
      </c>
      <c r="H916" s="13">
        <v>640.6</v>
      </c>
    </row>
    <row r="917" spans="1:8" x14ac:dyDescent="0.25">
      <c r="A917" s="10">
        <v>35703</v>
      </c>
      <c r="B917" s="11" t="s">
        <v>8</v>
      </c>
      <c r="C917" s="11" t="s">
        <v>9</v>
      </c>
      <c r="D917" s="11" t="s">
        <v>10</v>
      </c>
      <c r="E917" s="13" t="s">
        <v>13</v>
      </c>
      <c r="F917" s="11" t="s">
        <v>111</v>
      </c>
      <c r="G917" s="11" t="s">
        <v>586</v>
      </c>
      <c r="H917" s="13">
        <v>150</v>
      </c>
    </row>
    <row r="918" spans="1:8" x14ac:dyDescent="0.25">
      <c r="A918" s="10">
        <v>35703</v>
      </c>
      <c r="B918" s="11" t="s">
        <v>8</v>
      </c>
      <c r="C918" s="11" t="s">
        <v>9</v>
      </c>
      <c r="D918" s="11" t="s">
        <v>10</v>
      </c>
      <c r="E918" s="13" t="s">
        <v>13</v>
      </c>
      <c r="F918" s="11" t="s">
        <v>248</v>
      </c>
      <c r="G918" s="11" t="s">
        <v>262</v>
      </c>
      <c r="H918" s="13">
        <v>4373</v>
      </c>
    </row>
    <row r="919" spans="1:8" x14ac:dyDescent="0.25">
      <c r="A919" s="10">
        <v>35703</v>
      </c>
      <c r="B919" s="11" t="s">
        <v>8</v>
      </c>
      <c r="C919" s="11" t="s">
        <v>9</v>
      </c>
      <c r="D919" s="11" t="s">
        <v>10</v>
      </c>
      <c r="E919" s="13" t="s">
        <v>13</v>
      </c>
      <c r="F919" s="11" t="s">
        <v>248</v>
      </c>
      <c r="G919" s="11" t="s">
        <v>587</v>
      </c>
      <c r="H919" s="13">
        <v>1670</v>
      </c>
    </row>
    <row r="920" spans="1:8" x14ac:dyDescent="0.25">
      <c r="A920" s="10">
        <v>35703</v>
      </c>
      <c r="B920" s="11" t="s">
        <v>8</v>
      </c>
      <c r="C920" s="11" t="s">
        <v>9</v>
      </c>
      <c r="D920" s="11" t="s">
        <v>10</v>
      </c>
      <c r="E920" s="13" t="s">
        <v>13</v>
      </c>
      <c r="F920" s="11" t="s">
        <v>248</v>
      </c>
      <c r="G920" s="11" t="s">
        <v>588</v>
      </c>
      <c r="H920" s="13">
        <v>2611.5</v>
      </c>
    </row>
    <row r="921" spans="1:8" x14ac:dyDescent="0.25">
      <c r="A921" s="10">
        <v>35703</v>
      </c>
      <c r="B921" s="11" t="s">
        <v>8</v>
      </c>
      <c r="C921" s="11" t="s">
        <v>9</v>
      </c>
      <c r="D921" s="11" t="s">
        <v>10</v>
      </c>
      <c r="E921" s="13" t="s">
        <v>13</v>
      </c>
      <c r="F921" s="11" t="s">
        <v>248</v>
      </c>
      <c r="G921" s="11" t="s">
        <v>43</v>
      </c>
      <c r="H921" s="13">
        <v>738.7</v>
      </c>
    </row>
    <row r="922" spans="1:8" x14ac:dyDescent="0.25">
      <c r="A922" s="10">
        <v>35703</v>
      </c>
      <c r="B922" s="11" t="s">
        <v>8</v>
      </c>
      <c r="C922" s="11" t="s">
        <v>9</v>
      </c>
      <c r="D922" s="11" t="s">
        <v>10</v>
      </c>
      <c r="E922" s="13" t="s">
        <v>13</v>
      </c>
      <c r="F922" s="11" t="s">
        <v>19</v>
      </c>
      <c r="G922" s="11" t="s">
        <v>589</v>
      </c>
      <c r="H922" s="13">
        <v>750</v>
      </c>
    </row>
    <row r="923" spans="1:8" x14ac:dyDescent="0.25">
      <c r="A923" s="10">
        <v>35703</v>
      </c>
      <c r="B923" s="11" t="s">
        <v>8</v>
      </c>
      <c r="C923" s="11" t="s">
        <v>9</v>
      </c>
      <c r="D923" s="11" t="s">
        <v>10</v>
      </c>
      <c r="E923" s="13" t="s">
        <v>13</v>
      </c>
      <c r="F923" s="11" t="s">
        <v>19</v>
      </c>
      <c r="G923" s="11" t="s">
        <v>573</v>
      </c>
      <c r="H923" s="13">
        <v>18266</v>
      </c>
    </row>
    <row r="924" spans="1:8" x14ac:dyDescent="0.25">
      <c r="A924" s="10">
        <v>35703</v>
      </c>
      <c r="B924" s="11" t="s">
        <v>8</v>
      </c>
      <c r="C924" s="11" t="s">
        <v>9</v>
      </c>
      <c r="D924" s="11" t="s">
        <v>10</v>
      </c>
      <c r="E924" s="13" t="s">
        <v>13</v>
      </c>
      <c r="F924" s="11" t="s">
        <v>19</v>
      </c>
      <c r="G924" s="11" t="s">
        <v>590</v>
      </c>
      <c r="H924" s="13">
        <v>12139.4</v>
      </c>
    </row>
    <row r="925" spans="1:8" x14ac:dyDescent="0.25">
      <c r="A925" s="10">
        <v>35703</v>
      </c>
      <c r="B925" s="11" t="s">
        <v>8</v>
      </c>
      <c r="C925" s="11" t="s">
        <v>9</v>
      </c>
      <c r="D925" s="11" t="s">
        <v>10</v>
      </c>
      <c r="E925" s="13" t="s">
        <v>13</v>
      </c>
      <c r="F925" s="11" t="s">
        <v>19</v>
      </c>
      <c r="G925" s="11" t="s">
        <v>574</v>
      </c>
      <c r="H925" s="13">
        <v>5606.5</v>
      </c>
    </row>
    <row r="926" spans="1:8" x14ac:dyDescent="0.25">
      <c r="A926" s="10">
        <v>35703</v>
      </c>
      <c r="B926" s="11" t="s">
        <v>8</v>
      </c>
      <c r="C926" s="11" t="s">
        <v>9</v>
      </c>
      <c r="D926" s="11" t="s">
        <v>10</v>
      </c>
      <c r="E926" s="13" t="s">
        <v>13</v>
      </c>
      <c r="F926" s="11" t="s">
        <v>19</v>
      </c>
      <c r="G926" s="11" t="s">
        <v>21</v>
      </c>
      <c r="H926" s="13">
        <v>2893.6</v>
      </c>
    </row>
    <row r="927" spans="1:8" x14ac:dyDescent="0.25">
      <c r="A927" s="10">
        <v>35703</v>
      </c>
      <c r="B927" s="11" t="s">
        <v>8</v>
      </c>
      <c r="C927" s="11" t="s">
        <v>9</v>
      </c>
      <c r="D927" s="11" t="s">
        <v>10</v>
      </c>
      <c r="E927" s="13" t="s">
        <v>13</v>
      </c>
      <c r="F927" s="11" t="s">
        <v>591</v>
      </c>
      <c r="G927" s="11" t="s">
        <v>592</v>
      </c>
      <c r="H927" s="13">
        <v>375</v>
      </c>
    </row>
    <row r="928" spans="1:8" x14ac:dyDescent="0.25">
      <c r="A928" s="10">
        <v>35703</v>
      </c>
      <c r="B928" s="11" t="s">
        <v>8</v>
      </c>
      <c r="C928" s="11" t="s">
        <v>9</v>
      </c>
      <c r="D928" s="11" t="s">
        <v>10</v>
      </c>
      <c r="E928" s="13" t="s">
        <v>13</v>
      </c>
      <c r="F928" s="11" t="s">
        <v>34</v>
      </c>
      <c r="G928" s="11" t="s">
        <v>593</v>
      </c>
      <c r="H928" s="13">
        <v>117.5</v>
      </c>
    </row>
    <row r="929" spans="1:8" x14ac:dyDescent="0.25">
      <c r="A929" s="10">
        <v>35703</v>
      </c>
      <c r="B929" s="11" t="s">
        <v>8</v>
      </c>
      <c r="C929" s="11" t="s">
        <v>9</v>
      </c>
      <c r="D929" s="11" t="s">
        <v>10</v>
      </c>
      <c r="E929" s="13" t="s">
        <v>13</v>
      </c>
      <c r="F929" s="11" t="s">
        <v>34</v>
      </c>
      <c r="G929" s="11" t="s">
        <v>171</v>
      </c>
      <c r="H929" s="13">
        <v>1969.1</v>
      </c>
    </row>
    <row r="930" spans="1:8" x14ac:dyDescent="0.25">
      <c r="A930" s="10">
        <v>35703</v>
      </c>
      <c r="B930" s="11" t="s">
        <v>8</v>
      </c>
      <c r="C930" s="11" t="s">
        <v>9</v>
      </c>
      <c r="D930" s="11" t="s">
        <v>10</v>
      </c>
      <c r="E930" s="13" t="s">
        <v>13</v>
      </c>
      <c r="F930" s="11" t="s">
        <v>34</v>
      </c>
      <c r="G930" s="11" t="s">
        <v>57</v>
      </c>
      <c r="H930" s="13">
        <v>5734.8</v>
      </c>
    </row>
    <row r="931" spans="1:8" x14ac:dyDescent="0.25">
      <c r="A931" s="10">
        <v>35703</v>
      </c>
      <c r="B931" s="11" t="s">
        <v>8</v>
      </c>
      <c r="C931" s="11" t="s">
        <v>9</v>
      </c>
      <c r="D931" s="11" t="s">
        <v>10</v>
      </c>
      <c r="E931" s="13" t="s">
        <v>13</v>
      </c>
      <c r="F931" s="11" t="s">
        <v>34</v>
      </c>
      <c r="G931" s="11" t="s">
        <v>47</v>
      </c>
      <c r="H931" s="13">
        <v>974</v>
      </c>
    </row>
    <row r="932" spans="1:8" x14ac:dyDescent="0.25">
      <c r="A932" s="10">
        <v>35703</v>
      </c>
      <c r="B932" s="11" t="s">
        <v>8</v>
      </c>
      <c r="C932" s="11" t="s">
        <v>9</v>
      </c>
      <c r="D932" s="11" t="s">
        <v>10</v>
      </c>
      <c r="E932" s="13" t="s">
        <v>13</v>
      </c>
      <c r="F932" s="11" t="s">
        <v>34</v>
      </c>
      <c r="G932" s="11" t="s">
        <v>36</v>
      </c>
      <c r="H932" s="13">
        <v>6012.7</v>
      </c>
    </row>
    <row r="933" spans="1:8" x14ac:dyDescent="0.25">
      <c r="A933" s="10">
        <v>35703</v>
      </c>
      <c r="B933" s="11" t="s">
        <v>8</v>
      </c>
      <c r="C933" s="11" t="s">
        <v>9</v>
      </c>
      <c r="D933" s="11" t="s">
        <v>10</v>
      </c>
      <c r="E933" s="13" t="s">
        <v>13</v>
      </c>
      <c r="F933" s="11" t="s">
        <v>42</v>
      </c>
      <c r="G933" s="11" t="s">
        <v>594</v>
      </c>
      <c r="H933" s="13">
        <v>1245</v>
      </c>
    </row>
    <row r="934" spans="1:8" x14ac:dyDescent="0.25">
      <c r="A934" s="10">
        <v>35703</v>
      </c>
      <c r="B934" s="11" t="s">
        <v>8</v>
      </c>
      <c r="C934" s="11" t="s">
        <v>9</v>
      </c>
      <c r="D934" s="11" t="s">
        <v>10</v>
      </c>
      <c r="E934" s="13" t="s">
        <v>13</v>
      </c>
      <c r="F934" s="11" t="s">
        <v>42</v>
      </c>
      <c r="G934" s="11" t="s">
        <v>595</v>
      </c>
      <c r="H934" s="13">
        <v>2126</v>
      </c>
    </row>
    <row r="935" spans="1:8" x14ac:dyDescent="0.25">
      <c r="A935" s="10">
        <v>35703</v>
      </c>
      <c r="B935" s="11" t="s">
        <v>8</v>
      </c>
      <c r="C935" s="11" t="s">
        <v>9</v>
      </c>
      <c r="D935" s="11" t="s">
        <v>10</v>
      </c>
      <c r="E935" s="13" t="s">
        <v>13</v>
      </c>
      <c r="F935" s="11" t="s">
        <v>14</v>
      </c>
      <c r="G935" s="11" t="s">
        <v>94</v>
      </c>
      <c r="H935" s="13">
        <v>2367.1999999999998</v>
      </c>
    </row>
    <row r="936" spans="1:8" x14ac:dyDescent="0.25">
      <c r="A936" s="10">
        <v>35703</v>
      </c>
      <c r="B936" s="11" t="s">
        <v>8</v>
      </c>
      <c r="C936" s="11" t="s">
        <v>9</v>
      </c>
      <c r="D936" s="11" t="s">
        <v>10</v>
      </c>
      <c r="E936" s="13" t="s">
        <v>13</v>
      </c>
      <c r="F936" s="11" t="s">
        <v>14</v>
      </c>
      <c r="G936" s="11" t="s">
        <v>596</v>
      </c>
      <c r="H936" s="13">
        <v>1800</v>
      </c>
    </row>
    <row r="937" spans="1:8" x14ac:dyDescent="0.25">
      <c r="A937" s="10">
        <v>35703</v>
      </c>
      <c r="B937" s="11" t="s">
        <v>8</v>
      </c>
      <c r="C937" s="11" t="s">
        <v>9</v>
      </c>
      <c r="D937" s="11" t="s">
        <v>10</v>
      </c>
      <c r="E937" s="13" t="s">
        <v>13</v>
      </c>
      <c r="F937" s="11" t="s">
        <v>14</v>
      </c>
      <c r="G937" s="11" t="s">
        <v>597</v>
      </c>
      <c r="H937" s="13">
        <v>1425</v>
      </c>
    </row>
    <row r="938" spans="1:8" x14ac:dyDescent="0.25">
      <c r="A938" s="10">
        <v>35703</v>
      </c>
      <c r="B938" s="11" t="s">
        <v>8</v>
      </c>
      <c r="C938" s="11" t="s">
        <v>9</v>
      </c>
      <c r="D938" s="11" t="s">
        <v>10</v>
      </c>
      <c r="E938" s="13" t="s">
        <v>13</v>
      </c>
      <c r="F938" s="11" t="s">
        <v>11</v>
      </c>
      <c r="G938" s="11" t="s">
        <v>598</v>
      </c>
      <c r="H938" s="13">
        <v>484</v>
      </c>
    </row>
    <row r="939" spans="1:8" x14ac:dyDescent="0.25">
      <c r="A939" s="10">
        <v>35703</v>
      </c>
      <c r="B939" s="11" t="s">
        <v>8</v>
      </c>
      <c r="C939" s="11" t="s">
        <v>9</v>
      </c>
      <c r="D939" s="11" t="s">
        <v>10</v>
      </c>
      <c r="E939" s="13" t="s">
        <v>13</v>
      </c>
      <c r="F939" s="11" t="s">
        <v>11</v>
      </c>
      <c r="G939" s="11" t="s">
        <v>150</v>
      </c>
      <c r="H939" s="13">
        <v>8444.7999999999993</v>
      </c>
    </row>
    <row r="940" spans="1:8" x14ac:dyDescent="0.25">
      <c r="A940" s="10">
        <v>35703</v>
      </c>
      <c r="B940" s="11" t="s">
        <v>8</v>
      </c>
      <c r="C940" s="11" t="s">
        <v>9</v>
      </c>
      <c r="D940" s="11" t="s">
        <v>10</v>
      </c>
      <c r="E940" s="13" t="s">
        <v>13</v>
      </c>
      <c r="F940" s="11" t="s">
        <v>11</v>
      </c>
      <c r="G940" s="11" t="s">
        <v>576</v>
      </c>
      <c r="H940" s="13">
        <v>5610.3</v>
      </c>
    </row>
    <row r="941" spans="1:8" x14ac:dyDescent="0.25">
      <c r="A941" s="10">
        <v>35703</v>
      </c>
      <c r="B941" s="11" t="s">
        <v>8</v>
      </c>
      <c r="C941" s="11" t="s">
        <v>9</v>
      </c>
      <c r="D941" s="11" t="s">
        <v>10</v>
      </c>
      <c r="E941" s="13" t="s">
        <v>13</v>
      </c>
      <c r="F941" s="11" t="s">
        <v>126</v>
      </c>
      <c r="G941" s="11" t="s">
        <v>599</v>
      </c>
      <c r="H941" s="13">
        <v>4475.8</v>
      </c>
    </row>
    <row r="942" spans="1:8" x14ac:dyDescent="0.25">
      <c r="A942" s="10">
        <v>35703</v>
      </c>
      <c r="B942" s="11" t="s">
        <v>8</v>
      </c>
      <c r="C942" s="11" t="s">
        <v>9</v>
      </c>
      <c r="D942" s="11" t="s">
        <v>10</v>
      </c>
      <c r="E942" s="13" t="s">
        <v>13</v>
      </c>
      <c r="F942" s="11" t="s">
        <v>126</v>
      </c>
      <c r="G942" s="11" t="s">
        <v>570</v>
      </c>
      <c r="H942" s="13">
        <v>675</v>
      </c>
    </row>
    <row r="943" spans="1:8" x14ac:dyDescent="0.25">
      <c r="A943" s="10">
        <v>35703</v>
      </c>
      <c r="B943" s="11" t="s">
        <v>8</v>
      </c>
      <c r="C943" s="11" t="s">
        <v>9</v>
      </c>
      <c r="D943" s="11" t="s">
        <v>10</v>
      </c>
      <c r="E943" s="13" t="s">
        <v>13</v>
      </c>
      <c r="F943" s="11" t="s">
        <v>126</v>
      </c>
      <c r="G943" s="11" t="s">
        <v>600</v>
      </c>
      <c r="H943" s="13">
        <v>200</v>
      </c>
    </row>
    <row r="944" spans="1:8" x14ac:dyDescent="0.25">
      <c r="A944" s="10">
        <v>35703</v>
      </c>
      <c r="B944" s="11" t="s">
        <v>8</v>
      </c>
      <c r="C944" s="11" t="s">
        <v>9</v>
      </c>
      <c r="D944" s="11" t="s">
        <v>10</v>
      </c>
      <c r="E944" s="13" t="s">
        <v>188</v>
      </c>
      <c r="F944" s="11" t="s">
        <v>188</v>
      </c>
      <c r="G944" s="11" t="s">
        <v>602</v>
      </c>
      <c r="H944" s="13">
        <v>692.3</v>
      </c>
    </row>
    <row r="945" spans="1:8" x14ac:dyDescent="0.25">
      <c r="A945" s="10">
        <v>35703</v>
      </c>
      <c r="B945" s="11" t="s">
        <v>8</v>
      </c>
      <c r="C945" s="11" t="s">
        <v>9</v>
      </c>
      <c r="D945" s="11" t="s">
        <v>10</v>
      </c>
      <c r="E945" s="13" t="s">
        <v>188</v>
      </c>
      <c r="F945" s="11" t="s">
        <v>188</v>
      </c>
      <c r="G945" s="11" t="s">
        <v>187</v>
      </c>
      <c r="H945" s="13">
        <v>9235.4</v>
      </c>
    </row>
    <row r="946" spans="1:8" x14ac:dyDescent="0.25">
      <c r="A946" s="10">
        <v>35703</v>
      </c>
      <c r="B946" s="11" t="s">
        <v>97</v>
      </c>
      <c r="C946" s="11" t="s">
        <v>98</v>
      </c>
      <c r="D946" s="11" t="s">
        <v>462</v>
      </c>
      <c r="E946" s="13" t="s">
        <v>89</v>
      </c>
      <c r="F946" s="11" t="s">
        <v>102</v>
      </c>
      <c r="G946" s="11" t="s">
        <v>103</v>
      </c>
      <c r="H946" s="13">
        <v>250</v>
      </c>
    </row>
    <row r="947" spans="1:8" x14ac:dyDescent="0.25">
      <c r="A947" s="10">
        <v>35703</v>
      </c>
      <c r="B947" s="11" t="s">
        <v>97</v>
      </c>
      <c r="C947" s="11" t="s">
        <v>98</v>
      </c>
      <c r="D947" s="11" t="s">
        <v>99</v>
      </c>
      <c r="E947" s="13" t="s">
        <v>89</v>
      </c>
      <c r="F947" s="11" t="s">
        <v>102</v>
      </c>
      <c r="G947" s="11" t="s">
        <v>106</v>
      </c>
      <c r="H947" s="13">
        <v>260</v>
      </c>
    </row>
    <row r="948" spans="1:8" x14ac:dyDescent="0.25">
      <c r="A948" s="10">
        <v>35703</v>
      </c>
      <c r="B948" s="11" t="s">
        <v>97</v>
      </c>
      <c r="C948" s="11" t="s">
        <v>98</v>
      </c>
      <c r="D948" s="11" t="s">
        <v>99</v>
      </c>
      <c r="E948" s="13" t="s">
        <v>89</v>
      </c>
      <c r="F948" s="11" t="s">
        <v>102</v>
      </c>
      <c r="G948" s="11" t="s">
        <v>103</v>
      </c>
      <c r="H948" s="13">
        <v>122.5</v>
      </c>
    </row>
    <row r="949" spans="1:8" x14ac:dyDescent="0.25">
      <c r="A949" s="10">
        <v>35703</v>
      </c>
      <c r="B949" s="11" t="s">
        <v>97</v>
      </c>
      <c r="C949" s="11" t="s">
        <v>98</v>
      </c>
      <c r="D949" s="11" t="s">
        <v>99</v>
      </c>
      <c r="E949" s="13" t="s">
        <v>13</v>
      </c>
      <c r="F949" s="11" t="s">
        <v>71</v>
      </c>
      <c r="G949" s="11" t="s">
        <v>69</v>
      </c>
      <c r="H949" s="13">
        <v>200</v>
      </c>
    </row>
    <row r="950" spans="1:8" x14ac:dyDescent="0.25">
      <c r="A950" s="10">
        <v>35703</v>
      </c>
      <c r="B950" s="11" t="s">
        <v>97</v>
      </c>
      <c r="C950" s="11" t="s">
        <v>98</v>
      </c>
      <c r="D950" s="11" t="s">
        <v>99</v>
      </c>
      <c r="E950" s="13" t="s">
        <v>13</v>
      </c>
      <c r="F950" s="11" t="s">
        <v>71</v>
      </c>
      <c r="G950" s="11" t="s">
        <v>230</v>
      </c>
      <c r="H950" s="13">
        <v>550</v>
      </c>
    </row>
    <row r="951" spans="1:8" x14ac:dyDescent="0.25">
      <c r="A951" s="10">
        <v>35703</v>
      </c>
      <c r="B951" s="11" t="s">
        <v>97</v>
      </c>
      <c r="C951" s="11" t="s">
        <v>130</v>
      </c>
      <c r="D951" s="11" t="s">
        <v>288</v>
      </c>
      <c r="E951" s="13" t="s">
        <v>13</v>
      </c>
      <c r="F951" s="11" t="s">
        <v>138</v>
      </c>
      <c r="G951" s="11" t="s">
        <v>205</v>
      </c>
      <c r="H951" s="13">
        <v>658.8</v>
      </c>
    </row>
    <row r="952" spans="1:8" x14ac:dyDescent="0.25">
      <c r="A952" s="10">
        <v>35703</v>
      </c>
      <c r="B952" s="11" t="s">
        <v>97</v>
      </c>
      <c r="C952" s="11" t="s">
        <v>130</v>
      </c>
      <c r="D952" s="11" t="s">
        <v>288</v>
      </c>
      <c r="E952" s="13" t="s">
        <v>13</v>
      </c>
      <c r="F952" s="11" t="s">
        <v>138</v>
      </c>
      <c r="G952" s="11" t="s">
        <v>584</v>
      </c>
      <c r="H952" s="13">
        <v>350</v>
      </c>
    </row>
    <row r="953" spans="1:8" x14ac:dyDescent="0.25">
      <c r="A953" s="10">
        <v>35703</v>
      </c>
      <c r="B953" s="11" t="s">
        <v>97</v>
      </c>
      <c r="C953" s="11" t="s">
        <v>130</v>
      </c>
      <c r="D953" s="11" t="s">
        <v>288</v>
      </c>
      <c r="E953" s="13" t="s">
        <v>13</v>
      </c>
      <c r="F953" s="11" t="s">
        <v>11</v>
      </c>
      <c r="G953" s="11" t="s">
        <v>576</v>
      </c>
      <c r="H953" s="13">
        <v>300</v>
      </c>
    </row>
    <row r="954" spans="1:8" x14ac:dyDescent="0.25">
      <c r="A954" s="10">
        <v>35703</v>
      </c>
      <c r="B954" s="11" t="s">
        <v>97</v>
      </c>
      <c r="C954" s="11" t="s">
        <v>130</v>
      </c>
      <c r="D954" s="11" t="s">
        <v>131</v>
      </c>
      <c r="E954" s="13" t="s">
        <v>89</v>
      </c>
      <c r="F954" s="11" t="s">
        <v>90</v>
      </c>
      <c r="G954" s="11" t="s">
        <v>90</v>
      </c>
      <c r="H954" s="13">
        <v>200</v>
      </c>
    </row>
    <row r="955" spans="1:8" x14ac:dyDescent="0.25">
      <c r="A955" s="10">
        <v>35703</v>
      </c>
      <c r="B955" s="11" t="s">
        <v>97</v>
      </c>
      <c r="C955" s="11" t="s">
        <v>130</v>
      </c>
      <c r="D955" s="11" t="s">
        <v>131</v>
      </c>
      <c r="E955" s="13" t="s">
        <v>13</v>
      </c>
      <c r="F955" s="11" t="s">
        <v>71</v>
      </c>
      <c r="G955" s="11" t="s">
        <v>575</v>
      </c>
      <c r="H955" s="13">
        <v>250</v>
      </c>
    </row>
    <row r="956" spans="1:8" x14ac:dyDescent="0.25">
      <c r="A956" s="10">
        <v>35703</v>
      </c>
      <c r="B956" s="11" t="s">
        <v>97</v>
      </c>
      <c r="C956" s="11" t="s">
        <v>130</v>
      </c>
      <c r="D956" s="11" t="s">
        <v>131</v>
      </c>
      <c r="E956" s="13" t="s">
        <v>13</v>
      </c>
      <c r="F956" s="11" t="s">
        <v>71</v>
      </c>
      <c r="G956" s="11" t="s">
        <v>230</v>
      </c>
      <c r="H956" s="13">
        <v>250</v>
      </c>
    </row>
    <row r="957" spans="1:8" x14ac:dyDescent="0.25">
      <c r="A957" s="10">
        <v>35703</v>
      </c>
      <c r="B957" s="11" t="s">
        <v>97</v>
      </c>
      <c r="C957" s="11" t="s">
        <v>130</v>
      </c>
      <c r="D957" s="11" t="s">
        <v>131</v>
      </c>
      <c r="E957" s="13" t="s">
        <v>13</v>
      </c>
      <c r="F957" s="11" t="s">
        <v>571</v>
      </c>
      <c r="G957" s="11" t="s">
        <v>364</v>
      </c>
      <c r="H957" s="13">
        <v>200</v>
      </c>
    </row>
    <row r="958" spans="1:8" x14ac:dyDescent="0.25">
      <c r="A958" s="10">
        <v>35703</v>
      </c>
      <c r="B958" s="11" t="s">
        <v>97</v>
      </c>
      <c r="C958" s="11" t="s">
        <v>130</v>
      </c>
      <c r="D958" s="11" t="s">
        <v>131</v>
      </c>
      <c r="E958" s="13" t="s">
        <v>13</v>
      </c>
      <c r="F958" s="11" t="s">
        <v>19</v>
      </c>
      <c r="G958" s="11" t="s">
        <v>574</v>
      </c>
      <c r="H958" s="13">
        <v>553.1</v>
      </c>
    </row>
    <row r="959" spans="1:8" x14ac:dyDescent="0.25">
      <c r="A959" s="10">
        <v>35703</v>
      </c>
      <c r="B959" s="11" t="s">
        <v>97</v>
      </c>
      <c r="C959" s="11" t="s">
        <v>130</v>
      </c>
      <c r="D959" s="11" t="s">
        <v>131</v>
      </c>
      <c r="E959" s="13" t="s">
        <v>13</v>
      </c>
      <c r="F959" s="11" t="s">
        <v>126</v>
      </c>
      <c r="G959" s="11" t="s">
        <v>570</v>
      </c>
      <c r="H959" s="13">
        <v>200</v>
      </c>
    </row>
    <row r="960" spans="1:8" x14ac:dyDescent="0.25">
      <c r="A960" s="10">
        <v>35703</v>
      </c>
      <c r="B960" s="11" t="s">
        <v>97</v>
      </c>
      <c r="C960" s="11" t="s">
        <v>130</v>
      </c>
      <c r="D960" s="11" t="s">
        <v>466</v>
      </c>
      <c r="E960" s="13" t="s">
        <v>13</v>
      </c>
      <c r="F960" s="11" t="s">
        <v>138</v>
      </c>
      <c r="G960" s="11" t="s">
        <v>585</v>
      </c>
      <c r="H960" s="13">
        <v>750</v>
      </c>
    </row>
    <row r="961" spans="1:8" x14ac:dyDescent="0.25">
      <c r="A961" s="10">
        <v>35734</v>
      </c>
      <c r="B961" s="11" t="s">
        <v>8</v>
      </c>
      <c r="C961" s="11" t="s">
        <v>67</v>
      </c>
      <c r="D961" s="11" t="s">
        <v>459</v>
      </c>
      <c r="E961" s="13" t="s">
        <v>13</v>
      </c>
      <c r="F961" s="11" t="s">
        <v>111</v>
      </c>
      <c r="G961" s="11" t="s">
        <v>356</v>
      </c>
      <c r="H961" s="13">
        <v>360</v>
      </c>
    </row>
    <row r="962" spans="1:8" x14ac:dyDescent="0.25">
      <c r="A962" s="10">
        <v>35734</v>
      </c>
      <c r="B962" s="11" t="s">
        <v>8</v>
      </c>
      <c r="C962" s="11" t="s">
        <v>67</v>
      </c>
      <c r="D962" s="11" t="s">
        <v>455</v>
      </c>
      <c r="E962" s="13" t="s">
        <v>13</v>
      </c>
      <c r="F962" s="11" t="s">
        <v>126</v>
      </c>
      <c r="G962" s="11" t="s">
        <v>570</v>
      </c>
      <c r="H962" s="13">
        <v>140</v>
      </c>
    </row>
    <row r="963" spans="1:8" x14ac:dyDescent="0.25">
      <c r="A963" s="10">
        <v>35734</v>
      </c>
      <c r="B963" s="11" t="s">
        <v>8</v>
      </c>
      <c r="C963" s="11" t="s">
        <v>67</v>
      </c>
      <c r="D963" s="11" t="s">
        <v>456</v>
      </c>
      <c r="E963" s="13" t="s">
        <v>13</v>
      </c>
      <c r="F963" s="11" t="s">
        <v>11</v>
      </c>
      <c r="G963" s="11" t="s">
        <v>150</v>
      </c>
      <c r="H963" s="13">
        <v>962</v>
      </c>
    </row>
    <row r="964" spans="1:8" x14ac:dyDescent="0.25">
      <c r="A964" s="10">
        <v>35734</v>
      </c>
      <c r="B964" s="11" t="s">
        <v>8</v>
      </c>
      <c r="C964" s="11" t="s">
        <v>67</v>
      </c>
      <c r="D964" s="11" t="s">
        <v>68</v>
      </c>
      <c r="E964" s="13" t="s">
        <v>13</v>
      </c>
      <c r="F964" s="11" t="s">
        <v>571</v>
      </c>
      <c r="G964" s="11" t="s">
        <v>572</v>
      </c>
      <c r="H964" s="13">
        <v>150</v>
      </c>
    </row>
    <row r="965" spans="1:8" x14ac:dyDescent="0.25">
      <c r="A965" s="10">
        <v>35734</v>
      </c>
      <c r="B965" s="11" t="s">
        <v>8</v>
      </c>
      <c r="C965" s="11" t="s">
        <v>67</v>
      </c>
      <c r="D965" s="11" t="s">
        <v>457</v>
      </c>
      <c r="E965" s="13" t="s">
        <v>13</v>
      </c>
      <c r="F965" s="11" t="s">
        <v>126</v>
      </c>
      <c r="G965" s="11" t="s">
        <v>570</v>
      </c>
      <c r="H965" s="13">
        <v>175</v>
      </c>
    </row>
    <row r="966" spans="1:8" x14ac:dyDescent="0.25">
      <c r="A966" s="10">
        <v>35734</v>
      </c>
      <c r="B966" s="11" t="s">
        <v>8</v>
      </c>
      <c r="C966" s="11" t="s">
        <v>67</v>
      </c>
      <c r="D966" s="11" t="s">
        <v>328</v>
      </c>
      <c r="E966" s="13" t="s">
        <v>13</v>
      </c>
      <c r="F966" s="11" t="s">
        <v>29</v>
      </c>
      <c r="G966" s="11" t="s">
        <v>30</v>
      </c>
      <c r="H966" s="13">
        <v>110</v>
      </c>
    </row>
    <row r="967" spans="1:8" x14ac:dyDescent="0.25">
      <c r="A967" s="10">
        <v>35734</v>
      </c>
      <c r="B967" s="11" t="s">
        <v>8</v>
      </c>
      <c r="C967" s="11" t="s">
        <v>67</v>
      </c>
      <c r="D967" s="11" t="s">
        <v>328</v>
      </c>
      <c r="E967" s="13" t="s">
        <v>13</v>
      </c>
      <c r="F967" s="11" t="s">
        <v>571</v>
      </c>
      <c r="G967" s="11" t="s">
        <v>572</v>
      </c>
      <c r="H967" s="13">
        <v>126.7</v>
      </c>
    </row>
    <row r="968" spans="1:8" x14ac:dyDescent="0.25">
      <c r="A968" s="10">
        <v>35734</v>
      </c>
      <c r="B968" s="11" t="s">
        <v>8</v>
      </c>
      <c r="C968" s="11" t="s">
        <v>67</v>
      </c>
      <c r="D968" s="11" t="s">
        <v>328</v>
      </c>
      <c r="E968" s="13" t="s">
        <v>13</v>
      </c>
      <c r="F968" s="11" t="s">
        <v>19</v>
      </c>
      <c r="G968" s="11" t="s">
        <v>573</v>
      </c>
      <c r="H968" s="13">
        <v>1836.4</v>
      </c>
    </row>
    <row r="969" spans="1:8" x14ac:dyDescent="0.25">
      <c r="A969" s="10">
        <v>35734</v>
      </c>
      <c r="B969" s="11" t="s">
        <v>8</v>
      </c>
      <c r="C969" s="11" t="s">
        <v>67</v>
      </c>
      <c r="D969" s="11" t="s">
        <v>328</v>
      </c>
      <c r="E969" s="13" t="s">
        <v>188</v>
      </c>
      <c r="F969" s="11" t="s">
        <v>188</v>
      </c>
      <c r="G969" s="11" t="s">
        <v>187</v>
      </c>
      <c r="H969" s="13">
        <v>2392</v>
      </c>
    </row>
    <row r="970" spans="1:8" x14ac:dyDescent="0.25">
      <c r="A970" s="10">
        <v>35734</v>
      </c>
      <c r="B970" s="11" t="s">
        <v>8</v>
      </c>
      <c r="C970" s="11" t="s">
        <v>9</v>
      </c>
      <c r="D970" s="11" t="s">
        <v>251</v>
      </c>
      <c r="E970" s="13" t="s">
        <v>13</v>
      </c>
      <c r="F970" s="11" t="s">
        <v>11</v>
      </c>
      <c r="G970" s="11" t="s">
        <v>576</v>
      </c>
      <c r="H970" s="13">
        <v>300</v>
      </c>
    </row>
    <row r="971" spans="1:8" x14ac:dyDescent="0.25">
      <c r="A971" s="10">
        <v>35734</v>
      </c>
      <c r="B971" s="11" t="s">
        <v>8</v>
      </c>
      <c r="C971" s="11" t="s">
        <v>9</v>
      </c>
      <c r="D971" s="11" t="s">
        <v>153</v>
      </c>
      <c r="E971" s="13" t="s">
        <v>13</v>
      </c>
      <c r="F971" s="11" t="s">
        <v>71</v>
      </c>
      <c r="G971" s="11" t="s">
        <v>575</v>
      </c>
      <c r="H971" s="13">
        <v>265</v>
      </c>
    </row>
    <row r="972" spans="1:8" x14ac:dyDescent="0.25">
      <c r="A972" s="10">
        <v>35734</v>
      </c>
      <c r="B972" s="11" t="s">
        <v>8</v>
      </c>
      <c r="C972" s="11" t="s">
        <v>9</v>
      </c>
      <c r="D972" s="11" t="s">
        <v>153</v>
      </c>
      <c r="E972" s="13" t="s">
        <v>13</v>
      </c>
      <c r="F972" s="11" t="s">
        <v>71</v>
      </c>
      <c r="G972" s="11" t="s">
        <v>69</v>
      </c>
      <c r="H972" s="13">
        <v>100</v>
      </c>
    </row>
    <row r="973" spans="1:8" x14ac:dyDescent="0.25">
      <c r="A973" s="10">
        <v>35734</v>
      </c>
      <c r="B973" s="11" t="s">
        <v>8</v>
      </c>
      <c r="C973" s="11" t="s">
        <v>9</v>
      </c>
      <c r="D973" s="11" t="s">
        <v>153</v>
      </c>
      <c r="E973" s="13" t="s">
        <v>13</v>
      </c>
      <c r="F973" s="11" t="s">
        <v>71</v>
      </c>
      <c r="G973" s="11" t="s">
        <v>230</v>
      </c>
      <c r="H973" s="13">
        <v>1800</v>
      </c>
    </row>
    <row r="974" spans="1:8" x14ac:dyDescent="0.25">
      <c r="A974" s="10">
        <v>35734</v>
      </c>
      <c r="B974" s="11" t="s">
        <v>8</v>
      </c>
      <c r="C974" s="11" t="s">
        <v>9</v>
      </c>
      <c r="D974" s="11" t="s">
        <v>153</v>
      </c>
      <c r="E974" s="13" t="s">
        <v>13</v>
      </c>
      <c r="F974" s="11" t="s">
        <v>71</v>
      </c>
      <c r="G974" s="11" t="s">
        <v>200</v>
      </c>
      <c r="H974" s="13">
        <v>325</v>
      </c>
    </row>
    <row r="975" spans="1:8" x14ac:dyDescent="0.25">
      <c r="A975" s="10">
        <v>35734</v>
      </c>
      <c r="B975" s="11" t="s">
        <v>8</v>
      </c>
      <c r="C975" s="11" t="s">
        <v>9</v>
      </c>
      <c r="D975" s="11" t="s">
        <v>153</v>
      </c>
      <c r="E975" s="13" t="s">
        <v>13</v>
      </c>
      <c r="F975" s="11" t="s">
        <v>71</v>
      </c>
      <c r="G975" s="11" t="s">
        <v>117</v>
      </c>
      <c r="H975" s="13">
        <v>340</v>
      </c>
    </row>
    <row r="976" spans="1:8" x14ac:dyDescent="0.25">
      <c r="A976" s="10">
        <v>35734</v>
      </c>
      <c r="B976" s="11" t="s">
        <v>8</v>
      </c>
      <c r="C976" s="11" t="s">
        <v>9</v>
      </c>
      <c r="D976" s="11" t="s">
        <v>153</v>
      </c>
      <c r="E976" s="13" t="s">
        <v>13</v>
      </c>
      <c r="F976" s="11" t="s">
        <v>161</v>
      </c>
      <c r="G976" s="11" t="s">
        <v>162</v>
      </c>
      <c r="H976" s="13">
        <v>167.5</v>
      </c>
    </row>
    <row r="977" spans="1:8" x14ac:dyDescent="0.25">
      <c r="A977" s="10">
        <v>35734</v>
      </c>
      <c r="B977" s="11" t="s">
        <v>8</v>
      </c>
      <c r="C977" s="11" t="s">
        <v>9</v>
      </c>
      <c r="D977" s="11" t="s">
        <v>153</v>
      </c>
      <c r="E977" s="13" t="s">
        <v>13</v>
      </c>
      <c r="F977" s="11" t="s">
        <v>571</v>
      </c>
      <c r="G977" s="11" t="s">
        <v>364</v>
      </c>
      <c r="H977" s="13">
        <v>285</v>
      </c>
    </row>
    <row r="978" spans="1:8" x14ac:dyDescent="0.25">
      <c r="A978" s="10">
        <v>35734</v>
      </c>
      <c r="B978" s="11" t="s">
        <v>8</v>
      </c>
      <c r="C978" s="11" t="s">
        <v>9</v>
      </c>
      <c r="D978" s="11" t="s">
        <v>153</v>
      </c>
      <c r="E978" s="13" t="s">
        <v>13</v>
      </c>
      <c r="F978" s="11" t="s">
        <v>571</v>
      </c>
      <c r="G978" s="11" t="s">
        <v>572</v>
      </c>
      <c r="H978" s="13">
        <v>125</v>
      </c>
    </row>
    <row r="979" spans="1:8" x14ac:dyDescent="0.25">
      <c r="A979" s="10">
        <v>35734</v>
      </c>
      <c r="B979" s="11" t="s">
        <v>8</v>
      </c>
      <c r="C979" s="11" t="s">
        <v>9</v>
      </c>
      <c r="D979" s="11" t="s">
        <v>153</v>
      </c>
      <c r="E979" s="13" t="s">
        <v>13</v>
      </c>
      <c r="F979" s="11" t="s">
        <v>138</v>
      </c>
      <c r="G979" s="11" t="s">
        <v>205</v>
      </c>
      <c r="H979" s="13">
        <v>1100</v>
      </c>
    </row>
    <row r="980" spans="1:8" x14ac:dyDescent="0.25">
      <c r="A980" s="10">
        <v>35734</v>
      </c>
      <c r="B980" s="11" t="s">
        <v>8</v>
      </c>
      <c r="C980" s="11" t="s">
        <v>9</v>
      </c>
      <c r="D980" s="11" t="s">
        <v>153</v>
      </c>
      <c r="E980" s="13" t="s">
        <v>13</v>
      </c>
      <c r="F980" s="11" t="s">
        <v>19</v>
      </c>
      <c r="G980" s="11" t="s">
        <v>573</v>
      </c>
      <c r="H980" s="13">
        <v>1915</v>
      </c>
    </row>
    <row r="981" spans="1:8" x14ac:dyDescent="0.25">
      <c r="A981" s="10">
        <v>35734</v>
      </c>
      <c r="B981" s="11" t="s">
        <v>8</v>
      </c>
      <c r="C981" s="11" t="s">
        <v>9</v>
      </c>
      <c r="D981" s="11" t="s">
        <v>153</v>
      </c>
      <c r="E981" s="13" t="s">
        <v>13</v>
      </c>
      <c r="F981" s="11" t="s">
        <v>19</v>
      </c>
      <c r="G981" s="11" t="s">
        <v>574</v>
      </c>
      <c r="H981" s="13">
        <v>350</v>
      </c>
    </row>
    <row r="982" spans="1:8" x14ac:dyDescent="0.25">
      <c r="A982" s="10">
        <v>35734</v>
      </c>
      <c r="B982" s="11" t="s">
        <v>8</v>
      </c>
      <c r="C982" s="11" t="s">
        <v>9</v>
      </c>
      <c r="D982" s="11" t="s">
        <v>153</v>
      </c>
      <c r="E982" s="13" t="s">
        <v>13</v>
      </c>
      <c r="F982" s="11" t="s">
        <v>19</v>
      </c>
      <c r="G982" s="11" t="s">
        <v>21</v>
      </c>
      <c r="H982" s="13">
        <v>150</v>
      </c>
    </row>
    <row r="983" spans="1:8" x14ac:dyDescent="0.25">
      <c r="A983" s="10">
        <v>35734</v>
      </c>
      <c r="B983" s="11" t="s">
        <v>8</v>
      </c>
      <c r="C983" s="11" t="s">
        <v>9</v>
      </c>
      <c r="D983" s="11" t="s">
        <v>153</v>
      </c>
      <c r="E983" s="13" t="s">
        <v>13</v>
      </c>
      <c r="F983" s="11" t="s">
        <v>34</v>
      </c>
      <c r="G983" s="11" t="s">
        <v>36</v>
      </c>
      <c r="H983" s="13">
        <v>779.2</v>
      </c>
    </row>
    <row r="984" spans="1:8" x14ac:dyDescent="0.25">
      <c r="A984" s="10">
        <v>35734</v>
      </c>
      <c r="B984" s="11" t="s">
        <v>8</v>
      </c>
      <c r="C984" s="11" t="s">
        <v>9</v>
      </c>
      <c r="D984" s="11" t="s">
        <v>153</v>
      </c>
      <c r="E984" s="13" t="s">
        <v>13</v>
      </c>
      <c r="F984" s="11" t="s">
        <v>11</v>
      </c>
      <c r="G984" s="11" t="s">
        <v>150</v>
      </c>
      <c r="H984" s="13">
        <v>885</v>
      </c>
    </row>
    <row r="985" spans="1:8" x14ac:dyDescent="0.25">
      <c r="A985" s="10">
        <v>35734</v>
      </c>
      <c r="B985" s="11" t="s">
        <v>8</v>
      </c>
      <c r="C985" s="11" t="s">
        <v>9</v>
      </c>
      <c r="D985" s="11" t="s">
        <v>153</v>
      </c>
      <c r="E985" s="13" t="s">
        <v>13</v>
      </c>
      <c r="F985" s="11" t="s">
        <v>11</v>
      </c>
      <c r="G985" s="11" t="s">
        <v>576</v>
      </c>
      <c r="H985" s="13">
        <v>120</v>
      </c>
    </row>
    <row r="986" spans="1:8" x14ac:dyDescent="0.25">
      <c r="A986" s="10">
        <v>35734</v>
      </c>
      <c r="B986" s="11" t="s">
        <v>8</v>
      </c>
      <c r="C986" s="11" t="s">
        <v>9</v>
      </c>
      <c r="D986" s="11" t="s">
        <v>153</v>
      </c>
      <c r="E986" s="13" t="s">
        <v>13</v>
      </c>
      <c r="F986" s="11" t="s">
        <v>126</v>
      </c>
      <c r="G986" s="11" t="s">
        <v>570</v>
      </c>
      <c r="H986" s="13">
        <v>375</v>
      </c>
    </row>
    <row r="987" spans="1:8" x14ac:dyDescent="0.25">
      <c r="A987" s="10">
        <v>35734</v>
      </c>
      <c r="B987" s="11" t="s">
        <v>8</v>
      </c>
      <c r="C987" s="11" t="s">
        <v>9</v>
      </c>
      <c r="D987" s="11" t="s">
        <v>10</v>
      </c>
      <c r="E987" s="13" t="s">
        <v>89</v>
      </c>
      <c r="F987" s="11" t="s">
        <v>90</v>
      </c>
      <c r="G987" s="11" t="s">
        <v>90</v>
      </c>
      <c r="H987" s="13">
        <v>4414.8999999999996</v>
      </c>
    </row>
    <row r="988" spans="1:8" x14ac:dyDescent="0.25">
      <c r="A988" s="10">
        <v>35734</v>
      </c>
      <c r="B988" s="11" t="s">
        <v>8</v>
      </c>
      <c r="C988" s="11" t="s">
        <v>9</v>
      </c>
      <c r="D988" s="11" t="s">
        <v>10</v>
      </c>
      <c r="E988" s="13" t="s">
        <v>89</v>
      </c>
      <c r="F988" s="11" t="s">
        <v>102</v>
      </c>
      <c r="G988" s="11" t="s">
        <v>106</v>
      </c>
      <c r="H988" s="13">
        <v>1717.5</v>
      </c>
    </row>
    <row r="989" spans="1:8" x14ac:dyDescent="0.25">
      <c r="A989" s="10">
        <v>35734</v>
      </c>
      <c r="B989" s="11" t="s">
        <v>8</v>
      </c>
      <c r="C989" s="11" t="s">
        <v>9</v>
      </c>
      <c r="D989" s="11" t="s">
        <v>10</v>
      </c>
      <c r="E989" s="13" t="s">
        <v>89</v>
      </c>
      <c r="F989" s="11" t="s">
        <v>102</v>
      </c>
      <c r="G989" s="11" t="s">
        <v>103</v>
      </c>
      <c r="H989" s="13">
        <v>1979.9</v>
      </c>
    </row>
    <row r="990" spans="1:8" x14ac:dyDescent="0.25">
      <c r="A990" s="10">
        <v>35734</v>
      </c>
      <c r="B990" s="11" t="s">
        <v>8</v>
      </c>
      <c r="C990" s="11" t="s">
        <v>9</v>
      </c>
      <c r="D990" s="11" t="s">
        <v>10</v>
      </c>
      <c r="E990" s="13" t="s">
        <v>89</v>
      </c>
      <c r="F990" s="11" t="s">
        <v>577</v>
      </c>
      <c r="G990" s="11" t="s">
        <v>578</v>
      </c>
      <c r="H990" s="13">
        <v>1025</v>
      </c>
    </row>
    <row r="991" spans="1:8" x14ac:dyDescent="0.25">
      <c r="A991" s="10">
        <v>35734</v>
      </c>
      <c r="B991" s="11" t="s">
        <v>8</v>
      </c>
      <c r="C991" s="11" t="s">
        <v>9</v>
      </c>
      <c r="D991" s="11" t="s">
        <v>10</v>
      </c>
      <c r="E991" s="13" t="s">
        <v>89</v>
      </c>
      <c r="F991" s="11" t="s">
        <v>577</v>
      </c>
      <c r="G991" s="11" t="s">
        <v>569</v>
      </c>
      <c r="H991" s="13">
        <v>750</v>
      </c>
    </row>
    <row r="992" spans="1:8" x14ac:dyDescent="0.25">
      <c r="A992" s="10">
        <v>35734</v>
      </c>
      <c r="B992" s="11" t="s">
        <v>8</v>
      </c>
      <c r="C992" s="11" t="s">
        <v>9</v>
      </c>
      <c r="D992" s="11" t="s">
        <v>10</v>
      </c>
      <c r="E992" s="13" t="s">
        <v>13</v>
      </c>
      <c r="F992" s="11" t="s">
        <v>29</v>
      </c>
      <c r="G992" s="11" t="s">
        <v>579</v>
      </c>
      <c r="H992" s="13">
        <v>100</v>
      </c>
    </row>
    <row r="993" spans="1:8" x14ac:dyDescent="0.25">
      <c r="A993" s="10">
        <v>35734</v>
      </c>
      <c r="B993" s="11" t="s">
        <v>8</v>
      </c>
      <c r="C993" s="11" t="s">
        <v>9</v>
      </c>
      <c r="D993" s="11" t="s">
        <v>10</v>
      </c>
      <c r="E993" s="13" t="s">
        <v>13</v>
      </c>
      <c r="F993" s="11" t="s">
        <v>29</v>
      </c>
      <c r="G993" s="11" t="s">
        <v>30</v>
      </c>
      <c r="H993" s="13">
        <v>1819.9</v>
      </c>
    </row>
    <row r="994" spans="1:8" x14ac:dyDescent="0.25">
      <c r="A994" s="10">
        <v>35734</v>
      </c>
      <c r="B994" s="11" t="s">
        <v>8</v>
      </c>
      <c r="C994" s="11" t="s">
        <v>9</v>
      </c>
      <c r="D994" s="11" t="s">
        <v>10</v>
      </c>
      <c r="E994" s="13" t="s">
        <v>13</v>
      </c>
      <c r="F994" s="11" t="s">
        <v>29</v>
      </c>
      <c r="G994" s="11" t="s">
        <v>607</v>
      </c>
      <c r="H994" s="13">
        <v>100</v>
      </c>
    </row>
    <row r="995" spans="1:8" x14ac:dyDescent="0.25">
      <c r="A995" s="10">
        <v>35734</v>
      </c>
      <c r="B995" s="11" t="s">
        <v>8</v>
      </c>
      <c r="C995" s="11" t="s">
        <v>9</v>
      </c>
      <c r="D995" s="11" t="s">
        <v>10</v>
      </c>
      <c r="E995" s="13" t="s">
        <v>13</v>
      </c>
      <c r="F995" s="11" t="s">
        <v>71</v>
      </c>
      <c r="G995" s="11" t="s">
        <v>580</v>
      </c>
      <c r="H995" s="13">
        <v>2824.9</v>
      </c>
    </row>
    <row r="996" spans="1:8" x14ac:dyDescent="0.25">
      <c r="A996" s="10">
        <v>35734</v>
      </c>
      <c r="B996" s="11" t="s">
        <v>8</v>
      </c>
      <c r="C996" s="11" t="s">
        <v>9</v>
      </c>
      <c r="D996" s="11" t="s">
        <v>10</v>
      </c>
      <c r="E996" s="13" t="s">
        <v>13</v>
      </c>
      <c r="F996" s="11" t="s">
        <v>71</v>
      </c>
      <c r="G996" s="11" t="s">
        <v>575</v>
      </c>
      <c r="H996" s="13">
        <v>4004.2</v>
      </c>
    </row>
    <row r="997" spans="1:8" x14ac:dyDescent="0.25">
      <c r="A997" s="10">
        <v>35734</v>
      </c>
      <c r="B997" s="11" t="s">
        <v>8</v>
      </c>
      <c r="C997" s="11" t="s">
        <v>9</v>
      </c>
      <c r="D997" s="11" t="s">
        <v>10</v>
      </c>
      <c r="E997" s="13" t="s">
        <v>13</v>
      </c>
      <c r="F997" s="11" t="s">
        <v>71</v>
      </c>
      <c r="G997" s="11" t="s">
        <v>69</v>
      </c>
      <c r="H997" s="13">
        <v>4831.3999999999996</v>
      </c>
    </row>
    <row r="998" spans="1:8" x14ac:dyDescent="0.25">
      <c r="A998" s="10">
        <v>35734</v>
      </c>
      <c r="B998" s="11" t="s">
        <v>8</v>
      </c>
      <c r="C998" s="11" t="s">
        <v>9</v>
      </c>
      <c r="D998" s="11" t="s">
        <v>10</v>
      </c>
      <c r="E998" s="13" t="s">
        <v>13</v>
      </c>
      <c r="F998" s="11" t="s">
        <v>71</v>
      </c>
      <c r="G998" s="11" t="s">
        <v>230</v>
      </c>
      <c r="H998" s="13">
        <v>2558.1</v>
      </c>
    </row>
    <row r="999" spans="1:8" x14ac:dyDescent="0.25">
      <c r="A999" s="10">
        <v>35734</v>
      </c>
      <c r="B999" s="11" t="s">
        <v>8</v>
      </c>
      <c r="C999" s="11" t="s">
        <v>9</v>
      </c>
      <c r="D999" s="11" t="s">
        <v>10</v>
      </c>
      <c r="E999" s="13" t="s">
        <v>13</v>
      </c>
      <c r="F999" s="11" t="s">
        <v>71</v>
      </c>
      <c r="G999" s="11" t="s">
        <v>200</v>
      </c>
      <c r="H999" s="13">
        <v>3006.7</v>
      </c>
    </row>
    <row r="1000" spans="1:8" x14ac:dyDescent="0.25">
      <c r="A1000" s="10">
        <v>35734</v>
      </c>
      <c r="B1000" s="11" t="s">
        <v>8</v>
      </c>
      <c r="C1000" s="11" t="s">
        <v>9</v>
      </c>
      <c r="D1000" s="11" t="s">
        <v>10</v>
      </c>
      <c r="E1000" s="13" t="s">
        <v>13</v>
      </c>
      <c r="F1000" s="11" t="s">
        <v>71</v>
      </c>
      <c r="G1000" s="11" t="s">
        <v>117</v>
      </c>
      <c r="H1000" s="13">
        <v>3599.3</v>
      </c>
    </row>
    <row r="1001" spans="1:8" x14ac:dyDescent="0.25">
      <c r="A1001" s="10">
        <v>35734</v>
      </c>
      <c r="B1001" s="11" t="s">
        <v>8</v>
      </c>
      <c r="C1001" s="11" t="s">
        <v>9</v>
      </c>
      <c r="D1001" s="11" t="s">
        <v>10</v>
      </c>
      <c r="E1001" s="13" t="s">
        <v>13</v>
      </c>
      <c r="F1001" s="11" t="s">
        <v>161</v>
      </c>
      <c r="G1001" s="11" t="s">
        <v>581</v>
      </c>
      <c r="H1001" s="13">
        <v>2108.6</v>
      </c>
    </row>
    <row r="1002" spans="1:8" x14ac:dyDescent="0.25">
      <c r="A1002" s="10">
        <v>35734</v>
      </c>
      <c r="B1002" s="11" t="s">
        <v>8</v>
      </c>
      <c r="C1002" s="11" t="s">
        <v>9</v>
      </c>
      <c r="D1002" s="11" t="s">
        <v>10</v>
      </c>
      <c r="E1002" s="13" t="s">
        <v>13</v>
      </c>
      <c r="F1002" s="11" t="s">
        <v>161</v>
      </c>
      <c r="G1002" s="11" t="s">
        <v>162</v>
      </c>
      <c r="H1002" s="13">
        <v>1558</v>
      </c>
    </row>
    <row r="1003" spans="1:8" x14ac:dyDescent="0.25">
      <c r="A1003" s="10">
        <v>35734</v>
      </c>
      <c r="B1003" s="11" t="s">
        <v>8</v>
      </c>
      <c r="C1003" s="11" t="s">
        <v>9</v>
      </c>
      <c r="D1003" s="11" t="s">
        <v>10</v>
      </c>
      <c r="E1003" s="13" t="s">
        <v>13</v>
      </c>
      <c r="F1003" s="11" t="s">
        <v>161</v>
      </c>
      <c r="G1003" s="11" t="s">
        <v>582</v>
      </c>
      <c r="H1003" s="13">
        <v>1976.8</v>
      </c>
    </row>
    <row r="1004" spans="1:8" x14ac:dyDescent="0.25">
      <c r="A1004" s="10">
        <v>35734</v>
      </c>
      <c r="B1004" s="11" t="s">
        <v>8</v>
      </c>
      <c r="C1004" s="11" t="s">
        <v>9</v>
      </c>
      <c r="D1004" s="11" t="s">
        <v>10</v>
      </c>
      <c r="E1004" s="13" t="s">
        <v>13</v>
      </c>
      <c r="F1004" s="11" t="s">
        <v>161</v>
      </c>
      <c r="G1004" s="11" t="s">
        <v>167</v>
      </c>
      <c r="H1004" s="13">
        <v>7190.1</v>
      </c>
    </row>
    <row r="1005" spans="1:8" x14ac:dyDescent="0.25">
      <c r="A1005" s="10">
        <v>35734</v>
      </c>
      <c r="B1005" s="11" t="s">
        <v>8</v>
      </c>
      <c r="C1005" s="11" t="s">
        <v>9</v>
      </c>
      <c r="D1005" s="11" t="s">
        <v>10</v>
      </c>
      <c r="E1005" s="13" t="s">
        <v>13</v>
      </c>
      <c r="F1005" s="11" t="s">
        <v>571</v>
      </c>
      <c r="G1005" s="11" t="s">
        <v>364</v>
      </c>
      <c r="H1005" s="13">
        <v>645</v>
      </c>
    </row>
    <row r="1006" spans="1:8" x14ac:dyDescent="0.25">
      <c r="A1006" s="10">
        <v>35734</v>
      </c>
      <c r="B1006" s="11" t="s">
        <v>8</v>
      </c>
      <c r="C1006" s="11" t="s">
        <v>9</v>
      </c>
      <c r="D1006" s="11" t="s">
        <v>10</v>
      </c>
      <c r="E1006" s="13" t="s">
        <v>13</v>
      </c>
      <c r="F1006" s="11" t="s">
        <v>571</v>
      </c>
      <c r="G1006" s="11" t="s">
        <v>133</v>
      </c>
      <c r="H1006" s="13">
        <v>3989.4</v>
      </c>
    </row>
    <row r="1007" spans="1:8" x14ac:dyDescent="0.25">
      <c r="A1007" s="10">
        <v>35734</v>
      </c>
      <c r="B1007" s="11" t="s">
        <v>8</v>
      </c>
      <c r="C1007" s="11" t="s">
        <v>9</v>
      </c>
      <c r="D1007" s="11" t="s">
        <v>10</v>
      </c>
      <c r="E1007" s="13" t="s">
        <v>13</v>
      </c>
      <c r="F1007" s="11" t="s">
        <v>571</v>
      </c>
      <c r="G1007" s="11" t="s">
        <v>572</v>
      </c>
      <c r="H1007" s="13">
        <v>3952.1</v>
      </c>
    </row>
    <row r="1008" spans="1:8" x14ac:dyDescent="0.25">
      <c r="A1008" s="10">
        <v>35734</v>
      </c>
      <c r="B1008" s="11" t="s">
        <v>8</v>
      </c>
      <c r="C1008" s="11" t="s">
        <v>9</v>
      </c>
      <c r="D1008" s="11" t="s">
        <v>10</v>
      </c>
      <c r="E1008" s="13" t="s">
        <v>13</v>
      </c>
      <c r="F1008" s="11" t="s">
        <v>138</v>
      </c>
      <c r="G1008" s="11" t="s">
        <v>205</v>
      </c>
      <c r="H1008" s="13">
        <v>5453.5</v>
      </c>
    </row>
    <row r="1009" spans="1:8" x14ac:dyDescent="0.25">
      <c r="A1009" s="10">
        <v>35734</v>
      </c>
      <c r="B1009" s="11" t="s">
        <v>8</v>
      </c>
      <c r="C1009" s="11" t="s">
        <v>9</v>
      </c>
      <c r="D1009" s="11" t="s">
        <v>10</v>
      </c>
      <c r="E1009" s="13" t="s">
        <v>13</v>
      </c>
      <c r="F1009" s="11" t="s">
        <v>138</v>
      </c>
      <c r="G1009" s="11" t="s">
        <v>583</v>
      </c>
      <c r="H1009" s="13">
        <v>427.2</v>
      </c>
    </row>
    <row r="1010" spans="1:8" x14ac:dyDescent="0.25">
      <c r="A1010" s="10">
        <v>35734</v>
      </c>
      <c r="B1010" s="11" t="s">
        <v>8</v>
      </c>
      <c r="C1010" s="11" t="s">
        <v>9</v>
      </c>
      <c r="D1010" s="11" t="s">
        <v>10</v>
      </c>
      <c r="E1010" s="13" t="s">
        <v>13</v>
      </c>
      <c r="F1010" s="11" t="s">
        <v>138</v>
      </c>
      <c r="G1010" s="11" t="s">
        <v>584</v>
      </c>
      <c r="H1010" s="13">
        <v>525</v>
      </c>
    </row>
    <row r="1011" spans="1:8" x14ac:dyDescent="0.25">
      <c r="A1011" s="10">
        <v>35734</v>
      </c>
      <c r="B1011" s="11" t="s">
        <v>8</v>
      </c>
      <c r="C1011" s="11" t="s">
        <v>9</v>
      </c>
      <c r="D1011" s="11" t="s">
        <v>10</v>
      </c>
      <c r="E1011" s="13" t="s">
        <v>13</v>
      </c>
      <c r="F1011" s="11" t="s">
        <v>138</v>
      </c>
      <c r="G1011" s="11" t="s">
        <v>139</v>
      </c>
      <c r="H1011" s="13">
        <v>1455</v>
      </c>
    </row>
    <row r="1012" spans="1:8" x14ac:dyDescent="0.25">
      <c r="A1012" s="10">
        <v>35734</v>
      </c>
      <c r="B1012" s="11" t="s">
        <v>8</v>
      </c>
      <c r="C1012" s="11" t="s">
        <v>9</v>
      </c>
      <c r="D1012" s="11" t="s">
        <v>10</v>
      </c>
      <c r="E1012" s="13" t="s">
        <v>13</v>
      </c>
      <c r="F1012" s="11" t="s">
        <v>138</v>
      </c>
      <c r="G1012" s="11" t="s">
        <v>585</v>
      </c>
      <c r="H1012" s="13">
        <v>600</v>
      </c>
    </row>
    <row r="1013" spans="1:8" x14ac:dyDescent="0.25">
      <c r="A1013" s="10">
        <v>35734</v>
      </c>
      <c r="B1013" s="11" t="s">
        <v>8</v>
      </c>
      <c r="C1013" s="11" t="s">
        <v>9</v>
      </c>
      <c r="D1013" s="11" t="s">
        <v>10</v>
      </c>
      <c r="E1013" s="13" t="s">
        <v>13</v>
      </c>
      <c r="F1013" s="11" t="s">
        <v>111</v>
      </c>
      <c r="G1013" s="11" t="s">
        <v>112</v>
      </c>
      <c r="H1013" s="13">
        <v>6055</v>
      </c>
    </row>
    <row r="1014" spans="1:8" x14ac:dyDescent="0.25">
      <c r="A1014" s="10">
        <v>35734</v>
      </c>
      <c r="B1014" s="11" t="s">
        <v>8</v>
      </c>
      <c r="C1014" s="11" t="s">
        <v>9</v>
      </c>
      <c r="D1014" s="11" t="s">
        <v>10</v>
      </c>
      <c r="E1014" s="13" t="s">
        <v>13</v>
      </c>
      <c r="F1014" s="11" t="s">
        <v>111</v>
      </c>
      <c r="G1014" s="11" t="s">
        <v>267</v>
      </c>
      <c r="H1014" s="13">
        <v>760.7</v>
      </c>
    </row>
    <row r="1015" spans="1:8" x14ac:dyDescent="0.25">
      <c r="A1015" s="10">
        <v>35734</v>
      </c>
      <c r="B1015" s="11" t="s">
        <v>8</v>
      </c>
      <c r="C1015" s="11" t="s">
        <v>9</v>
      </c>
      <c r="D1015" s="11" t="s">
        <v>10</v>
      </c>
      <c r="E1015" s="13" t="s">
        <v>13</v>
      </c>
      <c r="F1015" s="11" t="s">
        <v>111</v>
      </c>
      <c r="G1015" s="11" t="s">
        <v>356</v>
      </c>
      <c r="H1015" s="13">
        <v>740.6</v>
      </c>
    </row>
    <row r="1016" spans="1:8" x14ac:dyDescent="0.25">
      <c r="A1016" s="10">
        <v>35734</v>
      </c>
      <c r="B1016" s="11" t="s">
        <v>8</v>
      </c>
      <c r="C1016" s="11" t="s">
        <v>9</v>
      </c>
      <c r="D1016" s="11" t="s">
        <v>10</v>
      </c>
      <c r="E1016" s="13" t="s">
        <v>13</v>
      </c>
      <c r="F1016" s="11" t="s">
        <v>111</v>
      </c>
      <c r="G1016" s="11" t="s">
        <v>586</v>
      </c>
      <c r="H1016" s="13">
        <v>150</v>
      </c>
    </row>
    <row r="1017" spans="1:8" x14ac:dyDescent="0.25">
      <c r="A1017" s="10">
        <v>35734</v>
      </c>
      <c r="B1017" s="11" t="s">
        <v>8</v>
      </c>
      <c r="C1017" s="11" t="s">
        <v>9</v>
      </c>
      <c r="D1017" s="11" t="s">
        <v>10</v>
      </c>
      <c r="E1017" s="13" t="s">
        <v>13</v>
      </c>
      <c r="F1017" s="11" t="s">
        <v>248</v>
      </c>
      <c r="G1017" s="11" t="s">
        <v>262</v>
      </c>
      <c r="H1017" s="13">
        <v>4373</v>
      </c>
    </row>
    <row r="1018" spans="1:8" x14ac:dyDescent="0.25">
      <c r="A1018" s="10">
        <v>35734</v>
      </c>
      <c r="B1018" s="11" t="s">
        <v>8</v>
      </c>
      <c r="C1018" s="11" t="s">
        <v>9</v>
      </c>
      <c r="D1018" s="11" t="s">
        <v>10</v>
      </c>
      <c r="E1018" s="13" t="s">
        <v>13</v>
      </c>
      <c r="F1018" s="11" t="s">
        <v>248</v>
      </c>
      <c r="G1018" s="11" t="s">
        <v>587</v>
      </c>
      <c r="H1018" s="13">
        <v>1670</v>
      </c>
    </row>
    <row r="1019" spans="1:8" x14ac:dyDescent="0.25">
      <c r="A1019" s="10">
        <v>35734</v>
      </c>
      <c r="B1019" s="11" t="s">
        <v>8</v>
      </c>
      <c r="C1019" s="11" t="s">
        <v>9</v>
      </c>
      <c r="D1019" s="11" t="s">
        <v>10</v>
      </c>
      <c r="E1019" s="13" t="s">
        <v>13</v>
      </c>
      <c r="F1019" s="11" t="s">
        <v>248</v>
      </c>
      <c r="G1019" s="11" t="s">
        <v>588</v>
      </c>
      <c r="H1019" s="13">
        <v>2611.5</v>
      </c>
    </row>
    <row r="1020" spans="1:8" x14ac:dyDescent="0.25">
      <c r="A1020" s="10">
        <v>35734</v>
      </c>
      <c r="B1020" s="11" t="s">
        <v>8</v>
      </c>
      <c r="C1020" s="11" t="s">
        <v>9</v>
      </c>
      <c r="D1020" s="11" t="s">
        <v>10</v>
      </c>
      <c r="E1020" s="13" t="s">
        <v>13</v>
      </c>
      <c r="F1020" s="11" t="s">
        <v>248</v>
      </c>
      <c r="G1020" s="11" t="s">
        <v>43</v>
      </c>
      <c r="H1020" s="13">
        <v>937.5</v>
      </c>
    </row>
    <row r="1021" spans="1:8" x14ac:dyDescent="0.25">
      <c r="A1021" s="10">
        <v>35734</v>
      </c>
      <c r="B1021" s="11" t="s">
        <v>8</v>
      </c>
      <c r="C1021" s="11" t="s">
        <v>9</v>
      </c>
      <c r="D1021" s="11" t="s">
        <v>10</v>
      </c>
      <c r="E1021" s="13" t="s">
        <v>13</v>
      </c>
      <c r="F1021" s="11" t="s">
        <v>19</v>
      </c>
      <c r="G1021" s="11" t="s">
        <v>589</v>
      </c>
      <c r="H1021" s="13">
        <v>750</v>
      </c>
    </row>
    <row r="1022" spans="1:8" x14ac:dyDescent="0.25">
      <c r="A1022" s="10">
        <v>35734</v>
      </c>
      <c r="B1022" s="11" t="s">
        <v>8</v>
      </c>
      <c r="C1022" s="11" t="s">
        <v>9</v>
      </c>
      <c r="D1022" s="11" t="s">
        <v>10</v>
      </c>
      <c r="E1022" s="13" t="s">
        <v>13</v>
      </c>
      <c r="F1022" s="11" t="s">
        <v>19</v>
      </c>
      <c r="G1022" s="11" t="s">
        <v>573</v>
      </c>
      <c r="H1022" s="13">
        <v>18301</v>
      </c>
    </row>
    <row r="1023" spans="1:8" x14ac:dyDescent="0.25">
      <c r="A1023" s="10">
        <v>35734</v>
      </c>
      <c r="B1023" s="11" t="s">
        <v>8</v>
      </c>
      <c r="C1023" s="11" t="s">
        <v>9</v>
      </c>
      <c r="D1023" s="11" t="s">
        <v>10</v>
      </c>
      <c r="E1023" s="13" t="s">
        <v>13</v>
      </c>
      <c r="F1023" s="11" t="s">
        <v>19</v>
      </c>
      <c r="G1023" s="11" t="s">
        <v>590</v>
      </c>
      <c r="H1023" s="13">
        <v>12139.4</v>
      </c>
    </row>
    <row r="1024" spans="1:8" x14ac:dyDescent="0.25">
      <c r="A1024" s="10">
        <v>35734</v>
      </c>
      <c r="B1024" s="11" t="s">
        <v>8</v>
      </c>
      <c r="C1024" s="11" t="s">
        <v>9</v>
      </c>
      <c r="D1024" s="11" t="s">
        <v>10</v>
      </c>
      <c r="E1024" s="13" t="s">
        <v>13</v>
      </c>
      <c r="F1024" s="11" t="s">
        <v>19</v>
      </c>
      <c r="G1024" s="11" t="s">
        <v>574</v>
      </c>
      <c r="H1024" s="13">
        <v>6006.5</v>
      </c>
    </row>
    <row r="1025" spans="1:8" x14ac:dyDescent="0.25">
      <c r="A1025" s="10">
        <v>35734</v>
      </c>
      <c r="B1025" s="11" t="s">
        <v>8</v>
      </c>
      <c r="C1025" s="11" t="s">
        <v>9</v>
      </c>
      <c r="D1025" s="11" t="s">
        <v>10</v>
      </c>
      <c r="E1025" s="13" t="s">
        <v>13</v>
      </c>
      <c r="F1025" s="11" t="s">
        <v>19</v>
      </c>
      <c r="G1025" s="11" t="s">
        <v>21</v>
      </c>
      <c r="H1025" s="13">
        <v>2893.6</v>
      </c>
    </row>
    <row r="1026" spans="1:8" x14ac:dyDescent="0.25">
      <c r="A1026" s="10">
        <v>35734</v>
      </c>
      <c r="B1026" s="11" t="s">
        <v>8</v>
      </c>
      <c r="C1026" s="11" t="s">
        <v>9</v>
      </c>
      <c r="D1026" s="11" t="s">
        <v>10</v>
      </c>
      <c r="E1026" s="13" t="s">
        <v>13</v>
      </c>
      <c r="F1026" s="11" t="s">
        <v>591</v>
      </c>
      <c r="G1026" s="11" t="s">
        <v>592</v>
      </c>
      <c r="H1026" s="13">
        <v>375</v>
      </c>
    </row>
    <row r="1027" spans="1:8" x14ac:dyDescent="0.25">
      <c r="A1027" s="10">
        <v>35734</v>
      </c>
      <c r="B1027" s="11" t="s">
        <v>8</v>
      </c>
      <c r="C1027" s="11" t="s">
        <v>9</v>
      </c>
      <c r="D1027" s="11" t="s">
        <v>10</v>
      </c>
      <c r="E1027" s="13" t="s">
        <v>13</v>
      </c>
      <c r="F1027" s="11" t="s">
        <v>34</v>
      </c>
      <c r="G1027" s="11" t="s">
        <v>593</v>
      </c>
      <c r="H1027" s="13">
        <v>117.5</v>
      </c>
    </row>
    <row r="1028" spans="1:8" x14ac:dyDescent="0.25">
      <c r="A1028" s="10">
        <v>35734</v>
      </c>
      <c r="B1028" s="11" t="s">
        <v>8</v>
      </c>
      <c r="C1028" s="11" t="s">
        <v>9</v>
      </c>
      <c r="D1028" s="11" t="s">
        <v>10</v>
      </c>
      <c r="E1028" s="13" t="s">
        <v>13</v>
      </c>
      <c r="F1028" s="11" t="s">
        <v>34</v>
      </c>
      <c r="G1028" s="11" t="s">
        <v>171</v>
      </c>
      <c r="H1028" s="13">
        <v>1869.1</v>
      </c>
    </row>
    <row r="1029" spans="1:8" x14ac:dyDescent="0.25">
      <c r="A1029" s="10">
        <v>35734</v>
      </c>
      <c r="B1029" s="11" t="s">
        <v>8</v>
      </c>
      <c r="C1029" s="11" t="s">
        <v>9</v>
      </c>
      <c r="D1029" s="11" t="s">
        <v>10</v>
      </c>
      <c r="E1029" s="13" t="s">
        <v>13</v>
      </c>
      <c r="F1029" s="11" t="s">
        <v>34</v>
      </c>
      <c r="G1029" s="11" t="s">
        <v>57</v>
      </c>
      <c r="H1029" s="13">
        <v>5113.2</v>
      </c>
    </row>
    <row r="1030" spans="1:8" x14ac:dyDescent="0.25">
      <c r="A1030" s="10">
        <v>35734</v>
      </c>
      <c r="B1030" s="11" t="s">
        <v>8</v>
      </c>
      <c r="C1030" s="11" t="s">
        <v>9</v>
      </c>
      <c r="D1030" s="11" t="s">
        <v>10</v>
      </c>
      <c r="E1030" s="13" t="s">
        <v>13</v>
      </c>
      <c r="F1030" s="11" t="s">
        <v>34</v>
      </c>
      <c r="G1030" s="11" t="s">
        <v>47</v>
      </c>
      <c r="H1030" s="13">
        <v>924</v>
      </c>
    </row>
    <row r="1031" spans="1:8" x14ac:dyDescent="0.25">
      <c r="A1031" s="10">
        <v>35734</v>
      </c>
      <c r="B1031" s="11" t="s">
        <v>8</v>
      </c>
      <c r="C1031" s="11" t="s">
        <v>9</v>
      </c>
      <c r="D1031" s="11" t="s">
        <v>10</v>
      </c>
      <c r="E1031" s="13" t="s">
        <v>13</v>
      </c>
      <c r="F1031" s="11" t="s">
        <v>34</v>
      </c>
      <c r="G1031" s="11" t="s">
        <v>36</v>
      </c>
      <c r="H1031" s="13">
        <v>6269.4</v>
      </c>
    </row>
    <row r="1032" spans="1:8" x14ac:dyDescent="0.25">
      <c r="A1032" s="10">
        <v>35734</v>
      </c>
      <c r="B1032" s="11" t="s">
        <v>8</v>
      </c>
      <c r="C1032" s="11" t="s">
        <v>9</v>
      </c>
      <c r="D1032" s="11" t="s">
        <v>10</v>
      </c>
      <c r="E1032" s="13" t="s">
        <v>13</v>
      </c>
      <c r="F1032" s="11" t="s">
        <v>42</v>
      </c>
      <c r="G1032" s="11" t="s">
        <v>594</v>
      </c>
      <c r="H1032" s="13">
        <v>1195</v>
      </c>
    </row>
    <row r="1033" spans="1:8" x14ac:dyDescent="0.25">
      <c r="A1033" s="10">
        <v>35734</v>
      </c>
      <c r="B1033" s="11" t="s">
        <v>8</v>
      </c>
      <c r="C1033" s="11" t="s">
        <v>9</v>
      </c>
      <c r="D1033" s="11" t="s">
        <v>10</v>
      </c>
      <c r="E1033" s="13" t="s">
        <v>13</v>
      </c>
      <c r="F1033" s="11" t="s">
        <v>42</v>
      </c>
      <c r="G1033" s="11" t="s">
        <v>595</v>
      </c>
      <c r="H1033" s="13">
        <v>1966</v>
      </c>
    </row>
    <row r="1034" spans="1:8" x14ac:dyDescent="0.25">
      <c r="A1034" s="10">
        <v>35734</v>
      </c>
      <c r="B1034" s="11" t="s">
        <v>8</v>
      </c>
      <c r="C1034" s="11" t="s">
        <v>9</v>
      </c>
      <c r="D1034" s="11" t="s">
        <v>10</v>
      </c>
      <c r="E1034" s="13" t="s">
        <v>13</v>
      </c>
      <c r="F1034" s="11" t="s">
        <v>14</v>
      </c>
      <c r="G1034" s="11" t="s">
        <v>94</v>
      </c>
      <c r="H1034" s="13">
        <v>2367.1999999999998</v>
      </c>
    </row>
    <row r="1035" spans="1:8" x14ac:dyDescent="0.25">
      <c r="A1035" s="10">
        <v>35734</v>
      </c>
      <c r="B1035" s="11" t="s">
        <v>8</v>
      </c>
      <c r="C1035" s="11" t="s">
        <v>9</v>
      </c>
      <c r="D1035" s="11" t="s">
        <v>10</v>
      </c>
      <c r="E1035" s="13" t="s">
        <v>13</v>
      </c>
      <c r="F1035" s="11" t="s">
        <v>14</v>
      </c>
      <c r="G1035" s="11" t="s">
        <v>596</v>
      </c>
      <c r="H1035" s="13">
        <v>1665</v>
      </c>
    </row>
    <row r="1036" spans="1:8" x14ac:dyDescent="0.25">
      <c r="A1036" s="10">
        <v>35734</v>
      </c>
      <c r="B1036" s="11" t="s">
        <v>8</v>
      </c>
      <c r="C1036" s="11" t="s">
        <v>9</v>
      </c>
      <c r="D1036" s="11" t="s">
        <v>10</v>
      </c>
      <c r="E1036" s="13" t="s">
        <v>13</v>
      </c>
      <c r="F1036" s="11" t="s">
        <v>14</v>
      </c>
      <c r="G1036" s="11" t="s">
        <v>597</v>
      </c>
      <c r="H1036" s="13">
        <v>1725</v>
      </c>
    </row>
    <row r="1037" spans="1:8" x14ac:dyDescent="0.25">
      <c r="A1037" s="10">
        <v>35734</v>
      </c>
      <c r="B1037" s="11" t="s">
        <v>8</v>
      </c>
      <c r="C1037" s="11" t="s">
        <v>9</v>
      </c>
      <c r="D1037" s="11" t="s">
        <v>10</v>
      </c>
      <c r="E1037" s="13" t="s">
        <v>13</v>
      </c>
      <c r="F1037" s="11" t="s">
        <v>11</v>
      </c>
      <c r="G1037" s="11" t="s">
        <v>598</v>
      </c>
      <c r="H1037" s="13">
        <v>484</v>
      </c>
    </row>
    <row r="1038" spans="1:8" x14ac:dyDescent="0.25">
      <c r="A1038" s="10">
        <v>35734</v>
      </c>
      <c r="B1038" s="11" t="s">
        <v>8</v>
      </c>
      <c r="C1038" s="11" t="s">
        <v>9</v>
      </c>
      <c r="D1038" s="11" t="s">
        <v>10</v>
      </c>
      <c r="E1038" s="13" t="s">
        <v>13</v>
      </c>
      <c r="F1038" s="11" t="s">
        <v>11</v>
      </c>
      <c r="G1038" s="11" t="s">
        <v>150</v>
      </c>
      <c r="H1038" s="13">
        <v>8444.7999999999993</v>
      </c>
    </row>
    <row r="1039" spans="1:8" x14ac:dyDescent="0.25">
      <c r="A1039" s="10">
        <v>35734</v>
      </c>
      <c r="B1039" s="11" t="s">
        <v>8</v>
      </c>
      <c r="C1039" s="11" t="s">
        <v>9</v>
      </c>
      <c r="D1039" s="11" t="s">
        <v>10</v>
      </c>
      <c r="E1039" s="13" t="s">
        <v>13</v>
      </c>
      <c r="F1039" s="11" t="s">
        <v>11</v>
      </c>
      <c r="G1039" s="11" t="s">
        <v>576</v>
      </c>
      <c r="H1039" s="13">
        <v>8231.2000000000007</v>
      </c>
    </row>
    <row r="1040" spans="1:8" x14ac:dyDescent="0.25">
      <c r="A1040" s="10">
        <v>35734</v>
      </c>
      <c r="B1040" s="11" t="s">
        <v>8</v>
      </c>
      <c r="C1040" s="11" t="s">
        <v>9</v>
      </c>
      <c r="D1040" s="11" t="s">
        <v>10</v>
      </c>
      <c r="E1040" s="13" t="s">
        <v>13</v>
      </c>
      <c r="F1040" s="11" t="s">
        <v>126</v>
      </c>
      <c r="G1040" s="11" t="s">
        <v>599</v>
      </c>
      <c r="H1040" s="13">
        <v>3000.8</v>
      </c>
    </row>
    <row r="1041" spans="1:8" x14ac:dyDescent="0.25">
      <c r="A1041" s="10">
        <v>35734</v>
      </c>
      <c r="B1041" s="11" t="s">
        <v>8</v>
      </c>
      <c r="C1041" s="11" t="s">
        <v>9</v>
      </c>
      <c r="D1041" s="11" t="s">
        <v>10</v>
      </c>
      <c r="E1041" s="13" t="s">
        <v>13</v>
      </c>
      <c r="F1041" s="11" t="s">
        <v>126</v>
      </c>
      <c r="G1041" s="11" t="s">
        <v>570</v>
      </c>
      <c r="H1041" s="13">
        <v>675</v>
      </c>
    </row>
    <row r="1042" spans="1:8" x14ac:dyDescent="0.25">
      <c r="A1042" s="10">
        <v>35734</v>
      </c>
      <c r="B1042" s="11" t="s">
        <v>8</v>
      </c>
      <c r="C1042" s="11" t="s">
        <v>9</v>
      </c>
      <c r="D1042" s="11" t="s">
        <v>10</v>
      </c>
      <c r="E1042" s="13" t="s">
        <v>13</v>
      </c>
      <c r="F1042" s="11" t="s">
        <v>126</v>
      </c>
      <c r="G1042" s="11" t="s">
        <v>600</v>
      </c>
      <c r="H1042" s="13">
        <v>200</v>
      </c>
    </row>
    <row r="1043" spans="1:8" x14ac:dyDescent="0.25">
      <c r="A1043" s="10">
        <v>35734</v>
      </c>
      <c r="B1043" s="11" t="s">
        <v>8</v>
      </c>
      <c r="C1043" s="11" t="s">
        <v>9</v>
      </c>
      <c r="D1043" s="11" t="s">
        <v>10</v>
      </c>
      <c r="E1043" s="13" t="s">
        <v>188</v>
      </c>
      <c r="F1043" s="11" t="s">
        <v>188</v>
      </c>
      <c r="G1043" s="11" t="s">
        <v>602</v>
      </c>
      <c r="H1043" s="13">
        <v>483.4</v>
      </c>
    </row>
    <row r="1044" spans="1:8" x14ac:dyDescent="0.25">
      <c r="A1044" s="10">
        <v>35734</v>
      </c>
      <c r="B1044" s="11" t="s">
        <v>8</v>
      </c>
      <c r="C1044" s="11" t="s">
        <v>9</v>
      </c>
      <c r="D1044" s="11" t="s">
        <v>10</v>
      </c>
      <c r="E1044" s="13" t="s">
        <v>188</v>
      </c>
      <c r="F1044" s="11" t="s">
        <v>188</v>
      </c>
      <c r="G1044" s="11" t="s">
        <v>187</v>
      </c>
      <c r="H1044" s="13">
        <v>8967.4</v>
      </c>
    </row>
    <row r="1045" spans="1:8" x14ac:dyDescent="0.25">
      <c r="A1045" s="10">
        <v>35734</v>
      </c>
      <c r="B1045" s="11" t="s">
        <v>97</v>
      </c>
      <c r="C1045" s="11" t="s">
        <v>98</v>
      </c>
      <c r="D1045" s="11" t="s">
        <v>462</v>
      </c>
      <c r="E1045" s="13" t="s">
        <v>89</v>
      </c>
      <c r="F1045" s="11" t="s">
        <v>102</v>
      </c>
      <c r="G1045" s="11" t="s">
        <v>103</v>
      </c>
      <c r="H1045" s="13">
        <v>250</v>
      </c>
    </row>
    <row r="1046" spans="1:8" x14ac:dyDescent="0.25">
      <c r="A1046" s="10">
        <v>35734</v>
      </c>
      <c r="B1046" s="11" t="s">
        <v>97</v>
      </c>
      <c r="C1046" s="11" t="s">
        <v>98</v>
      </c>
      <c r="D1046" s="11" t="s">
        <v>99</v>
      </c>
      <c r="E1046" s="13" t="s">
        <v>89</v>
      </c>
      <c r="F1046" s="11" t="s">
        <v>102</v>
      </c>
      <c r="G1046" s="11" t="s">
        <v>106</v>
      </c>
      <c r="H1046" s="13">
        <v>260</v>
      </c>
    </row>
    <row r="1047" spans="1:8" x14ac:dyDescent="0.25">
      <c r="A1047" s="10">
        <v>35734</v>
      </c>
      <c r="B1047" s="11" t="s">
        <v>97</v>
      </c>
      <c r="C1047" s="11" t="s">
        <v>98</v>
      </c>
      <c r="D1047" s="11" t="s">
        <v>99</v>
      </c>
      <c r="E1047" s="13" t="s">
        <v>89</v>
      </c>
      <c r="F1047" s="11" t="s">
        <v>102</v>
      </c>
      <c r="G1047" s="11" t="s">
        <v>103</v>
      </c>
      <c r="H1047" s="13">
        <v>122.5</v>
      </c>
    </row>
    <row r="1048" spans="1:8" x14ac:dyDescent="0.25">
      <c r="A1048" s="10">
        <v>35734</v>
      </c>
      <c r="B1048" s="11" t="s">
        <v>97</v>
      </c>
      <c r="C1048" s="11" t="s">
        <v>98</v>
      </c>
      <c r="D1048" s="11" t="s">
        <v>99</v>
      </c>
      <c r="E1048" s="13" t="s">
        <v>13</v>
      </c>
      <c r="F1048" s="11" t="s">
        <v>71</v>
      </c>
      <c r="G1048" s="11" t="s">
        <v>69</v>
      </c>
      <c r="H1048" s="13">
        <v>200</v>
      </c>
    </row>
    <row r="1049" spans="1:8" x14ac:dyDescent="0.25">
      <c r="A1049" s="10">
        <v>35734</v>
      </c>
      <c r="B1049" s="11" t="s">
        <v>97</v>
      </c>
      <c r="C1049" s="11" t="s">
        <v>98</v>
      </c>
      <c r="D1049" s="11" t="s">
        <v>99</v>
      </c>
      <c r="E1049" s="13" t="s">
        <v>13</v>
      </c>
      <c r="F1049" s="11" t="s">
        <v>71</v>
      </c>
      <c r="G1049" s="11" t="s">
        <v>230</v>
      </c>
      <c r="H1049" s="13">
        <v>550</v>
      </c>
    </row>
    <row r="1050" spans="1:8" x14ac:dyDescent="0.25">
      <c r="A1050" s="10">
        <v>35734</v>
      </c>
      <c r="B1050" s="11" t="s">
        <v>97</v>
      </c>
      <c r="C1050" s="11" t="s">
        <v>130</v>
      </c>
      <c r="D1050" s="11" t="s">
        <v>288</v>
      </c>
      <c r="E1050" s="13" t="s">
        <v>13</v>
      </c>
      <c r="F1050" s="11" t="s">
        <v>138</v>
      </c>
      <c r="G1050" s="11" t="s">
        <v>205</v>
      </c>
      <c r="H1050" s="13">
        <v>550</v>
      </c>
    </row>
    <row r="1051" spans="1:8" x14ac:dyDescent="0.25">
      <c r="A1051" s="10">
        <v>35734</v>
      </c>
      <c r="B1051" s="11" t="s">
        <v>97</v>
      </c>
      <c r="C1051" s="11" t="s">
        <v>130</v>
      </c>
      <c r="D1051" s="11" t="s">
        <v>288</v>
      </c>
      <c r="E1051" s="13" t="s">
        <v>13</v>
      </c>
      <c r="F1051" s="11" t="s">
        <v>138</v>
      </c>
      <c r="G1051" s="11" t="s">
        <v>584</v>
      </c>
      <c r="H1051" s="13">
        <v>650</v>
      </c>
    </row>
    <row r="1052" spans="1:8" x14ac:dyDescent="0.25">
      <c r="A1052" s="10">
        <v>35734</v>
      </c>
      <c r="B1052" s="11" t="s">
        <v>97</v>
      </c>
      <c r="C1052" s="11" t="s">
        <v>130</v>
      </c>
      <c r="D1052" s="11" t="s">
        <v>288</v>
      </c>
      <c r="E1052" s="13" t="s">
        <v>13</v>
      </c>
      <c r="F1052" s="11" t="s">
        <v>11</v>
      </c>
      <c r="G1052" s="11" t="s">
        <v>576</v>
      </c>
      <c r="H1052" s="13">
        <v>300</v>
      </c>
    </row>
    <row r="1053" spans="1:8" x14ac:dyDescent="0.25">
      <c r="A1053" s="10">
        <v>35734</v>
      </c>
      <c r="B1053" s="11" t="s">
        <v>97</v>
      </c>
      <c r="C1053" s="11" t="s">
        <v>130</v>
      </c>
      <c r="D1053" s="11" t="s">
        <v>131</v>
      </c>
      <c r="E1053" s="13" t="s">
        <v>89</v>
      </c>
      <c r="F1053" s="11" t="s">
        <v>90</v>
      </c>
      <c r="G1053" s="11" t="s">
        <v>90</v>
      </c>
      <c r="H1053" s="13">
        <v>200</v>
      </c>
    </row>
    <row r="1054" spans="1:8" x14ac:dyDescent="0.25">
      <c r="A1054" s="10">
        <v>35734</v>
      </c>
      <c r="B1054" s="11" t="s">
        <v>97</v>
      </c>
      <c r="C1054" s="11" t="s">
        <v>130</v>
      </c>
      <c r="D1054" s="11" t="s">
        <v>131</v>
      </c>
      <c r="E1054" s="13" t="s">
        <v>13</v>
      </c>
      <c r="F1054" s="11" t="s">
        <v>71</v>
      </c>
      <c r="G1054" s="11" t="s">
        <v>575</v>
      </c>
      <c r="H1054" s="13">
        <v>250</v>
      </c>
    </row>
    <row r="1055" spans="1:8" x14ac:dyDescent="0.25">
      <c r="A1055" s="10">
        <v>35734</v>
      </c>
      <c r="B1055" s="11" t="s">
        <v>97</v>
      </c>
      <c r="C1055" s="11" t="s">
        <v>130</v>
      </c>
      <c r="D1055" s="11" t="s">
        <v>131</v>
      </c>
      <c r="E1055" s="13" t="s">
        <v>13</v>
      </c>
      <c r="F1055" s="11" t="s">
        <v>71</v>
      </c>
      <c r="G1055" s="11" t="s">
        <v>230</v>
      </c>
      <c r="H1055" s="13">
        <v>250</v>
      </c>
    </row>
    <row r="1056" spans="1:8" x14ac:dyDescent="0.25">
      <c r="A1056" s="10">
        <v>35734</v>
      </c>
      <c r="B1056" s="11" t="s">
        <v>97</v>
      </c>
      <c r="C1056" s="11" t="s">
        <v>130</v>
      </c>
      <c r="D1056" s="11" t="s">
        <v>131</v>
      </c>
      <c r="E1056" s="13" t="s">
        <v>13</v>
      </c>
      <c r="F1056" s="11" t="s">
        <v>571</v>
      </c>
      <c r="G1056" s="11" t="s">
        <v>364</v>
      </c>
      <c r="H1056" s="13">
        <v>200</v>
      </c>
    </row>
    <row r="1057" spans="1:8" x14ac:dyDescent="0.25">
      <c r="A1057" s="10">
        <v>35734</v>
      </c>
      <c r="B1057" s="11" t="s">
        <v>97</v>
      </c>
      <c r="C1057" s="11" t="s">
        <v>130</v>
      </c>
      <c r="D1057" s="11" t="s">
        <v>131</v>
      </c>
      <c r="E1057" s="13" t="s">
        <v>13</v>
      </c>
      <c r="F1057" s="11" t="s">
        <v>19</v>
      </c>
      <c r="G1057" s="11" t="s">
        <v>574</v>
      </c>
      <c r="H1057" s="13">
        <v>553.1</v>
      </c>
    </row>
    <row r="1058" spans="1:8" x14ac:dyDescent="0.25">
      <c r="A1058" s="10">
        <v>35734</v>
      </c>
      <c r="B1058" s="11" t="s">
        <v>97</v>
      </c>
      <c r="C1058" s="11" t="s">
        <v>130</v>
      </c>
      <c r="D1058" s="11" t="s">
        <v>131</v>
      </c>
      <c r="E1058" s="13" t="s">
        <v>13</v>
      </c>
      <c r="F1058" s="11" t="s">
        <v>126</v>
      </c>
      <c r="G1058" s="11" t="s">
        <v>570</v>
      </c>
      <c r="H1058" s="13">
        <v>350</v>
      </c>
    </row>
    <row r="1059" spans="1:8" x14ac:dyDescent="0.25">
      <c r="A1059" s="10">
        <v>35734</v>
      </c>
      <c r="B1059" s="11" t="s">
        <v>97</v>
      </c>
      <c r="C1059" s="11" t="s">
        <v>130</v>
      </c>
      <c r="D1059" s="11" t="s">
        <v>466</v>
      </c>
      <c r="E1059" s="13" t="s">
        <v>13</v>
      </c>
      <c r="F1059" s="11" t="s">
        <v>138</v>
      </c>
      <c r="G1059" s="11" t="s">
        <v>585</v>
      </c>
      <c r="H1059" s="13">
        <v>750</v>
      </c>
    </row>
    <row r="1060" spans="1:8" x14ac:dyDescent="0.25">
      <c r="A1060" s="10">
        <v>35764</v>
      </c>
      <c r="B1060" s="11" t="s">
        <v>8</v>
      </c>
      <c r="C1060" s="11" t="s">
        <v>67</v>
      </c>
      <c r="D1060" s="11" t="s">
        <v>459</v>
      </c>
      <c r="E1060" s="13" t="s">
        <v>13</v>
      </c>
      <c r="F1060" s="11" t="s">
        <v>111</v>
      </c>
      <c r="G1060" s="11" t="s">
        <v>356</v>
      </c>
      <c r="H1060" s="13">
        <v>360</v>
      </c>
    </row>
    <row r="1061" spans="1:8" x14ac:dyDescent="0.25">
      <c r="A1061" s="10">
        <v>35764</v>
      </c>
      <c r="B1061" s="11" t="s">
        <v>8</v>
      </c>
      <c r="C1061" s="11" t="s">
        <v>67</v>
      </c>
      <c r="D1061" s="11" t="s">
        <v>455</v>
      </c>
      <c r="E1061" s="13" t="s">
        <v>13</v>
      </c>
      <c r="F1061" s="11" t="s">
        <v>126</v>
      </c>
      <c r="G1061" s="11" t="s">
        <v>570</v>
      </c>
      <c r="H1061" s="13">
        <v>140</v>
      </c>
    </row>
    <row r="1062" spans="1:8" x14ac:dyDescent="0.25">
      <c r="A1062" s="10">
        <v>35764</v>
      </c>
      <c r="B1062" s="11" t="s">
        <v>8</v>
      </c>
      <c r="C1062" s="11" t="s">
        <v>67</v>
      </c>
      <c r="D1062" s="11" t="s">
        <v>456</v>
      </c>
      <c r="E1062" s="13" t="s">
        <v>13</v>
      </c>
      <c r="F1062" s="11" t="s">
        <v>11</v>
      </c>
      <c r="G1062" s="11" t="s">
        <v>150</v>
      </c>
      <c r="H1062" s="13">
        <v>962</v>
      </c>
    </row>
    <row r="1063" spans="1:8" x14ac:dyDescent="0.25">
      <c r="A1063" s="10">
        <v>35764</v>
      </c>
      <c r="B1063" s="11" t="s">
        <v>8</v>
      </c>
      <c r="C1063" s="11" t="s">
        <v>67</v>
      </c>
      <c r="D1063" s="11" t="s">
        <v>68</v>
      </c>
      <c r="E1063" s="13" t="s">
        <v>13</v>
      </c>
      <c r="F1063" s="11" t="s">
        <v>571</v>
      </c>
      <c r="G1063" s="11" t="s">
        <v>572</v>
      </c>
      <c r="H1063" s="13">
        <v>150</v>
      </c>
    </row>
    <row r="1064" spans="1:8" x14ac:dyDescent="0.25">
      <c r="A1064" s="10">
        <v>35764</v>
      </c>
      <c r="B1064" s="11" t="s">
        <v>8</v>
      </c>
      <c r="C1064" s="11" t="s">
        <v>67</v>
      </c>
      <c r="D1064" s="11" t="s">
        <v>457</v>
      </c>
      <c r="E1064" s="13" t="s">
        <v>13</v>
      </c>
      <c r="F1064" s="11" t="s">
        <v>126</v>
      </c>
      <c r="G1064" s="11" t="s">
        <v>570</v>
      </c>
      <c r="H1064" s="13">
        <v>175</v>
      </c>
    </row>
    <row r="1065" spans="1:8" x14ac:dyDescent="0.25">
      <c r="A1065" s="10">
        <v>35764</v>
      </c>
      <c r="B1065" s="11" t="s">
        <v>8</v>
      </c>
      <c r="C1065" s="11" t="s">
        <v>67</v>
      </c>
      <c r="D1065" s="11" t="s">
        <v>328</v>
      </c>
      <c r="E1065" s="13" t="s">
        <v>13</v>
      </c>
      <c r="F1065" s="11" t="s">
        <v>29</v>
      </c>
      <c r="G1065" s="11" t="s">
        <v>30</v>
      </c>
      <c r="H1065" s="13">
        <v>110</v>
      </c>
    </row>
    <row r="1066" spans="1:8" x14ac:dyDescent="0.25">
      <c r="A1066" s="10">
        <v>35764</v>
      </c>
      <c r="B1066" s="11" t="s">
        <v>8</v>
      </c>
      <c r="C1066" s="11" t="s">
        <v>67</v>
      </c>
      <c r="D1066" s="11" t="s">
        <v>328</v>
      </c>
      <c r="E1066" s="13" t="s">
        <v>13</v>
      </c>
      <c r="F1066" s="11" t="s">
        <v>571</v>
      </c>
      <c r="G1066" s="11" t="s">
        <v>572</v>
      </c>
      <c r="H1066" s="13">
        <v>126.7</v>
      </c>
    </row>
    <row r="1067" spans="1:8" x14ac:dyDescent="0.25">
      <c r="A1067" s="10">
        <v>35764</v>
      </c>
      <c r="B1067" s="11" t="s">
        <v>8</v>
      </c>
      <c r="C1067" s="11" t="s">
        <v>67</v>
      </c>
      <c r="D1067" s="11" t="s">
        <v>328</v>
      </c>
      <c r="E1067" s="13" t="s">
        <v>13</v>
      </c>
      <c r="F1067" s="11" t="s">
        <v>19</v>
      </c>
      <c r="G1067" s="11" t="s">
        <v>573</v>
      </c>
      <c r="H1067" s="13">
        <v>1836.4</v>
      </c>
    </row>
    <row r="1068" spans="1:8" x14ac:dyDescent="0.25">
      <c r="A1068" s="10">
        <v>35764</v>
      </c>
      <c r="B1068" s="11" t="s">
        <v>8</v>
      </c>
      <c r="C1068" s="11" t="s">
        <v>67</v>
      </c>
      <c r="D1068" s="11" t="s">
        <v>328</v>
      </c>
      <c r="E1068" s="13" t="s">
        <v>188</v>
      </c>
      <c r="F1068" s="11" t="s">
        <v>188</v>
      </c>
      <c r="G1068" s="11" t="s">
        <v>187</v>
      </c>
      <c r="H1068" s="13">
        <v>2392</v>
      </c>
    </row>
    <row r="1069" spans="1:8" x14ac:dyDescent="0.25">
      <c r="A1069" s="10">
        <v>35764</v>
      </c>
      <c r="B1069" s="11" t="s">
        <v>8</v>
      </c>
      <c r="C1069" s="11" t="s">
        <v>9</v>
      </c>
      <c r="D1069" s="11" t="s">
        <v>251</v>
      </c>
      <c r="E1069" s="13" t="s">
        <v>13</v>
      </c>
      <c r="F1069" s="11" t="s">
        <v>11</v>
      </c>
      <c r="G1069" s="11" t="s">
        <v>576</v>
      </c>
      <c r="H1069" s="13">
        <v>300</v>
      </c>
    </row>
    <row r="1070" spans="1:8" x14ac:dyDescent="0.25">
      <c r="A1070" s="10">
        <v>35764</v>
      </c>
      <c r="B1070" s="11" t="s">
        <v>8</v>
      </c>
      <c r="C1070" s="11" t="s">
        <v>9</v>
      </c>
      <c r="D1070" s="11" t="s">
        <v>153</v>
      </c>
      <c r="E1070" s="13" t="s">
        <v>13</v>
      </c>
      <c r="F1070" s="11" t="s">
        <v>71</v>
      </c>
      <c r="G1070" s="11" t="s">
        <v>575</v>
      </c>
      <c r="H1070" s="13">
        <v>265</v>
      </c>
    </row>
    <row r="1071" spans="1:8" x14ac:dyDescent="0.25">
      <c r="A1071" s="10">
        <v>35764</v>
      </c>
      <c r="B1071" s="11" t="s">
        <v>8</v>
      </c>
      <c r="C1071" s="11" t="s">
        <v>9</v>
      </c>
      <c r="D1071" s="11" t="s">
        <v>153</v>
      </c>
      <c r="E1071" s="13" t="s">
        <v>13</v>
      </c>
      <c r="F1071" s="11" t="s">
        <v>71</v>
      </c>
      <c r="G1071" s="11" t="s">
        <v>69</v>
      </c>
      <c r="H1071" s="13">
        <v>100</v>
      </c>
    </row>
    <row r="1072" spans="1:8" x14ac:dyDescent="0.25">
      <c r="A1072" s="10">
        <v>35764</v>
      </c>
      <c r="B1072" s="11" t="s">
        <v>8</v>
      </c>
      <c r="C1072" s="11" t="s">
        <v>9</v>
      </c>
      <c r="D1072" s="11" t="s">
        <v>153</v>
      </c>
      <c r="E1072" s="13" t="s">
        <v>13</v>
      </c>
      <c r="F1072" s="11" t="s">
        <v>71</v>
      </c>
      <c r="G1072" s="11" t="s">
        <v>230</v>
      </c>
      <c r="H1072" s="13">
        <v>1800</v>
      </c>
    </row>
    <row r="1073" spans="1:8" x14ac:dyDescent="0.25">
      <c r="A1073" s="10">
        <v>35764</v>
      </c>
      <c r="B1073" s="11" t="s">
        <v>8</v>
      </c>
      <c r="C1073" s="11" t="s">
        <v>9</v>
      </c>
      <c r="D1073" s="11" t="s">
        <v>153</v>
      </c>
      <c r="E1073" s="13" t="s">
        <v>13</v>
      </c>
      <c r="F1073" s="11" t="s">
        <v>71</v>
      </c>
      <c r="G1073" s="11" t="s">
        <v>200</v>
      </c>
      <c r="H1073" s="13">
        <v>325</v>
      </c>
    </row>
    <row r="1074" spans="1:8" x14ac:dyDescent="0.25">
      <c r="A1074" s="10">
        <v>35764</v>
      </c>
      <c r="B1074" s="11" t="s">
        <v>8</v>
      </c>
      <c r="C1074" s="11" t="s">
        <v>9</v>
      </c>
      <c r="D1074" s="11" t="s">
        <v>153</v>
      </c>
      <c r="E1074" s="13" t="s">
        <v>13</v>
      </c>
      <c r="F1074" s="11" t="s">
        <v>71</v>
      </c>
      <c r="G1074" s="11" t="s">
        <v>117</v>
      </c>
      <c r="H1074" s="13">
        <v>340</v>
      </c>
    </row>
    <row r="1075" spans="1:8" x14ac:dyDescent="0.25">
      <c r="A1075" s="10">
        <v>35764</v>
      </c>
      <c r="B1075" s="11" t="s">
        <v>8</v>
      </c>
      <c r="C1075" s="11" t="s">
        <v>9</v>
      </c>
      <c r="D1075" s="11" t="s">
        <v>153</v>
      </c>
      <c r="E1075" s="13" t="s">
        <v>13</v>
      </c>
      <c r="F1075" s="11" t="s">
        <v>161</v>
      </c>
      <c r="G1075" s="11" t="s">
        <v>162</v>
      </c>
      <c r="H1075" s="13">
        <v>167.5</v>
      </c>
    </row>
    <row r="1076" spans="1:8" x14ac:dyDescent="0.25">
      <c r="A1076" s="10">
        <v>35764</v>
      </c>
      <c r="B1076" s="11" t="s">
        <v>8</v>
      </c>
      <c r="C1076" s="11" t="s">
        <v>9</v>
      </c>
      <c r="D1076" s="11" t="s">
        <v>153</v>
      </c>
      <c r="E1076" s="13" t="s">
        <v>13</v>
      </c>
      <c r="F1076" s="11" t="s">
        <v>571</v>
      </c>
      <c r="G1076" s="11" t="s">
        <v>364</v>
      </c>
      <c r="H1076" s="13">
        <v>285</v>
      </c>
    </row>
    <row r="1077" spans="1:8" x14ac:dyDescent="0.25">
      <c r="A1077" s="10">
        <v>35764</v>
      </c>
      <c r="B1077" s="11" t="s">
        <v>8</v>
      </c>
      <c r="C1077" s="11" t="s">
        <v>9</v>
      </c>
      <c r="D1077" s="11" t="s">
        <v>153</v>
      </c>
      <c r="E1077" s="13" t="s">
        <v>13</v>
      </c>
      <c r="F1077" s="11" t="s">
        <v>571</v>
      </c>
      <c r="G1077" s="11" t="s">
        <v>572</v>
      </c>
      <c r="H1077" s="13">
        <v>125</v>
      </c>
    </row>
    <row r="1078" spans="1:8" x14ac:dyDescent="0.25">
      <c r="A1078" s="10">
        <v>35764</v>
      </c>
      <c r="B1078" s="11" t="s">
        <v>8</v>
      </c>
      <c r="C1078" s="11" t="s">
        <v>9</v>
      </c>
      <c r="D1078" s="11" t="s">
        <v>153</v>
      </c>
      <c r="E1078" s="13" t="s">
        <v>13</v>
      </c>
      <c r="F1078" s="11" t="s">
        <v>138</v>
      </c>
      <c r="G1078" s="11" t="s">
        <v>205</v>
      </c>
      <c r="H1078" s="13">
        <v>1220</v>
      </c>
    </row>
    <row r="1079" spans="1:8" x14ac:dyDescent="0.25">
      <c r="A1079" s="10">
        <v>35764</v>
      </c>
      <c r="B1079" s="11" t="s">
        <v>8</v>
      </c>
      <c r="C1079" s="11" t="s">
        <v>9</v>
      </c>
      <c r="D1079" s="11" t="s">
        <v>153</v>
      </c>
      <c r="E1079" s="13" t="s">
        <v>13</v>
      </c>
      <c r="F1079" s="11" t="s">
        <v>19</v>
      </c>
      <c r="G1079" s="11" t="s">
        <v>573</v>
      </c>
      <c r="H1079" s="13">
        <v>1915</v>
      </c>
    </row>
    <row r="1080" spans="1:8" x14ac:dyDescent="0.25">
      <c r="A1080" s="10">
        <v>35764</v>
      </c>
      <c r="B1080" s="11" t="s">
        <v>8</v>
      </c>
      <c r="C1080" s="11" t="s">
        <v>9</v>
      </c>
      <c r="D1080" s="11" t="s">
        <v>153</v>
      </c>
      <c r="E1080" s="13" t="s">
        <v>13</v>
      </c>
      <c r="F1080" s="11" t="s">
        <v>19</v>
      </c>
      <c r="G1080" s="11" t="s">
        <v>574</v>
      </c>
      <c r="H1080" s="13">
        <v>350</v>
      </c>
    </row>
    <row r="1081" spans="1:8" x14ac:dyDescent="0.25">
      <c r="A1081" s="10">
        <v>35764</v>
      </c>
      <c r="B1081" s="11" t="s">
        <v>8</v>
      </c>
      <c r="C1081" s="11" t="s">
        <v>9</v>
      </c>
      <c r="D1081" s="11" t="s">
        <v>153</v>
      </c>
      <c r="E1081" s="13" t="s">
        <v>13</v>
      </c>
      <c r="F1081" s="11" t="s">
        <v>19</v>
      </c>
      <c r="G1081" s="11" t="s">
        <v>21</v>
      </c>
      <c r="H1081" s="13">
        <v>300</v>
      </c>
    </row>
    <row r="1082" spans="1:8" x14ac:dyDescent="0.25">
      <c r="A1082" s="10">
        <v>35764</v>
      </c>
      <c r="B1082" s="11" t="s">
        <v>8</v>
      </c>
      <c r="C1082" s="11" t="s">
        <v>9</v>
      </c>
      <c r="D1082" s="11" t="s">
        <v>153</v>
      </c>
      <c r="E1082" s="13" t="s">
        <v>13</v>
      </c>
      <c r="F1082" s="11" t="s">
        <v>34</v>
      </c>
      <c r="G1082" s="11" t="s">
        <v>36</v>
      </c>
      <c r="H1082" s="13">
        <v>779.2</v>
      </c>
    </row>
    <row r="1083" spans="1:8" x14ac:dyDescent="0.25">
      <c r="A1083" s="10">
        <v>35764</v>
      </c>
      <c r="B1083" s="11" t="s">
        <v>8</v>
      </c>
      <c r="C1083" s="11" t="s">
        <v>9</v>
      </c>
      <c r="D1083" s="11" t="s">
        <v>153</v>
      </c>
      <c r="E1083" s="13" t="s">
        <v>13</v>
      </c>
      <c r="F1083" s="11" t="s">
        <v>11</v>
      </c>
      <c r="G1083" s="11" t="s">
        <v>150</v>
      </c>
      <c r="H1083" s="13">
        <v>885</v>
      </c>
    </row>
    <row r="1084" spans="1:8" x14ac:dyDescent="0.25">
      <c r="A1084" s="10">
        <v>35764</v>
      </c>
      <c r="B1084" s="11" t="s">
        <v>8</v>
      </c>
      <c r="C1084" s="11" t="s">
        <v>9</v>
      </c>
      <c r="D1084" s="11" t="s">
        <v>153</v>
      </c>
      <c r="E1084" s="13" t="s">
        <v>13</v>
      </c>
      <c r="F1084" s="11" t="s">
        <v>11</v>
      </c>
      <c r="G1084" s="11" t="s">
        <v>576</v>
      </c>
      <c r="H1084" s="13">
        <v>120</v>
      </c>
    </row>
    <row r="1085" spans="1:8" x14ac:dyDescent="0.25">
      <c r="A1085" s="10">
        <v>35764</v>
      </c>
      <c r="B1085" s="11" t="s">
        <v>8</v>
      </c>
      <c r="C1085" s="11" t="s">
        <v>9</v>
      </c>
      <c r="D1085" s="11" t="s">
        <v>153</v>
      </c>
      <c r="E1085" s="13" t="s">
        <v>13</v>
      </c>
      <c r="F1085" s="11" t="s">
        <v>126</v>
      </c>
      <c r="G1085" s="11" t="s">
        <v>570</v>
      </c>
      <c r="H1085" s="13">
        <v>375</v>
      </c>
    </row>
    <row r="1086" spans="1:8" x14ac:dyDescent="0.25">
      <c r="A1086" s="10">
        <v>35764</v>
      </c>
      <c r="B1086" s="11" t="s">
        <v>8</v>
      </c>
      <c r="C1086" s="11" t="s">
        <v>9</v>
      </c>
      <c r="D1086" s="11" t="s">
        <v>10</v>
      </c>
      <c r="E1086" s="13" t="s">
        <v>89</v>
      </c>
      <c r="F1086" s="11" t="s">
        <v>90</v>
      </c>
      <c r="G1086" s="11" t="s">
        <v>90</v>
      </c>
      <c r="H1086" s="13">
        <v>4639.8999999999996</v>
      </c>
    </row>
    <row r="1087" spans="1:8" x14ac:dyDescent="0.25">
      <c r="A1087" s="10">
        <v>35764</v>
      </c>
      <c r="B1087" s="11" t="s">
        <v>8</v>
      </c>
      <c r="C1087" s="11" t="s">
        <v>9</v>
      </c>
      <c r="D1087" s="11" t="s">
        <v>10</v>
      </c>
      <c r="E1087" s="13" t="s">
        <v>89</v>
      </c>
      <c r="F1087" s="11" t="s">
        <v>102</v>
      </c>
      <c r="G1087" s="11" t="s">
        <v>106</v>
      </c>
      <c r="H1087" s="13">
        <v>1717.5</v>
      </c>
    </row>
    <row r="1088" spans="1:8" x14ac:dyDescent="0.25">
      <c r="A1088" s="10">
        <v>35764</v>
      </c>
      <c r="B1088" s="11" t="s">
        <v>8</v>
      </c>
      <c r="C1088" s="11" t="s">
        <v>9</v>
      </c>
      <c r="D1088" s="11" t="s">
        <v>10</v>
      </c>
      <c r="E1088" s="13" t="s">
        <v>89</v>
      </c>
      <c r="F1088" s="11" t="s">
        <v>102</v>
      </c>
      <c r="G1088" s="11" t="s">
        <v>103</v>
      </c>
      <c r="H1088" s="13">
        <v>1804.9</v>
      </c>
    </row>
    <row r="1089" spans="1:8" x14ac:dyDescent="0.25">
      <c r="A1089" s="10">
        <v>35764</v>
      </c>
      <c r="B1089" s="11" t="s">
        <v>8</v>
      </c>
      <c r="C1089" s="11" t="s">
        <v>9</v>
      </c>
      <c r="D1089" s="11" t="s">
        <v>10</v>
      </c>
      <c r="E1089" s="13" t="s">
        <v>89</v>
      </c>
      <c r="F1089" s="11" t="s">
        <v>577</v>
      </c>
      <c r="G1089" s="11" t="s">
        <v>578</v>
      </c>
      <c r="H1089" s="13">
        <v>1025</v>
      </c>
    </row>
    <row r="1090" spans="1:8" x14ac:dyDescent="0.25">
      <c r="A1090" s="10">
        <v>35764</v>
      </c>
      <c r="B1090" s="11" t="s">
        <v>8</v>
      </c>
      <c r="C1090" s="11" t="s">
        <v>9</v>
      </c>
      <c r="D1090" s="11" t="s">
        <v>10</v>
      </c>
      <c r="E1090" s="13" t="s">
        <v>89</v>
      </c>
      <c r="F1090" s="11" t="s">
        <v>577</v>
      </c>
      <c r="G1090" s="11" t="s">
        <v>569</v>
      </c>
      <c r="H1090" s="13">
        <v>750</v>
      </c>
    </row>
    <row r="1091" spans="1:8" x14ac:dyDescent="0.25">
      <c r="A1091" s="10">
        <v>35764</v>
      </c>
      <c r="B1091" s="11" t="s">
        <v>8</v>
      </c>
      <c r="C1091" s="11" t="s">
        <v>9</v>
      </c>
      <c r="D1091" s="11" t="s">
        <v>10</v>
      </c>
      <c r="E1091" s="13" t="s">
        <v>13</v>
      </c>
      <c r="F1091" s="11" t="s">
        <v>29</v>
      </c>
      <c r="G1091" s="11" t="s">
        <v>579</v>
      </c>
      <c r="H1091" s="13">
        <v>100</v>
      </c>
    </row>
    <row r="1092" spans="1:8" x14ac:dyDescent="0.25">
      <c r="A1092" s="10">
        <v>35764</v>
      </c>
      <c r="B1092" s="11" t="s">
        <v>8</v>
      </c>
      <c r="C1092" s="11" t="s">
        <v>9</v>
      </c>
      <c r="D1092" s="11" t="s">
        <v>10</v>
      </c>
      <c r="E1092" s="13" t="s">
        <v>13</v>
      </c>
      <c r="F1092" s="11" t="s">
        <v>29</v>
      </c>
      <c r="G1092" s="11" t="s">
        <v>30</v>
      </c>
      <c r="H1092" s="13">
        <v>1819.9</v>
      </c>
    </row>
    <row r="1093" spans="1:8" x14ac:dyDescent="0.25">
      <c r="A1093" s="10">
        <v>35764</v>
      </c>
      <c r="B1093" s="11" t="s">
        <v>8</v>
      </c>
      <c r="C1093" s="11" t="s">
        <v>9</v>
      </c>
      <c r="D1093" s="11" t="s">
        <v>10</v>
      </c>
      <c r="E1093" s="13" t="s">
        <v>13</v>
      </c>
      <c r="F1093" s="11" t="s">
        <v>29</v>
      </c>
      <c r="G1093" s="11" t="s">
        <v>607</v>
      </c>
      <c r="H1093" s="13">
        <v>100</v>
      </c>
    </row>
    <row r="1094" spans="1:8" x14ac:dyDescent="0.25">
      <c r="A1094" s="10">
        <v>35764</v>
      </c>
      <c r="B1094" s="11" t="s">
        <v>8</v>
      </c>
      <c r="C1094" s="11" t="s">
        <v>9</v>
      </c>
      <c r="D1094" s="11" t="s">
        <v>10</v>
      </c>
      <c r="E1094" s="13" t="s">
        <v>13</v>
      </c>
      <c r="F1094" s="11" t="s">
        <v>71</v>
      </c>
      <c r="G1094" s="11" t="s">
        <v>580</v>
      </c>
      <c r="H1094" s="13">
        <v>2999.9</v>
      </c>
    </row>
    <row r="1095" spans="1:8" x14ac:dyDescent="0.25">
      <c r="A1095" s="10">
        <v>35764</v>
      </c>
      <c r="B1095" s="11" t="s">
        <v>8</v>
      </c>
      <c r="C1095" s="11" t="s">
        <v>9</v>
      </c>
      <c r="D1095" s="11" t="s">
        <v>10</v>
      </c>
      <c r="E1095" s="13" t="s">
        <v>13</v>
      </c>
      <c r="F1095" s="11" t="s">
        <v>71</v>
      </c>
      <c r="G1095" s="11" t="s">
        <v>575</v>
      </c>
      <c r="H1095" s="13">
        <v>4004.2</v>
      </c>
    </row>
    <row r="1096" spans="1:8" x14ac:dyDescent="0.25">
      <c r="A1096" s="10">
        <v>35764</v>
      </c>
      <c r="B1096" s="11" t="s">
        <v>8</v>
      </c>
      <c r="C1096" s="11" t="s">
        <v>9</v>
      </c>
      <c r="D1096" s="11" t="s">
        <v>10</v>
      </c>
      <c r="E1096" s="13" t="s">
        <v>13</v>
      </c>
      <c r="F1096" s="11" t="s">
        <v>71</v>
      </c>
      <c r="G1096" s="11" t="s">
        <v>69</v>
      </c>
      <c r="H1096" s="13">
        <v>4831.3999999999996</v>
      </c>
    </row>
    <row r="1097" spans="1:8" x14ac:dyDescent="0.25">
      <c r="A1097" s="10">
        <v>35764</v>
      </c>
      <c r="B1097" s="11" t="s">
        <v>8</v>
      </c>
      <c r="C1097" s="11" t="s">
        <v>9</v>
      </c>
      <c r="D1097" s="11" t="s">
        <v>10</v>
      </c>
      <c r="E1097" s="13" t="s">
        <v>13</v>
      </c>
      <c r="F1097" s="11" t="s">
        <v>71</v>
      </c>
      <c r="G1097" s="11" t="s">
        <v>230</v>
      </c>
      <c r="H1097" s="13">
        <v>1390</v>
      </c>
    </row>
    <row r="1098" spans="1:8" x14ac:dyDescent="0.25">
      <c r="A1098" s="10">
        <v>35764</v>
      </c>
      <c r="B1098" s="11" t="s">
        <v>8</v>
      </c>
      <c r="C1098" s="11" t="s">
        <v>9</v>
      </c>
      <c r="D1098" s="11" t="s">
        <v>10</v>
      </c>
      <c r="E1098" s="13" t="s">
        <v>13</v>
      </c>
      <c r="F1098" s="11" t="s">
        <v>71</v>
      </c>
      <c r="G1098" s="11" t="s">
        <v>200</v>
      </c>
      <c r="H1098" s="13">
        <v>3006.7</v>
      </c>
    </row>
    <row r="1099" spans="1:8" x14ac:dyDescent="0.25">
      <c r="A1099" s="10">
        <v>35764</v>
      </c>
      <c r="B1099" s="11" t="s">
        <v>8</v>
      </c>
      <c r="C1099" s="11" t="s">
        <v>9</v>
      </c>
      <c r="D1099" s="11" t="s">
        <v>10</v>
      </c>
      <c r="E1099" s="13" t="s">
        <v>13</v>
      </c>
      <c r="F1099" s="11" t="s">
        <v>71</v>
      </c>
      <c r="G1099" s="11" t="s">
        <v>117</v>
      </c>
      <c r="H1099" s="13">
        <v>3599.3</v>
      </c>
    </row>
    <row r="1100" spans="1:8" x14ac:dyDescent="0.25">
      <c r="A1100" s="10">
        <v>35764</v>
      </c>
      <c r="B1100" s="11" t="s">
        <v>8</v>
      </c>
      <c r="C1100" s="11" t="s">
        <v>9</v>
      </c>
      <c r="D1100" s="11" t="s">
        <v>10</v>
      </c>
      <c r="E1100" s="13" t="s">
        <v>13</v>
      </c>
      <c r="F1100" s="11" t="s">
        <v>161</v>
      </c>
      <c r="G1100" s="11" t="s">
        <v>581</v>
      </c>
      <c r="H1100" s="13">
        <v>2108.6</v>
      </c>
    </row>
    <row r="1101" spans="1:8" x14ac:dyDescent="0.25">
      <c r="A1101" s="10">
        <v>35764</v>
      </c>
      <c r="B1101" s="11" t="s">
        <v>8</v>
      </c>
      <c r="C1101" s="11" t="s">
        <v>9</v>
      </c>
      <c r="D1101" s="11" t="s">
        <v>10</v>
      </c>
      <c r="E1101" s="13" t="s">
        <v>13</v>
      </c>
      <c r="F1101" s="11" t="s">
        <v>161</v>
      </c>
      <c r="G1101" s="11" t="s">
        <v>162</v>
      </c>
      <c r="H1101" s="13">
        <v>1678</v>
      </c>
    </row>
    <row r="1102" spans="1:8" x14ac:dyDescent="0.25">
      <c r="A1102" s="10">
        <v>35764</v>
      </c>
      <c r="B1102" s="11" t="s">
        <v>8</v>
      </c>
      <c r="C1102" s="11" t="s">
        <v>9</v>
      </c>
      <c r="D1102" s="11" t="s">
        <v>10</v>
      </c>
      <c r="E1102" s="13" t="s">
        <v>13</v>
      </c>
      <c r="F1102" s="11" t="s">
        <v>161</v>
      </c>
      <c r="G1102" s="11" t="s">
        <v>582</v>
      </c>
      <c r="H1102" s="13">
        <v>1976.8</v>
      </c>
    </row>
    <row r="1103" spans="1:8" x14ac:dyDescent="0.25">
      <c r="A1103" s="10">
        <v>35764</v>
      </c>
      <c r="B1103" s="11" t="s">
        <v>8</v>
      </c>
      <c r="C1103" s="11" t="s">
        <v>9</v>
      </c>
      <c r="D1103" s="11" t="s">
        <v>10</v>
      </c>
      <c r="E1103" s="13" t="s">
        <v>13</v>
      </c>
      <c r="F1103" s="11" t="s">
        <v>161</v>
      </c>
      <c r="G1103" s="11" t="s">
        <v>167</v>
      </c>
      <c r="H1103" s="13">
        <v>6842.2</v>
      </c>
    </row>
    <row r="1104" spans="1:8" x14ac:dyDescent="0.25">
      <c r="A1104" s="10">
        <v>35764</v>
      </c>
      <c r="B1104" s="11" t="s">
        <v>8</v>
      </c>
      <c r="C1104" s="11" t="s">
        <v>9</v>
      </c>
      <c r="D1104" s="11" t="s">
        <v>10</v>
      </c>
      <c r="E1104" s="13" t="s">
        <v>13</v>
      </c>
      <c r="F1104" s="11" t="s">
        <v>571</v>
      </c>
      <c r="G1104" s="11" t="s">
        <v>364</v>
      </c>
      <c r="H1104" s="13">
        <v>645</v>
      </c>
    </row>
    <row r="1105" spans="1:8" x14ac:dyDescent="0.25">
      <c r="A1105" s="10">
        <v>35764</v>
      </c>
      <c r="B1105" s="11" t="s">
        <v>8</v>
      </c>
      <c r="C1105" s="11" t="s">
        <v>9</v>
      </c>
      <c r="D1105" s="11" t="s">
        <v>10</v>
      </c>
      <c r="E1105" s="13" t="s">
        <v>13</v>
      </c>
      <c r="F1105" s="11" t="s">
        <v>571</v>
      </c>
      <c r="G1105" s="11" t="s">
        <v>133</v>
      </c>
      <c r="H1105" s="13">
        <v>4129.3999999999996</v>
      </c>
    </row>
    <row r="1106" spans="1:8" x14ac:dyDescent="0.25">
      <c r="A1106" s="10">
        <v>35764</v>
      </c>
      <c r="B1106" s="11" t="s">
        <v>8</v>
      </c>
      <c r="C1106" s="11" t="s">
        <v>9</v>
      </c>
      <c r="D1106" s="11" t="s">
        <v>10</v>
      </c>
      <c r="E1106" s="13" t="s">
        <v>13</v>
      </c>
      <c r="F1106" s="11" t="s">
        <v>571</v>
      </c>
      <c r="G1106" s="11" t="s">
        <v>572</v>
      </c>
      <c r="H1106" s="13">
        <v>4102.1000000000004</v>
      </c>
    </row>
    <row r="1107" spans="1:8" x14ac:dyDescent="0.25">
      <c r="A1107" s="10">
        <v>35764</v>
      </c>
      <c r="B1107" s="11" t="s">
        <v>8</v>
      </c>
      <c r="C1107" s="11" t="s">
        <v>9</v>
      </c>
      <c r="D1107" s="11" t="s">
        <v>10</v>
      </c>
      <c r="E1107" s="13" t="s">
        <v>13</v>
      </c>
      <c r="F1107" s="11" t="s">
        <v>138</v>
      </c>
      <c r="G1107" s="11" t="s">
        <v>205</v>
      </c>
      <c r="H1107" s="13">
        <v>6253.5</v>
      </c>
    </row>
    <row r="1108" spans="1:8" x14ac:dyDescent="0.25">
      <c r="A1108" s="10">
        <v>35764</v>
      </c>
      <c r="B1108" s="11" t="s">
        <v>8</v>
      </c>
      <c r="C1108" s="11" t="s">
        <v>9</v>
      </c>
      <c r="D1108" s="11" t="s">
        <v>10</v>
      </c>
      <c r="E1108" s="13" t="s">
        <v>13</v>
      </c>
      <c r="F1108" s="11" t="s">
        <v>138</v>
      </c>
      <c r="G1108" s="11" t="s">
        <v>583</v>
      </c>
      <c r="H1108" s="13">
        <v>427.2</v>
      </c>
    </row>
    <row r="1109" spans="1:8" x14ac:dyDescent="0.25">
      <c r="A1109" s="10">
        <v>35764</v>
      </c>
      <c r="B1109" s="11" t="s">
        <v>8</v>
      </c>
      <c r="C1109" s="11" t="s">
        <v>9</v>
      </c>
      <c r="D1109" s="11" t="s">
        <v>10</v>
      </c>
      <c r="E1109" s="13" t="s">
        <v>13</v>
      </c>
      <c r="F1109" s="11" t="s">
        <v>138</v>
      </c>
      <c r="G1109" s="11" t="s">
        <v>584</v>
      </c>
      <c r="H1109" s="13">
        <v>525</v>
      </c>
    </row>
    <row r="1110" spans="1:8" x14ac:dyDescent="0.25">
      <c r="A1110" s="10">
        <v>35764</v>
      </c>
      <c r="B1110" s="11" t="s">
        <v>8</v>
      </c>
      <c r="C1110" s="11" t="s">
        <v>9</v>
      </c>
      <c r="D1110" s="11" t="s">
        <v>10</v>
      </c>
      <c r="E1110" s="13" t="s">
        <v>13</v>
      </c>
      <c r="F1110" s="11" t="s">
        <v>138</v>
      </c>
      <c r="G1110" s="11" t="s">
        <v>139</v>
      </c>
      <c r="H1110" s="13">
        <v>1455</v>
      </c>
    </row>
    <row r="1111" spans="1:8" x14ac:dyDescent="0.25">
      <c r="A1111" s="10">
        <v>35764</v>
      </c>
      <c r="B1111" s="11" t="s">
        <v>8</v>
      </c>
      <c r="C1111" s="11" t="s">
        <v>9</v>
      </c>
      <c r="D1111" s="11" t="s">
        <v>10</v>
      </c>
      <c r="E1111" s="13" t="s">
        <v>13</v>
      </c>
      <c r="F1111" s="11" t="s">
        <v>138</v>
      </c>
      <c r="G1111" s="11" t="s">
        <v>585</v>
      </c>
      <c r="H1111" s="13">
        <v>400</v>
      </c>
    </row>
    <row r="1112" spans="1:8" x14ac:dyDescent="0.25">
      <c r="A1112" s="10">
        <v>35764</v>
      </c>
      <c r="B1112" s="11" t="s">
        <v>8</v>
      </c>
      <c r="C1112" s="11" t="s">
        <v>9</v>
      </c>
      <c r="D1112" s="11" t="s">
        <v>10</v>
      </c>
      <c r="E1112" s="13" t="s">
        <v>13</v>
      </c>
      <c r="F1112" s="11" t="s">
        <v>111</v>
      </c>
      <c r="G1112" s="11" t="s">
        <v>112</v>
      </c>
      <c r="H1112" s="13">
        <v>6055</v>
      </c>
    </row>
    <row r="1113" spans="1:8" x14ac:dyDescent="0.25">
      <c r="A1113" s="10">
        <v>35764</v>
      </c>
      <c r="B1113" s="11" t="s">
        <v>8</v>
      </c>
      <c r="C1113" s="11" t="s">
        <v>9</v>
      </c>
      <c r="D1113" s="11" t="s">
        <v>10</v>
      </c>
      <c r="E1113" s="13" t="s">
        <v>13</v>
      </c>
      <c r="F1113" s="11" t="s">
        <v>111</v>
      </c>
      <c r="G1113" s="11" t="s">
        <v>267</v>
      </c>
      <c r="H1113" s="13">
        <v>760.7</v>
      </c>
    </row>
    <row r="1114" spans="1:8" x14ac:dyDescent="0.25">
      <c r="A1114" s="10">
        <v>35764</v>
      </c>
      <c r="B1114" s="11" t="s">
        <v>8</v>
      </c>
      <c r="C1114" s="11" t="s">
        <v>9</v>
      </c>
      <c r="D1114" s="11" t="s">
        <v>10</v>
      </c>
      <c r="E1114" s="13" t="s">
        <v>13</v>
      </c>
      <c r="F1114" s="11" t="s">
        <v>111</v>
      </c>
      <c r="G1114" s="11" t="s">
        <v>356</v>
      </c>
      <c r="H1114" s="13">
        <v>1090.5999999999999</v>
      </c>
    </row>
    <row r="1115" spans="1:8" x14ac:dyDescent="0.25">
      <c r="A1115" s="10">
        <v>35764</v>
      </c>
      <c r="B1115" s="11" t="s">
        <v>8</v>
      </c>
      <c r="C1115" s="11" t="s">
        <v>9</v>
      </c>
      <c r="D1115" s="11" t="s">
        <v>10</v>
      </c>
      <c r="E1115" s="13" t="s">
        <v>13</v>
      </c>
      <c r="F1115" s="11" t="s">
        <v>111</v>
      </c>
      <c r="G1115" s="11" t="s">
        <v>586</v>
      </c>
      <c r="H1115" s="13">
        <v>300</v>
      </c>
    </row>
    <row r="1116" spans="1:8" x14ac:dyDescent="0.25">
      <c r="A1116" s="10">
        <v>35764</v>
      </c>
      <c r="B1116" s="11" t="s">
        <v>8</v>
      </c>
      <c r="C1116" s="11" t="s">
        <v>9</v>
      </c>
      <c r="D1116" s="11" t="s">
        <v>10</v>
      </c>
      <c r="E1116" s="13" t="s">
        <v>13</v>
      </c>
      <c r="F1116" s="11" t="s">
        <v>248</v>
      </c>
      <c r="G1116" s="11" t="s">
        <v>262</v>
      </c>
      <c r="H1116" s="13">
        <v>4523</v>
      </c>
    </row>
    <row r="1117" spans="1:8" x14ac:dyDescent="0.25">
      <c r="A1117" s="10">
        <v>35764</v>
      </c>
      <c r="B1117" s="11" t="s">
        <v>8</v>
      </c>
      <c r="C1117" s="11" t="s">
        <v>9</v>
      </c>
      <c r="D1117" s="11" t="s">
        <v>10</v>
      </c>
      <c r="E1117" s="13" t="s">
        <v>13</v>
      </c>
      <c r="F1117" s="11" t="s">
        <v>248</v>
      </c>
      <c r="G1117" s="11" t="s">
        <v>587</v>
      </c>
      <c r="H1117" s="13">
        <v>1670</v>
      </c>
    </row>
    <row r="1118" spans="1:8" x14ac:dyDescent="0.25">
      <c r="A1118" s="10">
        <v>35764</v>
      </c>
      <c r="B1118" s="11" t="s">
        <v>8</v>
      </c>
      <c r="C1118" s="11" t="s">
        <v>9</v>
      </c>
      <c r="D1118" s="11" t="s">
        <v>10</v>
      </c>
      <c r="E1118" s="13" t="s">
        <v>13</v>
      </c>
      <c r="F1118" s="11" t="s">
        <v>248</v>
      </c>
      <c r="G1118" s="11" t="s">
        <v>588</v>
      </c>
      <c r="H1118" s="13">
        <v>2411.5</v>
      </c>
    </row>
    <row r="1119" spans="1:8" x14ac:dyDescent="0.25">
      <c r="A1119" s="10">
        <v>35764</v>
      </c>
      <c r="B1119" s="11" t="s">
        <v>8</v>
      </c>
      <c r="C1119" s="11" t="s">
        <v>9</v>
      </c>
      <c r="D1119" s="11" t="s">
        <v>10</v>
      </c>
      <c r="E1119" s="13" t="s">
        <v>13</v>
      </c>
      <c r="F1119" s="11" t="s">
        <v>248</v>
      </c>
      <c r="G1119" s="11" t="s">
        <v>43</v>
      </c>
      <c r="H1119" s="13">
        <v>937.5</v>
      </c>
    </row>
    <row r="1120" spans="1:8" x14ac:dyDescent="0.25">
      <c r="A1120" s="10">
        <v>35764</v>
      </c>
      <c r="B1120" s="11" t="s">
        <v>8</v>
      </c>
      <c r="C1120" s="11" t="s">
        <v>9</v>
      </c>
      <c r="D1120" s="11" t="s">
        <v>10</v>
      </c>
      <c r="E1120" s="13" t="s">
        <v>13</v>
      </c>
      <c r="F1120" s="11" t="s">
        <v>19</v>
      </c>
      <c r="G1120" s="11" t="s">
        <v>589</v>
      </c>
      <c r="H1120" s="13">
        <v>750</v>
      </c>
    </row>
    <row r="1121" spans="1:8" x14ac:dyDescent="0.25">
      <c r="A1121" s="10">
        <v>35764</v>
      </c>
      <c r="B1121" s="11" t="s">
        <v>8</v>
      </c>
      <c r="C1121" s="11" t="s">
        <v>9</v>
      </c>
      <c r="D1121" s="11" t="s">
        <v>10</v>
      </c>
      <c r="E1121" s="13" t="s">
        <v>13</v>
      </c>
      <c r="F1121" s="11" t="s">
        <v>19</v>
      </c>
      <c r="G1121" s="11" t="s">
        <v>573</v>
      </c>
      <c r="H1121" s="13">
        <v>18876</v>
      </c>
    </row>
    <row r="1122" spans="1:8" x14ac:dyDescent="0.25">
      <c r="A1122" s="10">
        <v>35764</v>
      </c>
      <c r="B1122" s="11" t="s">
        <v>8</v>
      </c>
      <c r="C1122" s="11" t="s">
        <v>9</v>
      </c>
      <c r="D1122" s="11" t="s">
        <v>10</v>
      </c>
      <c r="E1122" s="13" t="s">
        <v>13</v>
      </c>
      <c r="F1122" s="11" t="s">
        <v>19</v>
      </c>
      <c r="G1122" s="11" t="s">
        <v>590</v>
      </c>
      <c r="H1122" s="13">
        <v>13089.4</v>
      </c>
    </row>
    <row r="1123" spans="1:8" x14ac:dyDescent="0.25">
      <c r="A1123" s="10">
        <v>35764</v>
      </c>
      <c r="B1123" s="11" t="s">
        <v>8</v>
      </c>
      <c r="C1123" s="11" t="s">
        <v>9</v>
      </c>
      <c r="D1123" s="11" t="s">
        <v>10</v>
      </c>
      <c r="E1123" s="13" t="s">
        <v>13</v>
      </c>
      <c r="F1123" s="11" t="s">
        <v>19</v>
      </c>
      <c r="G1123" s="11" t="s">
        <v>574</v>
      </c>
      <c r="H1123" s="13">
        <v>6283.5</v>
      </c>
    </row>
    <row r="1124" spans="1:8" x14ac:dyDescent="0.25">
      <c r="A1124" s="10">
        <v>35764</v>
      </c>
      <c r="B1124" s="11" t="s">
        <v>8</v>
      </c>
      <c r="C1124" s="11" t="s">
        <v>9</v>
      </c>
      <c r="D1124" s="11" t="s">
        <v>10</v>
      </c>
      <c r="E1124" s="13" t="s">
        <v>13</v>
      </c>
      <c r="F1124" s="11" t="s">
        <v>19</v>
      </c>
      <c r="G1124" s="11" t="s">
        <v>21</v>
      </c>
      <c r="H1124" s="13">
        <v>3143.6</v>
      </c>
    </row>
    <row r="1125" spans="1:8" x14ac:dyDescent="0.25">
      <c r="A1125" s="10">
        <v>35764</v>
      </c>
      <c r="B1125" s="11" t="s">
        <v>8</v>
      </c>
      <c r="C1125" s="11" t="s">
        <v>9</v>
      </c>
      <c r="D1125" s="11" t="s">
        <v>10</v>
      </c>
      <c r="E1125" s="13" t="s">
        <v>13</v>
      </c>
      <c r="F1125" s="11" t="s">
        <v>591</v>
      </c>
      <c r="G1125" s="11" t="s">
        <v>592</v>
      </c>
      <c r="H1125" s="13">
        <v>500</v>
      </c>
    </row>
    <row r="1126" spans="1:8" x14ac:dyDescent="0.25">
      <c r="A1126" s="10">
        <v>35764</v>
      </c>
      <c r="B1126" s="11" t="s">
        <v>8</v>
      </c>
      <c r="C1126" s="11" t="s">
        <v>9</v>
      </c>
      <c r="D1126" s="11" t="s">
        <v>10</v>
      </c>
      <c r="E1126" s="13" t="s">
        <v>13</v>
      </c>
      <c r="F1126" s="11" t="s">
        <v>34</v>
      </c>
      <c r="G1126" s="11" t="s">
        <v>593</v>
      </c>
      <c r="H1126" s="13">
        <v>117.5</v>
      </c>
    </row>
    <row r="1127" spans="1:8" x14ac:dyDescent="0.25">
      <c r="A1127" s="10">
        <v>35764</v>
      </c>
      <c r="B1127" s="11" t="s">
        <v>8</v>
      </c>
      <c r="C1127" s="11" t="s">
        <v>9</v>
      </c>
      <c r="D1127" s="11" t="s">
        <v>10</v>
      </c>
      <c r="E1127" s="13" t="s">
        <v>13</v>
      </c>
      <c r="F1127" s="11" t="s">
        <v>34</v>
      </c>
      <c r="G1127" s="11" t="s">
        <v>171</v>
      </c>
      <c r="H1127" s="13">
        <v>1869.1</v>
      </c>
    </row>
    <row r="1128" spans="1:8" x14ac:dyDescent="0.25">
      <c r="A1128" s="10">
        <v>35764</v>
      </c>
      <c r="B1128" s="11" t="s">
        <v>8</v>
      </c>
      <c r="C1128" s="11" t="s">
        <v>9</v>
      </c>
      <c r="D1128" s="11" t="s">
        <v>10</v>
      </c>
      <c r="E1128" s="13" t="s">
        <v>13</v>
      </c>
      <c r="F1128" s="11" t="s">
        <v>34</v>
      </c>
      <c r="G1128" s="11" t="s">
        <v>57</v>
      </c>
      <c r="H1128" s="13">
        <v>5113.2</v>
      </c>
    </row>
    <row r="1129" spans="1:8" x14ac:dyDescent="0.25">
      <c r="A1129" s="10">
        <v>35764</v>
      </c>
      <c r="B1129" s="11" t="s">
        <v>8</v>
      </c>
      <c r="C1129" s="11" t="s">
        <v>9</v>
      </c>
      <c r="D1129" s="11" t="s">
        <v>10</v>
      </c>
      <c r="E1129" s="13" t="s">
        <v>13</v>
      </c>
      <c r="F1129" s="11" t="s">
        <v>34</v>
      </c>
      <c r="G1129" s="11" t="s">
        <v>47</v>
      </c>
      <c r="H1129" s="13">
        <v>1099</v>
      </c>
    </row>
    <row r="1130" spans="1:8" x14ac:dyDescent="0.25">
      <c r="A1130" s="10">
        <v>35764</v>
      </c>
      <c r="B1130" s="11" t="s">
        <v>8</v>
      </c>
      <c r="C1130" s="11" t="s">
        <v>9</v>
      </c>
      <c r="D1130" s="11" t="s">
        <v>10</v>
      </c>
      <c r="E1130" s="13" t="s">
        <v>13</v>
      </c>
      <c r="F1130" s="11" t="s">
        <v>34</v>
      </c>
      <c r="G1130" s="11" t="s">
        <v>36</v>
      </c>
      <c r="H1130" s="13">
        <v>6398.4</v>
      </c>
    </row>
    <row r="1131" spans="1:8" x14ac:dyDescent="0.25">
      <c r="A1131" s="10">
        <v>35764</v>
      </c>
      <c r="B1131" s="11" t="s">
        <v>8</v>
      </c>
      <c r="C1131" s="11" t="s">
        <v>9</v>
      </c>
      <c r="D1131" s="11" t="s">
        <v>10</v>
      </c>
      <c r="E1131" s="13" t="s">
        <v>13</v>
      </c>
      <c r="F1131" s="11" t="s">
        <v>42</v>
      </c>
      <c r="G1131" s="11" t="s">
        <v>594</v>
      </c>
      <c r="H1131" s="13">
        <v>1195</v>
      </c>
    </row>
    <row r="1132" spans="1:8" x14ac:dyDescent="0.25">
      <c r="A1132" s="10">
        <v>35764</v>
      </c>
      <c r="B1132" s="11" t="s">
        <v>8</v>
      </c>
      <c r="C1132" s="11" t="s">
        <v>9</v>
      </c>
      <c r="D1132" s="11" t="s">
        <v>10</v>
      </c>
      <c r="E1132" s="13" t="s">
        <v>13</v>
      </c>
      <c r="F1132" s="11" t="s">
        <v>42</v>
      </c>
      <c r="G1132" s="11" t="s">
        <v>595</v>
      </c>
      <c r="H1132" s="13">
        <v>1803</v>
      </c>
    </row>
    <row r="1133" spans="1:8" x14ac:dyDescent="0.25">
      <c r="A1133" s="10">
        <v>35764</v>
      </c>
      <c r="B1133" s="11" t="s">
        <v>8</v>
      </c>
      <c r="C1133" s="11" t="s">
        <v>9</v>
      </c>
      <c r="D1133" s="11" t="s">
        <v>10</v>
      </c>
      <c r="E1133" s="13" t="s">
        <v>13</v>
      </c>
      <c r="F1133" s="11" t="s">
        <v>14</v>
      </c>
      <c r="G1133" s="11" t="s">
        <v>94</v>
      </c>
      <c r="H1133" s="13">
        <v>2652.2</v>
      </c>
    </row>
    <row r="1134" spans="1:8" x14ac:dyDescent="0.25">
      <c r="A1134" s="10">
        <v>35764</v>
      </c>
      <c r="B1134" s="11" t="s">
        <v>8</v>
      </c>
      <c r="C1134" s="11" t="s">
        <v>9</v>
      </c>
      <c r="D1134" s="11" t="s">
        <v>10</v>
      </c>
      <c r="E1134" s="13" t="s">
        <v>13</v>
      </c>
      <c r="F1134" s="11" t="s">
        <v>14</v>
      </c>
      <c r="G1134" s="11" t="s">
        <v>596</v>
      </c>
      <c r="H1134" s="13">
        <v>1665</v>
      </c>
    </row>
    <row r="1135" spans="1:8" x14ac:dyDescent="0.25">
      <c r="A1135" s="10">
        <v>35764</v>
      </c>
      <c r="B1135" s="11" t="s">
        <v>8</v>
      </c>
      <c r="C1135" s="11" t="s">
        <v>9</v>
      </c>
      <c r="D1135" s="11" t="s">
        <v>10</v>
      </c>
      <c r="E1135" s="13" t="s">
        <v>13</v>
      </c>
      <c r="F1135" s="11" t="s">
        <v>14</v>
      </c>
      <c r="G1135" s="11" t="s">
        <v>597</v>
      </c>
      <c r="H1135" s="13">
        <v>1725</v>
      </c>
    </row>
    <row r="1136" spans="1:8" x14ac:dyDescent="0.25">
      <c r="A1136" s="10">
        <v>35764</v>
      </c>
      <c r="B1136" s="11" t="s">
        <v>8</v>
      </c>
      <c r="C1136" s="11" t="s">
        <v>9</v>
      </c>
      <c r="D1136" s="11" t="s">
        <v>10</v>
      </c>
      <c r="E1136" s="13" t="s">
        <v>13</v>
      </c>
      <c r="F1136" s="11" t="s">
        <v>11</v>
      </c>
      <c r="G1136" s="11" t="s">
        <v>598</v>
      </c>
      <c r="H1136" s="13">
        <v>1307.3</v>
      </c>
    </row>
    <row r="1137" spans="1:8" x14ac:dyDescent="0.25">
      <c r="A1137" s="10">
        <v>35764</v>
      </c>
      <c r="B1137" s="11" t="s">
        <v>8</v>
      </c>
      <c r="C1137" s="11" t="s">
        <v>9</v>
      </c>
      <c r="D1137" s="11" t="s">
        <v>10</v>
      </c>
      <c r="E1137" s="13" t="s">
        <v>13</v>
      </c>
      <c r="F1137" s="11" t="s">
        <v>11</v>
      </c>
      <c r="G1137" s="11" t="s">
        <v>150</v>
      </c>
      <c r="H1137" s="13">
        <v>8444.7999999999993</v>
      </c>
    </row>
    <row r="1138" spans="1:8" x14ac:dyDescent="0.25">
      <c r="A1138" s="10">
        <v>35764</v>
      </c>
      <c r="B1138" s="11" t="s">
        <v>8</v>
      </c>
      <c r="C1138" s="11" t="s">
        <v>9</v>
      </c>
      <c r="D1138" s="11" t="s">
        <v>10</v>
      </c>
      <c r="E1138" s="13" t="s">
        <v>13</v>
      </c>
      <c r="F1138" s="11" t="s">
        <v>11</v>
      </c>
      <c r="G1138" s="11" t="s">
        <v>576</v>
      </c>
      <c r="H1138" s="13">
        <v>9806.5</v>
      </c>
    </row>
    <row r="1139" spans="1:8" x14ac:dyDescent="0.25">
      <c r="A1139" s="10">
        <v>35764</v>
      </c>
      <c r="B1139" s="11" t="s">
        <v>8</v>
      </c>
      <c r="C1139" s="11" t="s">
        <v>9</v>
      </c>
      <c r="D1139" s="11" t="s">
        <v>10</v>
      </c>
      <c r="E1139" s="13" t="s">
        <v>13</v>
      </c>
      <c r="F1139" s="11" t="s">
        <v>126</v>
      </c>
      <c r="G1139" s="11" t="s">
        <v>599</v>
      </c>
      <c r="H1139" s="13">
        <v>3000.8</v>
      </c>
    </row>
    <row r="1140" spans="1:8" x14ac:dyDescent="0.25">
      <c r="A1140" s="10">
        <v>35764</v>
      </c>
      <c r="B1140" s="11" t="s">
        <v>8</v>
      </c>
      <c r="C1140" s="11" t="s">
        <v>9</v>
      </c>
      <c r="D1140" s="11" t="s">
        <v>10</v>
      </c>
      <c r="E1140" s="13" t="s">
        <v>13</v>
      </c>
      <c r="F1140" s="11" t="s">
        <v>126</v>
      </c>
      <c r="G1140" s="11" t="s">
        <v>570</v>
      </c>
      <c r="H1140" s="13">
        <v>784.3</v>
      </c>
    </row>
    <row r="1141" spans="1:8" x14ac:dyDescent="0.25">
      <c r="A1141" s="10">
        <v>35764</v>
      </c>
      <c r="B1141" s="11" t="s">
        <v>8</v>
      </c>
      <c r="C1141" s="11" t="s">
        <v>9</v>
      </c>
      <c r="D1141" s="11" t="s">
        <v>10</v>
      </c>
      <c r="E1141" s="13" t="s">
        <v>13</v>
      </c>
      <c r="F1141" s="11" t="s">
        <v>126</v>
      </c>
      <c r="G1141" s="11" t="s">
        <v>600</v>
      </c>
      <c r="H1141" s="13">
        <v>200</v>
      </c>
    </row>
    <row r="1142" spans="1:8" x14ac:dyDescent="0.25">
      <c r="A1142" s="10">
        <v>35764</v>
      </c>
      <c r="B1142" s="11" t="s">
        <v>8</v>
      </c>
      <c r="C1142" s="11" t="s">
        <v>9</v>
      </c>
      <c r="D1142" s="11" t="s">
        <v>10</v>
      </c>
      <c r="E1142" s="13" t="s">
        <v>188</v>
      </c>
      <c r="F1142" s="11" t="s">
        <v>188</v>
      </c>
      <c r="G1142" s="11" t="s">
        <v>602</v>
      </c>
      <c r="H1142" s="13">
        <v>483.4</v>
      </c>
    </row>
    <row r="1143" spans="1:8" x14ac:dyDescent="0.25">
      <c r="A1143" s="10">
        <v>35764</v>
      </c>
      <c r="B1143" s="11" t="s">
        <v>8</v>
      </c>
      <c r="C1143" s="11" t="s">
        <v>9</v>
      </c>
      <c r="D1143" s="11" t="s">
        <v>10</v>
      </c>
      <c r="E1143" s="13" t="s">
        <v>188</v>
      </c>
      <c r="F1143" s="11" t="s">
        <v>188</v>
      </c>
      <c r="G1143" s="11" t="s">
        <v>187</v>
      </c>
      <c r="H1143" s="13">
        <v>7974.4</v>
      </c>
    </row>
    <row r="1144" spans="1:8" x14ac:dyDescent="0.25">
      <c r="A1144" s="10">
        <v>35764</v>
      </c>
      <c r="B1144" s="11" t="s">
        <v>97</v>
      </c>
      <c r="C1144" s="11" t="s">
        <v>98</v>
      </c>
      <c r="D1144" s="11" t="s">
        <v>99</v>
      </c>
      <c r="E1144" s="13" t="s">
        <v>89</v>
      </c>
      <c r="F1144" s="11" t="s">
        <v>102</v>
      </c>
      <c r="G1144" s="11" t="s">
        <v>106</v>
      </c>
      <c r="H1144" s="13">
        <v>260</v>
      </c>
    </row>
    <row r="1145" spans="1:8" x14ac:dyDescent="0.25">
      <c r="A1145" s="10">
        <v>35764</v>
      </c>
      <c r="B1145" s="11" t="s">
        <v>97</v>
      </c>
      <c r="C1145" s="11" t="s">
        <v>98</v>
      </c>
      <c r="D1145" s="11" t="s">
        <v>99</v>
      </c>
      <c r="E1145" s="13" t="s">
        <v>89</v>
      </c>
      <c r="F1145" s="11" t="s">
        <v>102</v>
      </c>
      <c r="G1145" s="11" t="s">
        <v>103</v>
      </c>
      <c r="H1145" s="13">
        <v>122.5</v>
      </c>
    </row>
    <row r="1146" spans="1:8" x14ac:dyDescent="0.25">
      <c r="A1146" s="10">
        <v>35764</v>
      </c>
      <c r="B1146" s="11" t="s">
        <v>97</v>
      </c>
      <c r="C1146" s="11" t="s">
        <v>98</v>
      </c>
      <c r="D1146" s="11" t="s">
        <v>99</v>
      </c>
      <c r="E1146" s="13" t="s">
        <v>13</v>
      </c>
      <c r="F1146" s="11" t="s">
        <v>71</v>
      </c>
      <c r="G1146" s="11" t="s">
        <v>69</v>
      </c>
      <c r="H1146" s="13">
        <v>200</v>
      </c>
    </row>
    <row r="1147" spans="1:8" x14ac:dyDescent="0.25">
      <c r="A1147" s="10">
        <v>35764</v>
      </c>
      <c r="B1147" s="11" t="s">
        <v>97</v>
      </c>
      <c r="C1147" s="11" t="s">
        <v>98</v>
      </c>
      <c r="D1147" s="11" t="s">
        <v>99</v>
      </c>
      <c r="E1147" s="13" t="s">
        <v>13</v>
      </c>
      <c r="F1147" s="11" t="s">
        <v>71</v>
      </c>
      <c r="G1147" s="11" t="s">
        <v>230</v>
      </c>
      <c r="H1147" s="13">
        <v>550</v>
      </c>
    </row>
    <row r="1148" spans="1:8" x14ac:dyDescent="0.25">
      <c r="A1148" s="10">
        <v>35764</v>
      </c>
      <c r="B1148" s="11" t="s">
        <v>97</v>
      </c>
      <c r="C1148" s="11" t="s">
        <v>130</v>
      </c>
      <c r="D1148" s="11" t="s">
        <v>288</v>
      </c>
      <c r="E1148" s="13" t="s">
        <v>13</v>
      </c>
      <c r="F1148" s="11" t="s">
        <v>138</v>
      </c>
      <c r="G1148" s="11" t="s">
        <v>205</v>
      </c>
      <c r="H1148" s="13">
        <v>550</v>
      </c>
    </row>
    <row r="1149" spans="1:8" x14ac:dyDescent="0.25">
      <c r="A1149" s="10">
        <v>35764</v>
      </c>
      <c r="B1149" s="11" t="s">
        <v>97</v>
      </c>
      <c r="C1149" s="11" t="s">
        <v>130</v>
      </c>
      <c r="D1149" s="11" t="s">
        <v>288</v>
      </c>
      <c r="E1149" s="13" t="s">
        <v>13</v>
      </c>
      <c r="F1149" s="11" t="s">
        <v>138</v>
      </c>
      <c r="G1149" s="11" t="s">
        <v>584</v>
      </c>
      <c r="H1149" s="13">
        <v>650</v>
      </c>
    </row>
    <row r="1150" spans="1:8" x14ac:dyDescent="0.25">
      <c r="A1150" s="10">
        <v>35764</v>
      </c>
      <c r="B1150" s="11" t="s">
        <v>97</v>
      </c>
      <c r="C1150" s="11" t="s">
        <v>130</v>
      </c>
      <c r="D1150" s="11" t="s">
        <v>288</v>
      </c>
      <c r="E1150" s="13" t="s">
        <v>13</v>
      </c>
      <c r="F1150" s="11" t="s">
        <v>11</v>
      </c>
      <c r="G1150" s="11" t="s">
        <v>576</v>
      </c>
      <c r="H1150" s="13">
        <v>300</v>
      </c>
    </row>
    <row r="1151" spans="1:8" x14ac:dyDescent="0.25">
      <c r="A1151" s="10">
        <v>35764</v>
      </c>
      <c r="B1151" s="11" t="s">
        <v>97</v>
      </c>
      <c r="C1151" s="11" t="s">
        <v>130</v>
      </c>
      <c r="D1151" s="11" t="s">
        <v>131</v>
      </c>
      <c r="E1151" s="13" t="s">
        <v>89</v>
      </c>
      <c r="F1151" s="11" t="s">
        <v>90</v>
      </c>
      <c r="G1151" s="11" t="s">
        <v>90</v>
      </c>
      <c r="H1151" s="13">
        <v>200</v>
      </c>
    </row>
    <row r="1152" spans="1:8" x14ac:dyDescent="0.25">
      <c r="A1152" s="10">
        <v>35764</v>
      </c>
      <c r="B1152" s="11" t="s">
        <v>97</v>
      </c>
      <c r="C1152" s="11" t="s">
        <v>130</v>
      </c>
      <c r="D1152" s="11" t="s">
        <v>131</v>
      </c>
      <c r="E1152" s="13" t="s">
        <v>13</v>
      </c>
      <c r="F1152" s="11" t="s">
        <v>71</v>
      </c>
      <c r="G1152" s="11" t="s">
        <v>575</v>
      </c>
      <c r="H1152" s="13">
        <v>250</v>
      </c>
    </row>
    <row r="1153" spans="1:8" x14ac:dyDescent="0.25">
      <c r="A1153" s="10">
        <v>35764</v>
      </c>
      <c r="B1153" s="11" t="s">
        <v>97</v>
      </c>
      <c r="C1153" s="11" t="s">
        <v>130</v>
      </c>
      <c r="D1153" s="11" t="s">
        <v>131</v>
      </c>
      <c r="E1153" s="13" t="s">
        <v>13</v>
      </c>
      <c r="F1153" s="11" t="s">
        <v>71</v>
      </c>
      <c r="G1153" s="11" t="s">
        <v>230</v>
      </c>
      <c r="H1153" s="13">
        <v>250</v>
      </c>
    </row>
    <row r="1154" spans="1:8" x14ac:dyDescent="0.25">
      <c r="A1154" s="10">
        <v>35764</v>
      </c>
      <c r="B1154" s="11" t="s">
        <v>97</v>
      </c>
      <c r="C1154" s="11" t="s">
        <v>130</v>
      </c>
      <c r="D1154" s="11" t="s">
        <v>131</v>
      </c>
      <c r="E1154" s="13" t="s">
        <v>13</v>
      </c>
      <c r="F1154" s="11" t="s">
        <v>71</v>
      </c>
      <c r="G1154" s="11" t="s">
        <v>117</v>
      </c>
      <c r="H1154" s="13">
        <v>189.5</v>
      </c>
    </row>
    <row r="1155" spans="1:8" x14ac:dyDescent="0.25">
      <c r="A1155" s="10">
        <v>35764</v>
      </c>
      <c r="B1155" s="11" t="s">
        <v>97</v>
      </c>
      <c r="C1155" s="11" t="s">
        <v>130</v>
      </c>
      <c r="D1155" s="11" t="s">
        <v>131</v>
      </c>
      <c r="E1155" s="13" t="s">
        <v>13</v>
      </c>
      <c r="F1155" s="11" t="s">
        <v>571</v>
      </c>
      <c r="G1155" s="11" t="s">
        <v>364</v>
      </c>
      <c r="H1155" s="13">
        <v>350.1</v>
      </c>
    </row>
    <row r="1156" spans="1:8" x14ac:dyDescent="0.25">
      <c r="A1156" s="10">
        <v>35764</v>
      </c>
      <c r="B1156" s="11" t="s">
        <v>97</v>
      </c>
      <c r="C1156" s="11" t="s">
        <v>130</v>
      </c>
      <c r="D1156" s="11" t="s">
        <v>131</v>
      </c>
      <c r="E1156" s="13" t="s">
        <v>13</v>
      </c>
      <c r="F1156" s="11" t="s">
        <v>19</v>
      </c>
      <c r="G1156" s="11" t="s">
        <v>574</v>
      </c>
      <c r="H1156" s="13">
        <v>748</v>
      </c>
    </row>
    <row r="1157" spans="1:8" x14ac:dyDescent="0.25">
      <c r="A1157" s="10">
        <v>35764</v>
      </c>
      <c r="B1157" s="11" t="s">
        <v>97</v>
      </c>
      <c r="C1157" s="11" t="s">
        <v>130</v>
      </c>
      <c r="D1157" s="11" t="s">
        <v>131</v>
      </c>
      <c r="E1157" s="13" t="s">
        <v>13</v>
      </c>
      <c r="F1157" s="11" t="s">
        <v>11</v>
      </c>
      <c r="G1157" s="11" t="s">
        <v>150</v>
      </c>
      <c r="H1157" s="13">
        <v>372.9</v>
      </c>
    </row>
    <row r="1158" spans="1:8" x14ac:dyDescent="0.25">
      <c r="A1158" s="10">
        <v>35764</v>
      </c>
      <c r="B1158" s="11" t="s">
        <v>97</v>
      </c>
      <c r="C1158" s="11" t="s">
        <v>130</v>
      </c>
      <c r="D1158" s="11" t="s">
        <v>131</v>
      </c>
      <c r="E1158" s="13" t="s">
        <v>13</v>
      </c>
      <c r="F1158" s="11" t="s">
        <v>126</v>
      </c>
      <c r="G1158" s="11" t="s">
        <v>570</v>
      </c>
      <c r="H1158" s="13">
        <v>350</v>
      </c>
    </row>
    <row r="1159" spans="1:8" x14ac:dyDescent="0.25">
      <c r="A1159" s="10">
        <v>35764</v>
      </c>
      <c r="B1159" s="11" t="s">
        <v>97</v>
      </c>
      <c r="C1159" s="11" t="s">
        <v>130</v>
      </c>
      <c r="D1159" s="11" t="s">
        <v>466</v>
      </c>
      <c r="E1159" s="13" t="s">
        <v>13</v>
      </c>
      <c r="F1159" s="11" t="s">
        <v>138</v>
      </c>
      <c r="G1159" s="11" t="s">
        <v>585</v>
      </c>
      <c r="H1159" s="13">
        <v>750</v>
      </c>
    </row>
    <row r="1160" spans="1:8" x14ac:dyDescent="0.25">
      <c r="A1160" s="10">
        <v>35795</v>
      </c>
      <c r="B1160" s="11" t="s">
        <v>8</v>
      </c>
      <c r="C1160" s="11" t="s">
        <v>67</v>
      </c>
      <c r="D1160" s="11" t="s">
        <v>459</v>
      </c>
      <c r="E1160" s="13" t="s">
        <v>13</v>
      </c>
      <c r="F1160" s="11" t="s">
        <v>111</v>
      </c>
      <c r="G1160" s="11" t="s">
        <v>356</v>
      </c>
      <c r="H1160" s="13">
        <v>360</v>
      </c>
    </row>
    <row r="1161" spans="1:8" x14ac:dyDescent="0.25">
      <c r="A1161" s="10">
        <v>35795</v>
      </c>
      <c r="B1161" s="11" t="s">
        <v>8</v>
      </c>
      <c r="C1161" s="11" t="s">
        <v>67</v>
      </c>
      <c r="D1161" s="11" t="s">
        <v>455</v>
      </c>
      <c r="E1161" s="13" t="s">
        <v>13</v>
      </c>
      <c r="F1161" s="11" t="s">
        <v>126</v>
      </c>
      <c r="G1161" s="11" t="s">
        <v>570</v>
      </c>
      <c r="H1161" s="13">
        <v>140</v>
      </c>
    </row>
    <row r="1162" spans="1:8" x14ac:dyDescent="0.25">
      <c r="A1162" s="10">
        <v>35795</v>
      </c>
      <c r="B1162" s="11" t="s">
        <v>8</v>
      </c>
      <c r="C1162" s="11" t="s">
        <v>67</v>
      </c>
      <c r="D1162" s="11" t="s">
        <v>456</v>
      </c>
      <c r="E1162" s="13" t="s">
        <v>13</v>
      </c>
      <c r="F1162" s="11" t="s">
        <v>11</v>
      </c>
      <c r="G1162" s="11" t="s">
        <v>150</v>
      </c>
      <c r="H1162" s="13">
        <v>962</v>
      </c>
    </row>
    <row r="1163" spans="1:8" x14ac:dyDescent="0.25">
      <c r="A1163" s="10">
        <v>35795</v>
      </c>
      <c r="B1163" s="11" t="s">
        <v>8</v>
      </c>
      <c r="C1163" s="11" t="s">
        <v>67</v>
      </c>
      <c r="D1163" s="11" t="s">
        <v>68</v>
      </c>
      <c r="E1163" s="13" t="s">
        <v>13</v>
      </c>
      <c r="F1163" s="11" t="s">
        <v>571</v>
      </c>
      <c r="G1163" s="11" t="s">
        <v>572</v>
      </c>
      <c r="H1163" s="13">
        <v>150</v>
      </c>
    </row>
    <row r="1164" spans="1:8" x14ac:dyDescent="0.25">
      <c r="A1164" s="10">
        <v>35795</v>
      </c>
      <c r="B1164" s="11" t="s">
        <v>8</v>
      </c>
      <c r="C1164" s="11" t="s">
        <v>67</v>
      </c>
      <c r="D1164" s="11" t="s">
        <v>457</v>
      </c>
      <c r="E1164" s="13" t="s">
        <v>13</v>
      </c>
      <c r="F1164" s="11" t="s">
        <v>126</v>
      </c>
      <c r="G1164" s="11" t="s">
        <v>570</v>
      </c>
      <c r="H1164" s="13">
        <v>175</v>
      </c>
    </row>
    <row r="1165" spans="1:8" x14ac:dyDescent="0.25">
      <c r="A1165" s="10">
        <v>35795</v>
      </c>
      <c r="B1165" s="11" t="s">
        <v>8</v>
      </c>
      <c r="C1165" s="11" t="s">
        <v>67</v>
      </c>
      <c r="D1165" s="11" t="s">
        <v>328</v>
      </c>
      <c r="E1165" s="13" t="s">
        <v>13</v>
      </c>
      <c r="F1165" s="11" t="s">
        <v>29</v>
      </c>
      <c r="G1165" s="11" t="s">
        <v>30</v>
      </c>
      <c r="H1165" s="13">
        <v>110</v>
      </c>
    </row>
    <row r="1166" spans="1:8" x14ac:dyDescent="0.25">
      <c r="A1166" s="10">
        <v>35795</v>
      </c>
      <c r="B1166" s="11" t="s">
        <v>8</v>
      </c>
      <c r="C1166" s="11" t="s">
        <v>67</v>
      </c>
      <c r="D1166" s="11" t="s">
        <v>328</v>
      </c>
      <c r="E1166" s="13" t="s">
        <v>13</v>
      </c>
      <c r="F1166" s="11" t="s">
        <v>571</v>
      </c>
      <c r="G1166" s="11" t="s">
        <v>572</v>
      </c>
      <c r="H1166" s="13">
        <v>126.7</v>
      </c>
    </row>
    <row r="1167" spans="1:8" x14ac:dyDescent="0.25">
      <c r="A1167" s="10">
        <v>35795</v>
      </c>
      <c r="B1167" s="11" t="s">
        <v>8</v>
      </c>
      <c r="C1167" s="11" t="s">
        <v>67</v>
      </c>
      <c r="D1167" s="11" t="s">
        <v>328</v>
      </c>
      <c r="E1167" s="13" t="s">
        <v>13</v>
      </c>
      <c r="F1167" s="11" t="s">
        <v>19</v>
      </c>
      <c r="G1167" s="11" t="s">
        <v>573</v>
      </c>
      <c r="H1167" s="13">
        <v>1836.4</v>
      </c>
    </row>
    <row r="1168" spans="1:8" x14ac:dyDescent="0.25">
      <c r="A1168" s="10">
        <v>35795</v>
      </c>
      <c r="B1168" s="11" t="s">
        <v>8</v>
      </c>
      <c r="C1168" s="11" t="s">
        <v>67</v>
      </c>
      <c r="D1168" s="11" t="s">
        <v>328</v>
      </c>
      <c r="E1168" s="13" t="s">
        <v>13</v>
      </c>
      <c r="F1168" s="11" t="s">
        <v>11</v>
      </c>
      <c r="G1168" s="11" t="s">
        <v>576</v>
      </c>
      <c r="H1168" s="13">
        <v>314</v>
      </c>
    </row>
    <row r="1169" spans="1:8" x14ac:dyDescent="0.25">
      <c r="A1169" s="10">
        <v>35795</v>
      </c>
      <c r="B1169" s="11" t="s">
        <v>8</v>
      </c>
      <c r="C1169" s="11" t="s">
        <v>67</v>
      </c>
      <c r="D1169" s="11" t="s">
        <v>328</v>
      </c>
      <c r="E1169" s="13" t="s">
        <v>188</v>
      </c>
      <c r="F1169" s="11" t="s">
        <v>188</v>
      </c>
      <c r="G1169" s="11" t="s">
        <v>187</v>
      </c>
      <c r="H1169" s="13">
        <v>2392</v>
      </c>
    </row>
    <row r="1170" spans="1:8" x14ac:dyDescent="0.25">
      <c r="A1170" s="10">
        <v>35795</v>
      </c>
      <c r="B1170" s="11" t="s">
        <v>8</v>
      </c>
      <c r="C1170" s="11" t="s">
        <v>9</v>
      </c>
      <c r="D1170" s="11" t="s">
        <v>251</v>
      </c>
      <c r="E1170" s="13" t="s">
        <v>13</v>
      </c>
      <c r="F1170" s="11" t="s">
        <v>11</v>
      </c>
      <c r="G1170" s="11" t="s">
        <v>576</v>
      </c>
      <c r="H1170" s="13">
        <v>300</v>
      </c>
    </row>
    <row r="1171" spans="1:8" x14ac:dyDescent="0.25">
      <c r="A1171" s="10">
        <v>35795</v>
      </c>
      <c r="B1171" s="11" t="s">
        <v>8</v>
      </c>
      <c r="C1171" s="11" t="s">
        <v>9</v>
      </c>
      <c r="D1171" s="11" t="s">
        <v>153</v>
      </c>
      <c r="E1171" s="13" t="s">
        <v>13</v>
      </c>
      <c r="F1171" s="11" t="s">
        <v>71</v>
      </c>
      <c r="G1171" s="11" t="s">
        <v>575</v>
      </c>
      <c r="H1171" s="13">
        <v>265</v>
      </c>
    </row>
    <row r="1172" spans="1:8" x14ac:dyDescent="0.25">
      <c r="A1172" s="10">
        <v>35795</v>
      </c>
      <c r="B1172" s="11" t="s">
        <v>8</v>
      </c>
      <c r="C1172" s="11" t="s">
        <v>9</v>
      </c>
      <c r="D1172" s="11" t="s">
        <v>153</v>
      </c>
      <c r="E1172" s="13" t="s">
        <v>13</v>
      </c>
      <c r="F1172" s="11" t="s">
        <v>71</v>
      </c>
      <c r="G1172" s="11" t="s">
        <v>69</v>
      </c>
      <c r="H1172" s="13">
        <v>100</v>
      </c>
    </row>
    <row r="1173" spans="1:8" x14ac:dyDescent="0.25">
      <c r="A1173" s="10">
        <v>35795</v>
      </c>
      <c r="B1173" s="11" t="s">
        <v>8</v>
      </c>
      <c r="C1173" s="11" t="s">
        <v>9</v>
      </c>
      <c r="D1173" s="11" t="s">
        <v>153</v>
      </c>
      <c r="E1173" s="13" t="s">
        <v>13</v>
      </c>
      <c r="F1173" s="11" t="s">
        <v>71</v>
      </c>
      <c r="G1173" s="11" t="s">
        <v>230</v>
      </c>
      <c r="H1173" s="13">
        <v>1800</v>
      </c>
    </row>
    <row r="1174" spans="1:8" x14ac:dyDescent="0.25">
      <c r="A1174" s="10">
        <v>35795</v>
      </c>
      <c r="B1174" s="11" t="s">
        <v>8</v>
      </c>
      <c r="C1174" s="11" t="s">
        <v>9</v>
      </c>
      <c r="D1174" s="11" t="s">
        <v>153</v>
      </c>
      <c r="E1174" s="13" t="s">
        <v>13</v>
      </c>
      <c r="F1174" s="11" t="s">
        <v>71</v>
      </c>
      <c r="G1174" s="11" t="s">
        <v>200</v>
      </c>
      <c r="H1174" s="13">
        <v>325</v>
      </c>
    </row>
    <row r="1175" spans="1:8" x14ac:dyDescent="0.25">
      <c r="A1175" s="10">
        <v>35795</v>
      </c>
      <c r="B1175" s="11" t="s">
        <v>8</v>
      </c>
      <c r="C1175" s="11" t="s">
        <v>9</v>
      </c>
      <c r="D1175" s="11" t="s">
        <v>153</v>
      </c>
      <c r="E1175" s="13" t="s">
        <v>13</v>
      </c>
      <c r="F1175" s="11" t="s">
        <v>71</v>
      </c>
      <c r="G1175" s="11" t="s">
        <v>117</v>
      </c>
      <c r="H1175" s="13">
        <v>340</v>
      </c>
    </row>
    <row r="1176" spans="1:8" x14ac:dyDescent="0.25">
      <c r="A1176" s="10">
        <v>35795</v>
      </c>
      <c r="B1176" s="11" t="s">
        <v>8</v>
      </c>
      <c r="C1176" s="11" t="s">
        <v>9</v>
      </c>
      <c r="D1176" s="11" t="s">
        <v>153</v>
      </c>
      <c r="E1176" s="13" t="s">
        <v>13</v>
      </c>
      <c r="F1176" s="11" t="s">
        <v>161</v>
      </c>
      <c r="G1176" s="11" t="s">
        <v>162</v>
      </c>
      <c r="H1176" s="13">
        <v>167.5</v>
      </c>
    </row>
    <row r="1177" spans="1:8" x14ac:dyDescent="0.25">
      <c r="A1177" s="10">
        <v>35795</v>
      </c>
      <c r="B1177" s="11" t="s">
        <v>8</v>
      </c>
      <c r="C1177" s="11" t="s">
        <v>9</v>
      </c>
      <c r="D1177" s="11" t="s">
        <v>153</v>
      </c>
      <c r="E1177" s="13" t="s">
        <v>13</v>
      </c>
      <c r="F1177" s="11" t="s">
        <v>571</v>
      </c>
      <c r="G1177" s="11" t="s">
        <v>364</v>
      </c>
      <c r="H1177" s="13">
        <v>285</v>
      </c>
    </row>
    <row r="1178" spans="1:8" x14ac:dyDescent="0.25">
      <c r="A1178" s="10">
        <v>35795</v>
      </c>
      <c r="B1178" s="11" t="s">
        <v>8</v>
      </c>
      <c r="C1178" s="11" t="s">
        <v>9</v>
      </c>
      <c r="D1178" s="11" t="s">
        <v>153</v>
      </c>
      <c r="E1178" s="13" t="s">
        <v>13</v>
      </c>
      <c r="F1178" s="11" t="s">
        <v>571</v>
      </c>
      <c r="G1178" s="11" t="s">
        <v>572</v>
      </c>
      <c r="H1178" s="13">
        <v>125</v>
      </c>
    </row>
    <row r="1179" spans="1:8" x14ac:dyDescent="0.25">
      <c r="A1179" s="10">
        <v>35795</v>
      </c>
      <c r="B1179" s="11" t="s">
        <v>8</v>
      </c>
      <c r="C1179" s="11" t="s">
        <v>9</v>
      </c>
      <c r="D1179" s="11" t="s">
        <v>153</v>
      </c>
      <c r="E1179" s="13" t="s">
        <v>13</v>
      </c>
      <c r="F1179" s="11" t="s">
        <v>138</v>
      </c>
      <c r="G1179" s="11" t="s">
        <v>205</v>
      </c>
      <c r="H1179" s="13">
        <v>1220</v>
      </c>
    </row>
    <row r="1180" spans="1:8" x14ac:dyDescent="0.25">
      <c r="A1180" s="10">
        <v>35795</v>
      </c>
      <c r="B1180" s="11" t="s">
        <v>8</v>
      </c>
      <c r="C1180" s="11" t="s">
        <v>9</v>
      </c>
      <c r="D1180" s="11" t="s">
        <v>153</v>
      </c>
      <c r="E1180" s="13" t="s">
        <v>13</v>
      </c>
      <c r="F1180" s="11" t="s">
        <v>19</v>
      </c>
      <c r="G1180" s="11" t="s">
        <v>573</v>
      </c>
      <c r="H1180" s="13">
        <v>1915</v>
      </c>
    </row>
    <row r="1181" spans="1:8" x14ac:dyDescent="0.25">
      <c r="A1181" s="10">
        <v>35795</v>
      </c>
      <c r="B1181" s="11" t="s">
        <v>8</v>
      </c>
      <c r="C1181" s="11" t="s">
        <v>9</v>
      </c>
      <c r="D1181" s="11" t="s">
        <v>153</v>
      </c>
      <c r="E1181" s="13" t="s">
        <v>13</v>
      </c>
      <c r="F1181" s="11" t="s">
        <v>19</v>
      </c>
      <c r="G1181" s="11" t="s">
        <v>574</v>
      </c>
      <c r="H1181" s="13">
        <v>350</v>
      </c>
    </row>
    <row r="1182" spans="1:8" x14ac:dyDescent="0.25">
      <c r="A1182" s="10">
        <v>35795</v>
      </c>
      <c r="B1182" s="11" t="s">
        <v>8</v>
      </c>
      <c r="C1182" s="11" t="s">
        <v>9</v>
      </c>
      <c r="D1182" s="11" t="s">
        <v>153</v>
      </c>
      <c r="E1182" s="13" t="s">
        <v>13</v>
      </c>
      <c r="F1182" s="11" t="s">
        <v>19</v>
      </c>
      <c r="G1182" s="11" t="s">
        <v>21</v>
      </c>
      <c r="H1182" s="13">
        <v>150</v>
      </c>
    </row>
    <row r="1183" spans="1:8" x14ac:dyDescent="0.25">
      <c r="A1183" s="10">
        <v>35795</v>
      </c>
      <c r="B1183" s="11" t="s">
        <v>8</v>
      </c>
      <c r="C1183" s="11" t="s">
        <v>9</v>
      </c>
      <c r="D1183" s="11" t="s">
        <v>153</v>
      </c>
      <c r="E1183" s="13" t="s">
        <v>13</v>
      </c>
      <c r="F1183" s="11" t="s">
        <v>34</v>
      </c>
      <c r="G1183" s="11" t="s">
        <v>36</v>
      </c>
      <c r="H1183" s="13">
        <v>779.2</v>
      </c>
    </row>
    <row r="1184" spans="1:8" x14ac:dyDescent="0.25">
      <c r="A1184" s="10">
        <v>35795</v>
      </c>
      <c r="B1184" s="11" t="s">
        <v>8</v>
      </c>
      <c r="C1184" s="11" t="s">
        <v>9</v>
      </c>
      <c r="D1184" s="11" t="s">
        <v>153</v>
      </c>
      <c r="E1184" s="13" t="s">
        <v>13</v>
      </c>
      <c r="F1184" s="11" t="s">
        <v>11</v>
      </c>
      <c r="G1184" s="11" t="s">
        <v>150</v>
      </c>
      <c r="H1184" s="13">
        <v>685</v>
      </c>
    </row>
    <row r="1185" spans="1:8" x14ac:dyDescent="0.25">
      <c r="A1185" s="10">
        <v>35795</v>
      </c>
      <c r="B1185" s="11" t="s">
        <v>8</v>
      </c>
      <c r="C1185" s="11" t="s">
        <v>9</v>
      </c>
      <c r="D1185" s="11" t="s">
        <v>153</v>
      </c>
      <c r="E1185" s="13" t="s">
        <v>13</v>
      </c>
      <c r="F1185" s="11" t="s">
        <v>11</v>
      </c>
      <c r="G1185" s="11" t="s">
        <v>576</v>
      </c>
      <c r="H1185" s="13">
        <v>120</v>
      </c>
    </row>
    <row r="1186" spans="1:8" x14ac:dyDescent="0.25">
      <c r="A1186" s="10">
        <v>35795</v>
      </c>
      <c r="B1186" s="11" t="s">
        <v>8</v>
      </c>
      <c r="C1186" s="11" t="s">
        <v>9</v>
      </c>
      <c r="D1186" s="11" t="s">
        <v>153</v>
      </c>
      <c r="E1186" s="13" t="s">
        <v>13</v>
      </c>
      <c r="F1186" s="11" t="s">
        <v>126</v>
      </c>
      <c r="G1186" s="11" t="s">
        <v>570</v>
      </c>
      <c r="H1186" s="13">
        <v>375</v>
      </c>
    </row>
    <row r="1187" spans="1:8" x14ac:dyDescent="0.25">
      <c r="A1187" s="10">
        <v>35795</v>
      </c>
      <c r="B1187" s="11" t="s">
        <v>8</v>
      </c>
      <c r="C1187" s="11" t="s">
        <v>9</v>
      </c>
      <c r="D1187" s="11" t="s">
        <v>10</v>
      </c>
      <c r="E1187" s="13" t="s">
        <v>89</v>
      </c>
      <c r="F1187" s="11" t="s">
        <v>90</v>
      </c>
      <c r="G1187" s="11" t="s">
        <v>90</v>
      </c>
      <c r="H1187" s="13">
        <v>4878.3</v>
      </c>
    </row>
    <row r="1188" spans="1:8" x14ac:dyDescent="0.25">
      <c r="A1188" s="10">
        <v>35795</v>
      </c>
      <c r="B1188" s="11" t="s">
        <v>8</v>
      </c>
      <c r="C1188" s="11" t="s">
        <v>9</v>
      </c>
      <c r="D1188" s="11" t="s">
        <v>10</v>
      </c>
      <c r="E1188" s="13" t="s">
        <v>89</v>
      </c>
      <c r="F1188" s="11" t="s">
        <v>102</v>
      </c>
      <c r="G1188" s="11" t="s">
        <v>106</v>
      </c>
      <c r="H1188" s="13">
        <v>2117.5</v>
      </c>
    </row>
    <row r="1189" spans="1:8" x14ac:dyDescent="0.25">
      <c r="A1189" s="10">
        <v>35795</v>
      </c>
      <c r="B1189" s="11" t="s">
        <v>8</v>
      </c>
      <c r="C1189" s="11" t="s">
        <v>9</v>
      </c>
      <c r="D1189" s="11" t="s">
        <v>10</v>
      </c>
      <c r="E1189" s="13" t="s">
        <v>89</v>
      </c>
      <c r="F1189" s="11" t="s">
        <v>102</v>
      </c>
      <c r="G1189" s="11" t="s">
        <v>103</v>
      </c>
      <c r="H1189" s="13">
        <v>1604.9</v>
      </c>
    </row>
    <row r="1190" spans="1:8" x14ac:dyDescent="0.25">
      <c r="A1190" s="10">
        <v>35795</v>
      </c>
      <c r="B1190" s="11" t="s">
        <v>8</v>
      </c>
      <c r="C1190" s="11" t="s">
        <v>9</v>
      </c>
      <c r="D1190" s="11" t="s">
        <v>10</v>
      </c>
      <c r="E1190" s="13" t="s">
        <v>89</v>
      </c>
      <c r="F1190" s="11" t="s">
        <v>577</v>
      </c>
      <c r="G1190" s="11" t="s">
        <v>578</v>
      </c>
      <c r="H1190" s="13">
        <v>1025</v>
      </c>
    </row>
    <row r="1191" spans="1:8" x14ac:dyDescent="0.25">
      <c r="A1191" s="10">
        <v>35795</v>
      </c>
      <c r="B1191" s="11" t="s">
        <v>8</v>
      </c>
      <c r="C1191" s="11" t="s">
        <v>9</v>
      </c>
      <c r="D1191" s="11" t="s">
        <v>10</v>
      </c>
      <c r="E1191" s="13" t="s">
        <v>89</v>
      </c>
      <c r="F1191" s="11" t="s">
        <v>577</v>
      </c>
      <c r="G1191" s="11" t="s">
        <v>569</v>
      </c>
      <c r="H1191" s="13">
        <v>850</v>
      </c>
    </row>
    <row r="1192" spans="1:8" x14ac:dyDescent="0.25">
      <c r="A1192" s="10">
        <v>35795</v>
      </c>
      <c r="B1192" s="11" t="s">
        <v>8</v>
      </c>
      <c r="C1192" s="11" t="s">
        <v>9</v>
      </c>
      <c r="D1192" s="11" t="s">
        <v>10</v>
      </c>
      <c r="E1192" s="13" t="s">
        <v>13</v>
      </c>
      <c r="F1192" s="11" t="s">
        <v>29</v>
      </c>
      <c r="G1192" s="11" t="s">
        <v>30</v>
      </c>
      <c r="H1192" s="13">
        <v>2174.9</v>
      </c>
    </row>
    <row r="1193" spans="1:8" x14ac:dyDescent="0.25">
      <c r="A1193" s="10">
        <v>35795</v>
      </c>
      <c r="B1193" s="11" t="s">
        <v>8</v>
      </c>
      <c r="C1193" s="11" t="s">
        <v>9</v>
      </c>
      <c r="D1193" s="11" t="s">
        <v>10</v>
      </c>
      <c r="E1193" s="13" t="s">
        <v>13</v>
      </c>
      <c r="F1193" s="11" t="s">
        <v>29</v>
      </c>
      <c r="G1193" s="11" t="s">
        <v>607</v>
      </c>
      <c r="H1193" s="13">
        <v>100</v>
      </c>
    </row>
    <row r="1194" spans="1:8" x14ac:dyDescent="0.25">
      <c r="A1194" s="10">
        <v>35795</v>
      </c>
      <c r="B1194" s="11" t="s">
        <v>8</v>
      </c>
      <c r="C1194" s="11" t="s">
        <v>9</v>
      </c>
      <c r="D1194" s="11" t="s">
        <v>10</v>
      </c>
      <c r="E1194" s="13" t="s">
        <v>13</v>
      </c>
      <c r="F1194" s="11" t="s">
        <v>71</v>
      </c>
      <c r="G1194" s="11" t="s">
        <v>580</v>
      </c>
      <c r="H1194" s="13">
        <v>2999.9</v>
      </c>
    </row>
    <row r="1195" spans="1:8" x14ac:dyDescent="0.25">
      <c r="A1195" s="10">
        <v>35795</v>
      </c>
      <c r="B1195" s="11" t="s">
        <v>8</v>
      </c>
      <c r="C1195" s="11" t="s">
        <v>9</v>
      </c>
      <c r="D1195" s="11" t="s">
        <v>10</v>
      </c>
      <c r="E1195" s="13" t="s">
        <v>13</v>
      </c>
      <c r="F1195" s="11" t="s">
        <v>71</v>
      </c>
      <c r="G1195" s="11" t="s">
        <v>575</v>
      </c>
      <c r="H1195" s="13">
        <v>4148.2</v>
      </c>
    </row>
    <row r="1196" spans="1:8" x14ac:dyDescent="0.25">
      <c r="A1196" s="10">
        <v>35795</v>
      </c>
      <c r="B1196" s="11" t="s">
        <v>8</v>
      </c>
      <c r="C1196" s="11" t="s">
        <v>9</v>
      </c>
      <c r="D1196" s="11" t="s">
        <v>10</v>
      </c>
      <c r="E1196" s="13" t="s">
        <v>13</v>
      </c>
      <c r="F1196" s="11" t="s">
        <v>71</v>
      </c>
      <c r="G1196" s="11" t="s">
        <v>69</v>
      </c>
      <c r="H1196" s="13">
        <v>4831.3999999999996</v>
      </c>
    </row>
    <row r="1197" spans="1:8" x14ac:dyDescent="0.25">
      <c r="A1197" s="10">
        <v>35795</v>
      </c>
      <c r="B1197" s="11" t="s">
        <v>8</v>
      </c>
      <c r="C1197" s="11" t="s">
        <v>9</v>
      </c>
      <c r="D1197" s="11" t="s">
        <v>10</v>
      </c>
      <c r="E1197" s="13" t="s">
        <v>13</v>
      </c>
      <c r="F1197" s="11" t="s">
        <v>71</v>
      </c>
      <c r="G1197" s="11" t="s">
        <v>230</v>
      </c>
      <c r="H1197" s="13">
        <v>1390</v>
      </c>
    </row>
    <row r="1198" spans="1:8" x14ac:dyDescent="0.25">
      <c r="A1198" s="10">
        <v>35795</v>
      </c>
      <c r="B1198" s="11" t="s">
        <v>8</v>
      </c>
      <c r="C1198" s="11" t="s">
        <v>9</v>
      </c>
      <c r="D1198" s="11" t="s">
        <v>10</v>
      </c>
      <c r="E1198" s="13" t="s">
        <v>13</v>
      </c>
      <c r="F1198" s="11" t="s">
        <v>71</v>
      </c>
      <c r="G1198" s="11" t="s">
        <v>200</v>
      </c>
      <c r="H1198" s="13">
        <v>3006.7</v>
      </c>
    </row>
    <row r="1199" spans="1:8" x14ac:dyDescent="0.25">
      <c r="A1199" s="10">
        <v>35795</v>
      </c>
      <c r="B1199" s="11" t="s">
        <v>8</v>
      </c>
      <c r="C1199" s="11" t="s">
        <v>9</v>
      </c>
      <c r="D1199" s="11" t="s">
        <v>10</v>
      </c>
      <c r="E1199" s="13" t="s">
        <v>13</v>
      </c>
      <c r="F1199" s="11" t="s">
        <v>71</v>
      </c>
      <c r="G1199" s="11" t="s">
        <v>117</v>
      </c>
      <c r="H1199" s="13">
        <v>3599.3</v>
      </c>
    </row>
    <row r="1200" spans="1:8" x14ac:dyDescent="0.25">
      <c r="A1200" s="10">
        <v>35795</v>
      </c>
      <c r="B1200" s="11" t="s">
        <v>8</v>
      </c>
      <c r="C1200" s="11" t="s">
        <v>9</v>
      </c>
      <c r="D1200" s="11" t="s">
        <v>10</v>
      </c>
      <c r="E1200" s="13" t="s">
        <v>13</v>
      </c>
      <c r="F1200" s="11" t="s">
        <v>161</v>
      </c>
      <c r="G1200" s="11" t="s">
        <v>581</v>
      </c>
      <c r="H1200" s="13">
        <v>2108.6</v>
      </c>
    </row>
    <row r="1201" spans="1:8" x14ac:dyDescent="0.25">
      <c r="A1201" s="10">
        <v>35795</v>
      </c>
      <c r="B1201" s="11" t="s">
        <v>8</v>
      </c>
      <c r="C1201" s="11" t="s">
        <v>9</v>
      </c>
      <c r="D1201" s="11" t="s">
        <v>10</v>
      </c>
      <c r="E1201" s="13" t="s">
        <v>13</v>
      </c>
      <c r="F1201" s="11" t="s">
        <v>161</v>
      </c>
      <c r="G1201" s="11" t="s">
        <v>162</v>
      </c>
      <c r="H1201" s="13">
        <v>1678</v>
      </c>
    </row>
    <row r="1202" spans="1:8" x14ac:dyDescent="0.25">
      <c r="A1202" s="10">
        <v>35795</v>
      </c>
      <c r="B1202" s="11" t="s">
        <v>8</v>
      </c>
      <c r="C1202" s="11" t="s">
        <v>9</v>
      </c>
      <c r="D1202" s="11" t="s">
        <v>10</v>
      </c>
      <c r="E1202" s="13" t="s">
        <v>13</v>
      </c>
      <c r="F1202" s="11" t="s">
        <v>161</v>
      </c>
      <c r="G1202" s="11" t="s">
        <v>582</v>
      </c>
      <c r="H1202" s="13">
        <v>1976.8</v>
      </c>
    </row>
    <row r="1203" spans="1:8" x14ac:dyDescent="0.25">
      <c r="A1203" s="10">
        <v>35795</v>
      </c>
      <c r="B1203" s="11" t="s">
        <v>8</v>
      </c>
      <c r="C1203" s="11" t="s">
        <v>9</v>
      </c>
      <c r="D1203" s="11" t="s">
        <v>10</v>
      </c>
      <c r="E1203" s="13" t="s">
        <v>13</v>
      </c>
      <c r="F1203" s="11" t="s">
        <v>161</v>
      </c>
      <c r="G1203" s="11" t="s">
        <v>167</v>
      </c>
      <c r="H1203" s="13">
        <v>7067.2</v>
      </c>
    </row>
    <row r="1204" spans="1:8" x14ac:dyDescent="0.25">
      <c r="A1204" s="10">
        <v>35795</v>
      </c>
      <c r="B1204" s="11" t="s">
        <v>8</v>
      </c>
      <c r="C1204" s="11" t="s">
        <v>9</v>
      </c>
      <c r="D1204" s="11" t="s">
        <v>10</v>
      </c>
      <c r="E1204" s="13" t="s">
        <v>13</v>
      </c>
      <c r="F1204" s="11" t="s">
        <v>571</v>
      </c>
      <c r="G1204" s="11" t="s">
        <v>364</v>
      </c>
      <c r="H1204" s="13">
        <v>645</v>
      </c>
    </row>
    <row r="1205" spans="1:8" x14ac:dyDescent="0.25">
      <c r="A1205" s="10">
        <v>35795</v>
      </c>
      <c r="B1205" s="11" t="s">
        <v>8</v>
      </c>
      <c r="C1205" s="11" t="s">
        <v>9</v>
      </c>
      <c r="D1205" s="11" t="s">
        <v>10</v>
      </c>
      <c r="E1205" s="13" t="s">
        <v>13</v>
      </c>
      <c r="F1205" s="11" t="s">
        <v>571</v>
      </c>
      <c r="G1205" s="11" t="s">
        <v>133</v>
      </c>
      <c r="H1205" s="13">
        <v>4129.3999999999996</v>
      </c>
    </row>
    <row r="1206" spans="1:8" x14ac:dyDescent="0.25">
      <c r="A1206" s="10">
        <v>35795</v>
      </c>
      <c r="B1206" s="11" t="s">
        <v>8</v>
      </c>
      <c r="C1206" s="11" t="s">
        <v>9</v>
      </c>
      <c r="D1206" s="11" t="s">
        <v>10</v>
      </c>
      <c r="E1206" s="13" t="s">
        <v>13</v>
      </c>
      <c r="F1206" s="11" t="s">
        <v>571</v>
      </c>
      <c r="G1206" s="11" t="s">
        <v>572</v>
      </c>
      <c r="H1206" s="13">
        <v>4831</v>
      </c>
    </row>
    <row r="1207" spans="1:8" x14ac:dyDescent="0.25">
      <c r="A1207" s="10">
        <v>35795</v>
      </c>
      <c r="B1207" s="11" t="s">
        <v>8</v>
      </c>
      <c r="C1207" s="11" t="s">
        <v>9</v>
      </c>
      <c r="D1207" s="11" t="s">
        <v>10</v>
      </c>
      <c r="E1207" s="13" t="s">
        <v>13</v>
      </c>
      <c r="F1207" s="11" t="s">
        <v>138</v>
      </c>
      <c r="G1207" s="11" t="s">
        <v>205</v>
      </c>
      <c r="H1207" s="13">
        <v>6603.5</v>
      </c>
    </row>
    <row r="1208" spans="1:8" x14ac:dyDescent="0.25">
      <c r="A1208" s="10">
        <v>35795</v>
      </c>
      <c r="B1208" s="11" t="s">
        <v>8</v>
      </c>
      <c r="C1208" s="11" t="s">
        <v>9</v>
      </c>
      <c r="D1208" s="11" t="s">
        <v>10</v>
      </c>
      <c r="E1208" s="13" t="s">
        <v>13</v>
      </c>
      <c r="F1208" s="11" t="s">
        <v>138</v>
      </c>
      <c r="G1208" s="11" t="s">
        <v>583</v>
      </c>
      <c r="H1208" s="13">
        <v>427.2</v>
      </c>
    </row>
    <row r="1209" spans="1:8" x14ac:dyDescent="0.25">
      <c r="A1209" s="10">
        <v>35795</v>
      </c>
      <c r="B1209" s="11" t="s">
        <v>8</v>
      </c>
      <c r="C1209" s="11" t="s">
        <v>9</v>
      </c>
      <c r="D1209" s="11" t="s">
        <v>10</v>
      </c>
      <c r="E1209" s="13" t="s">
        <v>13</v>
      </c>
      <c r="F1209" s="11" t="s">
        <v>138</v>
      </c>
      <c r="G1209" s="11" t="s">
        <v>584</v>
      </c>
      <c r="H1209" s="13">
        <v>875</v>
      </c>
    </row>
    <row r="1210" spans="1:8" x14ac:dyDescent="0.25">
      <c r="A1210" s="10">
        <v>35795</v>
      </c>
      <c r="B1210" s="11" t="s">
        <v>8</v>
      </c>
      <c r="C1210" s="11" t="s">
        <v>9</v>
      </c>
      <c r="D1210" s="11" t="s">
        <v>10</v>
      </c>
      <c r="E1210" s="13" t="s">
        <v>13</v>
      </c>
      <c r="F1210" s="11" t="s">
        <v>138</v>
      </c>
      <c r="G1210" s="11" t="s">
        <v>139</v>
      </c>
      <c r="H1210" s="13">
        <v>1305</v>
      </c>
    </row>
    <row r="1211" spans="1:8" x14ac:dyDescent="0.25">
      <c r="A1211" s="10">
        <v>35795</v>
      </c>
      <c r="B1211" s="11" t="s">
        <v>8</v>
      </c>
      <c r="C1211" s="11" t="s">
        <v>9</v>
      </c>
      <c r="D1211" s="11" t="s">
        <v>10</v>
      </c>
      <c r="E1211" s="13" t="s">
        <v>13</v>
      </c>
      <c r="F1211" s="11" t="s">
        <v>138</v>
      </c>
      <c r="G1211" s="11" t="s">
        <v>585</v>
      </c>
      <c r="H1211" s="13">
        <v>400</v>
      </c>
    </row>
    <row r="1212" spans="1:8" x14ac:dyDescent="0.25">
      <c r="A1212" s="10">
        <v>35795</v>
      </c>
      <c r="B1212" s="11" t="s">
        <v>8</v>
      </c>
      <c r="C1212" s="11" t="s">
        <v>9</v>
      </c>
      <c r="D1212" s="11" t="s">
        <v>10</v>
      </c>
      <c r="E1212" s="13" t="s">
        <v>13</v>
      </c>
      <c r="F1212" s="11" t="s">
        <v>111</v>
      </c>
      <c r="G1212" s="11" t="s">
        <v>112</v>
      </c>
      <c r="H1212" s="13">
        <v>5905</v>
      </c>
    </row>
    <row r="1213" spans="1:8" x14ac:dyDescent="0.25">
      <c r="A1213" s="10">
        <v>35795</v>
      </c>
      <c r="B1213" s="11" t="s">
        <v>8</v>
      </c>
      <c r="C1213" s="11" t="s">
        <v>9</v>
      </c>
      <c r="D1213" s="11" t="s">
        <v>10</v>
      </c>
      <c r="E1213" s="13" t="s">
        <v>13</v>
      </c>
      <c r="F1213" s="11" t="s">
        <v>111</v>
      </c>
      <c r="G1213" s="11" t="s">
        <v>267</v>
      </c>
      <c r="H1213" s="13">
        <v>760.7</v>
      </c>
    </row>
    <row r="1214" spans="1:8" x14ac:dyDescent="0.25">
      <c r="A1214" s="10">
        <v>35795</v>
      </c>
      <c r="B1214" s="11" t="s">
        <v>8</v>
      </c>
      <c r="C1214" s="11" t="s">
        <v>9</v>
      </c>
      <c r="D1214" s="11" t="s">
        <v>10</v>
      </c>
      <c r="E1214" s="13" t="s">
        <v>13</v>
      </c>
      <c r="F1214" s="11" t="s">
        <v>111</v>
      </c>
      <c r="G1214" s="11" t="s">
        <v>356</v>
      </c>
      <c r="H1214" s="13">
        <v>1090.5999999999999</v>
      </c>
    </row>
    <row r="1215" spans="1:8" x14ac:dyDescent="0.25">
      <c r="A1215" s="10">
        <v>35795</v>
      </c>
      <c r="B1215" s="11" t="s">
        <v>8</v>
      </c>
      <c r="C1215" s="11" t="s">
        <v>9</v>
      </c>
      <c r="D1215" s="11" t="s">
        <v>10</v>
      </c>
      <c r="E1215" s="13" t="s">
        <v>13</v>
      </c>
      <c r="F1215" s="11" t="s">
        <v>111</v>
      </c>
      <c r="G1215" s="11" t="s">
        <v>586</v>
      </c>
      <c r="H1215" s="13">
        <v>300</v>
      </c>
    </row>
    <row r="1216" spans="1:8" x14ac:dyDescent="0.25">
      <c r="A1216" s="10">
        <v>35795</v>
      </c>
      <c r="B1216" s="11" t="s">
        <v>8</v>
      </c>
      <c r="C1216" s="11" t="s">
        <v>9</v>
      </c>
      <c r="D1216" s="11" t="s">
        <v>10</v>
      </c>
      <c r="E1216" s="13" t="s">
        <v>13</v>
      </c>
      <c r="F1216" s="11" t="s">
        <v>248</v>
      </c>
      <c r="G1216" s="11" t="s">
        <v>262</v>
      </c>
      <c r="H1216" s="13">
        <v>4523</v>
      </c>
    </row>
    <row r="1217" spans="1:8" x14ac:dyDescent="0.25">
      <c r="A1217" s="10">
        <v>35795</v>
      </c>
      <c r="B1217" s="11" t="s">
        <v>8</v>
      </c>
      <c r="C1217" s="11" t="s">
        <v>9</v>
      </c>
      <c r="D1217" s="11" t="s">
        <v>10</v>
      </c>
      <c r="E1217" s="13" t="s">
        <v>13</v>
      </c>
      <c r="F1217" s="11" t="s">
        <v>248</v>
      </c>
      <c r="G1217" s="11" t="s">
        <v>587</v>
      </c>
      <c r="H1217" s="13">
        <v>2270</v>
      </c>
    </row>
    <row r="1218" spans="1:8" x14ac:dyDescent="0.25">
      <c r="A1218" s="10">
        <v>35795</v>
      </c>
      <c r="B1218" s="11" t="s">
        <v>8</v>
      </c>
      <c r="C1218" s="11" t="s">
        <v>9</v>
      </c>
      <c r="D1218" s="11" t="s">
        <v>10</v>
      </c>
      <c r="E1218" s="13" t="s">
        <v>13</v>
      </c>
      <c r="F1218" s="11" t="s">
        <v>248</v>
      </c>
      <c r="G1218" s="11" t="s">
        <v>588</v>
      </c>
      <c r="H1218" s="13">
        <v>2411.5</v>
      </c>
    </row>
    <row r="1219" spans="1:8" x14ac:dyDescent="0.25">
      <c r="A1219" s="10">
        <v>35795</v>
      </c>
      <c r="B1219" s="11" t="s">
        <v>8</v>
      </c>
      <c r="C1219" s="11" t="s">
        <v>9</v>
      </c>
      <c r="D1219" s="11" t="s">
        <v>10</v>
      </c>
      <c r="E1219" s="13" t="s">
        <v>13</v>
      </c>
      <c r="F1219" s="11" t="s">
        <v>248</v>
      </c>
      <c r="G1219" s="11" t="s">
        <v>43</v>
      </c>
      <c r="H1219" s="13">
        <v>937.5</v>
      </c>
    </row>
    <row r="1220" spans="1:8" x14ac:dyDescent="0.25">
      <c r="A1220" s="10">
        <v>35795</v>
      </c>
      <c r="B1220" s="11" t="s">
        <v>8</v>
      </c>
      <c r="C1220" s="11" t="s">
        <v>9</v>
      </c>
      <c r="D1220" s="11" t="s">
        <v>10</v>
      </c>
      <c r="E1220" s="13" t="s">
        <v>13</v>
      </c>
      <c r="F1220" s="11" t="s">
        <v>19</v>
      </c>
      <c r="G1220" s="11" t="s">
        <v>589</v>
      </c>
      <c r="H1220" s="13">
        <v>1250</v>
      </c>
    </row>
    <row r="1221" spans="1:8" x14ac:dyDescent="0.25">
      <c r="A1221" s="10">
        <v>35795</v>
      </c>
      <c r="B1221" s="11" t="s">
        <v>8</v>
      </c>
      <c r="C1221" s="11" t="s">
        <v>9</v>
      </c>
      <c r="D1221" s="11" t="s">
        <v>10</v>
      </c>
      <c r="E1221" s="13" t="s">
        <v>13</v>
      </c>
      <c r="F1221" s="11" t="s">
        <v>19</v>
      </c>
      <c r="G1221" s="11" t="s">
        <v>573</v>
      </c>
      <c r="H1221" s="13">
        <v>18876</v>
      </c>
    </row>
    <row r="1222" spans="1:8" x14ac:dyDescent="0.25">
      <c r="A1222" s="10">
        <v>35795</v>
      </c>
      <c r="B1222" s="11" t="s">
        <v>8</v>
      </c>
      <c r="C1222" s="11" t="s">
        <v>9</v>
      </c>
      <c r="D1222" s="11" t="s">
        <v>10</v>
      </c>
      <c r="E1222" s="13" t="s">
        <v>13</v>
      </c>
      <c r="F1222" s="11" t="s">
        <v>19</v>
      </c>
      <c r="G1222" s="11" t="s">
        <v>590</v>
      </c>
      <c r="H1222" s="13">
        <v>13089.4</v>
      </c>
    </row>
    <row r="1223" spans="1:8" x14ac:dyDescent="0.25">
      <c r="A1223" s="10">
        <v>35795</v>
      </c>
      <c r="B1223" s="11" t="s">
        <v>8</v>
      </c>
      <c r="C1223" s="11" t="s">
        <v>9</v>
      </c>
      <c r="D1223" s="11" t="s">
        <v>10</v>
      </c>
      <c r="E1223" s="13" t="s">
        <v>13</v>
      </c>
      <c r="F1223" s="11" t="s">
        <v>19</v>
      </c>
      <c r="G1223" s="11" t="s">
        <v>574</v>
      </c>
      <c r="H1223" s="13">
        <v>6283.5</v>
      </c>
    </row>
    <row r="1224" spans="1:8" x14ac:dyDescent="0.25">
      <c r="A1224" s="10">
        <v>35795</v>
      </c>
      <c r="B1224" s="11" t="s">
        <v>8</v>
      </c>
      <c r="C1224" s="11" t="s">
        <v>9</v>
      </c>
      <c r="D1224" s="11" t="s">
        <v>10</v>
      </c>
      <c r="E1224" s="13" t="s">
        <v>13</v>
      </c>
      <c r="F1224" s="11" t="s">
        <v>19</v>
      </c>
      <c r="G1224" s="11" t="s">
        <v>21</v>
      </c>
      <c r="H1224" s="13">
        <v>3143.6</v>
      </c>
    </row>
    <row r="1225" spans="1:8" x14ac:dyDescent="0.25">
      <c r="A1225" s="10">
        <v>35795</v>
      </c>
      <c r="B1225" s="11" t="s">
        <v>8</v>
      </c>
      <c r="C1225" s="11" t="s">
        <v>9</v>
      </c>
      <c r="D1225" s="11" t="s">
        <v>10</v>
      </c>
      <c r="E1225" s="13" t="s">
        <v>13</v>
      </c>
      <c r="F1225" s="11" t="s">
        <v>591</v>
      </c>
      <c r="G1225" s="11" t="s">
        <v>592</v>
      </c>
      <c r="H1225" s="13">
        <v>600</v>
      </c>
    </row>
    <row r="1226" spans="1:8" x14ac:dyDescent="0.25">
      <c r="A1226" s="10">
        <v>35795</v>
      </c>
      <c r="B1226" s="11" t="s">
        <v>8</v>
      </c>
      <c r="C1226" s="11" t="s">
        <v>9</v>
      </c>
      <c r="D1226" s="11" t="s">
        <v>10</v>
      </c>
      <c r="E1226" s="13" t="s">
        <v>13</v>
      </c>
      <c r="F1226" s="11" t="s">
        <v>34</v>
      </c>
      <c r="G1226" s="11" t="s">
        <v>593</v>
      </c>
      <c r="H1226" s="13">
        <v>117.5</v>
      </c>
    </row>
    <row r="1227" spans="1:8" x14ac:dyDescent="0.25">
      <c r="A1227" s="10">
        <v>35795</v>
      </c>
      <c r="B1227" s="11" t="s">
        <v>8</v>
      </c>
      <c r="C1227" s="11" t="s">
        <v>9</v>
      </c>
      <c r="D1227" s="11" t="s">
        <v>10</v>
      </c>
      <c r="E1227" s="13" t="s">
        <v>13</v>
      </c>
      <c r="F1227" s="11" t="s">
        <v>34</v>
      </c>
      <c r="G1227" s="11" t="s">
        <v>171</v>
      </c>
      <c r="H1227" s="13">
        <v>1869.1</v>
      </c>
    </row>
    <row r="1228" spans="1:8" x14ac:dyDescent="0.25">
      <c r="A1228" s="10">
        <v>35795</v>
      </c>
      <c r="B1228" s="11" t="s">
        <v>8</v>
      </c>
      <c r="C1228" s="11" t="s">
        <v>9</v>
      </c>
      <c r="D1228" s="11" t="s">
        <v>10</v>
      </c>
      <c r="E1228" s="13" t="s">
        <v>13</v>
      </c>
      <c r="F1228" s="11" t="s">
        <v>34</v>
      </c>
      <c r="G1228" s="11" t="s">
        <v>57</v>
      </c>
      <c r="H1228" s="13">
        <v>5113.2</v>
      </c>
    </row>
    <row r="1229" spans="1:8" x14ac:dyDescent="0.25">
      <c r="A1229" s="10">
        <v>35795</v>
      </c>
      <c r="B1229" s="11" t="s">
        <v>8</v>
      </c>
      <c r="C1229" s="11" t="s">
        <v>9</v>
      </c>
      <c r="D1229" s="11" t="s">
        <v>10</v>
      </c>
      <c r="E1229" s="13" t="s">
        <v>13</v>
      </c>
      <c r="F1229" s="11" t="s">
        <v>34</v>
      </c>
      <c r="G1229" s="11" t="s">
        <v>47</v>
      </c>
      <c r="H1229" s="13">
        <v>1099</v>
      </c>
    </row>
    <row r="1230" spans="1:8" x14ac:dyDescent="0.25">
      <c r="A1230" s="10">
        <v>35795</v>
      </c>
      <c r="B1230" s="11" t="s">
        <v>8</v>
      </c>
      <c r="C1230" s="11" t="s">
        <v>9</v>
      </c>
      <c r="D1230" s="11" t="s">
        <v>10</v>
      </c>
      <c r="E1230" s="13" t="s">
        <v>13</v>
      </c>
      <c r="F1230" s="11" t="s">
        <v>34</v>
      </c>
      <c r="G1230" s="11" t="s">
        <v>36</v>
      </c>
      <c r="H1230" s="13">
        <v>6398.4</v>
      </c>
    </row>
    <row r="1231" spans="1:8" x14ac:dyDescent="0.25">
      <c r="A1231" s="10">
        <v>35795</v>
      </c>
      <c r="B1231" s="11" t="s">
        <v>8</v>
      </c>
      <c r="C1231" s="11" t="s">
        <v>9</v>
      </c>
      <c r="D1231" s="11" t="s">
        <v>10</v>
      </c>
      <c r="E1231" s="13" t="s">
        <v>13</v>
      </c>
      <c r="F1231" s="11" t="s">
        <v>42</v>
      </c>
      <c r="G1231" s="11" t="s">
        <v>594</v>
      </c>
      <c r="H1231" s="13">
        <v>1195</v>
      </c>
    </row>
    <row r="1232" spans="1:8" x14ac:dyDescent="0.25">
      <c r="A1232" s="10">
        <v>35795</v>
      </c>
      <c r="B1232" s="11" t="s">
        <v>8</v>
      </c>
      <c r="C1232" s="11" t="s">
        <v>9</v>
      </c>
      <c r="D1232" s="11" t="s">
        <v>10</v>
      </c>
      <c r="E1232" s="13" t="s">
        <v>13</v>
      </c>
      <c r="F1232" s="11" t="s">
        <v>42</v>
      </c>
      <c r="G1232" s="11" t="s">
        <v>595</v>
      </c>
      <c r="H1232" s="13">
        <v>1803</v>
      </c>
    </row>
    <row r="1233" spans="1:8" x14ac:dyDescent="0.25">
      <c r="A1233" s="10">
        <v>35795</v>
      </c>
      <c r="B1233" s="11" t="s">
        <v>8</v>
      </c>
      <c r="C1233" s="11" t="s">
        <v>9</v>
      </c>
      <c r="D1233" s="11" t="s">
        <v>10</v>
      </c>
      <c r="E1233" s="13" t="s">
        <v>13</v>
      </c>
      <c r="F1233" s="11" t="s">
        <v>14</v>
      </c>
      <c r="G1233" s="11" t="s">
        <v>94</v>
      </c>
      <c r="H1233" s="13">
        <v>2652.2</v>
      </c>
    </row>
    <row r="1234" spans="1:8" x14ac:dyDescent="0.25">
      <c r="A1234" s="10">
        <v>35795</v>
      </c>
      <c r="B1234" s="11" t="s">
        <v>8</v>
      </c>
      <c r="C1234" s="11" t="s">
        <v>9</v>
      </c>
      <c r="D1234" s="11" t="s">
        <v>10</v>
      </c>
      <c r="E1234" s="13" t="s">
        <v>13</v>
      </c>
      <c r="F1234" s="11" t="s">
        <v>14</v>
      </c>
      <c r="G1234" s="11" t="s">
        <v>596</v>
      </c>
      <c r="H1234" s="13">
        <v>1665</v>
      </c>
    </row>
    <row r="1235" spans="1:8" x14ac:dyDescent="0.25">
      <c r="A1235" s="10">
        <v>35795</v>
      </c>
      <c r="B1235" s="11" t="s">
        <v>8</v>
      </c>
      <c r="C1235" s="11" t="s">
        <v>9</v>
      </c>
      <c r="D1235" s="11" t="s">
        <v>10</v>
      </c>
      <c r="E1235" s="13" t="s">
        <v>13</v>
      </c>
      <c r="F1235" s="11" t="s">
        <v>14</v>
      </c>
      <c r="G1235" s="11" t="s">
        <v>597</v>
      </c>
      <c r="H1235" s="13">
        <v>1725</v>
      </c>
    </row>
    <row r="1236" spans="1:8" x14ac:dyDescent="0.25">
      <c r="A1236" s="10">
        <v>35795</v>
      </c>
      <c r="B1236" s="11" t="s">
        <v>8</v>
      </c>
      <c r="C1236" s="11" t="s">
        <v>9</v>
      </c>
      <c r="D1236" s="11" t="s">
        <v>10</v>
      </c>
      <c r="E1236" s="13" t="s">
        <v>13</v>
      </c>
      <c r="F1236" s="11" t="s">
        <v>11</v>
      </c>
      <c r="G1236" s="11" t="s">
        <v>598</v>
      </c>
      <c r="H1236" s="13">
        <v>1607.3</v>
      </c>
    </row>
    <row r="1237" spans="1:8" x14ac:dyDescent="0.25">
      <c r="A1237" s="10">
        <v>35795</v>
      </c>
      <c r="B1237" s="11" t="s">
        <v>8</v>
      </c>
      <c r="C1237" s="11" t="s">
        <v>9</v>
      </c>
      <c r="D1237" s="11" t="s">
        <v>10</v>
      </c>
      <c r="E1237" s="13" t="s">
        <v>13</v>
      </c>
      <c r="F1237" s="11" t="s">
        <v>11</v>
      </c>
      <c r="G1237" s="11" t="s">
        <v>150</v>
      </c>
      <c r="H1237" s="13">
        <v>9444.7999999999993</v>
      </c>
    </row>
    <row r="1238" spans="1:8" x14ac:dyDescent="0.25">
      <c r="A1238" s="10">
        <v>35795</v>
      </c>
      <c r="B1238" s="11" t="s">
        <v>8</v>
      </c>
      <c r="C1238" s="11" t="s">
        <v>9</v>
      </c>
      <c r="D1238" s="11" t="s">
        <v>10</v>
      </c>
      <c r="E1238" s="13" t="s">
        <v>13</v>
      </c>
      <c r="F1238" s="11" t="s">
        <v>11</v>
      </c>
      <c r="G1238" s="11" t="s">
        <v>576</v>
      </c>
      <c r="H1238" s="13">
        <v>10306.5</v>
      </c>
    </row>
    <row r="1239" spans="1:8" x14ac:dyDescent="0.25">
      <c r="A1239" s="10">
        <v>35795</v>
      </c>
      <c r="B1239" s="11" t="s">
        <v>8</v>
      </c>
      <c r="C1239" s="11" t="s">
        <v>9</v>
      </c>
      <c r="D1239" s="11" t="s">
        <v>10</v>
      </c>
      <c r="E1239" s="13" t="s">
        <v>13</v>
      </c>
      <c r="F1239" s="11" t="s">
        <v>126</v>
      </c>
      <c r="G1239" s="11" t="s">
        <v>599</v>
      </c>
      <c r="H1239" s="13">
        <v>3000.8</v>
      </c>
    </row>
    <row r="1240" spans="1:8" x14ac:dyDescent="0.25">
      <c r="A1240" s="10">
        <v>35795</v>
      </c>
      <c r="B1240" s="11" t="s">
        <v>8</v>
      </c>
      <c r="C1240" s="11" t="s">
        <v>9</v>
      </c>
      <c r="D1240" s="11" t="s">
        <v>10</v>
      </c>
      <c r="E1240" s="13" t="s">
        <v>13</v>
      </c>
      <c r="F1240" s="11" t="s">
        <v>126</v>
      </c>
      <c r="G1240" s="11" t="s">
        <v>570</v>
      </c>
      <c r="H1240" s="13">
        <v>784.3</v>
      </c>
    </row>
    <row r="1241" spans="1:8" x14ac:dyDescent="0.25">
      <c r="A1241" s="10">
        <v>35795</v>
      </c>
      <c r="B1241" s="11" t="s">
        <v>8</v>
      </c>
      <c r="C1241" s="11" t="s">
        <v>9</v>
      </c>
      <c r="D1241" s="11" t="s">
        <v>10</v>
      </c>
      <c r="E1241" s="13" t="s">
        <v>13</v>
      </c>
      <c r="F1241" s="11" t="s">
        <v>126</v>
      </c>
      <c r="G1241" s="11" t="s">
        <v>600</v>
      </c>
      <c r="H1241" s="13">
        <v>200</v>
      </c>
    </row>
    <row r="1242" spans="1:8" x14ac:dyDescent="0.25">
      <c r="A1242" s="10">
        <v>35795</v>
      </c>
      <c r="B1242" s="11" t="s">
        <v>8</v>
      </c>
      <c r="C1242" s="11" t="s">
        <v>9</v>
      </c>
      <c r="D1242" s="11" t="s">
        <v>10</v>
      </c>
      <c r="E1242" s="13" t="s">
        <v>188</v>
      </c>
      <c r="F1242" s="11" t="s">
        <v>188</v>
      </c>
      <c r="G1242" s="11" t="s">
        <v>602</v>
      </c>
      <c r="H1242" s="13">
        <v>483.4</v>
      </c>
    </row>
    <row r="1243" spans="1:8" x14ac:dyDescent="0.25">
      <c r="A1243" s="10">
        <v>35795</v>
      </c>
      <c r="B1243" s="11" t="s">
        <v>8</v>
      </c>
      <c r="C1243" s="11" t="s">
        <v>9</v>
      </c>
      <c r="D1243" s="11" t="s">
        <v>10</v>
      </c>
      <c r="E1243" s="13" t="s">
        <v>188</v>
      </c>
      <c r="F1243" s="11" t="s">
        <v>188</v>
      </c>
      <c r="G1243" s="11" t="s">
        <v>187</v>
      </c>
      <c r="H1243" s="13">
        <v>8324.4</v>
      </c>
    </row>
    <row r="1244" spans="1:8" x14ac:dyDescent="0.25">
      <c r="A1244" s="10">
        <v>35795</v>
      </c>
      <c r="B1244" s="11" t="s">
        <v>97</v>
      </c>
      <c r="C1244" s="11" t="s">
        <v>98</v>
      </c>
      <c r="D1244" s="11" t="s">
        <v>99</v>
      </c>
      <c r="E1244" s="13" t="s">
        <v>89</v>
      </c>
      <c r="F1244" s="11" t="s">
        <v>102</v>
      </c>
      <c r="G1244" s="11" t="s">
        <v>106</v>
      </c>
      <c r="H1244" s="13">
        <v>260</v>
      </c>
    </row>
    <row r="1245" spans="1:8" x14ac:dyDescent="0.25">
      <c r="A1245" s="10">
        <v>35795</v>
      </c>
      <c r="B1245" s="11" t="s">
        <v>97</v>
      </c>
      <c r="C1245" s="11" t="s">
        <v>98</v>
      </c>
      <c r="D1245" s="11" t="s">
        <v>99</v>
      </c>
      <c r="E1245" s="13" t="s">
        <v>89</v>
      </c>
      <c r="F1245" s="11" t="s">
        <v>102</v>
      </c>
      <c r="G1245" s="11" t="s">
        <v>103</v>
      </c>
      <c r="H1245" s="13">
        <v>122.5</v>
      </c>
    </row>
    <row r="1246" spans="1:8" x14ac:dyDescent="0.25">
      <c r="A1246" s="10">
        <v>35795</v>
      </c>
      <c r="B1246" s="11" t="s">
        <v>97</v>
      </c>
      <c r="C1246" s="11" t="s">
        <v>98</v>
      </c>
      <c r="D1246" s="11" t="s">
        <v>99</v>
      </c>
      <c r="E1246" s="13" t="s">
        <v>13</v>
      </c>
      <c r="F1246" s="11" t="s">
        <v>71</v>
      </c>
      <c r="G1246" s="11" t="s">
        <v>69</v>
      </c>
      <c r="H1246" s="13">
        <v>200</v>
      </c>
    </row>
    <row r="1247" spans="1:8" x14ac:dyDescent="0.25">
      <c r="A1247" s="10">
        <v>35795</v>
      </c>
      <c r="B1247" s="11" t="s">
        <v>97</v>
      </c>
      <c r="C1247" s="11" t="s">
        <v>98</v>
      </c>
      <c r="D1247" s="11" t="s">
        <v>99</v>
      </c>
      <c r="E1247" s="13" t="s">
        <v>13</v>
      </c>
      <c r="F1247" s="11" t="s">
        <v>71</v>
      </c>
      <c r="G1247" s="11" t="s">
        <v>230</v>
      </c>
      <c r="H1247" s="13">
        <v>550</v>
      </c>
    </row>
    <row r="1248" spans="1:8" x14ac:dyDescent="0.25">
      <c r="A1248" s="10">
        <v>35795</v>
      </c>
      <c r="B1248" s="11" t="s">
        <v>97</v>
      </c>
      <c r="C1248" s="11" t="s">
        <v>130</v>
      </c>
      <c r="D1248" s="11" t="s">
        <v>288</v>
      </c>
      <c r="E1248" s="13" t="s">
        <v>13</v>
      </c>
      <c r="F1248" s="11" t="s">
        <v>138</v>
      </c>
      <c r="G1248" s="11" t="s">
        <v>584</v>
      </c>
      <c r="H1248" s="13">
        <v>650</v>
      </c>
    </row>
    <row r="1249" spans="1:8" x14ac:dyDescent="0.25">
      <c r="A1249" s="10">
        <v>35795</v>
      </c>
      <c r="B1249" s="11" t="s">
        <v>97</v>
      </c>
      <c r="C1249" s="11" t="s">
        <v>130</v>
      </c>
      <c r="D1249" s="11" t="s">
        <v>288</v>
      </c>
      <c r="E1249" s="13" t="s">
        <v>13</v>
      </c>
      <c r="F1249" s="11" t="s">
        <v>11</v>
      </c>
      <c r="G1249" s="11" t="s">
        <v>576</v>
      </c>
      <c r="H1249" s="13">
        <v>300</v>
      </c>
    </row>
    <row r="1250" spans="1:8" x14ac:dyDescent="0.25">
      <c r="A1250" s="10">
        <v>35795</v>
      </c>
      <c r="B1250" s="11" t="s">
        <v>97</v>
      </c>
      <c r="C1250" s="11" t="s">
        <v>130</v>
      </c>
      <c r="D1250" s="11" t="s">
        <v>131</v>
      </c>
      <c r="E1250" s="13" t="s">
        <v>89</v>
      </c>
      <c r="F1250" s="11" t="s">
        <v>90</v>
      </c>
      <c r="G1250" s="11" t="s">
        <v>90</v>
      </c>
      <c r="H1250" s="13">
        <v>200</v>
      </c>
    </row>
    <row r="1251" spans="1:8" x14ac:dyDescent="0.25">
      <c r="A1251" s="10">
        <v>35795</v>
      </c>
      <c r="B1251" s="11" t="s">
        <v>97</v>
      </c>
      <c r="C1251" s="11" t="s">
        <v>130</v>
      </c>
      <c r="D1251" s="11" t="s">
        <v>131</v>
      </c>
      <c r="E1251" s="13" t="s">
        <v>13</v>
      </c>
      <c r="F1251" s="11" t="s">
        <v>71</v>
      </c>
      <c r="G1251" s="11" t="s">
        <v>575</v>
      </c>
      <c r="H1251" s="13">
        <v>250</v>
      </c>
    </row>
    <row r="1252" spans="1:8" x14ac:dyDescent="0.25">
      <c r="A1252" s="10">
        <v>35795</v>
      </c>
      <c r="B1252" s="11" t="s">
        <v>97</v>
      </c>
      <c r="C1252" s="11" t="s">
        <v>130</v>
      </c>
      <c r="D1252" s="11" t="s">
        <v>131</v>
      </c>
      <c r="E1252" s="13" t="s">
        <v>13</v>
      </c>
      <c r="F1252" s="11" t="s">
        <v>71</v>
      </c>
      <c r="G1252" s="11" t="s">
        <v>230</v>
      </c>
      <c r="H1252" s="13">
        <v>250</v>
      </c>
    </row>
    <row r="1253" spans="1:8" x14ac:dyDescent="0.25">
      <c r="A1253" s="10">
        <v>35795</v>
      </c>
      <c r="B1253" s="11" t="s">
        <v>97</v>
      </c>
      <c r="C1253" s="11" t="s">
        <v>130</v>
      </c>
      <c r="D1253" s="11" t="s">
        <v>131</v>
      </c>
      <c r="E1253" s="13" t="s">
        <v>13</v>
      </c>
      <c r="F1253" s="11" t="s">
        <v>71</v>
      </c>
      <c r="G1253" s="11" t="s">
        <v>117</v>
      </c>
      <c r="H1253" s="13">
        <v>189.5</v>
      </c>
    </row>
    <row r="1254" spans="1:8" x14ac:dyDescent="0.25">
      <c r="A1254" s="10">
        <v>35795</v>
      </c>
      <c r="B1254" s="11" t="s">
        <v>97</v>
      </c>
      <c r="C1254" s="11" t="s">
        <v>130</v>
      </c>
      <c r="D1254" s="11" t="s">
        <v>131</v>
      </c>
      <c r="E1254" s="13" t="s">
        <v>13</v>
      </c>
      <c r="F1254" s="11" t="s">
        <v>571</v>
      </c>
      <c r="G1254" s="11" t="s">
        <v>364</v>
      </c>
      <c r="H1254" s="13">
        <v>350.1</v>
      </c>
    </row>
    <row r="1255" spans="1:8" x14ac:dyDescent="0.25">
      <c r="A1255" s="10">
        <v>35795</v>
      </c>
      <c r="B1255" s="11" t="s">
        <v>97</v>
      </c>
      <c r="C1255" s="11" t="s">
        <v>130</v>
      </c>
      <c r="D1255" s="11" t="s">
        <v>131</v>
      </c>
      <c r="E1255" s="13" t="s">
        <v>13</v>
      </c>
      <c r="F1255" s="11" t="s">
        <v>19</v>
      </c>
      <c r="G1255" s="11" t="s">
        <v>574</v>
      </c>
      <c r="H1255" s="13">
        <v>748</v>
      </c>
    </row>
    <row r="1256" spans="1:8" x14ac:dyDescent="0.25">
      <c r="A1256" s="10">
        <v>35795</v>
      </c>
      <c r="B1256" s="11" t="s">
        <v>97</v>
      </c>
      <c r="C1256" s="11" t="s">
        <v>130</v>
      </c>
      <c r="D1256" s="11" t="s">
        <v>131</v>
      </c>
      <c r="E1256" s="13" t="s">
        <v>13</v>
      </c>
      <c r="F1256" s="11" t="s">
        <v>11</v>
      </c>
      <c r="G1256" s="11" t="s">
        <v>150</v>
      </c>
      <c r="H1256" s="13">
        <v>372.9</v>
      </c>
    </row>
    <row r="1257" spans="1:8" x14ac:dyDescent="0.25">
      <c r="A1257" s="10">
        <v>35795</v>
      </c>
      <c r="B1257" s="11" t="s">
        <v>97</v>
      </c>
      <c r="C1257" s="11" t="s">
        <v>130</v>
      </c>
      <c r="D1257" s="11" t="s">
        <v>131</v>
      </c>
      <c r="E1257" s="13" t="s">
        <v>13</v>
      </c>
      <c r="F1257" s="11" t="s">
        <v>126</v>
      </c>
      <c r="G1257" s="11" t="s">
        <v>570</v>
      </c>
      <c r="H1257" s="13">
        <v>350</v>
      </c>
    </row>
    <row r="1258" spans="1:8" x14ac:dyDescent="0.25">
      <c r="A1258" s="10">
        <v>35795</v>
      </c>
      <c r="B1258" s="11" t="s">
        <v>97</v>
      </c>
      <c r="C1258" s="11" t="s">
        <v>130</v>
      </c>
      <c r="D1258" s="11" t="s">
        <v>466</v>
      </c>
      <c r="E1258" s="13" t="s">
        <v>13</v>
      </c>
      <c r="F1258" s="11" t="s">
        <v>138</v>
      </c>
      <c r="G1258" s="11" t="s">
        <v>585</v>
      </c>
      <c r="H1258" s="13">
        <v>750</v>
      </c>
    </row>
    <row r="1259" spans="1:8" x14ac:dyDescent="0.25">
      <c r="A1259" s="10">
        <v>35826</v>
      </c>
      <c r="B1259" s="11" t="s">
        <v>8</v>
      </c>
      <c r="C1259" s="11" t="s">
        <v>67</v>
      </c>
      <c r="D1259" s="11" t="s">
        <v>459</v>
      </c>
      <c r="E1259" s="13" t="s">
        <v>13</v>
      </c>
      <c r="F1259" s="11" t="s">
        <v>111</v>
      </c>
      <c r="G1259" s="11" t="s">
        <v>356</v>
      </c>
      <c r="H1259" s="13">
        <v>360</v>
      </c>
    </row>
    <row r="1260" spans="1:8" x14ac:dyDescent="0.25">
      <c r="A1260" s="10">
        <v>35826</v>
      </c>
      <c r="B1260" s="11" t="s">
        <v>8</v>
      </c>
      <c r="C1260" s="11" t="s">
        <v>67</v>
      </c>
      <c r="D1260" s="11" t="s">
        <v>455</v>
      </c>
      <c r="E1260" s="13" t="s">
        <v>13</v>
      </c>
      <c r="F1260" s="11" t="s">
        <v>126</v>
      </c>
      <c r="G1260" s="11" t="s">
        <v>570</v>
      </c>
      <c r="H1260" s="13">
        <v>140</v>
      </c>
    </row>
    <row r="1261" spans="1:8" x14ac:dyDescent="0.25">
      <c r="A1261" s="10">
        <v>35826</v>
      </c>
      <c r="B1261" s="11" t="s">
        <v>8</v>
      </c>
      <c r="C1261" s="11" t="s">
        <v>67</v>
      </c>
      <c r="D1261" s="11" t="s">
        <v>456</v>
      </c>
      <c r="E1261" s="13" t="s">
        <v>13</v>
      </c>
      <c r="F1261" s="11" t="s">
        <v>11</v>
      </c>
      <c r="G1261" s="11" t="s">
        <v>150</v>
      </c>
      <c r="H1261" s="13">
        <v>962</v>
      </c>
    </row>
    <row r="1262" spans="1:8" x14ac:dyDescent="0.25">
      <c r="A1262" s="10">
        <v>35826</v>
      </c>
      <c r="B1262" s="11" t="s">
        <v>8</v>
      </c>
      <c r="C1262" s="11" t="s">
        <v>67</v>
      </c>
      <c r="D1262" s="11" t="s">
        <v>68</v>
      </c>
      <c r="E1262" s="13" t="s">
        <v>13</v>
      </c>
      <c r="F1262" s="11" t="s">
        <v>571</v>
      </c>
      <c r="G1262" s="11" t="s">
        <v>572</v>
      </c>
      <c r="H1262" s="13">
        <v>150</v>
      </c>
    </row>
    <row r="1263" spans="1:8" x14ac:dyDescent="0.25">
      <c r="A1263" s="10">
        <v>35826</v>
      </c>
      <c r="B1263" s="11" t="s">
        <v>8</v>
      </c>
      <c r="C1263" s="11" t="s">
        <v>67</v>
      </c>
      <c r="D1263" s="11" t="s">
        <v>457</v>
      </c>
      <c r="E1263" s="13" t="s">
        <v>13</v>
      </c>
      <c r="F1263" s="11" t="s">
        <v>126</v>
      </c>
      <c r="G1263" s="11" t="s">
        <v>570</v>
      </c>
      <c r="H1263" s="13">
        <v>175</v>
      </c>
    </row>
    <row r="1264" spans="1:8" x14ac:dyDescent="0.25">
      <c r="A1264" s="10">
        <v>35826</v>
      </c>
      <c r="B1264" s="11" t="s">
        <v>8</v>
      </c>
      <c r="C1264" s="11" t="s">
        <v>67</v>
      </c>
      <c r="D1264" s="11" t="s">
        <v>328</v>
      </c>
      <c r="E1264" s="13" t="s">
        <v>13</v>
      </c>
      <c r="F1264" s="11" t="s">
        <v>29</v>
      </c>
      <c r="G1264" s="11" t="s">
        <v>30</v>
      </c>
      <c r="H1264" s="13">
        <v>110</v>
      </c>
    </row>
    <row r="1265" spans="1:8" x14ac:dyDescent="0.25">
      <c r="A1265" s="10">
        <v>35826</v>
      </c>
      <c r="B1265" s="11" t="s">
        <v>8</v>
      </c>
      <c r="C1265" s="11" t="s">
        <v>67</v>
      </c>
      <c r="D1265" s="11" t="s">
        <v>328</v>
      </c>
      <c r="E1265" s="13" t="s">
        <v>13</v>
      </c>
      <c r="F1265" s="11" t="s">
        <v>571</v>
      </c>
      <c r="G1265" s="11" t="s">
        <v>572</v>
      </c>
      <c r="H1265" s="13">
        <v>126.7</v>
      </c>
    </row>
    <row r="1266" spans="1:8" x14ac:dyDescent="0.25">
      <c r="A1266" s="10">
        <v>35826</v>
      </c>
      <c r="B1266" s="11" t="s">
        <v>8</v>
      </c>
      <c r="C1266" s="11" t="s">
        <v>67</v>
      </c>
      <c r="D1266" s="11" t="s">
        <v>328</v>
      </c>
      <c r="E1266" s="13" t="s">
        <v>13</v>
      </c>
      <c r="F1266" s="11" t="s">
        <v>19</v>
      </c>
      <c r="G1266" s="11" t="s">
        <v>573</v>
      </c>
      <c r="H1266" s="13">
        <v>1836</v>
      </c>
    </row>
    <row r="1267" spans="1:8" x14ac:dyDescent="0.25">
      <c r="A1267" s="10">
        <v>35826</v>
      </c>
      <c r="B1267" s="11" t="s">
        <v>8</v>
      </c>
      <c r="C1267" s="11" t="s">
        <v>67</v>
      </c>
      <c r="D1267" s="11" t="s">
        <v>328</v>
      </c>
      <c r="E1267" s="13" t="s">
        <v>13</v>
      </c>
      <c r="F1267" s="11" t="s">
        <v>11</v>
      </c>
      <c r="G1267" s="11" t="s">
        <v>576</v>
      </c>
      <c r="H1267" s="13">
        <v>314</v>
      </c>
    </row>
    <row r="1268" spans="1:8" x14ac:dyDescent="0.25">
      <c r="A1268" s="10">
        <v>35826</v>
      </c>
      <c r="B1268" s="11" t="s">
        <v>8</v>
      </c>
      <c r="C1268" s="11" t="s">
        <v>67</v>
      </c>
      <c r="D1268" s="11" t="s">
        <v>328</v>
      </c>
      <c r="E1268" s="13" t="s">
        <v>188</v>
      </c>
      <c r="F1268" s="11" t="s">
        <v>188</v>
      </c>
      <c r="G1268" s="11" t="s">
        <v>187</v>
      </c>
      <c r="H1268" s="13">
        <v>2389.4</v>
      </c>
    </row>
    <row r="1269" spans="1:8" x14ac:dyDescent="0.25">
      <c r="A1269" s="10">
        <v>35826</v>
      </c>
      <c r="B1269" s="11" t="s">
        <v>8</v>
      </c>
      <c r="C1269" s="11" t="s">
        <v>9</v>
      </c>
      <c r="D1269" s="11" t="s">
        <v>251</v>
      </c>
      <c r="E1269" s="13" t="s">
        <v>13</v>
      </c>
      <c r="F1269" s="11" t="s">
        <v>11</v>
      </c>
      <c r="G1269" s="11" t="s">
        <v>576</v>
      </c>
      <c r="H1269" s="13">
        <v>300</v>
      </c>
    </row>
    <row r="1270" spans="1:8" x14ac:dyDescent="0.25">
      <c r="A1270" s="10">
        <v>35826</v>
      </c>
      <c r="B1270" s="11" t="s">
        <v>8</v>
      </c>
      <c r="C1270" s="11" t="s">
        <v>9</v>
      </c>
      <c r="D1270" s="11" t="s">
        <v>153</v>
      </c>
      <c r="E1270" s="13" t="s">
        <v>13</v>
      </c>
      <c r="F1270" s="11" t="s">
        <v>71</v>
      </c>
      <c r="G1270" s="11" t="s">
        <v>575</v>
      </c>
      <c r="H1270" s="13">
        <v>265</v>
      </c>
    </row>
    <row r="1271" spans="1:8" x14ac:dyDescent="0.25">
      <c r="A1271" s="10">
        <v>35826</v>
      </c>
      <c r="B1271" s="11" t="s">
        <v>8</v>
      </c>
      <c r="C1271" s="11" t="s">
        <v>9</v>
      </c>
      <c r="D1271" s="11" t="s">
        <v>153</v>
      </c>
      <c r="E1271" s="13" t="s">
        <v>13</v>
      </c>
      <c r="F1271" s="11" t="s">
        <v>71</v>
      </c>
      <c r="G1271" s="11" t="s">
        <v>69</v>
      </c>
      <c r="H1271" s="13">
        <v>200</v>
      </c>
    </row>
    <row r="1272" spans="1:8" x14ac:dyDescent="0.25">
      <c r="A1272" s="10">
        <v>35826</v>
      </c>
      <c r="B1272" s="11" t="s">
        <v>8</v>
      </c>
      <c r="C1272" s="11" t="s">
        <v>9</v>
      </c>
      <c r="D1272" s="11" t="s">
        <v>153</v>
      </c>
      <c r="E1272" s="13" t="s">
        <v>13</v>
      </c>
      <c r="F1272" s="11" t="s">
        <v>71</v>
      </c>
      <c r="G1272" s="11" t="s">
        <v>230</v>
      </c>
      <c r="H1272" s="13">
        <v>1800</v>
      </c>
    </row>
    <row r="1273" spans="1:8" x14ac:dyDescent="0.25">
      <c r="A1273" s="10">
        <v>35826</v>
      </c>
      <c r="B1273" s="11" t="s">
        <v>8</v>
      </c>
      <c r="C1273" s="11" t="s">
        <v>9</v>
      </c>
      <c r="D1273" s="11" t="s">
        <v>153</v>
      </c>
      <c r="E1273" s="13" t="s">
        <v>13</v>
      </c>
      <c r="F1273" s="11" t="s">
        <v>71</v>
      </c>
      <c r="G1273" s="11" t="s">
        <v>200</v>
      </c>
      <c r="H1273" s="13">
        <v>325</v>
      </c>
    </row>
    <row r="1274" spans="1:8" x14ac:dyDescent="0.25">
      <c r="A1274" s="10">
        <v>35826</v>
      </c>
      <c r="B1274" s="11" t="s">
        <v>8</v>
      </c>
      <c r="C1274" s="11" t="s">
        <v>9</v>
      </c>
      <c r="D1274" s="11" t="s">
        <v>153</v>
      </c>
      <c r="E1274" s="13" t="s">
        <v>13</v>
      </c>
      <c r="F1274" s="11" t="s">
        <v>71</v>
      </c>
      <c r="G1274" s="11" t="s">
        <v>117</v>
      </c>
      <c r="H1274" s="13">
        <v>340</v>
      </c>
    </row>
    <row r="1275" spans="1:8" x14ac:dyDescent="0.25">
      <c r="A1275" s="10">
        <v>35826</v>
      </c>
      <c r="B1275" s="11" t="s">
        <v>8</v>
      </c>
      <c r="C1275" s="11" t="s">
        <v>9</v>
      </c>
      <c r="D1275" s="11" t="s">
        <v>153</v>
      </c>
      <c r="E1275" s="13" t="s">
        <v>13</v>
      </c>
      <c r="F1275" s="11" t="s">
        <v>161</v>
      </c>
      <c r="G1275" s="11" t="s">
        <v>162</v>
      </c>
      <c r="H1275" s="13">
        <v>167.5</v>
      </c>
    </row>
    <row r="1276" spans="1:8" x14ac:dyDescent="0.25">
      <c r="A1276" s="10">
        <v>35826</v>
      </c>
      <c r="B1276" s="11" t="s">
        <v>8</v>
      </c>
      <c r="C1276" s="11" t="s">
        <v>9</v>
      </c>
      <c r="D1276" s="11" t="s">
        <v>153</v>
      </c>
      <c r="E1276" s="13" t="s">
        <v>13</v>
      </c>
      <c r="F1276" s="11" t="s">
        <v>571</v>
      </c>
      <c r="G1276" s="11" t="s">
        <v>364</v>
      </c>
      <c r="H1276" s="13">
        <v>285</v>
      </c>
    </row>
    <row r="1277" spans="1:8" x14ac:dyDescent="0.25">
      <c r="A1277" s="10">
        <v>35826</v>
      </c>
      <c r="B1277" s="11" t="s">
        <v>8</v>
      </c>
      <c r="C1277" s="11" t="s">
        <v>9</v>
      </c>
      <c r="D1277" s="11" t="s">
        <v>153</v>
      </c>
      <c r="E1277" s="13" t="s">
        <v>13</v>
      </c>
      <c r="F1277" s="11" t="s">
        <v>571</v>
      </c>
      <c r="G1277" s="11" t="s">
        <v>572</v>
      </c>
      <c r="H1277" s="13">
        <v>125</v>
      </c>
    </row>
    <row r="1278" spans="1:8" x14ac:dyDescent="0.25">
      <c r="A1278" s="10">
        <v>35826</v>
      </c>
      <c r="B1278" s="11" t="s">
        <v>8</v>
      </c>
      <c r="C1278" s="11" t="s">
        <v>9</v>
      </c>
      <c r="D1278" s="11" t="s">
        <v>153</v>
      </c>
      <c r="E1278" s="13" t="s">
        <v>13</v>
      </c>
      <c r="F1278" s="11" t="s">
        <v>138</v>
      </c>
      <c r="G1278" s="11" t="s">
        <v>205</v>
      </c>
      <c r="H1278" s="13">
        <v>1220</v>
      </c>
    </row>
    <row r="1279" spans="1:8" x14ac:dyDescent="0.25">
      <c r="A1279" s="10">
        <v>35826</v>
      </c>
      <c r="B1279" s="11" t="s">
        <v>8</v>
      </c>
      <c r="C1279" s="11" t="s">
        <v>9</v>
      </c>
      <c r="D1279" s="11" t="s">
        <v>153</v>
      </c>
      <c r="E1279" s="13" t="s">
        <v>13</v>
      </c>
      <c r="F1279" s="11" t="s">
        <v>19</v>
      </c>
      <c r="G1279" s="11" t="s">
        <v>573</v>
      </c>
      <c r="H1279" s="13">
        <v>1915</v>
      </c>
    </row>
    <row r="1280" spans="1:8" x14ac:dyDescent="0.25">
      <c r="A1280" s="10">
        <v>35826</v>
      </c>
      <c r="B1280" s="11" t="s">
        <v>8</v>
      </c>
      <c r="C1280" s="11" t="s">
        <v>9</v>
      </c>
      <c r="D1280" s="11" t="s">
        <v>153</v>
      </c>
      <c r="E1280" s="13" t="s">
        <v>13</v>
      </c>
      <c r="F1280" s="11" t="s">
        <v>19</v>
      </c>
      <c r="G1280" s="11" t="s">
        <v>574</v>
      </c>
      <c r="H1280" s="13">
        <v>350</v>
      </c>
    </row>
    <row r="1281" spans="1:8" x14ac:dyDescent="0.25">
      <c r="A1281" s="10">
        <v>35826</v>
      </c>
      <c r="B1281" s="11" t="s">
        <v>8</v>
      </c>
      <c r="C1281" s="11" t="s">
        <v>9</v>
      </c>
      <c r="D1281" s="11" t="s">
        <v>153</v>
      </c>
      <c r="E1281" s="13" t="s">
        <v>13</v>
      </c>
      <c r="F1281" s="11" t="s">
        <v>19</v>
      </c>
      <c r="G1281" s="11" t="s">
        <v>21</v>
      </c>
      <c r="H1281" s="13">
        <v>150</v>
      </c>
    </row>
    <row r="1282" spans="1:8" x14ac:dyDescent="0.25">
      <c r="A1282" s="10">
        <v>35826</v>
      </c>
      <c r="B1282" s="11" t="s">
        <v>8</v>
      </c>
      <c r="C1282" s="11" t="s">
        <v>9</v>
      </c>
      <c r="D1282" s="11" t="s">
        <v>153</v>
      </c>
      <c r="E1282" s="13" t="s">
        <v>13</v>
      </c>
      <c r="F1282" s="11" t="s">
        <v>34</v>
      </c>
      <c r="G1282" s="11" t="s">
        <v>36</v>
      </c>
      <c r="H1282" s="13">
        <v>779.2</v>
      </c>
    </row>
    <row r="1283" spans="1:8" x14ac:dyDescent="0.25">
      <c r="A1283" s="10">
        <v>35826</v>
      </c>
      <c r="B1283" s="11" t="s">
        <v>8</v>
      </c>
      <c r="C1283" s="11" t="s">
        <v>9</v>
      </c>
      <c r="D1283" s="11" t="s">
        <v>153</v>
      </c>
      <c r="E1283" s="13" t="s">
        <v>13</v>
      </c>
      <c r="F1283" s="11" t="s">
        <v>11</v>
      </c>
      <c r="G1283" s="11" t="s">
        <v>150</v>
      </c>
      <c r="H1283" s="13">
        <v>1593</v>
      </c>
    </row>
    <row r="1284" spans="1:8" x14ac:dyDescent="0.25">
      <c r="A1284" s="10">
        <v>35826</v>
      </c>
      <c r="B1284" s="11" t="s">
        <v>8</v>
      </c>
      <c r="C1284" s="11" t="s">
        <v>9</v>
      </c>
      <c r="D1284" s="11" t="s">
        <v>153</v>
      </c>
      <c r="E1284" s="13" t="s">
        <v>13</v>
      </c>
      <c r="F1284" s="11" t="s">
        <v>11</v>
      </c>
      <c r="G1284" s="11" t="s">
        <v>576</v>
      </c>
      <c r="H1284" s="13">
        <v>120</v>
      </c>
    </row>
    <row r="1285" spans="1:8" x14ac:dyDescent="0.25">
      <c r="A1285" s="10">
        <v>35826</v>
      </c>
      <c r="B1285" s="11" t="s">
        <v>8</v>
      </c>
      <c r="C1285" s="11" t="s">
        <v>9</v>
      </c>
      <c r="D1285" s="11" t="s">
        <v>153</v>
      </c>
      <c r="E1285" s="13" t="s">
        <v>13</v>
      </c>
      <c r="F1285" s="11" t="s">
        <v>126</v>
      </c>
      <c r="G1285" s="11" t="s">
        <v>570</v>
      </c>
      <c r="H1285" s="13">
        <v>375</v>
      </c>
    </row>
    <row r="1286" spans="1:8" x14ac:dyDescent="0.25">
      <c r="A1286" s="10">
        <v>35826</v>
      </c>
      <c r="B1286" s="11" t="s">
        <v>8</v>
      </c>
      <c r="C1286" s="11" t="s">
        <v>9</v>
      </c>
      <c r="D1286" s="11" t="s">
        <v>10</v>
      </c>
      <c r="E1286" s="13" t="s">
        <v>89</v>
      </c>
      <c r="F1286" s="11" t="s">
        <v>90</v>
      </c>
      <c r="G1286" s="11" t="s">
        <v>90</v>
      </c>
      <c r="H1286" s="13">
        <v>5128.3</v>
      </c>
    </row>
    <row r="1287" spans="1:8" x14ac:dyDescent="0.25">
      <c r="A1287" s="10">
        <v>35826</v>
      </c>
      <c r="B1287" s="11" t="s">
        <v>8</v>
      </c>
      <c r="C1287" s="11" t="s">
        <v>9</v>
      </c>
      <c r="D1287" s="11" t="s">
        <v>10</v>
      </c>
      <c r="E1287" s="13" t="s">
        <v>89</v>
      </c>
      <c r="F1287" s="11" t="s">
        <v>102</v>
      </c>
      <c r="G1287" s="11" t="s">
        <v>106</v>
      </c>
      <c r="H1287" s="13">
        <v>1917.5</v>
      </c>
    </row>
    <row r="1288" spans="1:8" x14ac:dyDescent="0.25">
      <c r="A1288" s="10">
        <v>35826</v>
      </c>
      <c r="B1288" s="11" t="s">
        <v>8</v>
      </c>
      <c r="C1288" s="11" t="s">
        <v>9</v>
      </c>
      <c r="D1288" s="11" t="s">
        <v>10</v>
      </c>
      <c r="E1288" s="13" t="s">
        <v>89</v>
      </c>
      <c r="F1288" s="11" t="s">
        <v>102</v>
      </c>
      <c r="G1288" s="11" t="s">
        <v>103</v>
      </c>
      <c r="H1288" s="13">
        <v>1500.1</v>
      </c>
    </row>
    <row r="1289" spans="1:8" x14ac:dyDescent="0.25">
      <c r="A1289" s="10">
        <v>35826</v>
      </c>
      <c r="B1289" s="11" t="s">
        <v>8</v>
      </c>
      <c r="C1289" s="11" t="s">
        <v>9</v>
      </c>
      <c r="D1289" s="11" t="s">
        <v>10</v>
      </c>
      <c r="E1289" s="13" t="s">
        <v>89</v>
      </c>
      <c r="F1289" s="11" t="s">
        <v>577</v>
      </c>
      <c r="G1289" s="11" t="s">
        <v>578</v>
      </c>
      <c r="H1289" s="13">
        <v>1025</v>
      </c>
    </row>
    <row r="1290" spans="1:8" x14ac:dyDescent="0.25">
      <c r="A1290" s="10">
        <v>35826</v>
      </c>
      <c r="B1290" s="11" t="s">
        <v>8</v>
      </c>
      <c r="C1290" s="11" t="s">
        <v>9</v>
      </c>
      <c r="D1290" s="11" t="s">
        <v>10</v>
      </c>
      <c r="E1290" s="13" t="s">
        <v>89</v>
      </c>
      <c r="F1290" s="11" t="s">
        <v>577</v>
      </c>
      <c r="G1290" s="11" t="s">
        <v>569</v>
      </c>
      <c r="H1290" s="13">
        <v>650</v>
      </c>
    </row>
    <row r="1291" spans="1:8" x14ac:dyDescent="0.25">
      <c r="A1291" s="10">
        <v>35826</v>
      </c>
      <c r="B1291" s="11" t="s">
        <v>8</v>
      </c>
      <c r="C1291" s="11" t="s">
        <v>9</v>
      </c>
      <c r="D1291" s="11" t="s">
        <v>10</v>
      </c>
      <c r="E1291" s="13" t="s">
        <v>13</v>
      </c>
      <c r="F1291" s="11" t="s">
        <v>29</v>
      </c>
      <c r="G1291" s="11" t="s">
        <v>30</v>
      </c>
      <c r="H1291" s="13">
        <v>2050</v>
      </c>
    </row>
    <row r="1292" spans="1:8" x14ac:dyDescent="0.25">
      <c r="A1292" s="10">
        <v>35826</v>
      </c>
      <c r="B1292" s="11" t="s">
        <v>8</v>
      </c>
      <c r="C1292" s="11" t="s">
        <v>9</v>
      </c>
      <c r="D1292" s="11" t="s">
        <v>10</v>
      </c>
      <c r="E1292" s="13" t="s">
        <v>13</v>
      </c>
      <c r="F1292" s="11" t="s">
        <v>29</v>
      </c>
      <c r="G1292" s="11" t="s">
        <v>607</v>
      </c>
      <c r="H1292" s="13">
        <v>100</v>
      </c>
    </row>
    <row r="1293" spans="1:8" x14ac:dyDescent="0.25">
      <c r="A1293" s="10">
        <v>35826</v>
      </c>
      <c r="B1293" s="11" t="s">
        <v>8</v>
      </c>
      <c r="C1293" s="11" t="s">
        <v>9</v>
      </c>
      <c r="D1293" s="11" t="s">
        <v>10</v>
      </c>
      <c r="E1293" s="13" t="s">
        <v>13</v>
      </c>
      <c r="F1293" s="11" t="s">
        <v>71</v>
      </c>
      <c r="G1293" s="11" t="s">
        <v>580</v>
      </c>
      <c r="H1293" s="13">
        <v>2979.9</v>
      </c>
    </row>
    <row r="1294" spans="1:8" x14ac:dyDescent="0.25">
      <c r="A1294" s="10">
        <v>35826</v>
      </c>
      <c r="B1294" s="11" t="s">
        <v>8</v>
      </c>
      <c r="C1294" s="11" t="s">
        <v>9</v>
      </c>
      <c r="D1294" s="11" t="s">
        <v>10</v>
      </c>
      <c r="E1294" s="13" t="s">
        <v>13</v>
      </c>
      <c r="F1294" s="11" t="s">
        <v>71</v>
      </c>
      <c r="G1294" s="11" t="s">
        <v>575</v>
      </c>
      <c r="H1294" s="13">
        <v>3825.7</v>
      </c>
    </row>
    <row r="1295" spans="1:8" x14ac:dyDescent="0.25">
      <c r="A1295" s="10">
        <v>35826</v>
      </c>
      <c r="B1295" s="11" t="s">
        <v>8</v>
      </c>
      <c r="C1295" s="11" t="s">
        <v>9</v>
      </c>
      <c r="D1295" s="11" t="s">
        <v>10</v>
      </c>
      <c r="E1295" s="13" t="s">
        <v>13</v>
      </c>
      <c r="F1295" s="11" t="s">
        <v>71</v>
      </c>
      <c r="G1295" s="11" t="s">
        <v>69</v>
      </c>
      <c r="H1295" s="13">
        <v>4981.3999999999996</v>
      </c>
    </row>
    <row r="1296" spans="1:8" x14ac:dyDescent="0.25">
      <c r="A1296" s="10">
        <v>35826</v>
      </c>
      <c r="B1296" s="11" t="s">
        <v>8</v>
      </c>
      <c r="C1296" s="11" t="s">
        <v>9</v>
      </c>
      <c r="D1296" s="11" t="s">
        <v>10</v>
      </c>
      <c r="E1296" s="13" t="s">
        <v>13</v>
      </c>
      <c r="F1296" s="11" t="s">
        <v>71</v>
      </c>
      <c r="G1296" s="11" t="s">
        <v>230</v>
      </c>
      <c r="H1296" s="13">
        <v>1390</v>
      </c>
    </row>
    <row r="1297" spans="1:8" x14ac:dyDescent="0.25">
      <c r="A1297" s="10">
        <v>35826</v>
      </c>
      <c r="B1297" s="11" t="s">
        <v>8</v>
      </c>
      <c r="C1297" s="11" t="s">
        <v>9</v>
      </c>
      <c r="D1297" s="11" t="s">
        <v>10</v>
      </c>
      <c r="E1297" s="13" t="s">
        <v>13</v>
      </c>
      <c r="F1297" s="11" t="s">
        <v>71</v>
      </c>
      <c r="G1297" s="11" t="s">
        <v>200</v>
      </c>
      <c r="H1297" s="13">
        <v>3131.7</v>
      </c>
    </row>
    <row r="1298" spans="1:8" x14ac:dyDescent="0.25">
      <c r="A1298" s="10">
        <v>35826</v>
      </c>
      <c r="B1298" s="11" t="s">
        <v>8</v>
      </c>
      <c r="C1298" s="11" t="s">
        <v>9</v>
      </c>
      <c r="D1298" s="11" t="s">
        <v>10</v>
      </c>
      <c r="E1298" s="13" t="s">
        <v>13</v>
      </c>
      <c r="F1298" s="11" t="s">
        <v>71</v>
      </c>
      <c r="G1298" s="11" t="s">
        <v>117</v>
      </c>
      <c r="H1298" s="13">
        <v>3506.3</v>
      </c>
    </row>
    <row r="1299" spans="1:8" x14ac:dyDescent="0.25">
      <c r="A1299" s="10">
        <v>35826</v>
      </c>
      <c r="B1299" s="11" t="s">
        <v>8</v>
      </c>
      <c r="C1299" s="11" t="s">
        <v>9</v>
      </c>
      <c r="D1299" s="11" t="s">
        <v>10</v>
      </c>
      <c r="E1299" s="13" t="s">
        <v>13</v>
      </c>
      <c r="F1299" s="11" t="s">
        <v>161</v>
      </c>
      <c r="G1299" s="11" t="s">
        <v>581</v>
      </c>
      <c r="H1299" s="13">
        <v>1735</v>
      </c>
    </row>
    <row r="1300" spans="1:8" x14ac:dyDescent="0.25">
      <c r="A1300" s="10">
        <v>35826</v>
      </c>
      <c r="B1300" s="11" t="s">
        <v>8</v>
      </c>
      <c r="C1300" s="11" t="s">
        <v>9</v>
      </c>
      <c r="D1300" s="11" t="s">
        <v>10</v>
      </c>
      <c r="E1300" s="13" t="s">
        <v>13</v>
      </c>
      <c r="F1300" s="11" t="s">
        <v>161</v>
      </c>
      <c r="G1300" s="11" t="s">
        <v>162</v>
      </c>
      <c r="H1300" s="13">
        <v>1453</v>
      </c>
    </row>
    <row r="1301" spans="1:8" x14ac:dyDescent="0.25">
      <c r="A1301" s="10">
        <v>35826</v>
      </c>
      <c r="B1301" s="11" t="s">
        <v>8</v>
      </c>
      <c r="C1301" s="11" t="s">
        <v>9</v>
      </c>
      <c r="D1301" s="11" t="s">
        <v>10</v>
      </c>
      <c r="E1301" s="13" t="s">
        <v>13</v>
      </c>
      <c r="F1301" s="11" t="s">
        <v>161</v>
      </c>
      <c r="G1301" s="11" t="s">
        <v>582</v>
      </c>
      <c r="H1301" s="13">
        <v>1976.8</v>
      </c>
    </row>
    <row r="1302" spans="1:8" x14ac:dyDescent="0.25">
      <c r="A1302" s="10">
        <v>35826</v>
      </c>
      <c r="B1302" s="11" t="s">
        <v>8</v>
      </c>
      <c r="C1302" s="11" t="s">
        <v>9</v>
      </c>
      <c r="D1302" s="11" t="s">
        <v>10</v>
      </c>
      <c r="E1302" s="13" t="s">
        <v>13</v>
      </c>
      <c r="F1302" s="11" t="s">
        <v>161</v>
      </c>
      <c r="G1302" s="11" t="s">
        <v>167</v>
      </c>
      <c r="H1302" s="13">
        <v>6828.3</v>
      </c>
    </row>
    <row r="1303" spans="1:8" x14ac:dyDescent="0.25">
      <c r="A1303" s="10">
        <v>35826</v>
      </c>
      <c r="B1303" s="11" t="s">
        <v>8</v>
      </c>
      <c r="C1303" s="11" t="s">
        <v>9</v>
      </c>
      <c r="D1303" s="11" t="s">
        <v>10</v>
      </c>
      <c r="E1303" s="13" t="s">
        <v>13</v>
      </c>
      <c r="F1303" s="11" t="s">
        <v>571</v>
      </c>
      <c r="G1303" s="11" t="s">
        <v>364</v>
      </c>
      <c r="H1303" s="13">
        <v>745</v>
      </c>
    </row>
    <row r="1304" spans="1:8" x14ac:dyDescent="0.25">
      <c r="A1304" s="10">
        <v>35826</v>
      </c>
      <c r="B1304" s="11" t="s">
        <v>8</v>
      </c>
      <c r="C1304" s="11" t="s">
        <v>9</v>
      </c>
      <c r="D1304" s="11" t="s">
        <v>10</v>
      </c>
      <c r="E1304" s="13" t="s">
        <v>13</v>
      </c>
      <c r="F1304" s="11" t="s">
        <v>571</v>
      </c>
      <c r="G1304" s="11" t="s">
        <v>133</v>
      </c>
      <c r="H1304" s="13">
        <v>3899.4</v>
      </c>
    </row>
    <row r="1305" spans="1:8" x14ac:dyDescent="0.25">
      <c r="A1305" s="10">
        <v>35826</v>
      </c>
      <c r="B1305" s="11" t="s">
        <v>8</v>
      </c>
      <c r="C1305" s="11" t="s">
        <v>9</v>
      </c>
      <c r="D1305" s="11" t="s">
        <v>10</v>
      </c>
      <c r="E1305" s="13" t="s">
        <v>13</v>
      </c>
      <c r="F1305" s="11" t="s">
        <v>571</v>
      </c>
      <c r="G1305" s="11" t="s">
        <v>572</v>
      </c>
      <c r="H1305" s="13">
        <v>4981</v>
      </c>
    </row>
    <row r="1306" spans="1:8" x14ac:dyDescent="0.25">
      <c r="A1306" s="10">
        <v>35826</v>
      </c>
      <c r="B1306" s="11" t="s">
        <v>8</v>
      </c>
      <c r="C1306" s="11" t="s">
        <v>9</v>
      </c>
      <c r="D1306" s="11" t="s">
        <v>10</v>
      </c>
      <c r="E1306" s="13" t="s">
        <v>13</v>
      </c>
      <c r="F1306" s="11" t="s">
        <v>138</v>
      </c>
      <c r="G1306" s="11" t="s">
        <v>205</v>
      </c>
      <c r="H1306" s="13">
        <v>5764.5</v>
      </c>
    </row>
    <row r="1307" spans="1:8" x14ac:dyDescent="0.25">
      <c r="A1307" s="10">
        <v>35826</v>
      </c>
      <c r="B1307" s="11" t="s">
        <v>8</v>
      </c>
      <c r="C1307" s="11" t="s">
        <v>9</v>
      </c>
      <c r="D1307" s="11" t="s">
        <v>10</v>
      </c>
      <c r="E1307" s="13" t="s">
        <v>13</v>
      </c>
      <c r="F1307" s="11" t="s">
        <v>138</v>
      </c>
      <c r="G1307" s="11" t="s">
        <v>583</v>
      </c>
      <c r="H1307" s="13">
        <v>427.2</v>
      </c>
    </row>
    <row r="1308" spans="1:8" x14ac:dyDescent="0.25">
      <c r="A1308" s="10">
        <v>35826</v>
      </c>
      <c r="B1308" s="11" t="s">
        <v>8</v>
      </c>
      <c r="C1308" s="11" t="s">
        <v>9</v>
      </c>
      <c r="D1308" s="11" t="s">
        <v>10</v>
      </c>
      <c r="E1308" s="13" t="s">
        <v>13</v>
      </c>
      <c r="F1308" s="11" t="s">
        <v>138</v>
      </c>
      <c r="G1308" s="11" t="s">
        <v>584</v>
      </c>
      <c r="H1308" s="13">
        <v>875</v>
      </c>
    </row>
    <row r="1309" spans="1:8" x14ac:dyDescent="0.25">
      <c r="A1309" s="10">
        <v>35826</v>
      </c>
      <c r="B1309" s="11" t="s">
        <v>8</v>
      </c>
      <c r="C1309" s="11" t="s">
        <v>9</v>
      </c>
      <c r="D1309" s="11" t="s">
        <v>10</v>
      </c>
      <c r="E1309" s="13" t="s">
        <v>13</v>
      </c>
      <c r="F1309" s="11" t="s">
        <v>138</v>
      </c>
      <c r="G1309" s="11" t="s">
        <v>139</v>
      </c>
      <c r="H1309" s="13">
        <v>1455</v>
      </c>
    </row>
    <row r="1310" spans="1:8" x14ac:dyDescent="0.25">
      <c r="A1310" s="10">
        <v>35826</v>
      </c>
      <c r="B1310" s="11" t="s">
        <v>8</v>
      </c>
      <c r="C1310" s="11" t="s">
        <v>9</v>
      </c>
      <c r="D1310" s="11" t="s">
        <v>10</v>
      </c>
      <c r="E1310" s="13" t="s">
        <v>13</v>
      </c>
      <c r="F1310" s="11" t="s">
        <v>138</v>
      </c>
      <c r="G1310" s="11" t="s">
        <v>585</v>
      </c>
      <c r="H1310" s="13">
        <v>400</v>
      </c>
    </row>
    <row r="1311" spans="1:8" x14ac:dyDescent="0.25">
      <c r="A1311" s="10">
        <v>35826</v>
      </c>
      <c r="B1311" s="11" t="s">
        <v>8</v>
      </c>
      <c r="C1311" s="11" t="s">
        <v>9</v>
      </c>
      <c r="D1311" s="11" t="s">
        <v>10</v>
      </c>
      <c r="E1311" s="13" t="s">
        <v>13</v>
      </c>
      <c r="F1311" s="11" t="s">
        <v>111</v>
      </c>
      <c r="G1311" s="11" t="s">
        <v>112</v>
      </c>
      <c r="H1311" s="13">
        <v>6045</v>
      </c>
    </row>
    <row r="1312" spans="1:8" x14ac:dyDescent="0.25">
      <c r="A1312" s="10">
        <v>35826</v>
      </c>
      <c r="B1312" s="11" t="s">
        <v>8</v>
      </c>
      <c r="C1312" s="11" t="s">
        <v>9</v>
      </c>
      <c r="D1312" s="11" t="s">
        <v>10</v>
      </c>
      <c r="E1312" s="13" t="s">
        <v>13</v>
      </c>
      <c r="F1312" s="11" t="s">
        <v>111</v>
      </c>
      <c r="G1312" s="11" t="s">
        <v>267</v>
      </c>
      <c r="H1312" s="13">
        <v>760.7</v>
      </c>
    </row>
    <row r="1313" spans="1:8" x14ac:dyDescent="0.25">
      <c r="A1313" s="10">
        <v>35826</v>
      </c>
      <c r="B1313" s="11" t="s">
        <v>8</v>
      </c>
      <c r="C1313" s="11" t="s">
        <v>9</v>
      </c>
      <c r="D1313" s="11" t="s">
        <v>10</v>
      </c>
      <c r="E1313" s="13" t="s">
        <v>13</v>
      </c>
      <c r="F1313" s="11" t="s">
        <v>111</v>
      </c>
      <c r="G1313" s="11" t="s">
        <v>356</v>
      </c>
      <c r="H1313" s="13">
        <v>1090.5999999999999</v>
      </c>
    </row>
    <row r="1314" spans="1:8" x14ac:dyDescent="0.25">
      <c r="A1314" s="10">
        <v>35826</v>
      </c>
      <c r="B1314" s="11" t="s">
        <v>8</v>
      </c>
      <c r="C1314" s="11" t="s">
        <v>9</v>
      </c>
      <c r="D1314" s="11" t="s">
        <v>10</v>
      </c>
      <c r="E1314" s="13" t="s">
        <v>13</v>
      </c>
      <c r="F1314" s="11" t="s">
        <v>111</v>
      </c>
      <c r="G1314" s="11" t="s">
        <v>586</v>
      </c>
      <c r="H1314" s="13">
        <v>575</v>
      </c>
    </row>
    <row r="1315" spans="1:8" x14ac:dyDescent="0.25">
      <c r="A1315" s="10">
        <v>35826</v>
      </c>
      <c r="B1315" s="11" t="s">
        <v>8</v>
      </c>
      <c r="C1315" s="11" t="s">
        <v>9</v>
      </c>
      <c r="D1315" s="11" t="s">
        <v>10</v>
      </c>
      <c r="E1315" s="13" t="s">
        <v>13</v>
      </c>
      <c r="F1315" s="11" t="s">
        <v>248</v>
      </c>
      <c r="G1315" s="11" t="s">
        <v>262</v>
      </c>
      <c r="H1315" s="13">
        <v>4932.3999999999996</v>
      </c>
    </row>
    <row r="1316" spans="1:8" x14ac:dyDescent="0.25">
      <c r="A1316" s="10">
        <v>35826</v>
      </c>
      <c r="B1316" s="11" t="s">
        <v>8</v>
      </c>
      <c r="C1316" s="11" t="s">
        <v>9</v>
      </c>
      <c r="D1316" s="11" t="s">
        <v>10</v>
      </c>
      <c r="E1316" s="13" t="s">
        <v>13</v>
      </c>
      <c r="F1316" s="11" t="s">
        <v>248</v>
      </c>
      <c r="G1316" s="11" t="s">
        <v>587</v>
      </c>
      <c r="H1316" s="13">
        <v>2520</v>
      </c>
    </row>
    <row r="1317" spans="1:8" x14ac:dyDescent="0.25">
      <c r="A1317" s="10">
        <v>35826</v>
      </c>
      <c r="B1317" s="11" t="s">
        <v>8</v>
      </c>
      <c r="C1317" s="11" t="s">
        <v>9</v>
      </c>
      <c r="D1317" s="11" t="s">
        <v>10</v>
      </c>
      <c r="E1317" s="13" t="s">
        <v>13</v>
      </c>
      <c r="F1317" s="11" t="s">
        <v>248</v>
      </c>
      <c r="G1317" s="11" t="s">
        <v>588</v>
      </c>
      <c r="H1317" s="13">
        <v>2411.5</v>
      </c>
    </row>
    <row r="1318" spans="1:8" x14ac:dyDescent="0.25">
      <c r="A1318" s="10">
        <v>35826</v>
      </c>
      <c r="B1318" s="11" t="s">
        <v>8</v>
      </c>
      <c r="C1318" s="11" t="s">
        <v>9</v>
      </c>
      <c r="D1318" s="11" t="s">
        <v>10</v>
      </c>
      <c r="E1318" s="13" t="s">
        <v>13</v>
      </c>
      <c r="F1318" s="11" t="s">
        <v>248</v>
      </c>
      <c r="G1318" s="11" t="s">
        <v>43</v>
      </c>
      <c r="H1318" s="13">
        <v>936.4</v>
      </c>
    </row>
    <row r="1319" spans="1:8" x14ac:dyDescent="0.25">
      <c r="A1319" s="10">
        <v>35826</v>
      </c>
      <c r="B1319" s="11" t="s">
        <v>8</v>
      </c>
      <c r="C1319" s="11" t="s">
        <v>9</v>
      </c>
      <c r="D1319" s="11" t="s">
        <v>10</v>
      </c>
      <c r="E1319" s="13" t="s">
        <v>13</v>
      </c>
      <c r="F1319" s="11" t="s">
        <v>19</v>
      </c>
      <c r="G1319" s="11" t="s">
        <v>589</v>
      </c>
      <c r="H1319" s="13">
        <v>1400</v>
      </c>
    </row>
    <row r="1320" spans="1:8" x14ac:dyDescent="0.25">
      <c r="A1320" s="10">
        <v>35826</v>
      </c>
      <c r="B1320" s="11" t="s">
        <v>8</v>
      </c>
      <c r="C1320" s="11" t="s">
        <v>9</v>
      </c>
      <c r="D1320" s="11" t="s">
        <v>10</v>
      </c>
      <c r="E1320" s="13" t="s">
        <v>13</v>
      </c>
      <c r="F1320" s="11" t="s">
        <v>19</v>
      </c>
      <c r="G1320" s="11" t="s">
        <v>573</v>
      </c>
      <c r="H1320" s="13">
        <v>19950.2</v>
      </c>
    </row>
    <row r="1321" spans="1:8" x14ac:dyDescent="0.25">
      <c r="A1321" s="10">
        <v>35826</v>
      </c>
      <c r="B1321" s="11" t="s">
        <v>8</v>
      </c>
      <c r="C1321" s="11" t="s">
        <v>9</v>
      </c>
      <c r="D1321" s="11" t="s">
        <v>10</v>
      </c>
      <c r="E1321" s="13" t="s">
        <v>13</v>
      </c>
      <c r="F1321" s="11" t="s">
        <v>19</v>
      </c>
      <c r="G1321" s="11" t="s">
        <v>590</v>
      </c>
      <c r="H1321" s="13">
        <v>13089.4</v>
      </c>
    </row>
    <row r="1322" spans="1:8" x14ac:dyDescent="0.25">
      <c r="A1322" s="10">
        <v>35826</v>
      </c>
      <c r="B1322" s="11" t="s">
        <v>8</v>
      </c>
      <c r="C1322" s="11" t="s">
        <v>9</v>
      </c>
      <c r="D1322" s="11" t="s">
        <v>10</v>
      </c>
      <c r="E1322" s="13" t="s">
        <v>13</v>
      </c>
      <c r="F1322" s="11" t="s">
        <v>19</v>
      </c>
      <c r="G1322" s="11" t="s">
        <v>574</v>
      </c>
      <c r="H1322" s="13">
        <v>6563.5</v>
      </c>
    </row>
    <row r="1323" spans="1:8" x14ac:dyDescent="0.25">
      <c r="A1323" s="10">
        <v>35826</v>
      </c>
      <c r="B1323" s="11" t="s">
        <v>8</v>
      </c>
      <c r="C1323" s="11" t="s">
        <v>9</v>
      </c>
      <c r="D1323" s="11" t="s">
        <v>10</v>
      </c>
      <c r="E1323" s="13" t="s">
        <v>13</v>
      </c>
      <c r="F1323" s="11" t="s">
        <v>19</v>
      </c>
      <c r="G1323" s="11" t="s">
        <v>21</v>
      </c>
      <c r="H1323" s="13">
        <v>3143.6</v>
      </c>
    </row>
    <row r="1324" spans="1:8" x14ac:dyDescent="0.25">
      <c r="A1324" s="10">
        <v>35826</v>
      </c>
      <c r="B1324" s="11" t="s">
        <v>8</v>
      </c>
      <c r="C1324" s="11" t="s">
        <v>9</v>
      </c>
      <c r="D1324" s="11" t="s">
        <v>10</v>
      </c>
      <c r="E1324" s="13" t="s">
        <v>13</v>
      </c>
      <c r="F1324" s="11" t="s">
        <v>591</v>
      </c>
      <c r="G1324" s="11" t="s">
        <v>608</v>
      </c>
      <c r="H1324" s="13">
        <v>750</v>
      </c>
    </row>
    <row r="1325" spans="1:8" x14ac:dyDescent="0.25">
      <c r="A1325" s="10">
        <v>35826</v>
      </c>
      <c r="B1325" s="11" t="s">
        <v>8</v>
      </c>
      <c r="C1325" s="11" t="s">
        <v>9</v>
      </c>
      <c r="D1325" s="11" t="s">
        <v>10</v>
      </c>
      <c r="E1325" s="13" t="s">
        <v>13</v>
      </c>
      <c r="F1325" s="11" t="s">
        <v>591</v>
      </c>
      <c r="G1325" s="11" t="s">
        <v>592</v>
      </c>
      <c r="H1325" s="13">
        <v>600</v>
      </c>
    </row>
    <row r="1326" spans="1:8" x14ac:dyDescent="0.25">
      <c r="A1326" s="10">
        <v>35826</v>
      </c>
      <c r="B1326" s="11" t="s">
        <v>8</v>
      </c>
      <c r="C1326" s="11" t="s">
        <v>9</v>
      </c>
      <c r="D1326" s="11" t="s">
        <v>10</v>
      </c>
      <c r="E1326" s="13" t="s">
        <v>13</v>
      </c>
      <c r="F1326" s="11" t="s">
        <v>34</v>
      </c>
      <c r="G1326" s="11" t="s">
        <v>593</v>
      </c>
      <c r="H1326" s="13">
        <v>117.5</v>
      </c>
    </row>
    <row r="1327" spans="1:8" x14ac:dyDescent="0.25">
      <c r="A1327" s="10">
        <v>35826</v>
      </c>
      <c r="B1327" s="11" t="s">
        <v>8</v>
      </c>
      <c r="C1327" s="11" t="s">
        <v>9</v>
      </c>
      <c r="D1327" s="11" t="s">
        <v>10</v>
      </c>
      <c r="E1327" s="13" t="s">
        <v>13</v>
      </c>
      <c r="F1327" s="11" t="s">
        <v>34</v>
      </c>
      <c r="G1327" s="11" t="s">
        <v>171</v>
      </c>
      <c r="H1327" s="13">
        <v>1869.1</v>
      </c>
    </row>
    <row r="1328" spans="1:8" x14ac:dyDescent="0.25">
      <c r="A1328" s="10">
        <v>35826</v>
      </c>
      <c r="B1328" s="11" t="s">
        <v>8</v>
      </c>
      <c r="C1328" s="11" t="s">
        <v>9</v>
      </c>
      <c r="D1328" s="11" t="s">
        <v>10</v>
      </c>
      <c r="E1328" s="13" t="s">
        <v>13</v>
      </c>
      <c r="F1328" s="11" t="s">
        <v>34</v>
      </c>
      <c r="G1328" s="11" t="s">
        <v>57</v>
      </c>
      <c r="H1328" s="13">
        <v>5563.2</v>
      </c>
    </row>
    <row r="1329" spans="1:8" x14ac:dyDescent="0.25">
      <c r="A1329" s="10">
        <v>35826</v>
      </c>
      <c r="B1329" s="11" t="s">
        <v>8</v>
      </c>
      <c r="C1329" s="11" t="s">
        <v>9</v>
      </c>
      <c r="D1329" s="11" t="s">
        <v>10</v>
      </c>
      <c r="E1329" s="13" t="s">
        <v>13</v>
      </c>
      <c r="F1329" s="11" t="s">
        <v>34</v>
      </c>
      <c r="G1329" s="11" t="s">
        <v>47</v>
      </c>
      <c r="H1329" s="13">
        <v>1099</v>
      </c>
    </row>
    <row r="1330" spans="1:8" x14ac:dyDescent="0.25">
      <c r="A1330" s="10">
        <v>35826</v>
      </c>
      <c r="B1330" s="11" t="s">
        <v>8</v>
      </c>
      <c r="C1330" s="11" t="s">
        <v>9</v>
      </c>
      <c r="D1330" s="11" t="s">
        <v>10</v>
      </c>
      <c r="E1330" s="13" t="s">
        <v>13</v>
      </c>
      <c r="F1330" s="11" t="s">
        <v>34</v>
      </c>
      <c r="G1330" s="11" t="s">
        <v>36</v>
      </c>
      <c r="H1330" s="13">
        <v>6273.4</v>
      </c>
    </row>
    <row r="1331" spans="1:8" x14ac:dyDescent="0.25">
      <c r="A1331" s="10">
        <v>35826</v>
      </c>
      <c r="B1331" s="11" t="s">
        <v>8</v>
      </c>
      <c r="C1331" s="11" t="s">
        <v>9</v>
      </c>
      <c r="D1331" s="11" t="s">
        <v>10</v>
      </c>
      <c r="E1331" s="13" t="s">
        <v>13</v>
      </c>
      <c r="F1331" s="11" t="s">
        <v>42</v>
      </c>
      <c r="G1331" s="11" t="s">
        <v>594</v>
      </c>
      <c r="H1331" s="13">
        <v>1195</v>
      </c>
    </row>
    <row r="1332" spans="1:8" x14ac:dyDescent="0.25">
      <c r="A1332" s="10">
        <v>35826</v>
      </c>
      <c r="B1332" s="11" t="s">
        <v>8</v>
      </c>
      <c r="C1332" s="11" t="s">
        <v>9</v>
      </c>
      <c r="D1332" s="11" t="s">
        <v>10</v>
      </c>
      <c r="E1332" s="13" t="s">
        <v>13</v>
      </c>
      <c r="F1332" s="11" t="s">
        <v>42</v>
      </c>
      <c r="G1332" s="11" t="s">
        <v>595</v>
      </c>
      <c r="H1332" s="13">
        <v>1803</v>
      </c>
    </row>
    <row r="1333" spans="1:8" x14ac:dyDescent="0.25">
      <c r="A1333" s="10">
        <v>35826</v>
      </c>
      <c r="B1333" s="11" t="s">
        <v>8</v>
      </c>
      <c r="C1333" s="11" t="s">
        <v>9</v>
      </c>
      <c r="D1333" s="11" t="s">
        <v>10</v>
      </c>
      <c r="E1333" s="13" t="s">
        <v>13</v>
      </c>
      <c r="F1333" s="11" t="s">
        <v>14</v>
      </c>
      <c r="G1333" s="11" t="s">
        <v>94</v>
      </c>
      <c r="H1333" s="13">
        <v>2652.2</v>
      </c>
    </row>
    <row r="1334" spans="1:8" x14ac:dyDescent="0.25">
      <c r="A1334" s="10">
        <v>35826</v>
      </c>
      <c r="B1334" s="11" t="s">
        <v>8</v>
      </c>
      <c r="C1334" s="11" t="s">
        <v>9</v>
      </c>
      <c r="D1334" s="11" t="s">
        <v>10</v>
      </c>
      <c r="E1334" s="13" t="s">
        <v>13</v>
      </c>
      <c r="F1334" s="11" t="s">
        <v>14</v>
      </c>
      <c r="G1334" s="11" t="s">
        <v>596</v>
      </c>
      <c r="H1334" s="13">
        <v>1665</v>
      </c>
    </row>
    <row r="1335" spans="1:8" x14ac:dyDescent="0.25">
      <c r="A1335" s="10">
        <v>35826</v>
      </c>
      <c r="B1335" s="11" t="s">
        <v>8</v>
      </c>
      <c r="C1335" s="11" t="s">
        <v>9</v>
      </c>
      <c r="D1335" s="11" t="s">
        <v>10</v>
      </c>
      <c r="E1335" s="13" t="s">
        <v>13</v>
      </c>
      <c r="F1335" s="11" t="s">
        <v>14</v>
      </c>
      <c r="G1335" s="11" t="s">
        <v>597</v>
      </c>
      <c r="H1335" s="13">
        <v>1725</v>
      </c>
    </row>
    <row r="1336" spans="1:8" x14ac:dyDescent="0.25">
      <c r="A1336" s="10">
        <v>35826</v>
      </c>
      <c r="B1336" s="11" t="s">
        <v>8</v>
      </c>
      <c r="C1336" s="11" t="s">
        <v>9</v>
      </c>
      <c r="D1336" s="11" t="s">
        <v>10</v>
      </c>
      <c r="E1336" s="13" t="s">
        <v>13</v>
      </c>
      <c r="F1336" s="11" t="s">
        <v>11</v>
      </c>
      <c r="G1336" s="11" t="s">
        <v>598</v>
      </c>
      <c r="H1336" s="13">
        <v>1607.3</v>
      </c>
    </row>
    <row r="1337" spans="1:8" x14ac:dyDescent="0.25">
      <c r="A1337" s="10">
        <v>35826</v>
      </c>
      <c r="B1337" s="11" t="s">
        <v>8</v>
      </c>
      <c r="C1337" s="11" t="s">
        <v>9</v>
      </c>
      <c r="D1337" s="11" t="s">
        <v>10</v>
      </c>
      <c r="E1337" s="13" t="s">
        <v>13</v>
      </c>
      <c r="F1337" s="11" t="s">
        <v>11</v>
      </c>
      <c r="G1337" s="11" t="s">
        <v>150</v>
      </c>
      <c r="H1337" s="13">
        <v>9444.7999999999993</v>
      </c>
    </row>
    <row r="1338" spans="1:8" x14ac:dyDescent="0.25">
      <c r="A1338" s="10">
        <v>35826</v>
      </c>
      <c r="B1338" s="11" t="s">
        <v>8</v>
      </c>
      <c r="C1338" s="11" t="s">
        <v>9</v>
      </c>
      <c r="D1338" s="11" t="s">
        <v>10</v>
      </c>
      <c r="E1338" s="13" t="s">
        <v>13</v>
      </c>
      <c r="F1338" s="11" t="s">
        <v>11</v>
      </c>
      <c r="G1338" s="11" t="s">
        <v>576</v>
      </c>
      <c r="H1338" s="13">
        <v>10556.5</v>
      </c>
    </row>
    <row r="1339" spans="1:8" x14ac:dyDescent="0.25">
      <c r="A1339" s="10">
        <v>35826</v>
      </c>
      <c r="B1339" s="11" t="s">
        <v>8</v>
      </c>
      <c r="C1339" s="11" t="s">
        <v>9</v>
      </c>
      <c r="D1339" s="11" t="s">
        <v>10</v>
      </c>
      <c r="E1339" s="13" t="s">
        <v>13</v>
      </c>
      <c r="F1339" s="11" t="s">
        <v>126</v>
      </c>
      <c r="G1339" s="11" t="s">
        <v>599</v>
      </c>
      <c r="H1339" s="13">
        <v>3150.8</v>
      </c>
    </row>
    <row r="1340" spans="1:8" x14ac:dyDescent="0.25">
      <c r="A1340" s="10">
        <v>35826</v>
      </c>
      <c r="B1340" s="11" t="s">
        <v>8</v>
      </c>
      <c r="C1340" s="11" t="s">
        <v>9</v>
      </c>
      <c r="D1340" s="11" t="s">
        <v>10</v>
      </c>
      <c r="E1340" s="13" t="s">
        <v>13</v>
      </c>
      <c r="F1340" s="11" t="s">
        <v>126</v>
      </c>
      <c r="G1340" s="11" t="s">
        <v>570</v>
      </c>
      <c r="H1340" s="13">
        <v>1084.3</v>
      </c>
    </row>
    <row r="1341" spans="1:8" x14ac:dyDescent="0.25">
      <c r="A1341" s="10">
        <v>35826</v>
      </c>
      <c r="B1341" s="11" t="s">
        <v>8</v>
      </c>
      <c r="C1341" s="11" t="s">
        <v>9</v>
      </c>
      <c r="D1341" s="11" t="s">
        <v>10</v>
      </c>
      <c r="E1341" s="13" t="s">
        <v>13</v>
      </c>
      <c r="F1341" s="11" t="s">
        <v>126</v>
      </c>
      <c r="G1341" s="11" t="s">
        <v>600</v>
      </c>
      <c r="H1341" s="13">
        <v>200</v>
      </c>
    </row>
    <row r="1342" spans="1:8" x14ac:dyDescent="0.25">
      <c r="A1342" s="10">
        <v>35826</v>
      </c>
      <c r="B1342" s="11" t="s">
        <v>8</v>
      </c>
      <c r="C1342" s="11" t="s">
        <v>9</v>
      </c>
      <c r="D1342" s="11" t="s">
        <v>10</v>
      </c>
      <c r="E1342" s="13" t="s">
        <v>188</v>
      </c>
      <c r="F1342" s="11" t="s">
        <v>188</v>
      </c>
      <c r="G1342" s="11" t="s">
        <v>602</v>
      </c>
      <c r="H1342" s="13">
        <v>483.4</v>
      </c>
    </row>
    <row r="1343" spans="1:8" x14ac:dyDescent="0.25">
      <c r="A1343" s="10">
        <v>35826</v>
      </c>
      <c r="B1343" s="11" t="s">
        <v>8</v>
      </c>
      <c r="C1343" s="11" t="s">
        <v>9</v>
      </c>
      <c r="D1343" s="11" t="s">
        <v>10</v>
      </c>
      <c r="E1343" s="13" t="s">
        <v>188</v>
      </c>
      <c r="F1343" s="11" t="s">
        <v>188</v>
      </c>
      <c r="G1343" s="11" t="s">
        <v>187</v>
      </c>
      <c r="H1343" s="13">
        <v>8310.6</v>
      </c>
    </row>
    <row r="1344" spans="1:8" x14ac:dyDescent="0.25">
      <c r="A1344" s="10">
        <v>35826</v>
      </c>
      <c r="B1344" s="11" t="s">
        <v>97</v>
      </c>
      <c r="C1344" s="11" t="s">
        <v>98</v>
      </c>
      <c r="D1344" s="11" t="s">
        <v>99</v>
      </c>
      <c r="E1344" s="13" t="s">
        <v>89</v>
      </c>
      <c r="F1344" s="11" t="s">
        <v>102</v>
      </c>
      <c r="G1344" s="11" t="s">
        <v>106</v>
      </c>
      <c r="H1344" s="13">
        <v>260</v>
      </c>
    </row>
    <row r="1345" spans="1:8" x14ac:dyDescent="0.25">
      <c r="A1345" s="10">
        <v>35826</v>
      </c>
      <c r="B1345" s="11" t="s">
        <v>97</v>
      </c>
      <c r="C1345" s="11" t="s">
        <v>98</v>
      </c>
      <c r="D1345" s="11" t="s">
        <v>99</v>
      </c>
      <c r="E1345" s="13" t="s">
        <v>89</v>
      </c>
      <c r="F1345" s="11" t="s">
        <v>102</v>
      </c>
      <c r="G1345" s="11" t="s">
        <v>103</v>
      </c>
      <c r="H1345" s="13">
        <v>122.5</v>
      </c>
    </row>
    <row r="1346" spans="1:8" x14ac:dyDescent="0.25">
      <c r="A1346" s="10">
        <v>35826</v>
      </c>
      <c r="B1346" s="11" t="s">
        <v>97</v>
      </c>
      <c r="C1346" s="11" t="s">
        <v>98</v>
      </c>
      <c r="D1346" s="11" t="s">
        <v>99</v>
      </c>
      <c r="E1346" s="13" t="s">
        <v>13</v>
      </c>
      <c r="F1346" s="11" t="s">
        <v>71</v>
      </c>
      <c r="G1346" s="11" t="s">
        <v>69</v>
      </c>
      <c r="H1346" s="13">
        <v>200</v>
      </c>
    </row>
    <row r="1347" spans="1:8" x14ac:dyDescent="0.25">
      <c r="A1347" s="10">
        <v>35826</v>
      </c>
      <c r="B1347" s="11" t="s">
        <v>97</v>
      </c>
      <c r="C1347" s="11" t="s">
        <v>98</v>
      </c>
      <c r="D1347" s="11" t="s">
        <v>99</v>
      </c>
      <c r="E1347" s="13" t="s">
        <v>13</v>
      </c>
      <c r="F1347" s="11" t="s">
        <v>71</v>
      </c>
      <c r="G1347" s="11" t="s">
        <v>230</v>
      </c>
      <c r="H1347" s="13">
        <v>550</v>
      </c>
    </row>
    <row r="1348" spans="1:8" x14ac:dyDescent="0.25">
      <c r="A1348" s="10">
        <v>35826</v>
      </c>
      <c r="B1348" s="11" t="s">
        <v>97</v>
      </c>
      <c r="C1348" s="11" t="s">
        <v>130</v>
      </c>
      <c r="D1348" s="11" t="s">
        <v>288</v>
      </c>
      <c r="E1348" s="13" t="s">
        <v>13</v>
      </c>
      <c r="F1348" s="11" t="s">
        <v>71</v>
      </c>
      <c r="G1348" s="11" t="s">
        <v>117</v>
      </c>
      <c r="H1348" s="13">
        <v>100</v>
      </c>
    </row>
    <row r="1349" spans="1:8" x14ac:dyDescent="0.25">
      <c r="A1349" s="10">
        <v>35826</v>
      </c>
      <c r="B1349" s="11" t="s">
        <v>97</v>
      </c>
      <c r="C1349" s="11" t="s">
        <v>130</v>
      </c>
      <c r="D1349" s="11" t="s">
        <v>288</v>
      </c>
      <c r="E1349" s="13" t="s">
        <v>13</v>
      </c>
      <c r="F1349" s="11" t="s">
        <v>138</v>
      </c>
      <c r="G1349" s="11" t="s">
        <v>584</v>
      </c>
      <c r="H1349" s="13">
        <v>650</v>
      </c>
    </row>
    <row r="1350" spans="1:8" x14ac:dyDescent="0.25">
      <c r="A1350" s="10">
        <v>35826</v>
      </c>
      <c r="B1350" s="11" t="s">
        <v>97</v>
      </c>
      <c r="C1350" s="11" t="s">
        <v>130</v>
      </c>
      <c r="D1350" s="11" t="s">
        <v>288</v>
      </c>
      <c r="E1350" s="13" t="s">
        <v>13</v>
      </c>
      <c r="F1350" s="11" t="s">
        <v>11</v>
      </c>
      <c r="G1350" s="11" t="s">
        <v>576</v>
      </c>
      <c r="H1350" s="13">
        <v>300</v>
      </c>
    </row>
    <row r="1351" spans="1:8" x14ac:dyDescent="0.25">
      <c r="A1351" s="10">
        <v>35826</v>
      </c>
      <c r="B1351" s="11" t="s">
        <v>97</v>
      </c>
      <c r="C1351" s="11" t="s">
        <v>130</v>
      </c>
      <c r="D1351" s="11" t="s">
        <v>131</v>
      </c>
      <c r="E1351" s="13" t="s">
        <v>89</v>
      </c>
      <c r="F1351" s="11" t="s">
        <v>90</v>
      </c>
      <c r="G1351" s="11" t="s">
        <v>90</v>
      </c>
      <c r="H1351" s="13">
        <v>200</v>
      </c>
    </row>
    <row r="1352" spans="1:8" x14ac:dyDescent="0.25">
      <c r="A1352" s="10">
        <v>35826</v>
      </c>
      <c r="B1352" s="11" t="s">
        <v>97</v>
      </c>
      <c r="C1352" s="11" t="s">
        <v>130</v>
      </c>
      <c r="D1352" s="11" t="s">
        <v>131</v>
      </c>
      <c r="E1352" s="13" t="s">
        <v>13</v>
      </c>
      <c r="F1352" s="11" t="s">
        <v>71</v>
      </c>
      <c r="G1352" s="11" t="s">
        <v>575</v>
      </c>
      <c r="H1352" s="13">
        <v>250</v>
      </c>
    </row>
    <row r="1353" spans="1:8" x14ac:dyDescent="0.25">
      <c r="A1353" s="10">
        <v>35826</v>
      </c>
      <c r="B1353" s="11" t="s">
        <v>97</v>
      </c>
      <c r="C1353" s="11" t="s">
        <v>130</v>
      </c>
      <c r="D1353" s="11" t="s">
        <v>131</v>
      </c>
      <c r="E1353" s="13" t="s">
        <v>13</v>
      </c>
      <c r="F1353" s="11" t="s">
        <v>71</v>
      </c>
      <c r="G1353" s="11" t="s">
        <v>230</v>
      </c>
      <c r="H1353" s="13">
        <v>250</v>
      </c>
    </row>
    <row r="1354" spans="1:8" x14ac:dyDescent="0.25">
      <c r="A1354" s="10">
        <v>35826</v>
      </c>
      <c r="B1354" s="11" t="s">
        <v>97</v>
      </c>
      <c r="C1354" s="11" t="s">
        <v>130</v>
      </c>
      <c r="D1354" s="11" t="s">
        <v>131</v>
      </c>
      <c r="E1354" s="13" t="s">
        <v>13</v>
      </c>
      <c r="F1354" s="11" t="s">
        <v>71</v>
      </c>
      <c r="G1354" s="11" t="s">
        <v>117</v>
      </c>
      <c r="H1354" s="13">
        <v>401.1</v>
      </c>
    </row>
    <row r="1355" spans="1:8" x14ac:dyDescent="0.25">
      <c r="A1355" s="10">
        <v>35826</v>
      </c>
      <c r="B1355" s="11" t="s">
        <v>97</v>
      </c>
      <c r="C1355" s="11" t="s">
        <v>130</v>
      </c>
      <c r="D1355" s="11" t="s">
        <v>131</v>
      </c>
      <c r="E1355" s="13" t="s">
        <v>13</v>
      </c>
      <c r="F1355" s="11" t="s">
        <v>571</v>
      </c>
      <c r="G1355" s="11" t="s">
        <v>364</v>
      </c>
      <c r="H1355" s="13">
        <v>350.1</v>
      </c>
    </row>
    <row r="1356" spans="1:8" x14ac:dyDescent="0.25">
      <c r="A1356" s="10">
        <v>35826</v>
      </c>
      <c r="B1356" s="11" t="s">
        <v>97</v>
      </c>
      <c r="C1356" s="11" t="s">
        <v>130</v>
      </c>
      <c r="D1356" s="11" t="s">
        <v>131</v>
      </c>
      <c r="E1356" s="13" t="s">
        <v>13</v>
      </c>
      <c r="F1356" s="11" t="s">
        <v>19</v>
      </c>
      <c r="G1356" s="11" t="s">
        <v>574</v>
      </c>
      <c r="H1356" s="13">
        <v>748</v>
      </c>
    </row>
    <row r="1357" spans="1:8" x14ac:dyDescent="0.25">
      <c r="A1357" s="10">
        <v>35826</v>
      </c>
      <c r="B1357" s="11" t="s">
        <v>97</v>
      </c>
      <c r="C1357" s="11" t="s">
        <v>130</v>
      </c>
      <c r="D1357" s="11" t="s">
        <v>131</v>
      </c>
      <c r="E1357" s="13" t="s">
        <v>13</v>
      </c>
      <c r="F1357" s="11" t="s">
        <v>11</v>
      </c>
      <c r="G1357" s="11" t="s">
        <v>150</v>
      </c>
      <c r="H1357" s="13">
        <v>372.9</v>
      </c>
    </row>
    <row r="1358" spans="1:8" x14ac:dyDescent="0.25">
      <c r="A1358" s="10">
        <v>35826</v>
      </c>
      <c r="B1358" s="11" t="s">
        <v>97</v>
      </c>
      <c r="C1358" s="11" t="s">
        <v>130</v>
      </c>
      <c r="D1358" s="11" t="s">
        <v>131</v>
      </c>
      <c r="E1358" s="13" t="s">
        <v>13</v>
      </c>
      <c r="F1358" s="11" t="s">
        <v>126</v>
      </c>
      <c r="G1358" s="11" t="s">
        <v>570</v>
      </c>
      <c r="H1358" s="13">
        <v>350</v>
      </c>
    </row>
    <row r="1359" spans="1:8" x14ac:dyDescent="0.25">
      <c r="A1359" s="10">
        <v>35826</v>
      </c>
      <c r="B1359" s="11" t="s">
        <v>97</v>
      </c>
      <c r="C1359" s="11" t="s">
        <v>130</v>
      </c>
      <c r="D1359" s="11" t="s">
        <v>466</v>
      </c>
      <c r="E1359" s="13" t="s">
        <v>13</v>
      </c>
      <c r="F1359" s="11" t="s">
        <v>138</v>
      </c>
      <c r="G1359" s="11" t="s">
        <v>585</v>
      </c>
      <c r="H1359" s="13">
        <v>750</v>
      </c>
    </row>
    <row r="1360" spans="1:8" x14ac:dyDescent="0.25">
      <c r="A1360" s="10">
        <v>35854</v>
      </c>
      <c r="B1360" s="11" t="s">
        <v>8</v>
      </c>
      <c r="C1360" s="11" t="s">
        <v>67</v>
      </c>
      <c r="D1360" s="11" t="s">
        <v>459</v>
      </c>
      <c r="E1360" s="13" t="s">
        <v>13</v>
      </c>
      <c r="F1360" s="11" t="s">
        <v>111</v>
      </c>
      <c r="G1360" s="11" t="s">
        <v>356</v>
      </c>
      <c r="H1360" s="13">
        <v>360</v>
      </c>
    </row>
    <row r="1361" spans="1:8" x14ac:dyDescent="0.25">
      <c r="A1361" s="10">
        <v>35854</v>
      </c>
      <c r="B1361" s="11" t="s">
        <v>8</v>
      </c>
      <c r="C1361" s="11" t="s">
        <v>67</v>
      </c>
      <c r="D1361" s="11" t="s">
        <v>455</v>
      </c>
      <c r="E1361" s="13" t="s">
        <v>13</v>
      </c>
      <c r="F1361" s="11" t="s">
        <v>126</v>
      </c>
      <c r="G1361" s="11" t="s">
        <v>570</v>
      </c>
      <c r="H1361" s="13">
        <v>140</v>
      </c>
    </row>
    <row r="1362" spans="1:8" x14ac:dyDescent="0.25">
      <c r="A1362" s="10">
        <v>35854</v>
      </c>
      <c r="B1362" s="11" t="s">
        <v>8</v>
      </c>
      <c r="C1362" s="11" t="s">
        <v>67</v>
      </c>
      <c r="D1362" s="11" t="s">
        <v>456</v>
      </c>
      <c r="E1362" s="13" t="s">
        <v>13</v>
      </c>
      <c r="F1362" s="11" t="s">
        <v>11</v>
      </c>
      <c r="G1362" s="11" t="s">
        <v>150</v>
      </c>
      <c r="H1362" s="13">
        <v>962</v>
      </c>
    </row>
    <row r="1363" spans="1:8" x14ac:dyDescent="0.25">
      <c r="A1363" s="10">
        <v>35854</v>
      </c>
      <c r="B1363" s="11" t="s">
        <v>8</v>
      </c>
      <c r="C1363" s="11" t="s">
        <v>67</v>
      </c>
      <c r="D1363" s="11" t="s">
        <v>68</v>
      </c>
      <c r="E1363" s="13" t="s">
        <v>13</v>
      </c>
      <c r="F1363" s="11" t="s">
        <v>571</v>
      </c>
      <c r="G1363" s="11" t="s">
        <v>572</v>
      </c>
      <c r="H1363" s="13">
        <v>150</v>
      </c>
    </row>
    <row r="1364" spans="1:8" x14ac:dyDescent="0.25">
      <c r="A1364" s="10">
        <v>35854</v>
      </c>
      <c r="B1364" s="11" t="s">
        <v>8</v>
      </c>
      <c r="C1364" s="11" t="s">
        <v>67</v>
      </c>
      <c r="D1364" s="11" t="s">
        <v>457</v>
      </c>
      <c r="E1364" s="13" t="s">
        <v>13</v>
      </c>
      <c r="F1364" s="11" t="s">
        <v>126</v>
      </c>
      <c r="G1364" s="11" t="s">
        <v>570</v>
      </c>
      <c r="H1364" s="13">
        <v>175</v>
      </c>
    </row>
    <row r="1365" spans="1:8" x14ac:dyDescent="0.25">
      <c r="A1365" s="10">
        <v>35854</v>
      </c>
      <c r="B1365" s="11" t="s">
        <v>8</v>
      </c>
      <c r="C1365" s="11" t="s">
        <v>67</v>
      </c>
      <c r="D1365" s="11" t="s">
        <v>328</v>
      </c>
      <c r="E1365" s="13" t="s">
        <v>13</v>
      </c>
      <c r="F1365" s="11" t="s">
        <v>29</v>
      </c>
      <c r="G1365" s="11" t="s">
        <v>30</v>
      </c>
      <c r="H1365" s="13">
        <v>110</v>
      </c>
    </row>
    <row r="1366" spans="1:8" x14ac:dyDescent="0.25">
      <c r="A1366" s="10">
        <v>35854</v>
      </c>
      <c r="B1366" s="11" t="s">
        <v>8</v>
      </c>
      <c r="C1366" s="11" t="s">
        <v>67</v>
      </c>
      <c r="D1366" s="11" t="s">
        <v>328</v>
      </c>
      <c r="E1366" s="13" t="s">
        <v>13</v>
      </c>
      <c r="F1366" s="11" t="s">
        <v>571</v>
      </c>
      <c r="G1366" s="11" t="s">
        <v>572</v>
      </c>
      <c r="H1366" s="13">
        <v>126.7</v>
      </c>
    </row>
    <row r="1367" spans="1:8" x14ac:dyDescent="0.25">
      <c r="A1367" s="10">
        <v>35854</v>
      </c>
      <c r="B1367" s="11" t="s">
        <v>8</v>
      </c>
      <c r="C1367" s="11" t="s">
        <v>67</v>
      </c>
      <c r="D1367" s="11" t="s">
        <v>328</v>
      </c>
      <c r="E1367" s="13" t="s">
        <v>13</v>
      </c>
      <c r="F1367" s="11" t="s">
        <v>19</v>
      </c>
      <c r="G1367" s="11" t="s">
        <v>573</v>
      </c>
      <c r="H1367" s="13">
        <v>1836</v>
      </c>
    </row>
    <row r="1368" spans="1:8" x14ac:dyDescent="0.25">
      <c r="A1368" s="10">
        <v>35854</v>
      </c>
      <c r="B1368" s="11" t="s">
        <v>8</v>
      </c>
      <c r="C1368" s="11" t="s">
        <v>67</v>
      </c>
      <c r="D1368" s="11" t="s">
        <v>328</v>
      </c>
      <c r="E1368" s="13" t="s">
        <v>13</v>
      </c>
      <c r="F1368" s="11" t="s">
        <v>11</v>
      </c>
      <c r="G1368" s="11" t="s">
        <v>576</v>
      </c>
      <c r="H1368" s="13">
        <v>314</v>
      </c>
    </row>
    <row r="1369" spans="1:8" x14ac:dyDescent="0.25">
      <c r="A1369" s="10">
        <v>35854</v>
      </c>
      <c r="B1369" s="11" t="s">
        <v>8</v>
      </c>
      <c r="C1369" s="11" t="s">
        <v>67</v>
      </c>
      <c r="D1369" s="11" t="s">
        <v>328</v>
      </c>
      <c r="E1369" s="13" t="s">
        <v>188</v>
      </c>
      <c r="F1369" s="11" t="s">
        <v>188</v>
      </c>
      <c r="G1369" s="11" t="s">
        <v>187</v>
      </c>
      <c r="H1369" s="13">
        <v>2389.4</v>
      </c>
    </row>
    <row r="1370" spans="1:8" x14ac:dyDescent="0.25">
      <c r="A1370" s="10">
        <v>35854</v>
      </c>
      <c r="B1370" s="11" t="s">
        <v>8</v>
      </c>
      <c r="C1370" s="11" t="s">
        <v>9</v>
      </c>
      <c r="D1370" s="11" t="s">
        <v>251</v>
      </c>
      <c r="E1370" s="13" t="s">
        <v>13</v>
      </c>
      <c r="F1370" s="11" t="s">
        <v>11</v>
      </c>
      <c r="G1370" s="11" t="s">
        <v>576</v>
      </c>
      <c r="H1370" s="13">
        <v>300</v>
      </c>
    </row>
    <row r="1371" spans="1:8" x14ac:dyDescent="0.25">
      <c r="A1371" s="10">
        <v>35854</v>
      </c>
      <c r="B1371" s="11" t="s">
        <v>8</v>
      </c>
      <c r="C1371" s="11" t="s">
        <v>9</v>
      </c>
      <c r="D1371" s="11" t="s">
        <v>153</v>
      </c>
      <c r="E1371" s="13" t="s">
        <v>13</v>
      </c>
      <c r="F1371" s="11" t="s">
        <v>71</v>
      </c>
      <c r="G1371" s="11" t="s">
        <v>575</v>
      </c>
      <c r="H1371" s="13">
        <v>265</v>
      </c>
    </row>
    <row r="1372" spans="1:8" x14ac:dyDescent="0.25">
      <c r="A1372" s="10">
        <v>35854</v>
      </c>
      <c r="B1372" s="11" t="s">
        <v>8</v>
      </c>
      <c r="C1372" s="11" t="s">
        <v>9</v>
      </c>
      <c r="D1372" s="11" t="s">
        <v>153</v>
      </c>
      <c r="E1372" s="13" t="s">
        <v>13</v>
      </c>
      <c r="F1372" s="11" t="s">
        <v>71</v>
      </c>
      <c r="G1372" s="11" t="s">
        <v>69</v>
      </c>
      <c r="H1372" s="13">
        <v>200</v>
      </c>
    </row>
    <row r="1373" spans="1:8" x14ac:dyDescent="0.25">
      <c r="A1373" s="10">
        <v>35854</v>
      </c>
      <c r="B1373" s="11" t="s">
        <v>8</v>
      </c>
      <c r="C1373" s="11" t="s">
        <v>9</v>
      </c>
      <c r="D1373" s="11" t="s">
        <v>153</v>
      </c>
      <c r="E1373" s="13" t="s">
        <v>13</v>
      </c>
      <c r="F1373" s="11" t="s">
        <v>71</v>
      </c>
      <c r="G1373" s="11" t="s">
        <v>230</v>
      </c>
      <c r="H1373" s="13">
        <v>1800</v>
      </c>
    </row>
    <row r="1374" spans="1:8" x14ac:dyDescent="0.25">
      <c r="A1374" s="10">
        <v>35854</v>
      </c>
      <c r="B1374" s="11" t="s">
        <v>8</v>
      </c>
      <c r="C1374" s="11" t="s">
        <v>9</v>
      </c>
      <c r="D1374" s="11" t="s">
        <v>153</v>
      </c>
      <c r="E1374" s="13" t="s">
        <v>13</v>
      </c>
      <c r="F1374" s="11" t="s">
        <v>71</v>
      </c>
      <c r="G1374" s="11" t="s">
        <v>200</v>
      </c>
      <c r="H1374" s="13">
        <v>325</v>
      </c>
    </row>
    <row r="1375" spans="1:8" x14ac:dyDescent="0.25">
      <c r="A1375" s="10">
        <v>35854</v>
      </c>
      <c r="B1375" s="11" t="s">
        <v>8</v>
      </c>
      <c r="C1375" s="11" t="s">
        <v>9</v>
      </c>
      <c r="D1375" s="11" t="s">
        <v>153</v>
      </c>
      <c r="E1375" s="13" t="s">
        <v>13</v>
      </c>
      <c r="F1375" s="11" t="s">
        <v>71</v>
      </c>
      <c r="G1375" s="11" t="s">
        <v>117</v>
      </c>
      <c r="H1375" s="13">
        <v>340</v>
      </c>
    </row>
    <row r="1376" spans="1:8" x14ac:dyDescent="0.25">
      <c r="A1376" s="10">
        <v>35854</v>
      </c>
      <c r="B1376" s="11" t="s">
        <v>8</v>
      </c>
      <c r="C1376" s="11" t="s">
        <v>9</v>
      </c>
      <c r="D1376" s="11" t="s">
        <v>153</v>
      </c>
      <c r="E1376" s="13" t="s">
        <v>13</v>
      </c>
      <c r="F1376" s="11" t="s">
        <v>161</v>
      </c>
      <c r="G1376" s="11" t="s">
        <v>162</v>
      </c>
      <c r="H1376" s="13">
        <v>167.5</v>
      </c>
    </row>
    <row r="1377" spans="1:8" x14ac:dyDescent="0.25">
      <c r="A1377" s="10">
        <v>35854</v>
      </c>
      <c r="B1377" s="11" t="s">
        <v>8</v>
      </c>
      <c r="C1377" s="11" t="s">
        <v>9</v>
      </c>
      <c r="D1377" s="11" t="s">
        <v>153</v>
      </c>
      <c r="E1377" s="13" t="s">
        <v>13</v>
      </c>
      <c r="F1377" s="11" t="s">
        <v>571</v>
      </c>
      <c r="G1377" s="11" t="s">
        <v>364</v>
      </c>
      <c r="H1377" s="13">
        <v>285</v>
      </c>
    </row>
    <row r="1378" spans="1:8" x14ac:dyDescent="0.25">
      <c r="A1378" s="10">
        <v>35854</v>
      </c>
      <c r="B1378" s="11" t="s">
        <v>8</v>
      </c>
      <c r="C1378" s="11" t="s">
        <v>9</v>
      </c>
      <c r="D1378" s="11" t="s">
        <v>153</v>
      </c>
      <c r="E1378" s="13" t="s">
        <v>13</v>
      </c>
      <c r="F1378" s="11" t="s">
        <v>571</v>
      </c>
      <c r="G1378" s="11" t="s">
        <v>572</v>
      </c>
      <c r="H1378" s="13">
        <v>125</v>
      </c>
    </row>
    <row r="1379" spans="1:8" x14ac:dyDescent="0.25">
      <c r="A1379" s="10">
        <v>35854</v>
      </c>
      <c r="B1379" s="11" t="s">
        <v>8</v>
      </c>
      <c r="C1379" s="11" t="s">
        <v>9</v>
      </c>
      <c r="D1379" s="11" t="s">
        <v>153</v>
      </c>
      <c r="E1379" s="13" t="s">
        <v>13</v>
      </c>
      <c r="F1379" s="11" t="s">
        <v>138</v>
      </c>
      <c r="G1379" s="11" t="s">
        <v>205</v>
      </c>
      <c r="H1379" s="13">
        <v>1220</v>
      </c>
    </row>
    <row r="1380" spans="1:8" x14ac:dyDescent="0.25">
      <c r="A1380" s="10">
        <v>35854</v>
      </c>
      <c r="B1380" s="11" t="s">
        <v>8</v>
      </c>
      <c r="C1380" s="11" t="s">
        <v>9</v>
      </c>
      <c r="D1380" s="11" t="s">
        <v>153</v>
      </c>
      <c r="E1380" s="13" t="s">
        <v>13</v>
      </c>
      <c r="F1380" s="11" t="s">
        <v>19</v>
      </c>
      <c r="G1380" s="11" t="s">
        <v>573</v>
      </c>
      <c r="H1380" s="13">
        <v>1815</v>
      </c>
    </row>
    <row r="1381" spans="1:8" x14ac:dyDescent="0.25">
      <c r="A1381" s="10">
        <v>35854</v>
      </c>
      <c r="B1381" s="11" t="s">
        <v>8</v>
      </c>
      <c r="C1381" s="11" t="s">
        <v>9</v>
      </c>
      <c r="D1381" s="11" t="s">
        <v>153</v>
      </c>
      <c r="E1381" s="13" t="s">
        <v>13</v>
      </c>
      <c r="F1381" s="11" t="s">
        <v>19</v>
      </c>
      <c r="G1381" s="11" t="s">
        <v>574</v>
      </c>
      <c r="H1381" s="13">
        <v>200</v>
      </c>
    </row>
    <row r="1382" spans="1:8" x14ac:dyDescent="0.25">
      <c r="A1382" s="10">
        <v>35854</v>
      </c>
      <c r="B1382" s="11" t="s">
        <v>8</v>
      </c>
      <c r="C1382" s="11" t="s">
        <v>9</v>
      </c>
      <c r="D1382" s="11" t="s">
        <v>153</v>
      </c>
      <c r="E1382" s="13" t="s">
        <v>13</v>
      </c>
      <c r="F1382" s="11" t="s">
        <v>19</v>
      </c>
      <c r="G1382" s="11" t="s">
        <v>21</v>
      </c>
      <c r="H1382" s="13">
        <v>150</v>
      </c>
    </row>
    <row r="1383" spans="1:8" x14ac:dyDescent="0.25">
      <c r="A1383" s="10">
        <v>35854</v>
      </c>
      <c r="B1383" s="11" t="s">
        <v>8</v>
      </c>
      <c r="C1383" s="11" t="s">
        <v>9</v>
      </c>
      <c r="D1383" s="11" t="s">
        <v>153</v>
      </c>
      <c r="E1383" s="13" t="s">
        <v>13</v>
      </c>
      <c r="F1383" s="11" t="s">
        <v>34</v>
      </c>
      <c r="G1383" s="11" t="s">
        <v>36</v>
      </c>
      <c r="H1383" s="13">
        <v>779.2</v>
      </c>
    </row>
    <row r="1384" spans="1:8" x14ac:dyDescent="0.25">
      <c r="A1384" s="10">
        <v>35854</v>
      </c>
      <c r="B1384" s="11" t="s">
        <v>8</v>
      </c>
      <c r="C1384" s="11" t="s">
        <v>9</v>
      </c>
      <c r="D1384" s="11" t="s">
        <v>153</v>
      </c>
      <c r="E1384" s="13" t="s">
        <v>13</v>
      </c>
      <c r="F1384" s="11" t="s">
        <v>11</v>
      </c>
      <c r="G1384" s="11" t="s">
        <v>150</v>
      </c>
      <c r="H1384" s="13">
        <v>1960</v>
      </c>
    </row>
    <row r="1385" spans="1:8" x14ac:dyDescent="0.25">
      <c r="A1385" s="10">
        <v>35854</v>
      </c>
      <c r="B1385" s="11" t="s">
        <v>8</v>
      </c>
      <c r="C1385" s="11" t="s">
        <v>9</v>
      </c>
      <c r="D1385" s="11" t="s">
        <v>153</v>
      </c>
      <c r="E1385" s="13" t="s">
        <v>13</v>
      </c>
      <c r="F1385" s="11" t="s">
        <v>11</v>
      </c>
      <c r="G1385" s="11" t="s">
        <v>576</v>
      </c>
      <c r="H1385" s="13">
        <v>120</v>
      </c>
    </row>
    <row r="1386" spans="1:8" x14ac:dyDescent="0.25">
      <c r="A1386" s="10">
        <v>35854</v>
      </c>
      <c r="B1386" s="11" t="s">
        <v>8</v>
      </c>
      <c r="C1386" s="11" t="s">
        <v>9</v>
      </c>
      <c r="D1386" s="11" t="s">
        <v>153</v>
      </c>
      <c r="E1386" s="13" t="s">
        <v>13</v>
      </c>
      <c r="F1386" s="11" t="s">
        <v>126</v>
      </c>
      <c r="G1386" s="11" t="s">
        <v>570</v>
      </c>
      <c r="H1386" s="13">
        <v>375</v>
      </c>
    </row>
    <row r="1387" spans="1:8" x14ac:dyDescent="0.25">
      <c r="A1387" s="10">
        <v>35854</v>
      </c>
      <c r="B1387" s="11" t="s">
        <v>8</v>
      </c>
      <c r="C1387" s="11" t="s">
        <v>9</v>
      </c>
      <c r="D1387" s="11" t="s">
        <v>10</v>
      </c>
      <c r="E1387" s="13" t="s">
        <v>89</v>
      </c>
      <c r="F1387" s="11" t="s">
        <v>90</v>
      </c>
      <c r="G1387" s="11" t="s">
        <v>90</v>
      </c>
      <c r="H1387" s="13">
        <v>5128.3</v>
      </c>
    </row>
    <row r="1388" spans="1:8" x14ac:dyDescent="0.25">
      <c r="A1388" s="10">
        <v>35854</v>
      </c>
      <c r="B1388" s="11" t="s">
        <v>8</v>
      </c>
      <c r="C1388" s="11" t="s">
        <v>9</v>
      </c>
      <c r="D1388" s="11" t="s">
        <v>10</v>
      </c>
      <c r="E1388" s="13" t="s">
        <v>89</v>
      </c>
      <c r="F1388" s="11" t="s">
        <v>102</v>
      </c>
      <c r="G1388" s="11" t="s">
        <v>106</v>
      </c>
      <c r="H1388" s="13">
        <v>1917.5</v>
      </c>
    </row>
    <row r="1389" spans="1:8" x14ac:dyDescent="0.25">
      <c r="A1389" s="10">
        <v>35854</v>
      </c>
      <c r="B1389" s="11" t="s">
        <v>8</v>
      </c>
      <c r="C1389" s="11" t="s">
        <v>9</v>
      </c>
      <c r="D1389" s="11" t="s">
        <v>10</v>
      </c>
      <c r="E1389" s="13" t="s">
        <v>89</v>
      </c>
      <c r="F1389" s="11" t="s">
        <v>102</v>
      </c>
      <c r="G1389" s="11" t="s">
        <v>103</v>
      </c>
      <c r="H1389" s="13">
        <v>1317.6</v>
      </c>
    </row>
    <row r="1390" spans="1:8" x14ac:dyDescent="0.25">
      <c r="A1390" s="10">
        <v>35854</v>
      </c>
      <c r="B1390" s="11" t="s">
        <v>8</v>
      </c>
      <c r="C1390" s="11" t="s">
        <v>9</v>
      </c>
      <c r="D1390" s="11" t="s">
        <v>10</v>
      </c>
      <c r="E1390" s="13" t="s">
        <v>89</v>
      </c>
      <c r="F1390" s="11" t="s">
        <v>577</v>
      </c>
      <c r="G1390" s="11" t="s">
        <v>578</v>
      </c>
      <c r="H1390" s="13">
        <v>1025</v>
      </c>
    </row>
    <row r="1391" spans="1:8" x14ac:dyDescent="0.25">
      <c r="A1391" s="10">
        <v>35854</v>
      </c>
      <c r="B1391" s="11" t="s">
        <v>8</v>
      </c>
      <c r="C1391" s="11" t="s">
        <v>9</v>
      </c>
      <c r="D1391" s="11" t="s">
        <v>10</v>
      </c>
      <c r="E1391" s="13" t="s">
        <v>89</v>
      </c>
      <c r="F1391" s="11" t="s">
        <v>577</v>
      </c>
      <c r="G1391" s="11" t="s">
        <v>569</v>
      </c>
      <c r="H1391" s="13">
        <v>650</v>
      </c>
    </row>
    <row r="1392" spans="1:8" x14ac:dyDescent="0.25">
      <c r="A1392" s="10">
        <v>35854</v>
      </c>
      <c r="B1392" s="11" t="s">
        <v>8</v>
      </c>
      <c r="C1392" s="11" t="s">
        <v>9</v>
      </c>
      <c r="D1392" s="11" t="s">
        <v>10</v>
      </c>
      <c r="E1392" s="13" t="s">
        <v>13</v>
      </c>
      <c r="F1392" s="11" t="s">
        <v>29</v>
      </c>
      <c r="G1392" s="11" t="s">
        <v>30</v>
      </c>
      <c r="H1392" s="13">
        <v>1900</v>
      </c>
    </row>
    <row r="1393" spans="1:8" x14ac:dyDescent="0.25">
      <c r="A1393" s="10">
        <v>35854</v>
      </c>
      <c r="B1393" s="11" t="s">
        <v>8</v>
      </c>
      <c r="C1393" s="11" t="s">
        <v>9</v>
      </c>
      <c r="D1393" s="11" t="s">
        <v>10</v>
      </c>
      <c r="E1393" s="13" t="s">
        <v>13</v>
      </c>
      <c r="F1393" s="11" t="s">
        <v>29</v>
      </c>
      <c r="G1393" s="11" t="s">
        <v>607</v>
      </c>
      <c r="H1393" s="13">
        <v>100</v>
      </c>
    </row>
    <row r="1394" spans="1:8" x14ac:dyDescent="0.25">
      <c r="A1394" s="10">
        <v>35854</v>
      </c>
      <c r="B1394" s="11" t="s">
        <v>8</v>
      </c>
      <c r="C1394" s="11" t="s">
        <v>9</v>
      </c>
      <c r="D1394" s="11" t="s">
        <v>10</v>
      </c>
      <c r="E1394" s="13" t="s">
        <v>13</v>
      </c>
      <c r="F1394" s="11" t="s">
        <v>71</v>
      </c>
      <c r="G1394" s="11" t="s">
        <v>580</v>
      </c>
      <c r="H1394" s="13">
        <v>2979.9</v>
      </c>
    </row>
    <row r="1395" spans="1:8" x14ac:dyDescent="0.25">
      <c r="A1395" s="10">
        <v>35854</v>
      </c>
      <c r="B1395" s="11" t="s">
        <v>8</v>
      </c>
      <c r="C1395" s="11" t="s">
        <v>9</v>
      </c>
      <c r="D1395" s="11" t="s">
        <v>10</v>
      </c>
      <c r="E1395" s="13" t="s">
        <v>13</v>
      </c>
      <c r="F1395" s="11" t="s">
        <v>71</v>
      </c>
      <c r="G1395" s="11" t="s">
        <v>575</v>
      </c>
      <c r="H1395" s="13">
        <v>4175.7</v>
      </c>
    </row>
    <row r="1396" spans="1:8" x14ac:dyDescent="0.25">
      <c r="A1396" s="10">
        <v>35854</v>
      </c>
      <c r="B1396" s="11" t="s">
        <v>8</v>
      </c>
      <c r="C1396" s="11" t="s">
        <v>9</v>
      </c>
      <c r="D1396" s="11" t="s">
        <v>10</v>
      </c>
      <c r="E1396" s="13" t="s">
        <v>13</v>
      </c>
      <c r="F1396" s="11" t="s">
        <v>71</v>
      </c>
      <c r="G1396" s="11" t="s">
        <v>69</v>
      </c>
      <c r="H1396" s="13">
        <v>4981.3999999999996</v>
      </c>
    </row>
    <row r="1397" spans="1:8" x14ac:dyDescent="0.25">
      <c r="A1397" s="10">
        <v>35854</v>
      </c>
      <c r="B1397" s="11" t="s">
        <v>8</v>
      </c>
      <c r="C1397" s="11" t="s">
        <v>9</v>
      </c>
      <c r="D1397" s="11" t="s">
        <v>10</v>
      </c>
      <c r="E1397" s="13" t="s">
        <v>13</v>
      </c>
      <c r="F1397" s="11" t="s">
        <v>71</v>
      </c>
      <c r="G1397" s="11" t="s">
        <v>230</v>
      </c>
      <c r="H1397" s="13">
        <v>1390</v>
      </c>
    </row>
    <row r="1398" spans="1:8" x14ac:dyDescent="0.25">
      <c r="A1398" s="10">
        <v>35854</v>
      </c>
      <c r="B1398" s="11" t="s">
        <v>8</v>
      </c>
      <c r="C1398" s="11" t="s">
        <v>9</v>
      </c>
      <c r="D1398" s="11" t="s">
        <v>10</v>
      </c>
      <c r="E1398" s="13" t="s">
        <v>13</v>
      </c>
      <c r="F1398" s="11" t="s">
        <v>71</v>
      </c>
      <c r="G1398" s="11" t="s">
        <v>200</v>
      </c>
      <c r="H1398" s="13">
        <v>2981.7</v>
      </c>
    </row>
    <row r="1399" spans="1:8" x14ac:dyDescent="0.25">
      <c r="A1399" s="10">
        <v>35854</v>
      </c>
      <c r="B1399" s="11" t="s">
        <v>8</v>
      </c>
      <c r="C1399" s="11" t="s">
        <v>9</v>
      </c>
      <c r="D1399" s="11" t="s">
        <v>10</v>
      </c>
      <c r="E1399" s="13" t="s">
        <v>13</v>
      </c>
      <c r="F1399" s="11" t="s">
        <v>71</v>
      </c>
      <c r="G1399" s="11" t="s">
        <v>117</v>
      </c>
      <c r="H1399" s="13">
        <v>3506.3</v>
      </c>
    </row>
    <row r="1400" spans="1:8" x14ac:dyDescent="0.25">
      <c r="A1400" s="10">
        <v>35854</v>
      </c>
      <c r="B1400" s="11" t="s">
        <v>8</v>
      </c>
      <c r="C1400" s="11" t="s">
        <v>9</v>
      </c>
      <c r="D1400" s="11" t="s">
        <v>10</v>
      </c>
      <c r="E1400" s="13" t="s">
        <v>13</v>
      </c>
      <c r="F1400" s="11" t="s">
        <v>161</v>
      </c>
      <c r="G1400" s="11" t="s">
        <v>581</v>
      </c>
      <c r="H1400" s="13">
        <v>1620</v>
      </c>
    </row>
    <row r="1401" spans="1:8" x14ac:dyDescent="0.25">
      <c r="A1401" s="10">
        <v>35854</v>
      </c>
      <c r="B1401" s="11" t="s">
        <v>8</v>
      </c>
      <c r="C1401" s="11" t="s">
        <v>9</v>
      </c>
      <c r="D1401" s="11" t="s">
        <v>10</v>
      </c>
      <c r="E1401" s="13" t="s">
        <v>13</v>
      </c>
      <c r="F1401" s="11" t="s">
        <v>161</v>
      </c>
      <c r="G1401" s="11" t="s">
        <v>162</v>
      </c>
      <c r="H1401" s="13">
        <v>1603</v>
      </c>
    </row>
    <row r="1402" spans="1:8" x14ac:dyDescent="0.25">
      <c r="A1402" s="10">
        <v>35854</v>
      </c>
      <c r="B1402" s="11" t="s">
        <v>8</v>
      </c>
      <c r="C1402" s="11" t="s">
        <v>9</v>
      </c>
      <c r="D1402" s="11" t="s">
        <v>10</v>
      </c>
      <c r="E1402" s="13" t="s">
        <v>13</v>
      </c>
      <c r="F1402" s="11" t="s">
        <v>161</v>
      </c>
      <c r="G1402" s="11" t="s">
        <v>582</v>
      </c>
      <c r="H1402" s="13">
        <v>1851.8</v>
      </c>
    </row>
    <row r="1403" spans="1:8" x14ac:dyDescent="0.25">
      <c r="A1403" s="10">
        <v>35854</v>
      </c>
      <c r="B1403" s="11" t="s">
        <v>8</v>
      </c>
      <c r="C1403" s="11" t="s">
        <v>9</v>
      </c>
      <c r="D1403" s="11" t="s">
        <v>10</v>
      </c>
      <c r="E1403" s="13" t="s">
        <v>13</v>
      </c>
      <c r="F1403" s="11" t="s">
        <v>161</v>
      </c>
      <c r="G1403" s="11" t="s">
        <v>167</v>
      </c>
      <c r="H1403" s="13">
        <v>6828.3</v>
      </c>
    </row>
    <row r="1404" spans="1:8" x14ac:dyDescent="0.25">
      <c r="A1404" s="10">
        <v>35854</v>
      </c>
      <c r="B1404" s="11" t="s">
        <v>8</v>
      </c>
      <c r="C1404" s="11" t="s">
        <v>9</v>
      </c>
      <c r="D1404" s="11" t="s">
        <v>10</v>
      </c>
      <c r="E1404" s="13" t="s">
        <v>13</v>
      </c>
      <c r="F1404" s="11" t="s">
        <v>571</v>
      </c>
      <c r="G1404" s="11" t="s">
        <v>364</v>
      </c>
      <c r="H1404" s="13">
        <v>745</v>
      </c>
    </row>
    <row r="1405" spans="1:8" x14ac:dyDescent="0.25">
      <c r="A1405" s="10">
        <v>35854</v>
      </c>
      <c r="B1405" s="11" t="s">
        <v>8</v>
      </c>
      <c r="C1405" s="11" t="s">
        <v>9</v>
      </c>
      <c r="D1405" s="11" t="s">
        <v>10</v>
      </c>
      <c r="E1405" s="13" t="s">
        <v>13</v>
      </c>
      <c r="F1405" s="11" t="s">
        <v>571</v>
      </c>
      <c r="G1405" s="11" t="s">
        <v>133</v>
      </c>
      <c r="H1405" s="13">
        <v>4583.1000000000004</v>
      </c>
    </row>
    <row r="1406" spans="1:8" x14ac:dyDescent="0.25">
      <c r="A1406" s="10">
        <v>35854</v>
      </c>
      <c r="B1406" s="11" t="s">
        <v>8</v>
      </c>
      <c r="C1406" s="11" t="s">
        <v>9</v>
      </c>
      <c r="D1406" s="11" t="s">
        <v>10</v>
      </c>
      <c r="E1406" s="13" t="s">
        <v>13</v>
      </c>
      <c r="F1406" s="11" t="s">
        <v>571</v>
      </c>
      <c r="G1406" s="11" t="s">
        <v>572</v>
      </c>
      <c r="H1406" s="13">
        <v>4846</v>
      </c>
    </row>
    <row r="1407" spans="1:8" x14ac:dyDescent="0.25">
      <c r="A1407" s="10">
        <v>35854</v>
      </c>
      <c r="B1407" s="11" t="s">
        <v>8</v>
      </c>
      <c r="C1407" s="11" t="s">
        <v>9</v>
      </c>
      <c r="D1407" s="11" t="s">
        <v>10</v>
      </c>
      <c r="E1407" s="13" t="s">
        <v>13</v>
      </c>
      <c r="F1407" s="11" t="s">
        <v>138</v>
      </c>
      <c r="G1407" s="11" t="s">
        <v>205</v>
      </c>
      <c r="H1407" s="13">
        <v>6189.5</v>
      </c>
    </row>
    <row r="1408" spans="1:8" x14ac:dyDescent="0.25">
      <c r="A1408" s="10">
        <v>35854</v>
      </c>
      <c r="B1408" s="11" t="s">
        <v>8</v>
      </c>
      <c r="C1408" s="11" t="s">
        <v>9</v>
      </c>
      <c r="D1408" s="11" t="s">
        <v>10</v>
      </c>
      <c r="E1408" s="13" t="s">
        <v>13</v>
      </c>
      <c r="F1408" s="11" t="s">
        <v>138</v>
      </c>
      <c r="G1408" s="11" t="s">
        <v>583</v>
      </c>
      <c r="H1408" s="13">
        <v>427.2</v>
      </c>
    </row>
    <row r="1409" spans="1:8" x14ac:dyDescent="0.25">
      <c r="A1409" s="10">
        <v>35854</v>
      </c>
      <c r="B1409" s="11" t="s">
        <v>8</v>
      </c>
      <c r="C1409" s="11" t="s">
        <v>9</v>
      </c>
      <c r="D1409" s="11" t="s">
        <v>10</v>
      </c>
      <c r="E1409" s="13" t="s">
        <v>13</v>
      </c>
      <c r="F1409" s="11" t="s">
        <v>138</v>
      </c>
      <c r="G1409" s="11" t="s">
        <v>584</v>
      </c>
      <c r="H1409" s="13">
        <v>875</v>
      </c>
    </row>
    <row r="1410" spans="1:8" x14ac:dyDescent="0.25">
      <c r="A1410" s="10">
        <v>35854</v>
      </c>
      <c r="B1410" s="11" t="s">
        <v>8</v>
      </c>
      <c r="C1410" s="11" t="s">
        <v>9</v>
      </c>
      <c r="D1410" s="11" t="s">
        <v>10</v>
      </c>
      <c r="E1410" s="13" t="s">
        <v>13</v>
      </c>
      <c r="F1410" s="11" t="s">
        <v>138</v>
      </c>
      <c r="G1410" s="11" t="s">
        <v>139</v>
      </c>
      <c r="H1410" s="13">
        <v>1355</v>
      </c>
    </row>
    <row r="1411" spans="1:8" x14ac:dyDescent="0.25">
      <c r="A1411" s="10">
        <v>35854</v>
      </c>
      <c r="B1411" s="11" t="s">
        <v>8</v>
      </c>
      <c r="C1411" s="11" t="s">
        <v>9</v>
      </c>
      <c r="D1411" s="11" t="s">
        <v>10</v>
      </c>
      <c r="E1411" s="13" t="s">
        <v>13</v>
      </c>
      <c r="F1411" s="11" t="s">
        <v>138</v>
      </c>
      <c r="G1411" s="11" t="s">
        <v>585</v>
      </c>
      <c r="H1411" s="13">
        <v>550</v>
      </c>
    </row>
    <row r="1412" spans="1:8" x14ac:dyDescent="0.25">
      <c r="A1412" s="10">
        <v>35854</v>
      </c>
      <c r="B1412" s="11" t="s">
        <v>8</v>
      </c>
      <c r="C1412" s="11" t="s">
        <v>9</v>
      </c>
      <c r="D1412" s="11" t="s">
        <v>10</v>
      </c>
      <c r="E1412" s="13" t="s">
        <v>13</v>
      </c>
      <c r="F1412" s="11" t="s">
        <v>111</v>
      </c>
      <c r="G1412" s="11" t="s">
        <v>112</v>
      </c>
      <c r="H1412" s="13">
        <v>6495</v>
      </c>
    </row>
    <row r="1413" spans="1:8" x14ac:dyDescent="0.25">
      <c r="A1413" s="10">
        <v>35854</v>
      </c>
      <c r="B1413" s="11" t="s">
        <v>8</v>
      </c>
      <c r="C1413" s="11" t="s">
        <v>9</v>
      </c>
      <c r="D1413" s="11" t="s">
        <v>10</v>
      </c>
      <c r="E1413" s="13" t="s">
        <v>13</v>
      </c>
      <c r="F1413" s="11" t="s">
        <v>111</v>
      </c>
      <c r="G1413" s="11" t="s">
        <v>267</v>
      </c>
      <c r="H1413" s="13">
        <v>760.7</v>
      </c>
    </row>
    <row r="1414" spans="1:8" x14ac:dyDescent="0.25">
      <c r="A1414" s="10">
        <v>35854</v>
      </c>
      <c r="B1414" s="11" t="s">
        <v>8</v>
      </c>
      <c r="C1414" s="11" t="s">
        <v>9</v>
      </c>
      <c r="D1414" s="11" t="s">
        <v>10</v>
      </c>
      <c r="E1414" s="13" t="s">
        <v>13</v>
      </c>
      <c r="F1414" s="11" t="s">
        <v>111</v>
      </c>
      <c r="G1414" s="11" t="s">
        <v>356</v>
      </c>
      <c r="H1414" s="13">
        <v>1090.5999999999999</v>
      </c>
    </row>
    <row r="1415" spans="1:8" x14ac:dyDescent="0.25">
      <c r="A1415" s="10">
        <v>35854</v>
      </c>
      <c r="B1415" s="11" t="s">
        <v>8</v>
      </c>
      <c r="C1415" s="11" t="s">
        <v>9</v>
      </c>
      <c r="D1415" s="11" t="s">
        <v>10</v>
      </c>
      <c r="E1415" s="13" t="s">
        <v>13</v>
      </c>
      <c r="F1415" s="11" t="s">
        <v>111</v>
      </c>
      <c r="G1415" s="11" t="s">
        <v>586</v>
      </c>
      <c r="H1415" s="13">
        <v>575</v>
      </c>
    </row>
    <row r="1416" spans="1:8" x14ac:dyDescent="0.25">
      <c r="A1416" s="10">
        <v>35854</v>
      </c>
      <c r="B1416" s="11" t="s">
        <v>8</v>
      </c>
      <c r="C1416" s="11" t="s">
        <v>9</v>
      </c>
      <c r="D1416" s="11" t="s">
        <v>10</v>
      </c>
      <c r="E1416" s="13" t="s">
        <v>13</v>
      </c>
      <c r="F1416" s="11" t="s">
        <v>248</v>
      </c>
      <c r="G1416" s="11" t="s">
        <v>262</v>
      </c>
      <c r="H1416" s="13">
        <v>5356.6</v>
      </c>
    </row>
    <row r="1417" spans="1:8" x14ac:dyDescent="0.25">
      <c r="A1417" s="10">
        <v>35854</v>
      </c>
      <c r="B1417" s="11" t="s">
        <v>8</v>
      </c>
      <c r="C1417" s="11" t="s">
        <v>9</v>
      </c>
      <c r="D1417" s="11" t="s">
        <v>10</v>
      </c>
      <c r="E1417" s="13" t="s">
        <v>13</v>
      </c>
      <c r="F1417" s="11" t="s">
        <v>248</v>
      </c>
      <c r="G1417" s="11" t="s">
        <v>587</v>
      </c>
      <c r="H1417" s="13">
        <v>2520</v>
      </c>
    </row>
    <row r="1418" spans="1:8" x14ac:dyDescent="0.25">
      <c r="A1418" s="10">
        <v>35854</v>
      </c>
      <c r="B1418" s="11" t="s">
        <v>8</v>
      </c>
      <c r="C1418" s="11" t="s">
        <v>9</v>
      </c>
      <c r="D1418" s="11" t="s">
        <v>10</v>
      </c>
      <c r="E1418" s="13" t="s">
        <v>13</v>
      </c>
      <c r="F1418" s="11" t="s">
        <v>248</v>
      </c>
      <c r="G1418" s="11" t="s">
        <v>588</v>
      </c>
      <c r="H1418" s="13">
        <v>2411.5</v>
      </c>
    </row>
    <row r="1419" spans="1:8" x14ac:dyDescent="0.25">
      <c r="A1419" s="10">
        <v>35854</v>
      </c>
      <c r="B1419" s="11" t="s">
        <v>8</v>
      </c>
      <c r="C1419" s="11" t="s">
        <v>9</v>
      </c>
      <c r="D1419" s="11" t="s">
        <v>10</v>
      </c>
      <c r="E1419" s="13" t="s">
        <v>13</v>
      </c>
      <c r="F1419" s="11" t="s">
        <v>248</v>
      </c>
      <c r="G1419" s="11" t="s">
        <v>43</v>
      </c>
      <c r="H1419" s="13">
        <v>1061.4000000000001</v>
      </c>
    </row>
    <row r="1420" spans="1:8" x14ac:dyDescent="0.25">
      <c r="A1420" s="10">
        <v>35854</v>
      </c>
      <c r="B1420" s="11" t="s">
        <v>8</v>
      </c>
      <c r="C1420" s="11" t="s">
        <v>9</v>
      </c>
      <c r="D1420" s="11" t="s">
        <v>10</v>
      </c>
      <c r="E1420" s="13" t="s">
        <v>13</v>
      </c>
      <c r="F1420" s="11" t="s">
        <v>19</v>
      </c>
      <c r="G1420" s="11" t="s">
        <v>589</v>
      </c>
      <c r="H1420" s="13">
        <v>1400</v>
      </c>
    </row>
    <row r="1421" spans="1:8" x14ac:dyDescent="0.25">
      <c r="A1421" s="10">
        <v>35854</v>
      </c>
      <c r="B1421" s="11" t="s">
        <v>8</v>
      </c>
      <c r="C1421" s="11" t="s">
        <v>9</v>
      </c>
      <c r="D1421" s="11" t="s">
        <v>10</v>
      </c>
      <c r="E1421" s="13" t="s">
        <v>13</v>
      </c>
      <c r="F1421" s="11" t="s">
        <v>19</v>
      </c>
      <c r="G1421" s="11" t="s">
        <v>573</v>
      </c>
      <c r="H1421" s="13">
        <v>20912.8</v>
      </c>
    </row>
    <row r="1422" spans="1:8" x14ac:dyDescent="0.25">
      <c r="A1422" s="10">
        <v>35854</v>
      </c>
      <c r="B1422" s="11" t="s">
        <v>8</v>
      </c>
      <c r="C1422" s="11" t="s">
        <v>9</v>
      </c>
      <c r="D1422" s="11" t="s">
        <v>10</v>
      </c>
      <c r="E1422" s="13" t="s">
        <v>13</v>
      </c>
      <c r="F1422" s="11" t="s">
        <v>19</v>
      </c>
      <c r="G1422" s="11" t="s">
        <v>590</v>
      </c>
      <c r="H1422" s="13">
        <v>13089.4</v>
      </c>
    </row>
    <row r="1423" spans="1:8" x14ac:dyDescent="0.25">
      <c r="A1423" s="10">
        <v>35854</v>
      </c>
      <c r="B1423" s="11" t="s">
        <v>8</v>
      </c>
      <c r="C1423" s="11" t="s">
        <v>9</v>
      </c>
      <c r="D1423" s="11" t="s">
        <v>10</v>
      </c>
      <c r="E1423" s="13" t="s">
        <v>13</v>
      </c>
      <c r="F1423" s="11" t="s">
        <v>19</v>
      </c>
      <c r="G1423" s="11" t="s">
        <v>574</v>
      </c>
      <c r="H1423" s="13">
        <v>6813.5</v>
      </c>
    </row>
    <row r="1424" spans="1:8" x14ac:dyDescent="0.25">
      <c r="A1424" s="10">
        <v>35854</v>
      </c>
      <c r="B1424" s="11" t="s">
        <v>8</v>
      </c>
      <c r="C1424" s="11" t="s">
        <v>9</v>
      </c>
      <c r="D1424" s="11" t="s">
        <v>10</v>
      </c>
      <c r="E1424" s="13" t="s">
        <v>13</v>
      </c>
      <c r="F1424" s="11" t="s">
        <v>19</v>
      </c>
      <c r="G1424" s="11" t="s">
        <v>21</v>
      </c>
      <c r="H1424" s="13">
        <v>3143.6</v>
      </c>
    </row>
    <row r="1425" spans="1:8" x14ac:dyDescent="0.25">
      <c r="A1425" s="10">
        <v>35854</v>
      </c>
      <c r="B1425" s="11" t="s">
        <v>8</v>
      </c>
      <c r="C1425" s="11" t="s">
        <v>9</v>
      </c>
      <c r="D1425" s="11" t="s">
        <v>10</v>
      </c>
      <c r="E1425" s="13" t="s">
        <v>13</v>
      </c>
      <c r="F1425" s="11" t="s">
        <v>591</v>
      </c>
      <c r="G1425" s="11" t="s">
        <v>608</v>
      </c>
      <c r="H1425" s="13">
        <v>750</v>
      </c>
    </row>
    <row r="1426" spans="1:8" x14ac:dyDescent="0.25">
      <c r="A1426" s="10">
        <v>35854</v>
      </c>
      <c r="B1426" s="11" t="s">
        <v>8</v>
      </c>
      <c r="C1426" s="11" t="s">
        <v>9</v>
      </c>
      <c r="D1426" s="11" t="s">
        <v>10</v>
      </c>
      <c r="E1426" s="13" t="s">
        <v>13</v>
      </c>
      <c r="F1426" s="11" t="s">
        <v>591</v>
      </c>
      <c r="G1426" s="11" t="s">
        <v>592</v>
      </c>
      <c r="H1426" s="13">
        <v>600</v>
      </c>
    </row>
    <row r="1427" spans="1:8" x14ac:dyDescent="0.25">
      <c r="A1427" s="10">
        <v>35854</v>
      </c>
      <c r="B1427" s="11" t="s">
        <v>8</v>
      </c>
      <c r="C1427" s="11" t="s">
        <v>9</v>
      </c>
      <c r="D1427" s="11" t="s">
        <v>10</v>
      </c>
      <c r="E1427" s="13" t="s">
        <v>13</v>
      </c>
      <c r="F1427" s="11" t="s">
        <v>34</v>
      </c>
      <c r="G1427" s="11" t="s">
        <v>593</v>
      </c>
      <c r="H1427" s="13">
        <v>117.5</v>
      </c>
    </row>
    <row r="1428" spans="1:8" x14ac:dyDescent="0.25">
      <c r="A1428" s="10">
        <v>35854</v>
      </c>
      <c r="B1428" s="11" t="s">
        <v>8</v>
      </c>
      <c r="C1428" s="11" t="s">
        <v>9</v>
      </c>
      <c r="D1428" s="11" t="s">
        <v>10</v>
      </c>
      <c r="E1428" s="13" t="s">
        <v>13</v>
      </c>
      <c r="F1428" s="11" t="s">
        <v>34</v>
      </c>
      <c r="G1428" s="11" t="s">
        <v>171</v>
      </c>
      <c r="H1428" s="13">
        <v>1868.8</v>
      </c>
    </row>
    <row r="1429" spans="1:8" x14ac:dyDescent="0.25">
      <c r="A1429" s="10">
        <v>35854</v>
      </c>
      <c r="B1429" s="11" t="s">
        <v>8</v>
      </c>
      <c r="C1429" s="11" t="s">
        <v>9</v>
      </c>
      <c r="D1429" s="11" t="s">
        <v>10</v>
      </c>
      <c r="E1429" s="13" t="s">
        <v>13</v>
      </c>
      <c r="F1429" s="11" t="s">
        <v>34</v>
      </c>
      <c r="G1429" s="11" t="s">
        <v>57</v>
      </c>
      <c r="H1429" s="13">
        <v>5912.7</v>
      </c>
    </row>
    <row r="1430" spans="1:8" x14ac:dyDescent="0.25">
      <c r="A1430" s="10">
        <v>35854</v>
      </c>
      <c r="B1430" s="11" t="s">
        <v>8</v>
      </c>
      <c r="C1430" s="11" t="s">
        <v>9</v>
      </c>
      <c r="D1430" s="11" t="s">
        <v>10</v>
      </c>
      <c r="E1430" s="13" t="s">
        <v>13</v>
      </c>
      <c r="F1430" s="11" t="s">
        <v>34</v>
      </c>
      <c r="G1430" s="11" t="s">
        <v>47</v>
      </c>
      <c r="H1430" s="13">
        <v>1691</v>
      </c>
    </row>
    <row r="1431" spans="1:8" x14ac:dyDescent="0.25">
      <c r="A1431" s="10">
        <v>35854</v>
      </c>
      <c r="B1431" s="11" t="s">
        <v>8</v>
      </c>
      <c r="C1431" s="11" t="s">
        <v>9</v>
      </c>
      <c r="D1431" s="11" t="s">
        <v>10</v>
      </c>
      <c r="E1431" s="13" t="s">
        <v>13</v>
      </c>
      <c r="F1431" s="11" t="s">
        <v>34</v>
      </c>
      <c r="G1431" s="11" t="s">
        <v>36</v>
      </c>
      <c r="H1431" s="13">
        <v>6061.5</v>
      </c>
    </row>
    <row r="1432" spans="1:8" x14ac:dyDescent="0.25">
      <c r="A1432" s="10">
        <v>35854</v>
      </c>
      <c r="B1432" s="11" t="s">
        <v>8</v>
      </c>
      <c r="C1432" s="11" t="s">
        <v>9</v>
      </c>
      <c r="D1432" s="11" t="s">
        <v>10</v>
      </c>
      <c r="E1432" s="13" t="s">
        <v>13</v>
      </c>
      <c r="F1432" s="11" t="s">
        <v>42</v>
      </c>
      <c r="G1432" s="11" t="s">
        <v>594</v>
      </c>
      <c r="H1432" s="13">
        <v>1195</v>
      </c>
    </row>
    <row r="1433" spans="1:8" x14ac:dyDescent="0.25">
      <c r="A1433" s="10">
        <v>35854</v>
      </c>
      <c r="B1433" s="11" t="s">
        <v>8</v>
      </c>
      <c r="C1433" s="11" t="s">
        <v>9</v>
      </c>
      <c r="D1433" s="11" t="s">
        <v>10</v>
      </c>
      <c r="E1433" s="13" t="s">
        <v>13</v>
      </c>
      <c r="F1433" s="11" t="s">
        <v>42</v>
      </c>
      <c r="G1433" s="11" t="s">
        <v>595</v>
      </c>
      <c r="H1433" s="13">
        <v>1803</v>
      </c>
    </row>
    <row r="1434" spans="1:8" x14ac:dyDescent="0.25">
      <c r="A1434" s="10">
        <v>35854</v>
      </c>
      <c r="B1434" s="11" t="s">
        <v>8</v>
      </c>
      <c r="C1434" s="11" t="s">
        <v>9</v>
      </c>
      <c r="D1434" s="11" t="s">
        <v>10</v>
      </c>
      <c r="E1434" s="13" t="s">
        <v>13</v>
      </c>
      <c r="F1434" s="11" t="s">
        <v>14</v>
      </c>
      <c r="G1434" s="11" t="s">
        <v>94</v>
      </c>
      <c r="H1434" s="13">
        <v>5021.3</v>
      </c>
    </row>
    <row r="1435" spans="1:8" x14ac:dyDescent="0.25">
      <c r="A1435" s="10">
        <v>35854</v>
      </c>
      <c r="B1435" s="11" t="s">
        <v>8</v>
      </c>
      <c r="C1435" s="11" t="s">
        <v>9</v>
      </c>
      <c r="D1435" s="11" t="s">
        <v>10</v>
      </c>
      <c r="E1435" s="13" t="s">
        <v>13</v>
      </c>
      <c r="F1435" s="11" t="s">
        <v>14</v>
      </c>
      <c r="G1435" s="11" t="s">
        <v>596</v>
      </c>
      <c r="H1435" s="13">
        <v>1595</v>
      </c>
    </row>
    <row r="1436" spans="1:8" x14ac:dyDescent="0.25">
      <c r="A1436" s="10">
        <v>35854</v>
      </c>
      <c r="B1436" s="11" t="s">
        <v>8</v>
      </c>
      <c r="C1436" s="11" t="s">
        <v>9</v>
      </c>
      <c r="D1436" s="11" t="s">
        <v>10</v>
      </c>
      <c r="E1436" s="13" t="s">
        <v>13</v>
      </c>
      <c r="F1436" s="11" t="s">
        <v>14</v>
      </c>
      <c r="G1436" s="11" t="s">
        <v>597</v>
      </c>
      <c r="H1436" s="13">
        <v>1725</v>
      </c>
    </row>
    <row r="1437" spans="1:8" x14ac:dyDescent="0.25">
      <c r="A1437" s="10">
        <v>35854</v>
      </c>
      <c r="B1437" s="11" t="s">
        <v>8</v>
      </c>
      <c r="C1437" s="11" t="s">
        <v>9</v>
      </c>
      <c r="D1437" s="11" t="s">
        <v>10</v>
      </c>
      <c r="E1437" s="13" t="s">
        <v>13</v>
      </c>
      <c r="F1437" s="11" t="s">
        <v>11</v>
      </c>
      <c r="G1437" s="11" t="s">
        <v>598</v>
      </c>
      <c r="H1437" s="13">
        <v>1932.3</v>
      </c>
    </row>
    <row r="1438" spans="1:8" x14ac:dyDescent="0.25">
      <c r="A1438" s="10">
        <v>35854</v>
      </c>
      <c r="B1438" s="11" t="s">
        <v>8</v>
      </c>
      <c r="C1438" s="11" t="s">
        <v>9</v>
      </c>
      <c r="D1438" s="11" t="s">
        <v>10</v>
      </c>
      <c r="E1438" s="13" t="s">
        <v>13</v>
      </c>
      <c r="F1438" s="11" t="s">
        <v>11</v>
      </c>
      <c r="G1438" s="11" t="s">
        <v>150</v>
      </c>
      <c r="H1438" s="13">
        <v>9544.7999999999993</v>
      </c>
    </row>
    <row r="1439" spans="1:8" x14ac:dyDescent="0.25">
      <c r="A1439" s="10">
        <v>35854</v>
      </c>
      <c r="B1439" s="11" t="s">
        <v>8</v>
      </c>
      <c r="C1439" s="11" t="s">
        <v>9</v>
      </c>
      <c r="D1439" s="11" t="s">
        <v>10</v>
      </c>
      <c r="E1439" s="13" t="s">
        <v>13</v>
      </c>
      <c r="F1439" s="11" t="s">
        <v>11</v>
      </c>
      <c r="G1439" s="11" t="s">
        <v>576</v>
      </c>
      <c r="H1439" s="13">
        <v>10988.8</v>
      </c>
    </row>
    <row r="1440" spans="1:8" x14ac:dyDescent="0.25">
      <c r="A1440" s="10">
        <v>35854</v>
      </c>
      <c r="B1440" s="11" t="s">
        <v>8</v>
      </c>
      <c r="C1440" s="11" t="s">
        <v>9</v>
      </c>
      <c r="D1440" s="11" t="s">
        <v>10</v>
      </c>
      <c r="E1440" s="13" t="s">
        <v>13</v>
      </c>
      <c r="F1440" s="11" t="s">
        <v>126</v>
      </c>
      <c r="G1440" s="11" t="s">
        <v>599</v>
      </c>
      <c r="H1440" s="13">
        <v>3150.8</v>
      </c>
    </row>
    <row r="1441" spans="1:8" x14ac:dyDescent="0.25">
      <c r="A1441" s="10">
        <v>35854</v>
      </c>
      <c r="B1441" s="11" t="s">
        <v>8</v>
      </c>
      <c r="C1441" s="11" t="s">
        <v>9</v>
      </c>
      <c r="D1441" s="11" t="s">
        <v>10</v>
      </c>
      <c r="E1441" s="13" t="s">
        <v>13</v>
      </c>
      <c r="F1441" s="11" t="s">
        <v>126</v>
      </c>
      <c r="G1441" s="11" t="s">
        <v>570</v>
      </c>
      <c r="H1441" s="13">
        <v>1384.3</v>
      </c>
    </row>
    <row r="1442" spans="1:8" x14ac:dyDescent="0.25">
      <c r="A1442" s="10">
        <v>35854</v>
      </c>
      <c r="B1442" s="11" t="s">
        <v>8</v>
      </c>
      <c r="C1442" s="11" t="s">
        <v>9</v>
      </c>
      <c r="D1442" s="11" t="s">
        <v>10</v>
      </c>
      <c r="E1442" s="13" t="s">
        <v>13</v>
      </c>
      <c r="F1442" s="11" t="s">
        <v>126</v>
      </c>
      <c r="G1442" s="11" t="s">
        <v>600</v>
      </c>
      <c r="H1442" s="13">
        <v>200</v>
      </c>
    </row>
    <row r="1443" spans="1:8" x14ac:dyDescent="0.25">
      <c r="A1443" s="10">
        <v>35854</v>
      </c>
      <c r="B1443" s="11" t="s">
        <v>8</v>
      </c>
      <c r="C1443" s="11" t="s">
        <v>9</v>
      </c>
      <c r="D1443" s="11" t="s">
        <v>10</v>
      </c>
      <c r="E1443" s="13" t="s">
        <v>188</v>
      </c>
      <c r="F1443" s="11" t="s">
        <v>188</v>
      </c>
      <c r="G1443" s="11" t="s">
        <v>602</v>
      </c>
      <c r="H1443" s="13">
        <v>465.8</v>
      </c>
    </row>
    <row r="1444" spans="1:8" x14ac:dyDescent="0.25">
      <c r="A1444" s="10">
        <v>35854</v>
      </c>
      <c r="B1444" s="11" t="s">
        <v>8</v>
      </c>
      <c r="C1444" s="11" t="s">
        <v>9</v>
      </c>
      <c r="D1444" s="11" t="s">
        <v>10</v>
      </c>
      <c r="E1444" s="13" t="s">
        <v>188</v>
      </c>
      <c r="F1444" s="11" t="s">
        <v>188</v>
      </c>
      <c r="G1444" s="11" t="s">
        <v>187</v>
      </c>
      <c r="H1444" s="13">
        <v>8360.6</v>
      </c>
    </row>
    <row r="1445" spans="1:8" x14ac:dyDescent="0.25">
      <c r="A1445" s="10">
        <v>35854</v>
      </c>
      <c r="B1445" s="11" t="s">
        <v>97</v>
      </c>
      <c r="C1445" s="11" t="s">
        <v>98</v>
      </c>
      <c r="D1445" s="11" t="s">
        <v>99</v>
      </c>
      <c r="E1445" s="13" t="s">
        <v>89</v>
      </c>
      <c r="F1445" s="11" t="s">
        <v>102</v>
      </c>
      <c r="G1445" s="11" t="s">
        <v>106</v>
      </c>
      <c r="H1445" s="13">
        <v>260</v>
      </c>
    </row>
    <row r="1446" spans="1:8" x14ac:dyDescent="0.25">
      <c r="A1446" s="10">
        <v>35854</v>
      </c>
      <c r="B1446" s="11" t="s">
        <v>97</v>
      </c>
      <c r="C1446" s="11" t="s">
        <v>98</v>
      </c>
      <c r="D1446" s="11" t="s">
        <v>99</v>
      </c>
      <c r="E1446" s="13" t="s">
        <v>89</v>
      </c>
      <c r="F1446" s="11" t="s">
        <v>102</v>
      </c>
      <c r="G1446" s="11" t="s">
        <v>103</v>
      </c>
      <c r="H1446" s="13">
        <v>1158.0999999999999</v>
      </c>
    </row>
    <row r="1447" spans="1:8" x14ac:dyDescent="0.25">
      <c r="A1447" s="10">
        <v>35854</v>
      </c>
      <c r="B1447" s="11" t="s">
        <v>97</v>
      </c>
      <c r="C1447" s="11" t="s">
        <v>98</v>
      </c>
      <c r="D1447" s="11" t="s">
        <v>99</v>
      </c>
      <c r="E1447" s="13" t="s">
        <v>13</v>
      </c>
      <c r="F1447" s="11" t="s">
        <v>71</v>
      </c>
      <c r="G1447" s="11" t="s">
        <v>230</v>
      </c>
      <c r="H1447" s="13">
        <v>100</v>
      </c>
    </row>
    <row r="1448" spans="1:8" x14ac:dyDescent="0.25">
      <c r="A1448" s="10">
        <v>35854</v>
      </c>
      <c r="B1448" s="11" t="s">
        <v>97</v>
      </c>
      <c r="C1448" s="11" t="s">
        <v>130</v>
      </c>
      <c r="D1448" s="11" t="s">
        <v>288</v>
      </c>
      <c r="E1448" s="13" t="s">
        <v>13</v>
      </c>
      <c r="F1448" s="11" t="s">
        <v>71</v>
      </c>
      <c r="G1448" s="11" t="s">
        <v>117</v>
      </c>
      <c r="H1448" s="13">
        <v>100</v>
      </c>
    </row>
    <row r="1449" spans="1:8" x14ac:dyDescent="0.25">
      <c r="A1449" s="10">
        <v>35854</v>
      </c>
      <c r="B1449" s="11" t="s">
        <v>97</v>
      </c>
      <c r="C1449" s="11" t="s">
        <v>130</v>
      </c>
      <c r="D1449" s="11" t="s">
        <v>288</v>
      </c>
      <c r="E1449" s="13" t="s">
        <v>13</v>
      </c>
      <c r="F1449" s="11" t="s">
        <v>138</v>
      </c>
      <c r="G1449" s="11" t="s">
        <v>584</v>
      </c>
      <c r="H1449" s="13">
        <v>650</v>
      </c>
    </row>
    <row r="1450" spans="1:8" x14ac:dyDescent="0.25">
      <c r="A1450" s="10">
        <v>35854</v>
      </c>
      <c r="B1450" s="11" t="s">
        <v>97</v>
      </c>
      <c r="C1450" s="11" t="s">
        <v>130</v>
      </c>
      <c r="D1450" s="11" t="s">
        <v>288</v>
      </c>
      <c r="E1450" s="13" t="s">
        <v>13</v>
      </c>
      <c r="F1450" s="11" t="s">
        <v>11</v>
      </c>
      <c r="G1450" s="11" t="s">
        <v>576</v>
      </c>
      <c r="H1450" s="13">
        <v>300</v>
      </c>
    </row>
    <row r="1451" spans="1:8" x14ac:dyDescent="0.25">
      <c r="A1451" s="10">
        <v>35854</v>
      </c>
      <c r="B1451" s="11" t="s">
        <v>97</v>
      </c>
      <c r="C1451" s="11" t="s">
        <v>130</v>
      </c>
      <c r="D1451" s="11" t="s">
        <v>280</v>
      </c>
      <c r="E1451" s="13" t="s">
        <v>13</v>
      </c>
      <c r="F1451" s="11" t="s">
        <v>19</v>
      </c>
      <c r="G1451" s="11" t="s">
        <v>573</v>
      </c>
      <c r="H1451" s="13">
        <v>170.1</v>
      </c>
    </row>
    <row r="1452" spans="1:8" x14ac:dyDescent="0.25">
      <c r="A1452" s="10">
        <v>35854</v>
      </c>
      <c r="B1452" s="11" t="s">
        <v>97</v>
      </c>
      <c r="C1452" s="11" t="s">
        <v>130</v>
      </c>
      <c r="D1452" s="11" t="s">
        <v>131</v>
      </c>
      <c r="E1452" s="13" t="s">
        <v>89</v>
      </c>
      <c r="F1452" s="11" t="s">
        <v>90</v>
      </c>
      <c r="G1452" s="11" t="s">
        <v>90</v>
      </c>
      <c r="H1452" s="13">
        <v>200</v>
      </c>
    </row>
    <row r="1453" spans="1:8" x14ac:dyDescent="0.25">
      <c r="A1453" s="10">
        <v>35854</v>
      </c>
      <c r="B1453" s="11" t="s">
        <v>97</v>
      </c>
      <c r="C1453" s="11" t="s">
        <v>130</v>
      </c>
      <c r="D1453" s="11" t="s">
        <v>131</v>
      </c>
      <c r="E1453" s="13" t="s">
        <v>13</v>
      </c>
      <c r="F1453" s="11" t="s">
        <v>71</v>
      </c>
      <c r="G1453" s="11" t="s">
        <v>575</v>
      </c>
      <c r="H1453" s="13">
        <v>250</v>
      </c>
    </row>
    <row r="1454" spans="1:8" x14ac:dyDescent="0.25">
      <c r="A1454" s="10">
        <v>35854</v>
      </c>
      <c r="B1454" s="11" t="s">
        <v>97</v>
      </c>
      <c r="C1454" s="11" t="s">
        <v>130</v>
      </c>
      <c r="D1454" s="11" t="s">
        <v>131</v>
      </c>
      <c r="E1454" s="13" t="s">
        <v>13</v>
      </c>
      <c r="F1454" s="11" t="s">
        <v>71</v>
      </c>
      <c r="G1454" s="11" t="s">
        <v>230</v>
      </c>
      <c r="H1454" s="13">
        <v>250</v>
      </c>
    </row>
    <row r="1455" spans="1:8" x14ac:dyDescent="0.25">
      <c r="A1455" s="10">
        <v>35854</v>
      </c>
      <c r="B1455" s="11" t="s">
        <v>97</v>
      </c>
      <c r="C1455" s="11" t="s">
        <v>130</v>
      </c>
      <c r="D1455" s="11" t="s">
        <v>131</v>
      </c>
      <c r="E1455" s="13" t="s">
        <v>13</v>
      </c>
      <c r="F1455" s="11" t="s">
        <v>71</v>
      </c>
      <c r="G1455" s="11" t="s">
        <v>117</v>
      </c>
      <c r="H1455" s="13">
        <v>401.1</v>
      </c>
    </row>
    <row r="1456" spans="1:8" x14ac:dyDescent="0.25">
      <c r="A1456" s="10">
        <v>35854</v>
      </c>
      <c r="B1456" s="11" t="s">
        <v>97</v>
      </c>
      <c r="C1456" s="11" t="s">
        <v>130</v>
      </c>
      <c r="D1456" s="11" t="s">
        <v>131</v>
      </c>
      <c r="E1456" s="13" t="s">
        <v>13</v>
      </c>
      <c r="F1456" s="11" t="s">
        <v>571</v>
      </c>
      <c r="G1456" s="11" t="s">
        <v>364</v>
      </c>
      <c r="H1456" s="13">
        <v>350.1</v>
      </c>
    </row>
    <row r="1457" spans="1:8" x14ac:dyDescent="0.25">
      <c r="A1457" s="10">
        <v>35854</v>
      </c>
      <c r="B1457" s="11" t="s">
        <v>97</v>
      </c>
      <c r="C1457" s="11" t="s">
        <v>130</v>
      </c>
      <c r="D1457" s="11" t="s">
        <v>131</v>
      </c>
      <c r="E1457" s="13" t="s">
        <v>13</v>
      </c>
      <c r="F1457" s="11" t="s">
        <v>19</v>
      </c>
      <c r="G1457" s="11" t="s">
        <v>574</v>
      </c>
      <c r="H1457" s="13">
        <v>748</v>
      </c>
    </row>
    <row r="1458" spans="1:8" x14ac:dyDescent="0.25">
      <c r="A1458" s="10">
        <v>35854</v>
      </c>
      <c r="B1458" s="11" t="s">
        <v>97</v>
      </c>
      <c r="C1458" s="11" t="s">
        <v>130</v>
      </c>
      <c r="D1458" s="11" t="s">
        <v>131</v>
      </c>
      <c r="E1458" s="13" t="s">
        <v>13</v>
      </c>
      <c r="F1458" s="11" t="s">
        <v>11</v>
      </c>
      <c r="G1458" s="11" t="s">
        <v>150</v>
      </c>
      <c r="H1458" s="13">
        <v>372.9</v>
      </c>
    </row>
    <row r="1459" spans="1:8" x14ac:dyDescent="0.25">
      <c r="A1459" s="10">
        <v>35854</v>
      </c>
      <c r="B1459" s="11" t="s">
        <v>97</v>
      </c>
      <c r="C1459" s="11" t="s">
        <v>130</v>
      </c>
      <c r="D1459" s="11" t="s">
        <v>131</v>
      </c>
      <c r="E1459" s="13" t="s">
        <v>13</v>
      </c>
      <c r="F1459" s="11" t="s">
        <v>126</v>
      </c>
      <c r="G1459" s="11" t="s">
        <v>570</v>
      </c>
      <c r="H1459" s="13">
        <v>350</v>
      </c>
    </row>
    <row r="1460" spans="1:8" x14ac:dyDescent="0.25">
      <c r="A1460" s="10">
        <v>35854</v>
      </c>
      <c r="B1460" s="11" t="s">
        <v>97</v>
      </c>
      <c r="C1460" s="11" t="s">
        <v>130</v>
      </c>
      <c r="D1460" s="11" t="s">
        <v>466</v>
      </c>
      <c r="E1460" s="13" t="s">
        <v>13</v>
      </c>
      <c r="F1460" s="11" t="s">
        <v>138</v>
      </c>
      <c r="G1460" s="11" t="s">
        <v>585</v>
      </c>
      <c r="H1460" s="13">
        <v>750</v>
      </c>
    </row>
    <row r="1461" spans="1:8" x14ac:dyDescent="0.25">
      <c r="A1461" s="10">
        <v>35885</v>
      </c>
      <c r="B1461" s="11" t="s">
        <v>8</v>
      </c>
      <c r="C1461" s="11" t="s">
        <v>67</v>
      </c>
      <c r="D1461" s="11" t="s">
        <v>459</v>
      </c>
      <c r="E1461" s="13" t="s">
        <v>13</v>
      </c>
      <c r="F1461" s="11" t="s">
        <v>111</v>
      </c>
      <c r="G1461" s="11" t="s">
        <v>356</v>
      </c>
      <c r="H1461" s="13">
        <v>360</v>
      </c>
    </row>
    <row r="1462" spans="1:8" x14ac:dyDescent="0.25">
      <c r="A1462" s="10">
        <v>35885</v>
      </c>
      <c r="B1462" s="11" t="s">
        <v>8</v>
      </c>
      <c r="C1462" s="11" t="s">
        <v>67</v>
      </c>
      <c r="D1462" s="11" t="s">
        <v>455</v>
      </c>
      <c r="E1462" s="13" t="s">
        <v>13</v>
      </c>
      <c r="F1462" s="11" t="s">
        <v>126</v>
      </c>
      <c r="G1462" s="11" t="s">
        <v>570</v>
      </c>
      <c r="H1462" s="13">
        <v>140</v>
      </c>
    </row>
    <row r="1463" spans="1:8" x14ac:dyDescent="0.25">
      <c r="A1463" s="10">
        <v>35885</v>
      </c>
      <c r="B1463" s="11" t="s">
        <v>8</v>
      </c>
      <c r="C1463" s="11" t="s">
        <v>67</v>
      </c>
      <c r="D1463" s="11" t="s">
        <v>456</v>
      </c>
      <c r="E1463" s="13" t="s">
        <v>13</v>
      </c>
      <c r="F1463" s="11" t="s">
        <v>11</v>
      </c>
      <c r="G1463" s="11" t="s">
        <v>150</v>
      </c>
      <c r="H1463" s="13">
        <v>962</v>
      </c>
    </row>
    <row r="1464" spans="1:8" x14ac:dyDescent="0.25">
      <c r="A1464" s="10">
        <v>35885</v>
      </c>
      <c r="B1464" s="11" t="s">
        <v>8</v>
      </c>
      <c r="C1464" s="11" t="s">
        <v>67</v>
      </c>
      <c r="D1464" s="11" t="s">
        <v>68</v>
      </c>
      <c r="E1464" s="13" t="s">
        <v>13</v>
      </c>
      <c r="F1464" s="11" t="s">
        <v>571</v>
      </c>
      <c r="G1464" s="11" t="s">
        <v>572</v>
      </c>
      <c r="H1464" s="13">
        <v>150</v>
      </c>
    </row>
    <row r="1465" spans="1:8" x14ac:dyDescent="0.25">
      <c r="A1465" s="10">
        <v>35885</v>
      </c>
      <c r="B1465" s="11" t="s">
        <v>8</v>
      </c>
      <c r="C1465" s="11" t="s">
        <v>67</v>
      </c>
      <c r="D1465" s="11" t="s">
        <v>457</v>
      </c>
      <c r="E1465" s="13" t="s">
        <v>13</v>
      </c>
      <c r="F1465" s="11" t="s">
        <v>126</v>
      </c>
      <c r="G1465" s="11" t="s">
        <v>570</v>
      </c>
      <c r="H1465" s="13">
        <v>175</v>
      </c>
    </row>
    <row r="1466" spans="1:8" x14ac:dyDescent="0.25">
      <c r="A1466" s="10">
        <v>35885</v>
      </c>
      <c r="B1466" s="11" t="s">
        <v>8</v>
      </c>
      <c r="C1466" s="11" t="s">
        <v>67</v>
      </c>
      <c r="D1466" s="11" t="s">
        <v>328</v>
      </c>
      <c r="E1466" s="13" t="s">
        <v>13</v>
      </c>
      <c r="F1466" s="11" t="s">
        <v>29</v>
      </c>
      <c r="G1466" s="11" t="s">
        <v>30</v>
      </c>
      <c r="H1466" s="13">
        <v>110</v>
      </c>
    </row>
    <row r="1467" spans="1:8" x14ac:dyDescent="0.25">
      <c r="A1467" s="10">
        <v>35885</v>
      </c>
      <c r="B1467" s="11" t="s">
        <v>8</v>
      </c>
      <c r="C1467" s="11" t="s">
        <v>67</v>
      </c>
      <c r="D1467" s="11" t="s">
        <v>328</v>
      </c>
      <c r="E1467" s="13" t="s">
        <v>13</v>
      </c>
      <c r="F1467" s="11" t="s">
        <v>571</v>
      </c>
      <c r="G1467" s="11" t="s">
        <v>572</v>
      </c>
      <c r="H1467" s="13">
        <v>126.7</v>
      </c>
    </row>
    <row r="1468" spans="1:8" x14ac:dyDescent="0.25">
      <c r="A1468" s="10">
        <v>35885</v>
      </c>
      <c r="B1468" s="11" t="s">
        <v>8</v>
      </c>
      <c r="C1468" s="11" t="s">
        <v>67</v>
      </c>
      <c r="D1468" s="11" t="s">
        <v>328</v>
      </c>
      <c r="E1468" s="13" t="s">
        <v>13</v>
      </c>
      <c r="F1468" s="11" t="s">
        <v>19</v>
      </c>
      <c r="G1468" s="11" t="s">
        <v>573</v>
      </c>
      <c r="H1468" s="13">
        <v>1836</v>
      </c>
    </row>
    <row r="1469" spans="1:8" x14ac:dyDescent="0.25">
      <c r="A1469" s="10">
        <v>35885</v>
      </c>
      <c r="B1469" s="11" t="s">
        <v>8</v>
      </c>
      <c r="C1469" s="11" t="s">
        <v>67</v>
      </c>
      <c r="D1469" s="11" t="s">
        <v>328</v>
      </c>
      <c r="E1469" s="13" t="s">
        <v>13</v>
      </c>
      <c r="F1469" s="11" t="s">
        <v>11</v>
      </c>
      <c r="G1469" s="11" t="s">
        <v>576</v>
      </c>
      <c r="H1469" s="13">
        <v>314</v>
      </c>
    </row>
    <row r="1470" spans="1:8" x14ac:dyDescent="0.25">
      <c r="A1470" s="10">
        <v>35885</v>
      </c>
      <c r="B1470" s="11" t="s">
        <v>8</v>
      </c>
      <c r="C1470" s="11" t="s">
        <v>67</v>
      </c>
      <c r="D1470" s="11" t="s">
        <v>328</v>
      </c>
      <c r="E1470" s="13" t="s">
        <v>188</v>
      </c>
      <c r="F1470" s="11" t="s">
        <v>188</v>
      </c>
      <c r="G1470" s="11" t="s">
        <v>187</v>
      </c>
      <c r="H1470" s="13">
        <v>2389.4</v>
      </c>
    </row>
    <row r="1471" spans="1:8" x14ac:dyDescent="0.25">
      <c r="A1471" s="10">
        <v>35885</v>
      </c>
      <c r="B1471" s="11" t="s">
        <v>8</v>
      </c>
      <c r="C1471" s="11" t="s">
        <v>9</v>
      </c>
      <c r="D1471" s="11" t="s">
        <v>251</v>
      </c>
      <c r="E1471" s="13" t="s">
        <v>13</v>
      </c>
      <c r="F1471" s="11" t="s">
        <v>11</v>
      </c>
      <c r="G1471" s="11" t="s">
        <v>576</v>
      </c>
      <c r="H1471" s="13">
        <v>300</v>
      </c>
    </row>
    <row r="1472" spans="1:8" x14ac:dyDescent="0.25">
      <c r="A1472" s="10">
        <v>35885</v>
      </c>
      <c r="B1472" s="11" t="s">
        <v>8</v>
      </c>
      <c r="C1472" s="11" t="s">
        <v>9</v>
      </c>
      <c r="D1472" s="11" t="s">
        <v>153</v>
      </c>
      <c r="E1472" s="13" t="s">
        <v>13</v>
      </c>
      <c r="F1472" s="11" t="s">
        <v>71</v>
      </c>
      <c r="G1472" s="11" t="s">
        <v>575</v>
      </c>
      <c r="H1472" s="13">
        <v>265</v>
      </c>
    </row>
    <row r="1473" spans="1:8" x14ac:dyDescent="0.25">
      <c r="A1473" s="10">
        <v>35885</v>
      </c>
      <c r="B1473" s="11" t="s">
        <v>8</v>
      </c>
      <c r="C1473" s="11" t="s">
        <v>9</v>
      </c>
      <c r="D1473" s="11" t="s">
        <v>153</v>
      </c>
      <c r="E1473" s="13" t="s">
        <v>13</v>
      </c>
      <c r="F1473" s="11" t="s">
        <v>71</v>
      </c>
      <c r="G1473" s="11" t="s">
        <v>69</v>
      </c>
      <c r="H1473" s="13">
        <v>200</v>
      </c>
    </row>
    <row r="1474" spans="1:8" x14ac:dyDescent="0.25">
      <c r="A1474" s="10">
        <v>35885</v>
      </c>
      <c r="B1474" s="11" t="s">
        <v>8</v>
      </c>
      <c r="C1474" s="11" t="s">
        <v>9</v>
      </c>
      <c r="D1474" s="11" t="s">
        <v>153</v>
      </c>
      <c r="E1474" s="13" t="s">
        <v>13</v>
      </c>
      <c r="F1474" s="11" t="s">
        <v>71</v>
      </c>
      <c r="G1474" s="11" t="s">
        <v>230</v>
      </c>
      <c r="H1474" s="13">
        <v>1800</v>
      </c>
    </row>
    <row r="1475" spans="1:8" x14ac:dyDescent="0.25">
      <c r="A1475" s="10">
        <v>35885</v>
      </c>
      <c r="B1475" s="11" t="s">
        <v>8</v>
      </c>
      <c r="C1475" s="11" t="s">
        <v>9</v>
      </c>
      <c r="D1475" s="11" t="s">
        <v>153</v>
      </c>
      <c r="E1475" s="13" t="s">
        <v>13</v>
      </c>
      <c r="F1475" s="11" t="s">
        <v>71</v>
      </c>
      <c r="G1475" s="11" t="s">
        <v>200</v>
      </c>
      <c r="H1475" s="13">
        <v>325</v>
      </c>
    </row>
    <row r="1476" spans="1:8" x14ac:dyDescent="0.25">
      <c r="A1476" s="10">
        <v>35885</v>
      </c>
      <c r="B1476" s="11" t="s">
        <v>8</v>
      </c>
      <c r="C1476" s="11" t="s">
        <v>9</v>
      </c>
      <c r="D1476" s="11" t="s">
        <v>153</v>
      </c>
      <c r="E1476" s="13" t="s">
        <v>13</v>
      </c>
      <c r="F1476" s="11" t="s">
        <v>71</v>
      </c>
      <c r="G1476" s="11" t="s">
        <v>117</v>
      </c>
      <c r="H1476" s="13">
        <v>340</v>
      </c>
    </row>
    <row r="1477" spans="1:8" x14ac:dyDescent="0.25">
      <c r="A1477" s="10">
        <v>35885</v>
      </c>
      <c r="B1477" s="11" t="s">
        <v>8</v>
      </c>
      <c r="C1477" s="11" t="s">
        <v>9</v>
      </c>
      <c r="D1477" s="11" t="s">
        <v>153</v>
      </c>
      <c r="E1477" s="13" t="s">
        <v>13</v>
      </c>
      <c r="F1477" s="11" t="s">
        <v>161</v>
      </c>
      <c r="G1477" s="11" t="s">
        <v>162</v>
      </c>
      <c r="H1477" s="13">
        <v>167.5</v>
      </c>
    </row>
    <row r="1478" spans="1:8" x14ac:dyDescent="0.25">
      <c r="A1478" s="10">
        <v>35885</v>
      </c>
      <c r="B1478" s="11" t="s">
        <v>8</v>
      </c>
      <c r="C1478" s="11" t="s">
        <v>9</v>
      </c>
      <c r="D1478" s="11" t="s">
        <v>153</v>
      </c>
      <c r="E1478" s="13" t="s">
        <v>13</v>
      </c>
      <c r="F1478" s="11" t="s">
        <v>571</v>
      </c>
      <c r="G1478" s="11" t="s">
        <v>364</v>
      </c>
      <c r="H1478" s="13">
        <v>285</v>
      </c>
    </row>
    <row r="1479" spans="1:8" x14ac:dyDescent="0.25">
      <c r="A1479" s="10">
        <v>35885</v>
      </c>
      <c r="B1479" s="11" t="s">
        <v>8</v>
      </c>
      <c r="C1479" s="11" t="s">
        <v>9</v>
      </c>
      <c r="D1479" s="11" t="s">
        <v>153</v>
      </c>
      <c r="E1479" s="13" t="s">
        <v>13</v>
      </c>
      <c r="F1479" s="11" t="s">
        <v>571</v>
      </c>
      <c r="G1479" s="11" t="s">
        <v>572</v>
      </c>
      <c r="H1479" s="13">
        <v>125</v>
      </c>
    </row>
    <row r="1480" spans="1:8" x14ac:dyDescent="0.25">
      <c r="A1480" s="10">
        <v>35885</v>
      </c>
      <c r="B1480" s="11" t="s">
        <v>8</v>
      </c>
      <c r="C1480" s="11" t="s">
        <v>9</v>
      </c>
      <c r="D1480" s="11" t="s">
        <v>153</v>
      </c>
      <c r="E1480" s="13" t="s">
        <v>13</v>
      </c>
      <c r="F1480" s="11" t="s">
        <v>138</v>
      </c>
      <c r="G1480" s="11" t="s">
        <v>205</v>
      </c>
      <c r="H1480" s="13">
        <v>1220</v>
      </c>
    </row>
    <row r="1481" spans="1:8" x14ac:dyDescent="0.25">
      <c r="A1481" s="10">
        <v>35885</v>
      </c>
      <c r="B1481" s="11" t="s">
        <v>8</v>
      </c>
      <c r="C1481" s="11" t="s">
        <v>9</v>
      </c>
      <c r="D1481" s="11" t="s">
        <v>153</v>
      </c>
      <c r="E1481" s="13" t="s">
        <v>13</v>
      </c>
      <c r="F1481" s="11" t="s">
        <v>19</v>
      </c>
      <c r="G1481" s="11" t="s">
        <v>573</v>
      </c>
      <c r="H1481" s="13">
        <v>1815</v>
      </c>
    </row>
    <row r="1482" spans="1:8" x14ac:dyDescent="0.25">
      <c r="A1482" s="10">
        <v>35885</v>
      </c>
      <c r="B1482" s="11" t="s">
        <v>8</v>
      </c>
      <c r="C1482" s="11" t="s">
        <v>9</v>
      </c>
      <c r="D1482" s="11" t="s">
        <v>153</v>
      </c>
      <c r="E1482" s="13" t="s">
        <v>13</v>
      </c>
      <c r="F1482" s="11" t="s">
        <v>19</v>
      </c>
      <c r="G1482" s="11" t="s">
        <v>574</v>
      </c>
      <c r="H1482" s="13">
        <v>200</v>
      </c>
    </row>
    <row r="1483" spans="1:8" x14ac:dyDescent="0.25">
      <c r="A1483" s="10">
        <v>35885</v>
      </c>
      <c r="B1483" s="11" t="s">
        <v>8</v>
      </c>
      <c r="C1483" s="11" t="s">
        <v>9</v>
      </c>
      <c r="D1483" s="11" t="s">
        <v>153</v>
      </c>
      <c r="E1483" s="13" t="s">
        <v>13</v>
      </c>
      <c r="F1483" s="11" t="s">
        <v>19</v>
      </c>
      <c r="G1483" s="11" t="s">
        <v>21</v>
      </c>
      <c r="H1483" s="13">
        <v>150</v>
      </c>
    </row>
    <row r="1484" spans="1:8" x14ac:dyDescent="0.25">
      <c r="A1484" s="10">
        <v>35885</v>
      </c>
      <c r="B1484" s="11" t="s">
        <v>8</v>
      </c>
      <c r="C1484" s="11" t="s">
        <v>9</v>
      </c>
      <c r="D1484" s="11" t="s">
        <v>153</v>
      </c>
      <c r="E1484" s="13" t="s">
        <v>13</v>
      </c>
      <c r="F1484" s="11" t="s">
        <v>34</v>
      </c>
      <c r="G1484" s="11" t="s">
        <v>36</v>
      </c>
      <c r="H1484" s="13">
        <v>779.2</v>
      </c>
    </row>
    <row r="1485" spans="1:8" x14ac:dyDescent="0.25">
      <c r="A1485" s="10">
        <v>35885</v>
      </c>
      <c r="B1485" s="11" t="s">
        <v>8</v>
      </c>
      <c r="C1485" s="11" t="s">
        <v>9</v>
      </c>
      <c r="D1485" s="11" t="s">
        <v>153</v>
      </c>
      <c r="E1485" s="13" t="s">
        <v>13</v>
      </c>
      <c r="F1485" s="11" t="s">
        <v>11</v>
      </c>
      <c r="G1485" s="11" t="s">
        <v>150</v>
      </c>
      <c r="H1485" s="13">
        <v>1960</v>
      </c>
    </row>
    <row r="1486" spans="1:8" x14ac:dyDescent="0.25">
      <c r="A1486" s="10">
        <v>35885</v>
      </c>
      <c r="B1486" s="11" t="s">
        <v>8</v>
      </c>
      <c r="C1486" s="11" t="s">
        <v>9</v>
      </c>
      <c r="D1486" s="11" t="s">
        <v>153</v>
      </c>
      <c r="E1486" s="13" t="s">
        <v>13</v>
      </c>
      <c r="F1486" s="11" t="s">
        <v>11</v>
      </c>
      <c r="G1486" s="11" t="s">
        <v>576</v>
      </c>
      <c r="H1486" s="13">
        <v>120</v>
      </c>
    </row>
    <row r="1487" spans="1:8" x14ac:dyDescent="0.25">
      <c r="A1487" s="10">
        <v>35885</v>
      </c>
      <c r="B1487" s="11" t="s">
        <v>8</v>
      </c>
      <c r="C1487" s="11" t="s">
        <v>9</v>
      </c>
      <c r="D1487" s="11" t="s">
        <v>153</v>
      </c>
      <c r="E1487" s="13" t="s">
        <v>13</v>
      </c>
      <c r="F1487" s="11" t="s">
        <v>126</v>
      </c>
      <c r="G1487" s="11" t="s">
        <v>570</v>
      </c>
      <c r="H1487" s="13">
        <v>375</v>
      </c>
    </row>
    <row r="1488" spans="1:8" x14ac:dyDescent="0.25">
      <c r="A1488" s="10">
        <v>35885</v>
      </c>
      <c r="B1488" s="11" t="s">
        <v>8</v>
      </c>
      <c r="C1488" s="11" t="s">
        <v>9</v>
      </c>
      <c r="D1488" s="11" t="s">
        <v>10</v>
      </c>
      <c r="E1488" s="13" t="s">
        <v>89</v>
      </c>
      <c r="F1488" s="11" t="s">
        <v>90</v>
      </c>
      <c r="G1488" s="11" t="s">
        <v>90</v>
      </c>
      <c r="H1488" s="13">
        <v>5128.3</v>
      </c>
    </row>
    <row r="1489" spans="1:8" x14ac:dyDescent="0.25">
      <c r="A1489" s="10">
        <v>35885</v>
      </c>
      <c r="B1489" s="11" t="s">
        <v>8</v>
      </c>
      <c r="C1489" s="11" t="s">
        <v>9</v>
      </c>
      <c r="D1489" s="11" t="s">
        <v>10</v>
      </c>
      <c r="E1489" s="13" t="s">
        <v>89</v>
      </c>
      <c r="F1489" s="11" t="s">
        <v>102</v>
      </c>
      <c r="G1489" s="11" t="s">
        <v>106</v>
      </c>
      <c r="H1489" s="13">
        <v>2177.5</v>
      </c>
    </row>
    <row r="1490" spans="1:8" x14ac:dyDescent="0.25">
      <c r="A1490" s="10">
        <v>35885</v>
      </c>
      <c r="B1490" s="11" t="s">
        <v>8</v>
      </c>
      <c r="C1490" s="11" t="s">
        <v>9</v>
      </c>
      <c r="D1490" s="11" t="s">
        <v>10</v>
      </c>
      <c r="E1490" s="13" t="s">
        <v>89</v>
      </c>
      <c r="F1490" s="11" t="s">
        <v>102</v>
      </c>
      <c r="G1490" s="11" t="s">
        <v>103</v>
      </c>
      <c r="H1490" s="13">
        <v>1317.6</v>
      </c>
    </row>
    <row r="1491" spans="1:8" x14ac:dyDescent="0.25">
      <c r="A1491" s="10">
        <v>35885</v>
      </c>
      <c r="B1491" s="11" t="s">
        <v>8</v>
      </c>
      <c r="C1491" s="11" t="s">
        <v>9</v>
      </c>
      <c r="D1491" s="11" t="s">
        <v>10</v>
      </c>
      <c r="E1491" s="13" t="s">
        <v>89</v>
      </c>
      <c r="F1491" s="11" t="s">
        <v>577</v>
      </c>
      <c r="G1491" s="11" t="s">
        <v>578</v>
      </c>
      <c r="H1491" s="13">
        <v>875</v>
      </c>
    </row>
    <row r="1492" spans="1:8" x14ac:dyDescent="0.25">
      <c r="A1492" s="10">
        <v>35885</v>
      </c>
      <c r="B1492" s="11" t="s">
        <v>8</v>
      </c>
      <c r="C1492" s="11" t="s">
        <v>9</v>
      </c>
      <c r="D1492" s="11" t="s">
        <v>10</v>
      </c>
      <c r="E1492" s="13" t="s">
        <v>89</v>
      </c>
      <c r="F1492" s="11" t="s">
        <v>577</v>
      </c>
      <c r="G1492" s="11" t="s">
        <v>569</v>
      </c>
      <c r="H1492" s="13">
        <v>650</v>
      </c>
    </row>
    <row r="1493" spans="1:8" x14ac:dyDescent="0.25">
      <c r="A1493" s="10">
        <v>35885</v>
      </c>
      <c r="B1493" s="11" t="s">
        <v>8</v>
      </c>
      <c r="C1493" s="11" t="s">
        <v>9</v>
      </c>
      <c r="D1493" s="11" t="s">
        <v>10</v>
      </c>
      <c r="E1493" s="13" t="s">
        <v>13</v>
      </c>
      <c r="F1493" s="11" t="s">
        <v>29</v>
      </c>
      <c r="G1493" s="11" t="s">
        <v>30</v>
      </c>
      <c r="H1493" s="13">
        <v>2040</v>
      </c>
    </row>
    <row r="1494" spans="1:8" x14ac:dyDescent="0.25">
      <c r="A1494" s="10">
        <v>35885</v>
      </c>
      <c r="B1494" s="11" t="s">
        <v>8</v>
      </c>
      <c r="C1494" s="11" t="s">
        <v>9</v>
      </c>
      <c r="D1494" s="11" t="s">
        <v>10</v>
      </c>
      <c r="E1494" s="13" t="s">
        <v>13</v>
      </c>
      <c r="F1494" s="11" t="s">
        <v>29</v>
      </c>
      <c r="G1494" s="11" t="s">
        <v>607</v>
      </c>
      <c r="H1494" s="13">
        <v>100</v>
      </c>
    </row>
    <row r="1495" spans="1:8" x14ac:dyDescent="0.25">
      <c r="A1495" s="10">
        <v>35885</v>
      </c>
      <c r="B1495" s="11" t="s">
        <v>8</v>
      </c>
      <c r="C1495" s="11" t="s">
        <v>9</v>
      </c>
      <c r="D1495" s="11" t="s">
        <v>10</v>
      </c>
      <c r="E1495" s="13" t="s">
        <v>13</v>
      </c>
      <c r="F1495" s="11" t="s">
        <v>71</v>
      </c>
      <c r="G1495" s="11" t="s">
        <v>580</v>
      </c>
      <c r="H1495" s="13">
        <v>2890</v>
      </c>
    </row>
    <row r="1496" spans="1:8" x14ac:dyDescent="0.25">
      <c r="A1496" s="10">
        <v>35885</v>
      </c>
      <c r="B1496" s="11" t="s">
        <v>8</v>
      </c>
      <c r="C1496" s="11" t="s">
        <v>9</v>
      </c>
      <c r="D1496" s="11" t="s">
        <v>10</v>
      </c>
      <c r="E1496" s="13" t="s">
        <v>13</v>
      </c>
      <c r="F1496" s="11" t="s">
        <v>71</v>
      </c>
      <c r="G1496" s="11" t="s">
        <v>575</v>
      </c>
      <c r="H1496" s="13">
        <v>4575.7</v>
      </c>
    </row>
    <row r="1497" spans="1:8" x14ac:dyDescent="0.25">
      <c r="A1497" s="10">
        <v>35885</v>
      </c>
      <c r="B1497" s="11" t="s">
        <v>8</v>
      </c>
      <c r="C1497" s="11" t="s">
        <v>9</v>
      </c>
      <c r="D1497" s="11" t="s">
        <v>10</v>
      </c>
      <c r="E1497" s="13" t="s">
        <v>13</v>
      </c>
      <c r="F1497" s="11" t="s">
        <v>71</v>
      </c>
      <c r="G1497" s="11" t="s">
        <v>69</v>
      </c>
      <c r="H1497" s="13">
        <v>4981.3999999999996</v>
      </c>
    </row>
    <row r="1498" spans="1:8" x14ac:dyDescent="0.25">
      <c r="A1498" s="10">
        <v>35885</v>
      </c>
      <c r="B1498" s="11" t="s">
        <v>8</v>
      </c>
      <c r="C1498" s="11" t="s">
        <v>9</v>
      </c>
      <c r="D1498" s="11" t="s">
        <v>10</v>
      </c>
      <c r="E1498" s="13" t="s">
        <v>13</v>
      </c>
      <c r="F1498" s="11" t="s">
        <v>71</v>
      </c>
      <c r="G1498" s="11" t="s">
        <v>230</v>
      </c>
      <c r="H1498" s="13">
        <v>1390</v>
      </c>
    </row>
    <row r="1499" spans="1:8" x14ac:dyDescent="0.25">
      <c r="A1499" s="10">
        <v>35885</v>
      </c>
      <c r="B1499" s="11" t="s">
        <v>8</v>
      </c>
      <c r="C1499" s="11" t="s">
        <v>9</v>
      </c>
      <c r="D1499" s="11" t="s">
        <v>10</v>
      </c>
      <c r="E1499" s="13" t="s">
        <v>13</v>
      </c>
      <c r="F1499" s="11" t="s">
        <v>71</v>
      </c>
      <c r="G1499" s="11" t="s">
        <v>200</v>
      </c>
      <c r="H1499" s="13">
        <v>2981.7</v>
      </c>
    </row>
    <row r="1500" spans="1:8" x14ac:dyDescent="0.25">
      <c r="A1500" s="10">
        <v>35885</v>
      </c>
      <c r="B1500" s="11" t="s">
        <v>8</v>
      </c>
      <c r="C1500" s="11" t="s">
        <v>9</v>
      </c>
      <c r="D1500" s="11" t="s">
        <v>10</v>
      </c>
      <c r="E1500" s="13" t="s">
        <v>13</v>
      </c>
      <c r="F1500" s="11" t="s">
        <v>71</v>
      </c>
      <c r="G1500" s="11" t="s">
        <v>117</v>
      </c>
      <c r="H1500" s="13">
        <v>3506.3</v>
      </c>
    </row>
    <row r="1501" spans="1:8" x14ac:dyDescent="0.25">
      <c r="A1501" s="10">
        <v>35885</v>
      </c>
      <c r="B1501" s="11" t="s">
        <v>8</v>
      </c>
      <c r="C1501" s="11" t="s">
        <v>9</v>
      </c>
      <c r="D1501" s="11" t="s">
        <v>10</v>
      </c>
      <c r="E1501" s="13" t="s">
        <v>13</v>
      </c>
      <c r="F1501" s="11" t="s">
        <v>161</v>
      </c>
      <c r="G1501" s="11" t="s">
        <v>581</v>
      </c>
      <c r="H1501" s="13">
        <v>1620</v>
      </c>
    </row>
    <row r="1502" spans="1:8" x14ac:dyDescent="0.25">
      <c r="A1502" s="10">
        <v>35885</v>
      </c>
      <c r="B1502" s="11" t="s">
        <v>8</v>
      </c>
      <c r="C1502" s="11" t="s">
        <v>9</v>
      </c>
      <c r="D1502" s="11" t="s">
        <v>10</v>
      </c>
      <c r="E1502" s="13" t="s">
        <v>13</v>
      </c>
      <c r="F1502" s="11" t="s">
        <v>161</v>
      </c>
      <c r="G1502" s="11" t="s">
        <v>162</v>
      </c>
      <c r="H1502" s="13">
        <v>1603</v>
      </c>
    </row>
    <row r="1503" spans="1:8" x14ac:dyDescent="0.25">
      <c r="A1503" s="10">
        <v>35885</v>
      </c>
      <c r="B1503" s="11" t="s">
        <v>8</v>
      </c>
      <c r="C1503" s="11" t="s">
        <v>9</v>
      </c>
      <c r="D1503" s="11" t="s">
        <v>10</v>
      </c>
      <c r="E1503" s="13" t="s">
        <v>13</v>
      </c>
      <c r="F1503" s="11" t="s">
        <v>161</v>
      </c>
      <c r="G1503" s="11" t="s">
        <v>582</v>
      </c>
      <c r="H1503" s="13">
        <v>1917.4</v>
      </c>
    </row>
    <row r="1504" spans="1:8" x14ac:dyDescent="0.25">
      <c r="A1504" s="10">
        <v>35885</v>
      </c>
      <c r="B1504" s="11" t="s">
        <v>8</v>
      </c>
      <c r="C1504" s="11" t="s">
        <v>9</v>
      </c>
      <c r="D1504" s="11" t="s">
        <v>10</v>
      </c>
      <c r="E1504" s="13" t="s">
        <v>13</v>
      </c>
      <c r="F1504" s="11" t="s">
        <v>161</v>
      </c>
      <c r="G1504" s="11" t="s">
        <v>167</v>
      </c>
      <c r="H1504" s="13">
        <v>6828.3</v>
      </c>
    </row>
    <row r="1505" spans="1:8" x14ac:dyDescent="0.25">
      <c r="A1505" s="10">
        <v>35885</v>
      </c>
      <c r="B1505" s="11" t="s">
        <v>8</v>
      </c>
      <c r="C1505" s="11" t="s">
        <v>9</v>
      </c>
      <c r="D1505" s="11" t="s">
        <v>10</v>
      </c>
      <c r="E1505" s="13" t="s">
        <v>13</v>
      </c>
      <c r="F1505" s="11" t="s">
        <v>571</v>
      </c>
      <c r="G1505" s="11" t="s">
        <v>364</v>
      </c>
      <c r="H1505" s="13">
        <v>745</v>
      </c>
    </row>
    <row r="1506" spans="1:8" x14ac:dyDescent="0.25">
      <c r="A1506" s="10">
        <v>35885</v>
      </c>
      <c r="B1506" s="11" t="s">
        <v>8</v>
      </c>
      <c r="C1506" s="11" t="s">
        <v>9</v>
      </c>
      <c r="D1506" s="11" t="s">
        <v>10</v>
      </c>
      <c r="E1506" s="13" t="s">
        <v>13</v>
      </c>
      <c r="F1506" s="11" t="s">
        <v>571</v>
      </c>
      <c r="G1506" s="11" t="s">
        <v>133</v>
      </c>
      <c r="H1506" s="13">
        <v>4593.1000000000004</v>
      </c>
    </row>
    <row r="1507" spans="1:8" x14ac:dyDescent="0.25">
      <c r="A1507" s="10">
        <v>35885</v>
      </c>
      <c r="B1507" s="11" t="s">
        <v>8</v>
      </c>
      <c r="C1507" s="11" t="s">
        <v>9</v>
      </c>
      <c r="D1507" s="11" t="s">
        <v>10</v>
      </c>
      <c r="E1507" s="13" t="s">
        <v>13</v>
      </c>
      <c r="F1507" s="11" t="s">
        <v>571</v>
      </c>
      <c r="G1507" s="11" t="s">
        <v>572</v>
      </c>
      <c r="H1507" s="13">
        <v>4146</v>
      </c>
    </row>
    <row r="1508" spans="1:8" x14ac:dyDescent="0.25">
      <c r="A1508" s="10">
        <v>35885</v>
      </c>
      <c r="B1508" s="11" t="s">
        <v>8</v>
      </c>
      <c r="C1508" s="11" t="s">
        <v>9</v>
      </c>
      <c r="D1508" s="11" t="s">
        <v>10</v>
      </c>
      <c r="E1508" s="13" t="s">
        <v>13</v>
      </c>
      <c r="F1508" s="11" t="s">
        <v>138</v>
      </c>
      <c r="G1508" s="11" t="s">
        <v>205</v>
      </c>
      <c r="H1508" s="13">
        <v>6189.5</v>
      </c>
    </row>
    <row r="1509" spans="1:8" x14ac:dyDescent="0.25">
      <c r="A1509" s="10">
        <v>35885</v>
      </c>
      <c r="B1509" s="11" t="s">
        <v>8</v>
      </c>
      <c r="C1509" s="11" t="s">
        <v>9</v>
      </c>
      <c r="D1509" s="11" t="s">
        <v>10</v>
      </c>
      <c r="E1509" s="13" t="s">
        <v>13</v>
      </c>
      <c r="F1509" s="11" t="s">
        <v>138</v>
      </c>
      <c r="G1509" s="11" t="s">
        <v>583</v>
      </c>
      <c r="H1509" s="13">
        <v>427.2</v>
      </c>
    </row>
    <row r="1510" spans="1:8" x14ac:dyDescent="0.25">
      <c r="A1510" s="10">
        <v>35885</v>
      </c>
      <c r="B1510" s="11" t="s">
        <v>8</v>
      </c>
      <c r="C1510" s="11" t="s">
        <v>9</v>
      </c>
      <c r="D1510" s="11" t="s">
        <v>10</v>
      </c>
      <c r="E1510" s="13" t="s">
        <v>13</v>
      </c>
      <c r="F1510" s="11" t="s">
        <v>138</v>
      </c>
      <c r="G1510" s="11" t="s">
        <v>584</v>
      </c>
      <c r="H1510" s="13">
        <v>875</v>
      </c>
    </row>
    <row r="1511" spans="1:8" x14ac:dyDescent="0.25">
      <c r="A1511" s="10">
        <v>35885</v>
      </c>
      <c r="B1511" s="11" t="s">
        <v>8</v>
      </c>
      <c r="C1511" s="11" t="s">
        <v>9</v>
      </c>
      <c r="D1511" s="11" t="s">
        <v>10</v>
      </c>
      <c r="E1511" s="13" t="s">
        <v>13</v>
      </c>
      <c r="F1511" s="11" t="s">
        <v>138</v>
      </c>
      <c r="G1511" s="11" t="s">
        <v>139</v>
      </c>
      <c r="H1511" s="13">
        <v>1519.7</v>
      </c>
    </row>
    <row r="1512" spans="1:8" x14ac:dyDescent="0.25">
      <c r="A1512" s="10">
        <v>35885</v>
      </c>
      <c r="B1512" s="11" t="s">
        <v>8</v>
      </c>
      <c r="C1512" s="11" t="s">
        <v>9</v>
      </c>
      <c r="D1512" s="11" t="s">
        <v>10</v>
      </c>
      <c r="E1512" s="13" t="s">
        <v>13</v>
      </c>
      <c r="F1512" s="11" t="s">
        <v>138</v>
      </c>
      <c r="G1512" s="11" t="s">
        <v>585</v>
      </c>
      <c r="H1512" s="13">
        <v>665</v>
      </c>
    </row>
    <row r="1513" spans="1:8" x14ac:dyDescent="0.25">
      <c r="A1513" s="10">
        <v>35885</v>
      </c>
      <c r="B1513" s="11" t="s">
        <v>8</v>
      </c>
      <c r="C1513" s="11" t="s">
        <v>9</v>
      </c>
      <c r="D1513" s="11" t="s">
        <v>10</v>
      </c>
      <c r="E1513" s="13" t="s">
        <v>13</v>
      </c>
      <c r="F1513" s="11" t="s">
        <v>111</v>
      </c>
      <c r="G1513" s="11" t="s">
        <v>112</v>
      </c>
      <c r="H1513" s="13">
        <v>10926.2</v>
      </c>
    </row>
    <row r="1514" spans="1:8" x14ac:dyDescent="0.25">
      <c r="A1514" s="10">
        <v>35885</v>
      </c>
      <c r="B1514" s="11" t="s">
        <v>8</v>
      </c>
      <c r="C1514" s="11" t="s">
        <v>9</v>
      </c>
      <c r="D1514" s="11" t="s">
        <v>10</v>
      </c>
      <c r="E1514" s="13" t="s">
        <v>13</v>
      </c>
      <c r="F1514" s="11" t="s">
        <v>111</v>
      </c>
      <c r="G1514" s="11" t="s">
        <v>267</v>
      </c>
      <c r="H1514" s="13">
        <v>760.7</v>
      </c>
    </row>
    <row r="1515" spans="1:8" x14ac:dyDescent="0.25">
      <c r="A1515" s="10">
        <v>35885</v>
      </c>
      <c r="B1515" s="11" t="s">
        <v>8</v>
      </c>
      <c r="C1515" s="11" t="s">
        <v>9</v>
      </c>
      <c r="D1515" s="11" t="s">
        <v>10</v>
      </c>
      <c r="E1515" s="13" t="s">
        <v>13</v>
      </c>
      <c r="F1515" s="11" t="s">
        <v>111</v>
      </c>
      <c r="G1515" s="11" t="s">
        <v>356</v>
      </c>
      <c r="H1515" s="13">
        <v>1190.5999999999999</v>
      </c>
    </row>
    <row r="1516" spans="1:8" x14ac:dyDescent="0.25">
      <c r="A1516" s="10">
        <v>35885</v>
      </c>
      <c r="B1516" s="11" t="s">
        <v>8</v>
      </c>
      <c r="C1516" s="11" t="s">
        <v>9</v>
      </c>
      <c r="D1516" s="11" t="s">
        <v>10</v>
      </c>
      <c r="E1516" s="13" t="s">
        <v>13</v>
      </c>
      <c r="F1516" s="11" t="s">
        <v>111</v>
      </c>
      <c r="G1516" s="11" t="s">
        <v>586</v>
      </c>
      <c r="H1516" s="13">
        <v>575</v>
      </c>
    </row>
    <row r="1517" spans="1:8" x14ac:dyDescent="0.25">
      <c r="A1517" s="10">
        <v>35885</v>
      </c>
      <c r="B1517" s="11" t="s">
        <v>8</v>
      </c>
      <c r="C1517" s="11" t="s">
        <v>9</v>
      </c>
      <c r="D1517" s="11" t="s">
        <v>10</v>
      </c>
      <c r="E1517" s="13" t="s">
        <v>13</v>
      </c>
      <c r="F1517" s="11" t="s">
        <v>248</v>
      </c>
      <c r="G1517" s="11" t="s">
        <v>262</v>
      </c>
      <c r="H1517" s="13">
        <v>5356.6</v>
      </c>
    </row>
    <row r="1518" spans="1:8" x14ac:dyDescent="0.25">
      <c r="A1518" s="10">
        <v>35885</v>
      </c>
      <c r="B1518" s="11" t="s">
        <v>8</v>
      </c>
      <c r="C1518" s="11" t="s">
        <v>9</v>
      </c>
      <c r="D1518" s="11" t="s">
        <v>10</v>
      </c>
      <c r="E1518" s="13" t="s">
        <v>13</v>
      </c>
      <c r="F1518" s="11" t="s">
        <v>248</v>
      </c>
      <c r="G1518" s="11" t="s">
        <v>587</v>
      </c>
      <c r="H1518" s="13">
        <v>2520</v>
      </c>
    </row>
    <row r="1519" spans="1:8" x14ac:dyDescent="0.25">
      <c r="A1519" s="10">
        <v>35885</v>
      </c>
      <c r="B1519" s="11" t="s">
        <v>8</v>
      </c>
      <c r="C1519" s="11" t="s">
        <v>9</v>
      </c>
      <c r="D1519" s="11" t="s">
        <v>10</v>
      </c>
      <c r="E1519" s="13" t="s">
        <v>13</v>
      </c>
      <c r="F1519" s="11" t="s">
        <v>248</v>
      </c>
      <c r="G1519" s="11" t="s">
        <v>588</v>
      </c>
      <c r="H1519" s="13">
        <v>2836.5</v>
      </c>
    </row>
    <row r="1520" spans="1:8" x14ac:dyDescent="0.25">
      <c r="A1520" s="10">
        <v>35885</v>
      </c>
      <c r="B1520" s="11" t="s">
        <v>8</v>
      </c>
      <c r="C1520" s="11" t="s">
        <v>9</v>
      </c>
      <c r="D1520" s="11" t="s">
        <v>10</v>
      </c>
      <c r="E1520" s="13" t="s">
        <v>13</v>
      </c>
      <c r="F1520" s="11" t="s">
        <v>248</v>
      </c>
      <c r="G1520" s="11" t="s">
        <v>43</v>
      </c>
      <c r="H1520" s="13">
        <v>1061.4000000000001</v>
      </c>
    </row>
    <row r="1521" spans="1:8" x14ac:dyDescent="0.25">
      <c r="A1521" s="10">
        <v>35885</v>
      </c>
      <c r="B1521" s="11" t="s">
        <v>8</v>
      </c>
      <c r="C1521" s="11" t="s">
        <v>9</v>
      </c>
      <c r="D1521" s="11" t="s">
        <v>10</v>
      </c>
      <c r="E1521" s="13" t="s">
        <v>13</v>
      </c>
      <c r="F1521" s="11" t="s">
        <v>19</v>
      </c>
      <c r="G1521" s="11" t="s">
        <v>589</v>
      </c>
      <c r="H1521" s="13">
        <v>1400</v>
      </c>
    </row>
    <row r="1522" spans="1:8" x14ac:dyDescent="0.25">
      <c r="A1522" s="10">
        <v>35885</v>
      </c>
      <c r="B1522" s="11" t="s">
        <v>8</v>
      </c>
      <c r="C1522" s="11" t="s">
        <v>9</v>
      </c>
      <c r="D1522" s="11" t="s">
        <v>10</v>
      </c>
      <c r="E1522" s="13" t="s">
        <v>13</v>
      </c>
      <c r="F1522" s="11" t="s">
        <v>19</v>
      </c>
      <c r="G1522" s="11" t="s">
        <v>573</v>
      </c>
      <c r="H1522" s="13">
        <v>21612.799999999999</v>
      </c>
    </row>
    <row r="1523" spans="1:8" x14ac:dyDescent="0.25">
      <c r="A1523" s="10">
        <v>35885</v>
      </c>
      <c r="B1523" s="11" t="s">
        <v>8</v>
      </c>
      <c r="C1523" s="11" t="s">
        <v>9</v>
      </c>
      <c r="D1523" s="11" t="s">
        <v>10</v>
      </c>
      <c r="E1523" s="13" t="s">
        <v>13</v>
      </c>
      <c r="F1523" s="11" t="s">
        <v>19</v>
      </c>
      <c r="G1523" s="11" t="s">
        <v>590</v>
      </c>
      <c r="H1523" s="13">
        <v>13089.4</v>
      </c>
    </row>
    <row r="1524" spans="1:8" x14ac:dyDescent="0.25">
      <c r="A1524" s="10">
        <v>35885</v>
      </c>
      <c r="B1524" s="11" t="s">
        <v>8</v>
      </c>
      <c r="C1524" s="11" t="s">
        <v>9</v>
      </c>
      <c r="D1524" s="11" t="s">
        <v>10</v>
      </c>
      <c r="E1524" s="13" t="s">
        <v>13</v>
      </c>
      <c r="F1524" s="11" t="s">
        <v>19</v>
      </c>
      <c r="G1524" s="11" t="s">
        <v>574</v>
      </c>
      <c r="H1524" s="13">
        <v>7424.6</v>
      </c>
    </row>
    <row r="1525" spans="1:8" x14ac:dyDescent="0.25">
      <c r="A1525" s="10">
        <v>35885</v>
      </c>
      <c r="B1525" s="11" t="s">
        <v>8</v>
      </c>
      <c r="C1525" s="11" t="s">
        <v>9</v>
      </c>
      <c r="D1525" s="11" t="s">
        <v>10</v>
      </c>
      <c r="E1525" s="13" t="s">
        <v>13</v>
      </c>
      <c r="F1525" s="11" t="s">
        <v>19</v>
      </c>
      <c r="G1525" s="11" t="s">
        <v>21</v>
      </c>
      <c r="H1525" s="13">
        <v>3143.6</v>
      </c>
    </row>
    <row r="1526" spans="1:8" x14ac:dyDescent="0.25">
      <c r="A1526" s="10">
        <v>35885</v>
      </c>
      <c r="B1526" s="11" t="s">
        <v>8</v>
      </c>
      <c r="C1526" s="11" t="s">
        <v>9</v>
      </c>
      <c r="D1526" s="11" t="s">
        <v>10</v>
      </c>
      <c r="E1526" s="13" t="s">
        <v>13</v>
      </c>
      <c r="F1526" s="11" t="s">
        <v>591</v>
      </c>
      <c r="G1526" s="11" t="s">
        <v>608</v>
      </c>
      <c r="H1526" s="13">
        <v>750</v>
      </c>
    </row>
    <row r="1527" spans="1:8" x14ac:dyDescent="0.25">
      <c r="A1527" s="10">
        <v>35885</v>
      </c>
      <c r="B1527" s="11" t="s">
        <v>8</v>
      </c>
      <c r="C1527" s="11" t="s">
        <v>9</v>
      </c>
      <c r="D1527" s="11" t="s">
        <v>10</v>
      </c>
      <c r="E1527" s="13" t="s">
        <v>13</v>
      </c>
      <c r="F1527" s="11" t="s">
        <v>591</v>
      </c>
      <c r="G1527" s="11" t="s">
        <v>592</v>
      </c>
      <c r="H1527" s="13">
        <v>600</v>
      </c>
    </row>
    <row r="1528" spans="1:8" x14ac:dyDescent="0.25">
      <c r="A1528" s="10">
        <v>35885</v>
      </c>
      <c r="B1528" s="11" t="s">
        <v>8</v>
      </c>
      <c r="C1528" s="11" t="s">
        <v>9</v>
      </c>
      <c r="D1528" s="11" t="s">
        <v>10</v>
      </c>
      <c r="E1528" s="13" t="s">
        <v>13</v>
      </c>
      <c r="F1528" s="11" t="s">
        <v>34</v>
      </c>
      <c r="G1528" s="11" t="s">
        <v>593</v>
      </c>
      <c r="H1528" s="13">
        <v>117.5</v>
      </c>
    </row>
    <row r="1529" spans="1:8" x14ac:dyDescent="0.25">
      <c r="A1529" s="10">
        <v>35885</v>
      </c>
      <c r="B1529" s="11" t="s">
        <v>8</v>
      </c>
      <c r="C1529" s="11" t="s">
        <v>9</v>
      </c>
      <c r="D1529" s="11" t="s">
        <v>10</v>
      </c>
      <c r="E1529" s="13" t="s">
        <v>13</v>
      </c>
      <c r="F1529" s="11" t="s">
        <v>34</v>
      </c>
      <c r="G1529" s="11" t="s">
        <v>171</v>
      </c>
      <c r="H1529" s="13">
        <v>1868.8</v>
      </c>
    </row>
    <row r="1530" spans="1:8" x14ac:dyDescent="0.25">
      <c r="A1530" s="10">
        <v>35885</v>
      </c>
      <c r="B1530" s="11" t="s">
        <v>8</v>
      </c>
      <c r="C1530" s="11" t="s">
        <v>9</v>
      </c>
      <c r="D1530" s="11" t="s">
        <v>10</v>
      </c>
      <c r="E1530" s="13" t="s">
        <v>13</v>
      </c>
      <c r="F1530" s="11" t="s">
        <v>34</v>
      </c>
      <c r="G1530" s="11" t="s">
        <v>57</v>
      </c>
      <c r="H1530" s="13">
        <v>5087.5</v>
      </c>
    </row>
    <row r="1531" spans="1:8" x14ac:dyDescent="0.25">
      <c r="A1531" s="10">
        <v>35885</v>
      </c>
      <c r="B1531" s="11" t="s">
        <v>8</v>
      </c>
      <c r="C1531" s="11" t="s">
        <v>9</v>
      </c>
      <c r="D1531" s="11" t="s">
        <v>10</v>
      </c>
      <c r="E1531" s="13" t="s">
        <v>13</v>
      </c>
      <c r="F1531" s="11" t="s">
        <v>34</v>
      </c>
      <c r="G1531" s="11" t="s">
        <v>47</v>
      </c>
      <c r="H1531" s="13">
        <v>1691</v>
      </c>
    </row>
    <row r="1532" spans="1:8" x14ac:dyDescent="0.25">
      <c r="A1532" s="10">
        <v>35885</v>
      </c>
      <c r="B1532" s="11" t="s">
        <v>8</v>
      </c>
      <c r="C1532" s="11" t="s">
        <v>9</v>
      </c>
      <c r="D1532" s="11" t="s">
        <v>10</v>
      </c>
      <c r="E1532" s="13" t="s">
        <v>13</v>
      </c>
      <c r="F1532" s="11" t="s">
        <v>34</v>
      </c>
      <c r="G1532" s="11" t="s">
        <v>36</v>
      </c>
      <c r="H1532" s="13">
        <v>6586.5</v>
      </c>
    </row>
    <row r="1533" spans="1:8" x14ac:dyDescent="0.25">
      <c r="A1533" s="10">
        <v>35885</v>
      </c>
      <c r="B1533" s="11" t="s">
        <v>8</v>
      </c>
      <c r="C1533" s="11" t="s">
        <v>9</v>
      </c>
      <c r="D1533" s="11" t="s">
        <v>10</v>
      </c>
      <c r="E1533" s="13" t="s">
        <v>13</v>
      </c>
      <c r="F1533" s="11" t="s">
        <v>42</v>
      </c>
      <c r="G1533" s="11" t="s">
        <v>594</v>
      </c>
      <c r="H1533" s="13">
        <v>1195</v>
      </c>
    </row>
    <row r="1534" spans="1:8" x14ac:dyDescent="0.25">
      <c r="A1534" s="10">
        <v>35885</v>
      </c>
      <c r="B1534" s="11" t="s">
        <v>8</v>
      </c>
      <c r="C1534" s="11" t="s">
        <v>9</v>
      </c>
      <c r="D1534" s="11" t="s">
        <v>10</v>
      </c>
      <c r="E1534" s="13" t="s">
        <v>13</v>
      </c>
      <c r="F1534" s="11" t="s">
        <v>42</v>
      </c>
      <c r="G1534" s="11" t="s">
        <v>595</v>
      </c>
      <c r="H1534" s="13">
        <v>1803</v>
      </c>
    </row>
    <row r="1535" spans="1:8" x14ac:dyDescent="0.25">
      <c r="A1535" s="10">
        <v>35885</v>
      </c>
      <c r="B1535" s="11" t="s">
        <v>8</v>
      </c>
      <c r="C1535" s="11" t="s">
        <v>9</v>
      </c>
      <c r="D1535" s="11" t="s">
        <v>10</v>
      </c>
      <c r="E1535" s="13" t="s">
        <v>13</v>
      </c>
      <c r="F1535" s="11" t="s">
        <v>14</v>
      </c>
      <c r="G1535" s="11" t="s">
        <v>94</v>
      </c>
      <c r="H1535" s="13">
        <v>5021.3</v>
      </c>
    </row>
    <row r="1536" spans="1:8" x14ac:dyDescent="0.25">
      <c r="A1536" s="10">
        <v>35885</v>
      </c>
      <c r="B1536" s="11" t="s">
        <v>8</v>
      </c>
      <c r="C1536" s="11" t="s">
        <v>9</v>
      </c>
      <c r="D1536" s="11" t="s">
        <v>10</v>
      </c>
      <c r="E1536" s="13" t="s">
        <v>13</v>
      </c>
      <c r="F1536" s="11" t="s">
        <v>14</v>
      </c>
      <c r="G1536" s="11" t="s">
        <v>596</v>
      </c>
      <c r="H1536" s="13">
        <v>1795</v>
      </c>
    </row>
    <row r="1537" spans="1:8" x14ac:dyDescent="0.25">
      <c r="A1537" s="10">
        <v>35885</v>
      </c>
      <c r="B1537" s="11" t="s">
        <v>8</v>
      </c>
      <c r="C1537" s="11" t="s">
        <v>9</v>
      </c>
      <c r="D1537" s="11" t="s">
        <v>10</v>
      </c>
      <c r="E1537" s="13" t="s">
        <v>13</v>
      </c>
      <c r="F1537" s="11" t="s">
        <v>14</v>
      </c>
      <c r="G1537" s="11" t="s">
        <v>597</v>
      </c>
      <c r="H1537" s="13">
        <v>1655</v>
      </c>
    </row>
    <row r="1538" spans="1:8" x14ac:dyDescent="0.25">
      <c r="A1538" s="10">
        <v>35885</v>
      </c>
      <c r="B1538" s="11" t="s">
        <v>8</v>
      </c>
      <c r="C1538" s="11" t="s">
        <v>9</v>
      </c>
      <c r="D1538" s="11" t="s">
        <v>10</v>
      </c>
      <c r="E1538" s="13" t="s">
        <v>13</v>
      </c>
      <c r="F1538" s="11" t="s">
        <v>11</v>
      </c>
      <c r="G1538" s="11" t="s">
        <v>598</v>
      </c>
      <c r="H1538" s="13">
        <v>1932.3</v>
      </c>
    </row>
    <row r="1539" spans="1:8" x14ac:dyDescent="0.25">
      <c r="A1539" s="10">
        <v>35885</v>
      </c>
      <c r="B1539" s="11" t="s">
        <v>8</v>
      </c>
      <c r="C1539" s="11" t="s">
        <v>9</v>
      </c>
      <c r="D1539" s="11" t="s">
        <v>10</v>
      </c>
      <c r="E1539" s="13" t="s">
        <v>13</v>
      </c>
      <c r="F1539" s="11" t="s">
        <v>11</v>
      </c>
      <c r="G1539" s="11" t="s">
        <v>150</v>
      </c>
      <c r="H1539" s="13">
        <v>9544.7999999999993</v>
      </c>
    </row>
    <row r="1540" spans="1:8" x14ac:dyDescent="0.25">
      <c r="A1540" s="10">
        <v>35885</v>
      </c>
      <c r="B1540" s="11" t="s">
        <v>8</v>
      </c>
      <c r="C1540" s="11" t="s">
        <v>9</v>
      </c>
      <c r="D1540" s="11" t="s">
        <v>10</v>
      </c>
      <c r="E1540" s="13" t="s">
        <v>13</v>
      </c>
      <c r="F1540" s="11" t="s">
        <v>11</v>
      </c>
      <c r="G1540" s="11" t="s">
        <v>576</v>
      </c>
      <c r="H1540" s="13">
        <v>11967.5</v>
      </c>
    </row>
    <row r="1541" spans="1:8" x14ac:dyDescent="0.25">
      <c r="A1541" s="10">
        <v>35885</v>
      </c>
      <c r="B1541" s="11" t="s">
        <v>8</v>
      </c>
      <c r="C1541" s="11" t="s">
        <v>9</v>
      </c>
      <c r="D1541" s="11" t="s">
        <v>10</v>
      </c>
      <c r="E1541" s="13" t="s">
        <v>13</v>
      </c>
      <c r="F1541" s="11" t="s">
        <v>126</v>
      </c>
      <c r="G1541" s="11" t="s">
        <v>599</v>
      </c>
      <c r="H1541" s="13">
        <v>3150.8</v>
      </c>
    </row>
    <row r="1542" spans="1:8" x14ac:dyDescent="0.25">
      <c r="A1542" s="10">
        <v>35885</v>
      </c>
      <c r="B1542" s="11" t="s">
        <v>8</v>
      </c>
      <c r="C1542" s="11" t="s">
        <v>9</v>
      </c>
      <c r="D1542" s="11" t="s">
        <v>10</v>
      </c>
      <c r="E1542" s="13" t="s">
        <v>13</v>
      </c>
      <c r="F1542" s="11" t="s">
        <v>126</v>
      </c>
      <c r="G1542" s="11" t="s">
        <v>570</v>
      </c>
      <c r="H1542" s="13">
        <v>1384.3</v>
      </c>
    </row>
    <row r="1543" spans="1:8" x14ac:dyDescent="0.25">
      <c r="A1543" s="10">
        <v>35885</v>
      </c>
      <c r="B1543" s="11" t="s">
        <v>8</v>
      </c>
      <c r="C1543" s="11" t="s">
        <v>9</v>
      </c>
      <c r="D1543" s="11" t="s">
        <v>10</v>
      </c>
      <c r="E1543" s="13" t="s">
        <v>13</v>
      </c>
      <c r="F1543" s="11" t="s">
        <v>126</v>
      </c>
      <c r="G1543" s="11" t="s">
        <v>600</v>
      </c>
      <c r="H1543" s="13">
        <v>200</v>
      </c>
    </row>
    <row r="1544" spans="1:8" x14ac:dyDescent="0.25">
      <c r="A1544" s="10">
        <v>35885</v>
      </c>
      <c r="B1544" s="11" t="s">
        <v>8</v>
      </c>
      <c r="C1544" s="11" t="s">
        <v>9</v>
      </c>
      <c r="D1544" s="11" t="s">
        <v>10</v>
      </c>
      <c r="E1544" s="13" t="s">
        <v>188</v>
      </c>
      <c r="F1544" s="11" t="s">
        <v>188</v>
      </c>
      <c r="G1544" s="11" t="s">
        <v>602</v>
      </c>
      <c r="H1544" s="13">
        <v>465.8</v>
      </c>
    </row>
    <row r="1545" spans="1:8" x14ac:dyDescent="0.25">
      <c r="A1545" s="10">
        <v>35885</v>
      </c>
      <c r="B1545" s="11" t="s">
        <v>8</v>
      </c>
      <c r="C1545" s="11" t="s">
        <v>9</v>
      </c>
      <c r="D1545" s="11" t="s">
        <v>10</v>
      </c>
      <c r="E1545" s="13" t="s">
        <v>188</v>
      </c>
      <c r="F1545" s="11" t="s">
        <v>188</v>
      </c>
      <c r="G1545" s="11" t="s">
        <v>187</v>
      </c>
      <c r="H1545" s="13">
        <v>9694.2999999999993</v>
      </c>
    </row>
    <row r="1546" spans="1:8" x14ac:dyDescent="0.25">
      <c r="A1546" s="10">
        <v>35885</v>
      </c>
      <c r="B1546" s="11" t="s">
        <v>97</v>
      </c>
      <c r="C1546" s="11" t="s">
        <v>98</v>
      </c>
      <c r="D1546" s="11" t="s">
        <v>99</v>
      </c>
      <c r="E1546" s="13" t="s">
        <v>89</v>
      </c>
      <c r="F1546" s="11" t="s">
        <v>102</v>
      </c>
      <c r="G1546" s="11" t="s">
        <v>106</v>
      </c>
      <c r="H1546" s="13">
        <v>260</v>
      </c>
    </row>
    <row r="1547" spans="1:8" x14ac:dyDescent="0.25">
      <c r="A1547" s="10">
        <v>35885</v>
      </c>
      <c r="B1547" s="11" t="s">
        <v>97</v>
      </c>
      <c r="C1547" s="11" t="s">
        <v>98</v>
      </c>
      <c r="D1547" s="11" t="s">
        <v>99</v>
      </c>
      <c r="E1547" s="13" t="s">
        <v>89</v>
      </c>
      <c r="F1547" s="11" t="s">
        <v>102</v>
      </c>
      <c r="G1547" s="11" t="s">
        <v>103</v>
      </c>
      <c r="H1547" s="13">
        <v>1343.1</v>
      </c>
    </row>
    <row r="1548" spans="1:8" x14ac:dyDescent="0.25">
      <c r="A1548" s="10">
        <v>35885</v>
      </c>
      <c r="B1548" s="11" t="s">
        <v>97</v>
      </c>
      <c r="C1548" s="11" t="s">
        <v>98</v>
      </c>
      <c r="D1548" s="11" t="s">
        <v>99</v>
      </c>
      <c r="E1548" s="13" t="s">
        <v>13</v>
      </c>
      <c r="F1548" s="11" t="s">
        <v>71</v>
      </c>
      <c r="G1548" s="11" t="s">
        <v>230</v>
      </c>
      <c r="H1548" s="13">
        <v>100</v>
      </c>
    </row>
    <row r="1549" spans="1:8" x14ac:dyDescent="0.25">
      <c r="A1549" s="10">
        <v>35885</v>
      </c>
      <c r="B1549" s="11" t="s">
        <v>97</v>
      </c>
      <c r="C1549" s="11" t="s">
        <v>130</v>
      </c>
      <c r="D1549" s="11" t="s">
        <v>288</v>
      </c>
      <c r="E1549" s="13" t="s">
        <v>13</v>
      </c>
      <c r="F1549" s="11" t="s">
        <v>71</v>
      </c>
      <c r="G1549" s="11" t="s">
        <v>117</v>
      </c>
      <c r="H1549" s="13">
        <v>100</v>
      </c>
    </row>
    <row r="1550" spans="1:8" x14ac:dyDescent="0.25">
      <c r="A1550" s="10">
        <v>35885</v>
      </c>
      <c r="B1550" s="11" t="s">
        <v>97</v>
      </c>
      <c r="C1550" s="11" t="s">
        <v>130</v>
      </c>
      <c r="D1550" s="11" t="s">
        <v>288</v>
      </c>
      <c r="E1550" s="13" t="s">
        <v>13</v>
      </c>
      <c r="F1550" s="11" t="s">
        <v>138</v>
      </c>
      <c r="G1550" s="11" t="s">
        <v>583</v>
      </c>
      <c r="H1550" s="13">
        <v>150</v>
      </c>
    </row>
    <row r="1551" spans="1:8" x14ac:dyDescent="0.25">
      <c r="A1551" s="10">
        <v>35885</v>
      </c>
      <c r="B1551" s="11" t="s">
        <v>97</v>
      </c>
      <c r="C1551" s="11" t="s">
        <v>130</v>
      </c>
      <c r="D1551" s="11" t="s">
        <v>288</v>
      </c>
      <c r="E1551" s="13" t="s">
        <v>13</v>
      </c>
      <c r="F1551" s="11" t="s">
        <v>138</v>
      </c>
      <c r="G1551" s="11" t="s">
        <v>584</v>
      </c>
      <c r="H1551" s="13">
        <v>650</v>
      </c>
    </row>
    <row r="1552" spans="1:8" x14ac:dyDescent="0.25">
      <c r="A1552" s="10">
        <v>35885</v>
      </c>
      <c r="B1552" s="11" t="s">
        <v>97</v>
      </c>
      <c r="C1552" s="11" t="s">
        <v>130</v>
      </c>
      <c r="D1552" s="11" t="s">
        <v>288</v>
      </c>
      <c r="E1552" s="13" t="s">
        <v>13</v>
      </c>
      <c r="F1552" s="11" t="s">
        <v>11</v>
      </c>
      <c r="G1552" s="11" t="s">
        <v>576</v>
      </c>
      <c r="H1552" s="13">
        <v>423.4</v>
      </c>
    </row>
    <row r="1553" spans="1:8" x14ac:dyDescent="0.25">
      <c r="A1553" s="10">
        <v>35885</v>
      </c>
      <c r="B1553" s="11" t="s">
        <v>97</v>
      </c>
      <c r="C1553" s="11" t="s">
        <v>130</v>
      </c>
      <c r="D1553" s="11" t="s">
        <v>280</v>
      </c>
      <c r="E1553" s="13" t="s">
        <v>13</v>
      </c>
      <c r="F1553" s="11" t="s">
        <v>19</v>
      </c>
      <c r="G1553" s="11" t="s">
        <v>573</v>
      </c>
      <c r="H1553" s="13">
        <v>170.1</v>
      </c>
    </row>
    <row r="1554" spans="1:8" x14ac:dyDescent="0.25">
      <c r="A1554" s="10">
        <v>35885</v>
      </c>
      <c r="B1554" s="11" t="s">
        <v>97</v>
      </c>
      <c r="C1554" s="11" t="s">
        <v>130</v>
      </c>
      <c r="D1554" s="11" t="s">
        <v>131</v>
      </c>
      <c r="E1554" s="13" t="s">
        <v>89</v>
      </c>
      <c r="F1554" s="11" t="s">
        <v>90</v>
      </c>
      <c r="G1554" s="11" t="s">
        <v>90</v>
      </c>
      <c r="H1554" s="13">
        <v>200</v>
      </c>
    </row>
    <row r="1555" spans="1:8" x14ac:dyDescent="0.25">
      <c r="A1555" s="10">
        <v>35885</v>
      </c>
      <c r="B1555" s="11" t="s">
        <v>97</v>
      </c>
      <c r="C1555" s="11" t="s">
        <v>130</v>
      </c>
      <c r="D1555" s="11" t="s">
        <v>131</v>
      </c>
      <c r="E1555" s="13" t="s">
        <v>13</v>
      </c>
      <c r="F1555" s="11" t="s">
        <v>71</v>
      </c>
      <c r="G1555" s="11" t="s">
        <v>575</v>
      </c>
      <c r="H1555" s="13">
        <v>250</v>
      </c>
    </row>
    <row r="1556" spans="1:8" x14ac:dyDescent="0.25">
      <c r="A1556" s="10">
        <v>35885</v>
      </c>
      <c r="B1556" s="11" t="s">
        <v>97</v>
      </c>
      <c r="C1556" s="11" t="s">
        <v>130</v>
      </c>
      <c r="D1556" s="11" t="s">
        <v>131</v>
      </c>
      <c r="E1556" s="13" t="s">
        <v>13</v>
      </c>
      <c r="F1556" s="11" t="s">
        <v>71</v>
      </c>
      <c r="G1556" s="11" t="s">
        <v>230</v>
      </c>
      <c r="H1556" s="13">
        <v>250</v>
      </c>
    </row>
    <row r="1557" spans="1:8" x14ac:dyDescent="0.25">
      <c r="A1557" s="10">
        <v>35885</v>
      </c>
      <c r="B1557" s="11" t="s">
        <v>97</v>
      </c>
      <c r="C1557" s="11" t="s">
        <v>130</v>
      </c>
      <c r="D1557" s="11" t="s">
        <v>131</v>
      </c>
      <c r="E1557" s="13" t="s">
        <v>13</v>
      </c>
      <c r="F1557" s="11" t="s">
        <v>71</v>
      </c>
      <c r="G1557" s="11" t="s">
        <v>117</v>
      </c>
      <c r="H1557" s="13">
        <v>401.1</v>
      </c>
    </row>
    <row r="1558" spans="1:8" x14ac:dyDescent="0.25">
      <c r="A1558" s="10">
        <v>35885</v>
      </c>
      <c r="B1558" s="11" t="s">
        <v>97</v>
      </c>
      <c r="C1558" s="11" t="s">
        <v>130</v>
      </c>
      <c r="D1558" s="11" t="s">
        <v>131</v>
      </c>
      <c r="E1558" s="13" t="s">
        <v>13</v>
      </c>
      <c r="F1558" s="11" t="s">
        <v>571</v>
      </c>
      <c r="G1558" s="11" t="s">
        <v>364</v>
      </c>
      <c r="H1558" s="13">
        <v>350.1</v>
      </c>
    </row>
    <row r="1559" spans="1:8" x14ac:dyDescent="0.25">
      <c r="A1559" s="10">
        <v>35885</v>
      </c>
      <c r="B1559" s="11" t="s">
        <v>97</v>
      </c>
      <c r="C1559" s="11" t="s">
        <v>130</v>
      </c>
      <c r="D1559" s="11" t="s">
        <v>131</v>
      </c>
      <c r="E1559" s="13" t="s">
        <v>13</v>
      </c>
      <c r="F1559" s="11" t="s">
        <v>138</v>
      </c>
      <c r="G1559" s="11" t="s">
        <v>205</v>
      </c>
      <c r="H1559" s="13">
        <v>535.9</v>
      </c>
    </row>
    <row r="1560" spans="1:8" x14ac:dyDescent="0.25">
      <c r="A1560" s="10">
        <v>35885</v>
      </c>
      <c r="B1560" s="11" t="s">
        <v>97</v>
      </c>
      <c r="C1560" s="11" t="s">
        <v>130</v>
      </c>
      <c r="D1560" s="11" t="s">
        <v>131</v>
      </c>
      <c r="E1560" s="13" t="s">
        <v>13</v>
      </c>
      <c r="F1560" s="11" t="s">
        <v>19</v>
      </c>
      <c r="G1560" s="11" t="s">
        <v>574</v>
      </c>
      <c r="H1560" s="13">
        <v>748</v>
      </c>
    </row>
    <row r="1561" spans="1:8" x14ac:dyDescent="0.25">
      <c r="A1561" s="10">
        <v>35885</v>
      </c>
      <c r="B1561" s="11" t="s">
        <v>97</v>
      </c>
      <c r="C1561" s="11" t="s">
        <v>130</v>
      </c>
      <c r="D1561" s="11" t="s">
        <v>131</v>
      </c>
      <c r="E1561" s="13" t="s">
        <v>13</v>
      </c>
      <c r="F1561" s="11" t="s">
        <v>11</v>
      </c>
      <c r="G1561" s="11" t="s">
        <v>150</v>
      </c>
      <c r="H1561" s="13">
        <v>372.9</v>
      </c>
    </row>
    <row r="1562" spans="1:8" x14ac:dyDescent="0.25">
      <c r="A1562" s="10">
        <v>35885</v>
      </c>
      <c r="B1562" s="11" t="s">
        <v>97</v>
      </c>
      <c r="C1562" s="11" t="s">
        <v>130</v>
      </c>
      <c r="D1562" s="11" t="s">
        <v>131</v>
      </c>
      <c r="E1562" s="13" t="s">
        <v>13</v>
      </c>
      <c r="F1562" s="11" t="s">
        <v>126</v>
      </c>
      <c r="G1562" s="11" t="s">
        <v>570</v>
      </c>
      <c r="H1562" s="13">
        <v>350</v>
      </c>
    </row>
    <row r="1563" spans="1:8" x14ac:dyDescent="0.25">
      <c r="A1563" s="10">
        <v>35885</v>
      </c>
      <c r="B1563" s="11" t="s">
        <v>97</v>
      </c>
      <c r="C1563" s="11" t="s">
        <v>130</v>
      </c>
      <c r="D1563" s="11" t="s">
        <v>466</v>
      </c>
      <c r="E1563" s="13" t="s">
        <v>13</v>
      </c>
      <c r="F1563" s="11" t="s">
        <v>138</v>
      </c>
      <c r="G1563" s="11" t="s">
        <v>585</v>
      </c>
      <c r="H1563" s="13">
        <v>750</v>
      </c>
    </row>
    <row r="1564" spans="1:8" x14ac:dyDescent="0.25">
      <c r="A1564" s="10">
        <v>35915</v>
      </c>
      <c r="B1564" s="11" t="s">
        <v>8</v>
      </c>
      <c r="C1564" s="11" t="s">
        <v>67</v>
      </c>
      <c r="D1564" s="11" t="s">
        <v>459</v>
      </c>
      <c r="E1564" s="13" t="s">
        <v>89</v>
      </c>
      <c r="F1564" s="11" t="s">
        <v>577</v>
      </c>
      <c r="G1564" s="11" t="s">
        <v>609</v>
      </c>
      <c r="H1564" s="13">
        <v>135</v>
      </c>
    </row>
    <row r="1565" spans="1:8" x14ac:dyDescent="0.25">
      <c r="A1565" s="10">
        <v>35915</v>
      </c>
      <c r="B1565" s="11" t="s">
        <v>8</v>
      </c>
      <c r="C1565" s="11" t="s">
        <v>67</v>
      </c>
      <c r="D1565" s="11" t="s">
        <v>459</v>
      </c>
      <c r="E1565" s="13" t="s">
        <v>13</v>
      </c>
      <c r="F1565" s="11" t="s">
        <v>111</v>
      </c>
      <c r="G1565" s="11" t="s">
        <v>356</v>
      </c>
      <c r="H1565" s="13">
        <v>360</v>
      </c>
    </row>
    <row r="1566" spans="1:8" x14ac:dyDescent="0.25">
      <c r="A1566" s="10">
        <v>35915</v>
      </c>
      <c r="B1566" s="11" t="s">
        <v>8</v>
      </c>
      <c r="C1566" s="11" t="s">
        <v>67</v>
      </c>
      <c r="D1566" s="11" t="s">
        <v>455</v>
      </c>
      <c r="E1566" s="13" t="s">
        <v>13</v>
      </c>
      <c r="F1566" s="11" t="s">
        <v>126</v>
      </c>
      <c r="G1566" s="11" t="s">
        <v>570</v>
      </c>
      <c r="H1566" s="13">
        <v>140</v>
      </c>
    </row>
    <row r="1567" spans="1:8" x14ac:dyDescent="0.25">
      <c r="A1567" s="10">
        <v>35915</v>
      </c>
      <c r="B1567" s="11" t="s">
        <v>8</v>
      </c>
      <c r="C1567" s="11" t="s">
        <v>67</v>
      </c>
      <c r="D1567" s="11" t="s">
        <v>456</v>
      </c>
      <c r="E1567" s="13" t="s">
        <v>13</v>
      </c>
      <c r="F1567" s="11" t="s">
        <v>11</v>
      </c>
      <c r="G1567" s="11" t="s">
        <v>150</v>
      </c>
      <c r="H1567" s="13">
        <v>962</v>
      </c>
    </row>
    <row r="1568" spans="1:8" x14ac:dyDescent="0.25">
      <c r="A1568" s="10">
        <v>35915</v>
      </c>
      <c r="B1568" s="11" t="s">
        <v>8</v>
      </c>
      <c r="C1568" s="11" t="s">
        <v>67</v>
      </c>
      <c r="D1568" s="11" t="s">
        <v>68</v>
      </c>
      <c r="E1568" s="13" t="s">
        <v>13</v>
      </c>
      <c r="F1568" s="11" t="s">
        <v>571</v>
      </c>
      <c r="G1568" s="11" t="s">
        <v>572</v>
      </c>
      <c r="H1568" s="13">
        <v>150</v>
      </c>
    </row>
    <row r="1569" spans="1:8" x14ac:dyDescent="0.25">
      <c r="A1569" s="10">
        <v>35915</v>
      </c>
      <c r="B1569" s="11" t="s">
        <v>8</v>
      </c>
      <c r="C1569" s="11" t="s">
        <v>67</v>
      </c>
      <c r="D1569" s="11" t="s">
        <v>457</v>
      </c>
      <c r="E1569" s="13" t="s">
        <v>13</v>
      </c>
      <c r="F1569" s="11" t="s">
        <v>126</v>
      </c>
      <c r="G1569" s="11" t="s">
        <v>570</v>
      </c>
      <c r="H1569" s="13">
        <v>175</v>
      </c>
    </row>
    <row r="1570" spans="1:8" x14ac:dyDescent="0.25">
      <c r="A1570" s="10">
        <v>35915</v>
      </c>
      <c r="B1570" s="11" t="s">
        <v>8</v>
      </c>
      <c r="C1570" s="11" t="s">
        <v>67</v>
      </c>
      <c r="D1570" s="11" t="s">
        <v>328</v>
      </c>
      <c r="E1570" s="13" t="s">
        <v>13</v>
      </c>
      <c r="F1570" s="11" t="s">
        <v>29</v>
      </c>
      <c r="G1570" s="11" t="s">
        <v>30</v>
      </c>
      <c r="H1570" s="13">
        <v>110</v>
      </c>
    </row>
    <row r="1571" spans="1:8" x14ac:dyDescent="0.25">
      <c r="A1571" s="10">
        <v>35915</v>
      </c>
      <c r="B1571" s="11" t="s">
        <v>8</v>
      </c>
      <c r="C1571" s="11" t="s">
        <v>67</v>
      </c>
      <c r="D1571" s="11" t="s">
        <v>328</v>
      </c>
      <c r="E1571" s="13" t="s">
        <v>13</v>
      </c>
      <c r="F1571" s="11" t="s">
        <v>161</v>
      </c>
      <c r="G1571" s="11" t="s">
        <v>162</v>
      </c>
      <c r="H1571" s="13">
        <v>157</v>
      </c>
    </row>
    <row r="1572" spans="1:8" x14ac:dyDescent="0.25">
      <c r="A1572" s="10">
        <v>35915</v>
      </c>
      <c r="B1572" s="11" t="s">
        <v>8</v>
      </c>
      <c r="C1572" s="11" t="s">
        <v>67</v>
      </c>
      <c r="D1572" s="11" t="s">
        <v>328</v>
      </c>
      <c r="E1572" s="13" t="s">
        <v>13</v>
      </c>
      <c r="F1572" s="11" t="s">
        <v>571</v>
      </c>
      <c r="G1572" s="11" t="s">
        <v>572</v>
      </c>
      <c r="H1572" s="13">
        <v>126.7</v>
      </c>
    </row>
    <row r="1573" spans="1:8" x14ac:dyDescent="0.25">
      <c r="A1573" s="10">
        <v>35915</v>
      </c>
      <c r="B1573" s="11" t="s">
        <v>8</v>
      </c>
      <c r="C1573" s="11" t="s">
        <v>67</v>
      </c>
      <c r="D1573" s="11" t="s">
        <v>328</v>
      </c>
      <c r="E1573" s="13" t="s">
        <v>13</v>
      </c>
      <c r="F1573" s="11" t="s">
        <v>19</v>
      </c>
      <c r="G1573" s="11" t="s">
        <v>573</v>
      </c>
      <c r="H1573" s="13">
        <v>1836</v>
      </c>
    </row>
    <row r="1574" spans="1:8" x14ac:dyDescent="0.25">
      <c r="A1574" s="10">
        <v>35915</v>
      </c>
      <c r="B1574" s="11" t="s">
        <v>8</v>
      </c>
      <c r="C1574" s="11" t="s">
        <v>67</v>
      </c>
      <c r="D1574" s="11" t="s">
        <v>328</v>
      </c>
      <c r="E1574" s="13" t="s">
        <v>13</v>
      </c>
      <c r="F1574" s="11" t="s">
        <v>11</v>
      </c>
      <c r="G1574" s="11" t="s">
        <v>576</v>
      </c>
      <c r="H1574" s="13">
        <v>544</v>
      </c>
    </row>
    <row r="1575" spans="1:8" x14ac:dyDescent="0.25">
      <c r="A1575" s="10">
        <v>35915</v>
      </c>
      <c r="B1575" s="11" t="s">
        <v>8</v>
      </c>
      <c r="C1575" s="11" t="s">
        <v>67</v>
      </c>
      <c r="D1575" s="11" t="s">
        <v>328</v>
      </c>
      <c r="E1575" s="13" t="s">
        <v>188</v>
      </c>
      <c r="F1575" s="11" t="s">
        <v>188</v>
      </c>
      <c r="G1575" s="11" t="s">
        <v>187</v>
      </c>
      <c r="H1575" s="13">
        <v>2392.4</v>
      </c>
    </row>
    <row r="1576" spans="1:8" x14ac:dyDescent="0.25">
      <c r="A1576" s="10">
        <v>35915</v>
      </c>
      <c r="B1576" s="11" t="s">
        <v>8</v>
      </c>
      <c r="C1576" s="11" t="s">
        <v>9</v>
      </c>
      <c r="D1576" s="11" t="s">
        <v>251</v>
      </c>
      <c r="E1576" s="13" t="s">
        <v>13</v>
      </c>
      <c r="F1576" s="11" t="s">
        <v>11</v>
      </c>
      <c r="G1576" s="11" t="s">
        <v>576</v>
      </c>
      <c r="H1576" s="13">
        <v>300</v>
      </c>
    </row>
    <row r="1577" spans="1:8" x14ac:dyDescent="0.25">
      <c r="A1577" s="10">
        <v>35915</v>
      </c>
      <c r="B1577" s="11" t="s">
        <v>8</v>
      </c>
      <c r="C1577" s="11" t="s">
        <v>9</v>
      </c>
      <c r="D1577" s="11" t="s">
        <v>153</v>
      </c>
      <c r="E1577" s="13" t="s">
        <v>13</v>
      </c>
      <c r="F1577" s="11" t="s">
        <v>71</v>
      </c>
      <c r="G1577" s="11" t="s">
        <v>575</v>
      </c>
      <c r="H1577" s="13">
        <v>265</v>
      </c>
    </row>
    <row r="1578" spans="1:8" x14ac:dyDescent="0.25">
      <c r="A1578" s="10">
        <v>35915</v>
      </c>
      <c r="B1578" s="11" t="s">
        <v>8</v>
      </c>
      <c r="C1578" s="11" t="s">
        <v>9</v>
      </c>
      <c r="D1578" s="11" t="s">
        <v>153</v>
      </c>
      <c r="E1578" s="13" t="s">
        <v>13</v>
      </c>
      <c r="F1578" s="11" t="s">
        <v>71</v>
      </c>
      <c r="G1578" s="11" t="s">
        <v>69</v>
      </c>
      <c r="H1578" s="13">
        <v>100</v>
      </c>
    </row>
    <row r="1579" spans="1:8" x14ac:dyDescent="0.25">
      <c r="A1579" s="10">
        <v>35915</v>
      </c>
      <c r="B1579" s="11" t="s">
        <v>8</v>
      </c>
      <c r="C1579" s="11" t="s">
        <v>9</v>
      </c>
      <c r="D1579" s="11" t="s">
        <v>153</v>
      </c>
      <c r="E1579" s="13" t="s">
        <v>13</v>
      </c>
      <c r="F1579" s="11" t="s">
        <v>71</v>
      </c>
      <c r="G1579" s="11" t="s">
        <v>230</v>
      </c>
      <c r="H1579" s="13">
        <v>1925</v>
      </c>
    </row>
    <row r="1580" spans="1:8" x14ac:dyDescent="0.25">
      <c r="A1580" s="10">
        <v>35915</v>
      </c>
      <c r="B1580" s="11" t="s">
        <v>8</v>
      </c>
      <c r="C1580" s="11" t="s">
        <v>9</v>
      </c>
      <c r="D1580" s="11" t="s">
        <v>153</v>
      </c>
      <c r="E1580" s="13" t="s">
        <v>13</v>
      </c>
      <c r="F1580" s="11" t="s">
        <v>71</v>
      </c>
      <c r="G1580" s="11" t="s">
        <v>200</v>
      </c>
      <c r="H1580" s="13">
        <v>325</v>
      </c>
    </row>
    <row r="1581" spans="1:8" x14ac:dyDescent="0.25">
      <c r="A1581" s="10">
        <v>35915</v>
      </c>
      <c r="B1581" s="11" t="s">
        <v>8</v>
      </c>
      <c r="C1581" s="11" t="s">
        <v>9</v>
      </c>
      <c r="D1581" s="11" t="s">
        <v>153</v>
      </c>
      <c r="E1581" s="13" t="s">
        <v>13</v>
      </c>
      <c r="F1581" s="11" t="s">
        <v>71</v>
      </c>
      <c r="G1581" s="11" t="s">
        <v>117</v>
      </c>
      <c r="H1581" s="13">
        <v>340</v>
      </c>
    </row>
    <row r="1582" spans="1:8" x14ac:dyDescent="0.25">
      <c r="A1582" s="10">
        <v>35915</v>
      </c>
      <c r="B1582" s="11" t="s">
        <v>8</v>
      </c>
      <c r="C1582" s="11" t="s">
        <v>9</v>
      </c>
      <c r="D1582" s="11" t="s">
        <v>153</v>
      </c>
      <c r="E1582" s="13" t="s">
        <v>13</v>
      </c>
      <c r="F1582" s="11" t="s">
        <v>161</v>
      </c>
      <c r="G1582" s="11" t="s">
        <v>162</v>
      </c>
      <c r="H1582" s="13">
        <v>167.5</v>
      </c>
    </row>
    <row r="1583" spans="1:8" x14ac:dyDescent="0.25">
      <c r="A1583" s="10">
        <v>35915</v>
      </c>
      <c r="B1583" s="11" t="s">
        <v>8</v>
      </c>
      <c r="C1583" s="11" t="s">
        <v>9</v>
      </c>
      <c r="D1583" s="11" t="s">
        <v>153</v>
      </c>
      <c r="E1583" s="13" t="s">
        <v>13</v>
      </c>
      <c r="F1583" s="11" t="s">
        <v>571</v>
      </c>
      <c r="G1583" s="11" t="s">
        <v>364</v>
      </c>
      <c r="H1583" s="13">
        <v>285</v>
      </c>
    </row>
    <row r="1584" spans="1:8" x14ac:dyDescent="0.25">
      <c r="A1584" s="10">
        <v>35915</v>
      </c>
      <c r="B1584" s="11" t="s">
        <v>8</v>
      </c>
      <c r="C1584" s="11" t="s">
        <v>9</v>
      </c>
      <c r="D1584" s="11" t="s">
        <v>153</v>
      </c>
      <c r="E1584" s="13" t="s">
        <v>13</v>
      </c>
      <c r="F1584" s="11" t="s">
        <v>571</v>
      </c>
      <c r="G1584" s="11" t="s">
        <v>572</v>
      </c>
      <c r="H1584" s="13">
        <v>125</v>
      </c>
    </row>
    <row r="1585" spans="1:8" x14ac:dyDescent="0.25">
      <c r="A1585" s="10">
        <v>35915</v>
      </c>
      <c r="B1585" s="11" t="s">
        <v>8</v>
      </c>
      <c r="C1585" s="11" t="s">
        <v>9</v>
      </c>
      <c r="D1585" s="11" t="s">
        <v>153</v>
      </c>
      <c r="E1585" s="13" t="s">
        <v>13</v>
      </c>
      <c r="F1585" s="11" t="s">
        <v>138</v>
      </c>
      <c r="G1585" s="11" t="s">
        <v>205</v>
      </c>
      <c r="H1585" s="13">
        <v>1344.9</v>
      </c>
    </row>
    <row r="1586" spans="1:8" x14ac:dyDescent="0.25">
      <c r="A1586" s="10">
        <v>35915</v>
      </c>
      <c r="B1586" s="11" t="s">
        <v>8</v>
      </c>
      <c r="C1586" s="11" t="s">
        <v>9</v>
      </c>
      <c r="D1586" s="11" t="s">
        <v>153</v>
      </c>
      <c r="E1586" s="13" t="s">
        <v>13</v>
      </c>
      <c r="F1586" s="11" t="s">
        <v>19</v>
      </c>
      <c r="G1586" s="11" t="s">
        <v>589</v>
      </c>
      <c r="H1586" s="13">
        <v>125</v>
      </c>
    </row>
    <row r="1587" spans="1:8" x14ac:dyDescent="0.25">
      <c r="A1587" s="10">
        <v>35915</v>
      </c>
      <c r="B1587" s="11" t="s">
        <v>8</v>
      </c>
      <c r="C1587" s="11" t="s">
        <v>9</v>
      </c>
      <c r="D1587" s="11" t="s">
        <v>153</v>
      </c>
      <c r="E1587" s="13" t="s">
        <v>13</v>
      </c>
      <c r="F1587" s="11" t="s">
        <v>19</v>
      </c>
      <c r="G1587" s="11" t="s">
        <v>573</v>
      </c>
      <c r="H1587" s="13">
        <v>1815</v>
      </c>
    </row>
    <row r="1588" spans="1:8" x14ac:dyDescent="0.25">
      <c r="A1588" s="10">
        <v>35915</v>
      </c>
      <c r="B1588" s="11" t="s">
        <v>8</v>
      </c>
      <c r="C1588" s="11" t="s">
        <v>9</v>
      </c>
      <c r="D1588" s="11" t="s">
        <v>153</v>
      </c>
      <c r="E1588" s="13" t="s">
        <v>13</v>
      </c>
      <c r="F1588" s="11" t="s">
        <v>19</v>
      </c>
      <c r="G1588" s="11" t="s">
        <v>574</v>
      </c>
      <c r="H1588" s="13">
        <v>200</v>
      </c>
    </row>
    <row r="1589" spans="1:8" x14ac:dyDescent="0.25">
      <c r="A1589" s="10">
        <v>35915</v>
      </c>
      <c r="B1589" s="11" t="s">
        <v>8</v>
      </c>
      <c r="C1589" s="11" t="s">
        <v>9</v>
      </c>
      <c r="D1589" s="11" t="s">
        <v>153</v>
      </c>
      <c r="E1589" s="13" t="s">
        <v>13</v>
      </c>
      <c r="F1589" s="11" t="s">
        <v>19</v>
      </c>
      <c r="G1589" s="11" t="s">
        <v>21</v>
      </c>
      <c r="H1589" s="13">
        <v>150</v>
      </c>
    </row>
    <row r="1590" spans="1:8" x14ac:dyDescent="0.25">
      <c r="A1590" s="10">
        <v>35915</v>
      </c>
      <c r="B1590" s="11" t="s">
        <v>8</v>
      </c>
      <c r="C1590" s="11" t="s">
        <v>9</v>
      </c>
      <c r="D1590" s="11" t="s">
        <v>153</v>
      </c>
      <c r="E1590" s="13" t="s">
        <v>13</v>
      </c>
      <c r="F1590" s="11" t="s">
        <v>34</v>
      </c>
      <c r="G1590" s="11" t="s">
        <v>36</v>
      </c>
      <c r="H1590" s="13">
        <v>779.2</v>
      </c>
    </row>
    <row r="1591" spans="1:8" x14ac:dyDescent="0.25">
      <c r="A1591" s="10">
        <v>35915</v>
      </c>
      <c r="B1591" s="11" t="s">
        <v>8</v>
      </c>
      <c r="C1591" s="11" t="s">
        <v>9</v>
      </c>
      <c r="D1591" s="11" t="s">
        <v>153</v>
      </c>
      <c r="E1591" s="13" t="s">
        <v>13</v>
      </c>
      <c r="F1591" s="11" t="s">
        <v>11</v>
      </c>
      <c r="G1591" s="11" t="s">
        <v>150</v>
      </c>
      <c r="H1591" s="13">
        <v>1960</v>
      </c>
    </row>
    <row r="1592" spans="1:8" x14ac:dyDescent="0.25">
      <c r="A1592" s="10">
        <v>35915</v>
      </c>
      <c r="B1592" s="11" t="s">
        <v>8</v>
      </c>
      <c r="C1592" s="11" t="s">
        <v>9</v>
      </c>
      <c r="D1592" s="11" t="s">
        <v>153</v>
      </c>
      <c r="E1592" s="13" t="s">
        <v>13</v>
      </c>
      <c r="F1592" s="11" t="s">
        <v>11</v>
      </c>
      <c r="G1592" s="11" t="s">
        <v>576</v>
      </c>
      <c r="H1592" s="13">
        <v>120</v>
      </c>
    </row>
    <row r="1593" spans="1:8" x14ac:dyDescent="0.25">
      <c r="A1593" s="10">
        <v>35915</v>
      </c>
      <c r="B1593" s="11" t="s">
        <v>8</v>
      </c>
      <c r="C1593" s="11" t="s">
        <v>9</v>
      </c>
      <c r="D1593" s="11" t="s">
        <v>153</v>
      </c>
      <c r="E1593" s="13" t="s">
        <v>13</v>
      </c>
      <c r="F1593" s="11" t="s">
        <v>126</v>
      </c>
      <c r="G1593" s="11" t="s">
        <v>570</v>
      </c>
      <c r="H1593" s="13">
        <v>375</v>
      </c>
    </row>
    <row r="1594" spans="1:8" x14ac:dyDescent="0.25">
      <c r="A1594" s="10">
        <v>35915</v>
      </c>
      <c r="B1594" s="11" t="s">
        <v>8</v>
      </c>
      <c r="C1594" s="11" t="s">
        <v>9</v>
      </c>
      <c r="D1594" s="11" t="s">
        <v>10</v>
      </c>
      <c r="E1594" s="13" t="s">
        <v>89</v>
      </c>
      <c r="F1594" s="11" t="s">
        <v>90</v>
      </c>
      <c r="G1594" s="11" t="s">
        <v>90</v>
      </c>
      <c r="H1594" s="13">
        <v>4778.3</v>
      </c>
    </row>
    <row r="1595" spans="1:8" x14ac:dyDescent="0.25">
      <c r="A1595" s="10">
        <v>35915</v>
      </c>
      <c r="B1595" s="11" t="s">
        <v>8</v>
      </c>
      <c r="C1595" s="11" t="s">
        <v>9</v>
      </c>
      <c r="D1595" s="11" t="s">
        <v>10</v>
      </c>
      <c r="E1595" s="13" t="s">
        <v>89</v>
      </c>
      <c r="F1595" s="11" t="s">
        <v>102</v>
      </c>
      <c r="G1595" s="11" t="s">
        <v>106</v>
      </c>
      <c r="H1595" s="13">
        <v>2507.5</v>
      </c>
    </row>
    <row r="1596" spans="1:8" x14ac:dyDescent="0.25">
      <c r="A1596" s="10">
        <v>35915</v>
      </c>
      <c r="B1596" s="11" t="s">
        <v>8</v>
      </c>
      <c r="C1596" s="11" t="s">
        <v>9</v>
      </c>
      <c r="D1596" s="11" t="s">
        <v>10</v>
      </c>
      <c r="E1596" s="13" t="s">
        <v>89</v>
      </c>
      <c r="F1596" s="11" t="s">
        <v>102</v>
      </c>
      <c r="G1596" s="11" t="s">
        <v>103</v>
      </c>
      <c r="H1596" s="13">
        <v>1567.6</v>
      </c>
    </row>
    <row r="1597" spans="1:8" x14ac:dyDescent="0.25">
      <c r="A1597" s="10">
        <v>35915</v>
      </c>
      <c r="B1597" s="11" t="s">
        <v>8</v>
      </c>
      <c r="C1597" s="11" t="s">
        <v>9</v>
      </c>
      <c r="D1597" s="11" t="s">
        <v>10</v>
      </c>
      <c r="E1597" s="13" t="s">
        <v>89</v>
      </c>
      <c r="F1597" s="11" t="s">
        <v>577</v>
      </c>
      <c r="G1597" s="11" t="s">
        <v>578</v>
      </c>
      <c r="H1597" s="13">
        <v>875</v>
      </c>
    </row>
    <row r="1598" spans="1:8" x14ac:dyDescent="0.25">
      <c r="A1598" s="10">
        <v>35915</v>
      </c>
      <c r="B1598" s="11" t="s">
        <v>8</v>
      </c>
      <c r="C1598" s="11" t="s">
        <v>9</v>
      </c>
      <c r="D1598" s="11" t="s">
        <v>10</v>
      </c>
      <c r="E1598" s="13" t="s">
        <v>89</v>
      </c>
      <c r="F1598" s="11" t="s">
        <v>577</v>
      </c>
      <c r="G1598" s="11" t="s">
        <v>569</v>
      </c>
      <c r="H1598" s="13">
        <v>650</v>
      </c>
    </row>
    <row r="1599" spans="1:8" x14ac:dyDescent="0.25">
      <c r="A1599" s="10">
        <v>35915</v>
      </c>
      <c r="B1599" s="11" t="s">
        <v>8</v>
      </c>
      <c r="C1599" s="11" t="s">
        <v>9</v>
      </c>
      <c r="D1599" s="11" t="s">
        <v>10</v>
      </c>
      <c r="E1599" s="13" t="s">
        <v>13</v>
      </c>
      <c r="F1599" s="11" t="s">
        <v>29</v>
      </c>
      <c r="G1599" s="11" t="s">
        <v>30</v>
      </c>
      <c r="H1599" s="13">
        <v>2460</v>
      </c>
    </row>
    <row r="1600" spans="1:8" x14ac:dyDescent="0.25">
      <c r="A1600" s="10">
        <v>35915</v>
      </c>
      <c r="B1600" s="11" t="s">
        <v>8</v>
      </c>
      <c r="C1600" s="11" t="s">
        <v>9</v>
      </c>
      <c r="D1600" s="11" t="s">
        <v>10</v>
      </c>
      <c r="E1600" s="13" t="s">
        <v>13</v>
      </c>
      <c r="F1600" s="11" t="s">
        <v>29</v>
      </c>
      <c r="G1600" s="11" t="s">
        <v>607</v>
      </c>
      <c r="H1600" s="13">
        <v>100</v>
      </c>
    </row>
    <row r="1601" spans="1:8" x14ac:dyDescent="0.25">
      <c r="A1601" s="10">
        <v>35915</v>
      </c>
      <c r="B1601" s="11" t="s">
        <v>8</v>
      </c>
      <c r="C1601" s="11" t="s">
        <v>9</v>
      </c>
      <c r="D1601" s="11" t="s">
        <v>10</v>
      </c>
      <c r="E1601" s="13" t="s">
        <v>13</v>
      </c>
      <c r="F1601" s="11" t="s">
        <v>71</v>
      </c>
      <c r="G1601" s="11" t="s">
        <v>580</v>
      </c>
      <c r="H1601" s="13">
        <v>2890</v>
      </c>
    </row>
    <row r="1602" spans="1:8" x14ac:dyDescent="0.25">
      <c r="A1602" s="10">
        <v>35915</v>
      </c>
      <c r="B1602" s="11" t="s">
        <v>8</v>
      </c>
      <c r="C1602" s="11" t="s">
        <v>9</v>
      </c>
      <c r="D1602" s="11" t="s">
        <v>10</v>
      </c>
      <c r="E1602" s="13" t="s">
        <v>13</v>
      </c>
      <c r="F1602" s="11" t="s">
        <v>71</v>
      </c>
      <c r="G1602" s="11" t="s">
        <v>575</v>
      </c>
      <c r="H1602" s="13">
        <v>4575.7</v>
      </c>
    </row>
    <row r="1603" spans="1:8" x14ac:dyDescent="0.25">
      <c r="A1603" s="10">
        <v>35915</v>
      </c>
      <c r="B1603" s="11" t="s">
        <v>8</v>
      </c>
      <c r="C1603" s="11" t="s">
        <v>9</v>
      </c>
      <c r="D1603" s="11" t="s">
        <v>10</v>
      </c>
      <c r="E1603" s="13" t="s">
        <v>13</v>
      </c>
      <c r="F1603" s="11" t="s">
        <v>71</v>
      </c>
      <c r="G1603" s="11" t="s">
        <v>69</v>
      </c>
      <c r="H1603" s="13">
        <v>4956.3999999999996</v>
      </c>
    </row>
    <row r="1604" spans="1:8" x14ac:dyDescent="0.25">
      <c r="A1604" s="10">
        <v>35915</v>
      </c>
      <c r="B1604" s="11" t="s">
        <v>8</v>
      </c>
      <c r="C1604" s="11" t="s">
        <v>9</v>
      </c>
      <c r="D1604" s="11" t="s">
        <v>10</v>
      </c>
      <c r="E1604" s="13" t="s">
        <v>13</v>
      </c>
      <c r="F1604" s="11" t="s">
        <v>71</v>
      </c>
      <c r="G1604" s="11" t="s">
        <v>230</v>
      </c>
      <c r="H1604" s="13">
        <v>1390</v>
      </c>
    </row>
    <row r="1605" spans="1:8" x14ac:dyDescent="0.25">
      <c r="A1605" s="10">
        <v>35915</v>
      </c>
      <c r="B1605" s="11" t="s">
        <v>8</v>
      </c>
      <c r="C1605" s="11" t="s">
        <v>9</v>
      </c>
      <c r="D1605" s="11" t="s">
        <v>10</v>
      </c>
      <c r="E1605" s="13" t="s">
        <v>13</v>
      </c>
      <c r="F1605" s="11" t="s">
        <v>71</v>
      </c>
      <c r="G1605" s="11" t="s">
        <v>200</v>
      </c>
      <c r="H1605" s="13">
        <v>2981.7</v>
      </c>
    </row>
    <row r="1606" spans="1:8" x14ac:dyDescent="0.25">
      <c r="A1606" s="10">
        <v>35915</v>
      </c>
      <c r="B1606" s="11" t="s">
        <v>8</v>
      </c>
      <c r="C1606" s="11" t="s">
        <v>9</v>
      </c>
      <c r="D1606" s="11" t="s">
        <v>10</v>
      </c>
      <c r="E1606" s="13" t="s">
        <v>13</v>
      </c>
      <c r="F1606" s="11" t="s">
        <v>71</v>
      </c>
      <c r="G1606" s="11" t="s">
        <v>117</v>
      </c>
      <c r="H1606" s="13">
        <v>3540.1</v>
      </c>
    </row>
    <row r="1607" spans="1:8" x14ac:dyDescent="0.25">
      <c r="A1607" s="10">
        <v>35915</v>
      </c>
      <c r="B1607" s="11" t="s">
        <v>8</v>
      </c>
      <c r="C1607" s="11" t="s">
        <v>9</v>
      </c>
      <c r="D1607" s="11" t="s">
        <v>10</v>
      </c>
      <c r="E1607" s="13" t="s">
        <v>13</v>
      </c>
      <c r="F1607" s="11" t="s">
        <v>161</v>
      </c>
      <c r="G1607" s="11" t="s">
        <v>581</v>
      </c>
      <c r="H1607" s="13">
        <v>1680</v>
      </c>
    </row>
    <row r="1608" spans="1:8" x14ac:dyDescent="0.25">
      <c r="A1608" s="10">
        <v>35915</v>
      </c>
      <c r="B1608" s="11" t="s">
        <v>8</v>
      </c>
      <c r="C1608" s="11" t="s">
        <v>9</v>
      </c>
      <c r="D1608" s="11" t="s">
        <v>10</v>
      </c>
      <c r="E1608" s="13" t="s">
        <v>13</v>
      </c>
      <c r="F1608" s="11" t="s">
        <v>161</v>
      </c>
      <c r="G1608" s="11" t="s">
        <v>162</v>
      </c>
      <c r="H1608" s="13">
        <v>1633</v>
      </c>
    </row>
    <row r="1609" spans="1:8" x14ac:dyDescent="0.25">
      <c r="A1609" s="10">
        <v>35915</v>
      </c>
      <c r="B1609" s="11" t="s">
        <v>8</v>
      </c>
      <c r="C1609" s="11" t="s">
        <v>9</v>
      </c>
      <c r="D1609" s="11" t="s">
        <v>10</v>
      </c>
      <c r="E1609" s="13" t="s">
        <v>13</v>
      </c>
      <c r="F1609" s="11" t="s">
        <v>161</v>
      </c>
      <c r="G1609" s="11" t="s">
        <v>582</v>
      </c>
      <c r="H1609" s="13">
        <v>1967.4</v>
      </c>
    </row>
    <row r="1610" spans="1:8" x14ac:dyDescent="0.25">
      <c r="A1610" s="10">
        <v>35915</v>
      </c>
      <c r="B1610" s="11" t="s">
        <v>8</v>
      </c>
      <c r="C1610" s="11" t="s">
        <v>9</v>
      </c>
      <c r="D1610" s="11" t="s">
        <v>10</v>
      </c>
      <c r="E1610" s="13" t="s">
        <v>13</v>
      </c>
      <c r="F1610" s="11" t="s">
        <v>161</v>
      </c>
      <c r="G1610" s="11" t="s">
        <v>167</v>
      </c>
      <c r="H1610" s="13">
        <v>6674</v>
      </c>
    </row>
    <row r="1611" spans="1:8" x14ac:dyDescent="0.25">
      <c r="A1611" s="10">
        <v>35915</v>
      </c>
      <c r="B1611" s="11" t="s">
        <v>8</v>
      </c>
      <c r="C1611" s="11" t="s">
        <v>9</v>
      </c>
      <c r="D1611" s="11" t="s">
        <v>10</v>
      </c>
      <c r="E1611" s="13" t="s">
        <v>13</v>
      </c>
      <c r="F1611" s="11" t="s">
        <v>571</v>
      </c>
      <c r="G1611" s="11" t="s">
        <v>364</v>
      </c>
      <c r="H1611" s="13">
        <v>745</v>
      </c>
    </row>
    <row r="1612" spans="1:8" x14ac:dyDescent="0.25">
      <c r="A1612" s="10">
        <v>35915</v>
      </c>
      <c r="B1612" s="11" t="s">
        <v>8</v>
      </c>
      <c r="C1612" s="11" t="s">
        <v>9</v>
      </c>
      <c r="D1612" s="11" t="s">
        <v>10</v>
      </c>
      <c r="E1612" s="13" t="s">
        <v>13</v>
      </c>
      <c r="F1612" s="11" t="s">
        <v>571</v>
      </c>
      <c r="G1612" s="11" t="s">
        <v>133</v>
      </c>
      <c r="H1612" s="13">
        <v>4843.1000000000004</v>
      </c>
    </row>
    <row r="1613" spans="1:8" x14ac:dyDescent="0.25">
      <c r="A1613" s="10">
        <v>35915</v>
      </c>
      <c r="B1613" s="11" t="s">
        <v>8</v>
      </c>
      <c r="C1613" s="11" t="s">
        <v>9</v>
      </c>
      <c r="D1613" s="11" t="s">
        <v>10</v>
      </c>
      <c r="E1613" s="13" t="s">
        <v>13</v>
      </c>
      <c r="F1613" s="11" t="s">
        <v>571</v>
      </c>
      <c r="G1613" s="11" t="s">
        <v>572</v>
      </c>
      <c r="H1613" s="13">
        <v>4096</v>
      </c>
    </row>
    <row r="1614" spans="1:8" x14ac:dyDescent="0.25">
      <c r="A1614" s="10">
        <v>35915</v>
      </c>
      <c r="B1614" s="11" t="s">
        <v>8</v>
      </c>
      <c r="C1614" s="11" t="s">
        <v>9</v>
      </c>
      <c r="D1614" s="11" t="s">
        <v>10</v>
      </c>
      <c r="E1614" s="13" t="s">
        <v>13</v>
      </c>
      <c r="F1614" s="11" t="s">
        <v>138</v>
      </c>
      <c r="G1614" s="11" t="s">
        <v>205</v>
      </c>
      <c r="H1614" s="13">
        <v>6779.5</v>
      </c>
    </row>
    <row r="1615" spans="1:8" x14ac:dyDescent="0.25">
      <c r="A1615" s="10">
        <v>35915</v>
      </c>
      <c r="B1615" s="11" t="s">
        <v>8</v>
      </c>
      <c r="C1615" s="11" t="s">
        <v>9</v>
      </c>
      <c r="D1615" s="11" t="s">
        <v>10</v>
      </c>
      <c r="E1615" s="13" t="s">
        <v>13</v>
      </c>
      <c r="F1615" s="11" t="s">
        <v>138</v>
      </c>
      <c r="G1615" s="11" t="s">
        <v>583</v>
      </c>
      <c r="H1615" s="13">
        <v>427.2</v>
      </c>
    </row>
    <row r="1616" spans="1:8" x14ac:dyDescent="0.25">
      <c r="A1616" s="10">
        <v>35915</v>
      </c>
      <c r="B1616" s="11" t="s">
        <v>8</v>
      </c>
      <c r="C1616" s="11" t="s">
        <v>9</v>
      </c>
      <c r="D1616" s="11" t="s">
        <v>10</v>
      </c>
      <c r="E1616" s="13" t="s">
        <v>13</v>
      </c>
      <c r="F1616" s="11" t="s">
        <v>138</v>
      </c>
      <c r="G1616" s="11" t="s">
        <v>584</v>
      </c>
      <c r="H1616" s="13">
        <v>875</v>
      </c>
    </row>
    <row r="1617" spans="1:8" x14ac:dyDescent="0.25">
      <c r="A1617" s="10">
        <v>35915</v>
      </c>
      <c r="B1617" s="11" t="s">
        <v>8</v>
      </c>
      <c r="C1617" s="11" t="s">
        <v>9</v>
      </c>
      <c r="D1617" s="11" t="s">
        <v>10</v>
      </c>
      <c r="E1617" s="13" t="s">
        <v>13</v>
      </c>
      <c r="F1617" s="11" t="s">
        <v>138</v>
      </c>
      <c r="G1617" s="11" t="s">
        <v>139</v>
      </c>
      <c r="H1617" s="13">
        <v>1289.7</v>
      </c>
    </row>
    <row r="1618" spans="1:8" x14ac:dyDescent="0.25">
      <c r="A1618" s="10">
        <v>35915</v>
      </c>
      <c r="B1618" s="11" t="s">
        <v>8</v>
      </c>
      <c r="C1618" s="11" t="s">
        <v>9</v>
      </c>
      <c r="D1618" s="11" t="s">
        <v>10</v>
      </c>
      <c r="E1618" s="13" t="s">
        <v>13</v>
      </c>
      <c r="F1618" s="11" t="s">
        <v>138</v>
      </c>
      <c r="G1618" s="11" t="s">
        <v>585</v>
      </c>
      <c r="H1618" s="13">
        <v>865</v>
      </c>
    </row>
    <row r="1619" spans="1:8" x14ac:dyDescent="0.25">
      <c r="A1619" s="10">
        <v>35915</v>
      </c>
      <c r="B1619" s="11" t="s">
        <v>8</v>
      </c>
      <c r="C1619" s="11" t="s">
        <v>9</v>
      </c>
      <c r="D1619" s="11" t="s">
        <v>10</v>
      </c>
      <c r="E1619" s="13" t="s">
        <v>13</v>
      </c>
      <c r="F1619" s="11" t="s">
        <v>111</v>
      </c>
      <c r="G1619" s="11" t="s">
        <v>112</v>
      </c>
      <c r="H1619" s="13">
        <v>10751.2</v>
      </c>
    </row>
    <row r="1620" spans="1:8" x14ac:dyDescent="0.25">
      <c r="A1620" s="10">
        <v>35915</v>
      </c>
      <c r="B1620" s="11" t="s">
        <v>8</v>
      </c>
      <c r="C1620" s="11" t="s">
        <v>9</v>
      </c>
      <c r="D1620" s="11" t="s">
        <v>10</v>
      </c>
      <c r="E1620" s="13" t="s">
        <v>13</v>
      </c>
      <c r="F1620" s="11" t="s">
        <v>111</v>
      </c>
      <c r="G1620" s="11" t="s">
        <v>267</v>
      </c>
      <c r="H1620" s="13">
        <v>1210.7</v>
      </c>
    </row>
    <row r="1621" spans="1:8" x14ac:dyDescent="0.25">
      <c r="A1621" s="10">
        <v>35915</v>
      </c>
      <c r="B1621" s="11" t="s">
        <v>8</v>
      </c>
      <c r="C1621" s="11" t="s">
        <v>9</v>
      </c>
      <c r="D1621" s="11" t="s">
        <v>10</v>
      </c>
      <c r="E1621" s="13" t="s">
        <v>13</v>
      </c>
      <c r="F1621" s="11" t="s">
        <v>111</v>
      </c>
      <c r="G1621" s="11" t="s">
        <v>356</v>
      </c>
      <c r="H1621" s="13">
        <v>1190.5999999999999</v>
      </c>
    </row>
    <row r="1622" spans="1:8" x14ac:dyDescent="0.25">
      <c r="A1622" s="10">
        <v>35915</v>
      </c>
      <c r="B1622" s="11" t="s">
        <v>8</v>
      </c>
      <c r="C1622" s="11" t="s">
        <v>9</v>
      </c>
      <c r="D1622" s="11" t="s">
        <v>10</v>
      </c>
      <c r="E1622" s="13" t="s">
        <v>13</v>
      </c>
      <c r="F1622" s="11" t="s">
        <v>111</v>
      </c>
      <c r="G1622" s="11" t="s">
        <v>586</v>
      </c>
      <c r="H1622" s="13">
        <v>575</v>
      </c>
    </row>
    <row r="1623" spans="1:8" x14ac:dyDescent="0.25">
      <c r="A1623" s="10">
        <v>35915</v>
      </c>
      <c r="B1623" s="11" t="s">
        <v>8</v>
      </c>
      <c r="C1623" s="11" t="s">
        <v>9</v>
      </c>
      <c r="D1623" s="11" t="s">
        <v>10</v>
      </c>
      <c r="E1623" s="13" t="s">
        <v>13</v>
      </c>
      <c r="F1623" s="11" t="s">
        <v>248</v>
      </c>
      <c r="G1623" s="11" t="s">
        <v>262</v>
      </c>
      <c r="H1623" s="13">
        <v>5471.6</v>
      </c>
    </row>
    <row r="1624" spans="1:8" x14ac:dyDescent="0.25">
      <c r="A1624" s="10">
        <v>35915</v>
      </c>
      <c r="B1624" s="11" t="s">
        <v>8</v>
      </c>
      <c r="C1624" s="11" t="s">
        <v>9</v>
      </c>
      <c r="D1624" s="11" t="s">
        <v>10</v>
      </c>
      <c r="E1624" s="13" t="s">
        <v>13</v>
      </c>
      <c r="F1624" s="11" t="s">
        <v>248</v>
      </c>
      <c r="G1624" s="11" t="s">
        <v>587</v>
      </c>
      <c r="H1624" s="13">
        <v>2520</v>
      </c>
    </row>
    <row r="1625" spans="1:8" x14ac:dyDescent="0.25">
      <c r="A1625" s="10">
        <v>35915</v>
      </c>
      <c r="B1625" s="11" t="s">
        <v>8</v>
      </c>
      <c r="C1625" s="11" t="s">
        <v>9</v>
      </c>
      <c r="D1625" s="11" t="s">
        <v>10</v>
      </c>
      <c r="E1625" s="13" t="s">
        <v>13</v>
      </c>
      <c r="F1625" s="11" t="s">
        <v>248</v>
      </c>
      <c r="G1625" s="11" t="s">
        <v>588</v>
      </c>
      <c r="H1625" s="13">
        <v>2836.5</v>
      </c>
    </row>
    <row r="1626" spans="1:8" x14ac:dyDescent="0.25">
      <c r="A1626" s="10">
        <v>35915</v>
      </c>
      <c r="B1626" s="11" t="s">
        <v>8</v>
      </c>
      <c r="C1626" s="11" t="s">
        <v>9</v>
      </c>
      <c r="D1626" s="11" t="s">
        <v>10</v>
      </c>
      <c r="E1626" s="13" t="s">
        <v>13</v>
      </c>
      <c r="F1626" s="11" t="s">
        <v>248</v>
      </c>
      <c r="G1626" s="11" t="s">
        <v>43</v>
      </c>
      <c r="H1626" s="13">
        <v>1061.4000000000001</v>
      </c>
    </row>
    <row r="1627" spans="1:8" x14ac:dyDescent="0.25">
      <c r="A1627" s="10">
        <v>35915</v>
      </c>
      <c r="B1627" s="11" t="s">
        <v>8</v>
      </c>
      <c r="C1627" s="11" t="s">
        <v>9</v>
      </c>
      <c r="D1627" s="11" t="s">
        <v>10</v>
      </c>
      <c r="E1627" s="13" t="s">
        <v>13</v>
      </c>
      <c r="F1627" s="11" t="s">
        <v>19</v>
      </c>
      <c r="G1627" s="11" t="s">
        <v>589</v>
      </c>
      <c r="H1627" s="13">
        <v>1400</v>
      </c>
    </row>
    <row r="1628" spans="1:8" x14ac:dyDescent="0.25">
      <c r="A1628" s="10">
        <v>35915</v>
      </c>
      <c r="B1628" s="11" t="s">
        <v>8</v>
      </c>
      <c r="C1628" s="11" t="s">
        <v>9</v>
      </c>
      <c r="D1628" s="11" t="s">
        <v>10</v>
      </c>
      <c r="E1628" s="13" t="s">
        <v>13</v>
      </c>
      <c r="F1628" s="11" t="s">
        <v>19</v>
      </c>
      <c r="G1628" s="11" t="s">
        <v>573</v>
      </c>
      <c r="H1628" s="13">
        <v>21612.799999999999</v>
      </c>
    </row>
    <row r="1629" spans="1:8" x14ac:dyDescent="0.25">
      <c r="A1629" s="10">
        <v>35915</v>
      </c>
      <c r="B1629" s="11" t="s">
        <v>8</v>
      </c>
      <c r="C1629" s="11" t="s">
        <v>9</v>
      </c>
      <c r="D1629" s="11" t="s">
        <v>10</v>
      </c>
      <c r="E1629" s="13" t="s">
        <v>13</v>
      </c>
      <c r="F1629" s="11" t="s">
        <v>19</v>
      </c>
      <c r="G1629" s="11" t="s">
        <v>590</v>
      </c>
      <c r="H1629" s="13">
        <v>13089.4</v>
      </c>
    </row>
    <row r="1630" spans="1:8" x14ac:dyDescent="0.25">
      <c r="A1630" s="10">
        <v>35915</v>
      </c>
      <c r="B1630" s="11" t="s">
        <v>8</v>
      </c>
      <c r="C1630" s="11" t="s">
        <v>9</v>
      </c>
      <c r="D1630" s="11" t="s">
        <v>10</v>
      </c>
      <c r="E1630" s="13" t="s">
        <v>13</v>
      </c>
      <c r="F1630" s="11" t="s">
        <v>19</v>
      </c>
      <c r="G1630" s="11" t="s">
        <v>574</v>
      </c>
      <c r="H1630" s="13">
        <v>7624.6</v>
      </c>
    </row>
    <row r="1631" spans="1:8" x14ac:dyDescent="0.25">
      <c r="A1631" s="10">
        <v>35915</v>
      </c>
      <c r="B1631" s="11" t="s">
        <v>8</v>
      </c>
      <c r="C1631" s="11" t="s">
        <v>9</v>
      </c>
      <c r="D1631" s="11" t="s">
        <v>10</v>
      </c>
      <c r="E1631" s="13" t="s">
        <v>13</v>
      </c>
      <c r="F1631" s="11" t="s">
        <v>19</v>
      </c>
      <c r="G1631" s="11" t="s">
        <v>21</v>
      </c>
      <c r="H1631" s="13">
        <v>2993.6</v>
      </c>
    </row>
    <row r="1632" spans="1:8" x14ac:dyDescent="0.25">
      <c r="A1632" s="10">
        <v>35915</v>
      </c>
      <c r="B1632" s="11" t="s">
        <v>8</v>
      </c>
      <c r="C1632" s="11" t="s">
        <v>9</v>
      </c>
      <c r="D1632" s="11" t="s">
        <v>10</v>
      </c>
      <c r="E1632" s="13" t="s">
        <v>13</v>
      </c>
      <c r="F1632" s="11" t="s">
        <v>591</v>
      </c>
      <c r="G1632" s="11" t="s">
        <v>608</v>
      </c>
      <c r="H1632" s="13">
        <v>200</v>
      </c>
    </row>
    <row r="1633" spans="1:8" x14ac:dyDescent="0.25">
      <c r="A1633" s="10">
        <v>35915</v>
      </c>
      <c r="B1633" s="11" t="s">
        <v>8</v>
      </c>
      <c r="C1633" s="11" t="s">
        <v>9</v>
      </c>
      <c r="D1633" s="11" t="s">
        <v>10</v>
      </c>
      <c r="E1633" s="13" t="s">
        <v>13</v>
      </c>
      <c r="F1633" s="11" t="s">
        <v>591</v>
      </c>
      <c r="G1633" s="11" t="s">
        <v>592</v>
      </c>
      <c r="H1633" s="13">
        <v>600</v>
      </c>
    </row>
    <row r="1634" spans="1:8" x14ac:dyDescent="0.25">
      <c r="A1634" s="10">
        <v>35915</v>
      </c>
      <c r="B1634" s="11" t="s">
        <v>8</v>
      </c>
      <c r="C1634" s="11" t="s">
        <v>9</v>
      </c>
      <c r="D1634" s="11" t="s">
        <v>10</v>
      </c>
      <c r="E1634" s="13" t="s">
        <v>13</v>
      </c>
      <c r="F1634" s="11" t="s">
        <v>34</v>
      </c>
      <c r="G1634" s="11" t="s">
        <v>593</v>
      </c>
      <c r="H1634" s="13">
        <v>117.5</v>
      </c>
    </row>
    <row r="1635" spans="1:8" x14ac:dyDescent="0.25">
      <c r="A1635" s="10">
        <v>35915</v>
      </c>
      <c r="B1635" s="11" t="s">
        <v>8</v>
      </c>
      <c r="C1635" s="11" t="s">
        <v>9</v>
      </c>
      <c r="D1635" s="11" t="s">
        <v>10</v>
      </c>
      <c r="E1635" s="13" t="s">
        <v>13</v>
      </c>
      <c r="F1635" s="11" t="s">
        <v>34</v>
      </c>
      <c r="G1635" s="11" t="s">
        <v>171</v>
      </c>
      <c r="H1635" s="13">
        <v>1868.8</v>
      </c>
    </row>
    <row r="1636" spans="1:8" x14ac:dyDescent="0.25">
      <c r="A1636" s="10">
        <v>35915</v>
      </c>
      <c r="B1636" s="11" t="s">
        <v>8</v>
      </c>
      <c r="C1636" s="11" t="s">
        <v>9</v>
      </c>
      <c r="D1636" s="11" t="s">
        <v>10</v>
      </c>
      <c r="E1636" s="13" t="s">
        <v>13</v>
      </c>
      <c r="F1636" s="11" t="s">
        <v>34</v>
      </c>
      <c r="G1636" s="11" t="s">
        <v>57</v>
      </c>
      <c r="H1636" s="13">
        <v>5824.3</v>
      </c>
    </row>
    <row r="1637" spans="1:8" x14ac:dyDescent="0.25">
      <c r="A1637" s="10">
        <v>35915</v>
      </c>
      <c r="B1637" s="11" t="s">
        <v>8</v>
      </c>
      <c r="C1637" s="11" t="s">
        <v>9</v>
      </c>
      <c r="D1637" s="11" t="s">
        <v>10</v>
      </c>
      <c r="E1637" s="13" t="s">
        <v>13</v>
      </c>
      <c r="F1637" s="11" t="s">
        <v>34</v>
      </c>
      <c r="G1637" s="11" t="s">
        <v>47</v>
      </c>
      <c r="H1637" s="13">
        <v>1417</v>
      </c>
    </row>
    <row r="1638" spans="1:8" x14ac:dyDescent="0.25">
      <c r="A1638" s="10">
        <v>35915</v>
      </c>
      <c r="B1638" s="11" t="s">
        <v>8</v>
      </c>
      <c r="C1638" s="11" t="s">
        <v>9</v>
      </c>
      <c r="D1638" s="11" t="s">
        <v>10</v>
      </c>
      <c r="E1638" s="13" t="s">
        <v>13</v>
      </c>
      <c r="F1638" s="11" t="s">
        <v>34</v>
      </c>
      <c r="G1638" s="11" t="s">
        <v>36</v>
      </c>
      <c r="H1638" s="13">
        <v>6730</v>
      </c>
    </row>
    <row r="1639" spans="1:8" x14ac:dyDescent="0.25">
      <c r="A1639" s="10">
        <v>35915</v>
      </c>
      <c r="B1639" s="11" t="s">
        <v>8</v>
      </c>
      <c r="C1639" s="11" t="s">
        <v>9</v>
      </c>
      <c r="D1639" s="11" t="s">
        <v>10</v>
      </c>
      <c r="E1639" s="13" t="s">
        <v>13</v>
      </c>
      <c r="F1639" s="11" t="s">
        <v>42</v>
      </c>
      <c r="G1639" s="11" t="s">
        <v>594</v>
      </c>
      <c r="H1639" s="13">
        <v>1613</v>
      </c>
    </row>
    <row r="1640" spans="1:8" x14ac:dyDescent="0.25">
      <c r="A1640" s="10">
        <v>35915</v>
      </c>
      <c r="B1640" s="11" t="s">
        <v>8</v>
      </c>
      <c r="C1640" s="11" t="s">
        <v>9</v>
      </c>
      <c r="D1640" s="11" t="s">
        <v>10</v>
      </c>
      <c r="E1640" s="13" t="s">
        <v>13</v>
      </c>
      <c r="F1640" s="11" t="s">
        <v>42</v>
      </c>
      <c r="G1640" s="11" t="s">
        <v>595</v>
      </c>
      <c r="H1640" s="13">
        <v>1803</v>
      </c>
    </row>
    <row r="1641" spans="1:8" x14ac:dyDescent="0.25">
      <c r="A1641" s="10">
        <v>35915</v>
      </c>
      <c r="B1641" s="11" t="s">
        <v>8</v>
      </c>
      <c r="C1641" s="11" t="s">
        <v>9</v>
      </c>
      <c r="D1641" s="11" t="s">
        <v>10</v>
      </c>
      <c r="E1641" s="13" t="s">
        <v>13</v>
      </c>
      <c r="F1641" s="11" t="s">
        <v>14</v>
      </c>
      <c r="G1641" s="11" t="s">
        <v>94</v>
      </c>
      <c r="H1641" s="13">
        <v>5960.5</v>
      </c>
    </row>
    <row r="1642" spans="1:8" x14ac:dyDescent="0.25">
      <c r="A1642" s="10">
        <v>35915</v>
      </c>
      <c r="B1642" s="11" t="s">
        <v>8</v>
      </c>
      <c r="C1642" s="11" t="s">
        <v>9</v>
      </c>
      <c r="D1642" s="11" t="s">
        <v>10</v>
      </c>
      <c r="E1642" s="13" t="s">
        <v>13</v>
      </c>
      <c r="F1642" s="11" t="s">
        <v>14</v>
      </c>
      <c r="G1642" s="11" t="s">
        <v>596</v>
      </c>
      <c r="H1642" s="13">
        <v>1595</v>
      </c>
    </row>
    <row r="1643" spans="1:8" x14ac:dyDescent="0.25">
      <c r="A1643" s="10">
        <v>35915</v>
      </c>
      <c r="B1643" s="11" t="s">
        <v>8</v>
      </c>
      <c r="C1643" s="11" t="s">
        <v>9</v>
      </c>
      <c r="D1643" s="11" t="s">
        <v>10</v>
      </c>
      <c r="E1643" s="13" t="s">
        <v>13</v>
      </c>
      <c r="F1643" s="11" t="s">
        <v>14</v>
      </c>
      <c r="G1643" s="11" t="s">
        <v>597</v>
      </c>
      <c r="H1643" s="13">
        <v>1655</v>
      </c>
    </row>
    <row r="1644" spans="1:8" x14ac:dyDescent="0.25">
      <c r="A1644" s="10">
        <v>35915</v>
      </c>
      <c r="B1644" s="11" t="s">
        <v>8</v>
      </c>
      <c r="C1644" s="11" t="s">
        <v>9</v>
      </c>
      <c r="D1644" s="11" t="s">
        <v>10</v>
      </c>
      <c r="E1644" s="13" t="s">
        <v>13</v>
      </c>
      <c r="F1644" s="11" t="s">
        <v>11</v>
      </c>
      <c r="G1644" s="11" t="s">
        <v>598</v>
      </c>
      <c r="H1644" s="13">
        <v>1932.3</v>
      </c>
    </row>
    <row r="1645" spans="1:8" x14ac:dyDescent="0.25">
      <c r="A1645" s="10">
        <v>35915</v>
      </c>
      <c r="B1645" s="11" t="s">
        <v>8</v>
      </c>
      <c r="C1645" s="11" t="s">
        <v>9</v>
      </c>
      <c r="D1645" s="11" t="s">
        <v>10</v>
      </c>
      <c r="E1645" s="13" t="s">
        <v>13</v>
      </c>
      <c r="F1645" s="11" t="s">
        <v>11</v>
      </c>
      <c r="G1645" s="11" t="s">
        <v>150</v>
      </c>
      <c r="H1645" s="13">
        <v>9944.7999999999993</v>
      </c>
    </row>
    <row r="1646" spans="1:8" x14ac:dyDescent="0.25">
      <c r="A1646" s="10">
        <v>35915</v>
      </c>
      <c r="B1646" s="11" t="s">
        <v>8</v>
      </c>
      <c r="C1646" s="11" t="s">
        <v>9</v>
      </c>
      <c r="D1646" s="11" t="s">
        <v>10</v>
      </c>
      <c r="E1646" s="13" t="s">
        <v>13</v>
      </c>
      <c r="F1646" s="11" t="s">
        <v>11</v>
      </c>
      <c r="G1646" s="11" t="s">
        <v>576</v>
      </c>
      <c r="H1646" s="13">
        <v>13343.7</v>
      </c>
    </row>
    <row r="1647" spans="1:8" x14ac:dyDescent="0.25">
      <c r="A1647" s="10">
        <v>35915</v>
      </c>
      <c r="B1647" s="11" t="s">
        <v>8</v>
      </c>
      <c r="C1647" s="11" t="s">
        <v>9</v>
      </c>
      <c r="D1647" s="11" t="s">
        <v>10</v>
      </c>
      <c r="E1647" s="13" t="s">
        <v>13</v>
      </c>
      <c r="F1647" s="11" t="s">
        <v>126</v>
      </c>
      <c r="G1647" s="11" t="s">
        <v>599</v>
      </c>
      <c r="H1647" s="13">
        <v>3550.8</v>
      </c>
    </row>
    <row r="1648" spans="1:8" x14ac:dyDescent="0.25">
      <c r="A1648" s="10">
        <v>35915</v>
      </c>
      <c r="B1648" s="11" t="s">
        <v>8</v>
      </c>
      <c r="C1648" s="11" t="s">
        <v>9</v>
      </c>
      <c r="D1648" s="11" t="s">
        <v>10</v>
      </c>
      <c r="E1648" s="13" t="s">
        <v>13</v>
      </c>
      <c r="F1648" s="11" t="s">
        <v>126</v>
      </c>
      <c r="G1648" s="11" t="s">
        <v>570</v>
      </c>
      <c r="H1648" s="13">
        <v>1384.3</v>
      </c>
    </row>
    <row r="1649" spans="1:8" x14ac:dyDescent="0.25">
      <c r="A1649" s="10">
        <v>35915</v>
      </c>
      <c r="B1649" s="11" t="s">
        <v>8</v>
      </c>
      <c r="C1649" s="11" t="s">
        <v>9</v>
      </c>
      <c r="D1649" s="11" t="s">
        <v>10</v>
      </c>
      <c r="E1649" s="13" t="s">
        <v>13</v>
      </c>
      <c r="F1649" s="11" t="s">
        <v>126</v>
      </c>
      <c r="G1649" s="11" t="s">
        <v>600</v>
      </c>
      <c r="H1649" s="13">
        <v>200</v>
      </c>
    </row>
    <row r="1650" spans="1:8" x14ac:dyDescent="0.25">
      <c r="A1650" s="10">
        <v>35915</v>
      </c>
      <c r="B1650" s="11" t="s">
        <v>8</v>
      </c>
      <c r="C1650" s="11" t="s">
        <v>9</v>
      </c>
      <c r="D1650" s="11" t="s">
        <v>10</v>
      </c>
      <c r="E1650" s="13" t="s">
        <v>188</v>
      </c>
      <c r="F1650" s="11" t="s">
        <v>188</v>
      </c>
      <c r="G1650" s="11" t="s">
        <v>602</v>
      </c>
      <c r="H1650" s="13">
        <v>465.8</v>
      </c>
    </row>
    <row r="1651" spans="1:8" x14ac:dyDescent="0.25">
      <c r="A1651" s="10">
        <v>35915</v>
      </c>
      <c r="B1651" s="11" t="s">
        <v>8</v>
      </c>
      <c r="C1651" s="11" t="s">
        <v>9</v>
      </c>
      <c r="D1651" s="11" t="s">
        <v>10</v>
      </c>
      <c r="E1651" s="13" t="s">
        <v>188</v>
      </c>
      <c r="F1651" s="11" t="s">
        <v>188</v>
      </c>
      <c r="G1651" s="11" t="s">
        <v>187</v>
      </c>
      <c r="H1651" s="13">
        <v>10214.299999999999</v>
      </c>
    </row>
    <row r="1652" spans="1:8" x14ac:dyDescent="0.25">
      <c r="A1652" s="10">
        <v>35915</v>
      </c>
      <c r="B1652" s="11" t="s">
        <v>97</v>
      </c>
      <c r="C1652" s="11" t="s">
        <v>98</v>
      </c>
      <c r="D1652" s="11" t="s">
        <v>462</v>
      </c>
      <c r="E1652" s="13" t="s">
        <v>89</v>
      </c>
      <c r="F1652" s="11" t="s">
        <v>102</v>
      </c>
      <c r="G1652" s="11" t="s">
        <v>103</v>
      </c>
      <c r="H1652" s="13">
        <v>389.9</v>
      </c>
    </row>
    <row r="1653" spans="1:8" x14ac:dyDescent="0.25">
      <c r="A1653" s="10">
        <v>35915</v>
      </c>
      <c r="B1653" s="11" t="s">
        <v>97</v>
      </c>
      <c r="C1653" s="11" t="s">
        <v>98</v>
      </c>
      <c r="D1653" s="11" t="s">
        <v>99</v>
      </c>
      <c r="E1653" s="13" t="s">
        <v>89</v>
      </c>
      <c r="F1653" s="11" t="s">
        <v>102</v>
      </c>
      <c r="G1653" s="11" t="s">
        <v>106</v>
      </c>
      <c r="H1653" s="13">
        <v>260</v>
      </c>
    </row>
    <row r="1654" spans="1:8" x14ac:dyDescent="0.25">
      <c r="A1654" s="10">
        <v>35915</v>
      </c>
      <c r="B1654" s="11" t="s">
        <v>97</v>
      </c>
      <c r="C1654" s="11" t="s">
        <v>98</v>
      </c>
      <c r="D1654" s="11" t="s">
        <v>99</v>
      </c>
      <c r="E1654" s="13" t="s">
        <v>89</v>
      </c>
      <c r="F1654" s="11" t="s">
        <v>102</v>
      </c>
      <c r="G1654" s="11" t="s">
        <v>103</v>
      </c>
      <c r="H1654" s="13">
        <v>1343.1</v>
      </c>
    </row>
    <row r="1655" spans="1:8" x14ac:dyDescent="0.25">
      <c r="A1655" s="10">
        <v>35915</v>
      </c>
      <c r="B1655" s="11" t="s">
        <v>97</v>
      </c>
      <c r="C1655" s="11" t="s">
        <v>98</v>
      </c>
      <c r="D1655" s="11" t="s">
        <v>99</v>
      </c>
      <c r="E1655" s="13" t="s">
        <v>13</v>
      </c>
      <c r="F1655" s="11" t="s">
        <v>71</v>
      </c>
      <c r="G1655" s="11" t="s">
        <v>230</v>
      </c>
      <c r="H1655" s="13">
        <v>100</v>
      </c>
    </row>
    <row r="1656" spans="1:8" x14ac:dyDescent="0.25">
      <c r="A1656" s="10">
        <v>35915</v>
      </c>
      <c r="B1656" s="11" t="s">
        <v>97</v>
      </c>
      <c r="C1656" s="11" t="s">
        <v>130</v>
      </c>
      <c r="D1656" s="11" t="s">
        <v>288</v>
      </c>
      <c r="E1656" s="13" t="s">
        <v>13</v>
      </c>
      <c r="F1656" s="11" t="s">
        <v>71</v>
      </c>
      <c r="G1656" s="11" t="s">
        <v>117</v>
      </c>
      <c r="H1656" s="13">
        <v>100</v>
      </c>
    </row>
    <row r="1657" spans="1:8" x14ac:dyDescent="0.25">
      <c r="A1657" s="10">
        <v>35915</v>
      </c>
      <c r="B1657" s="11" t="s">
        <v>97</v>
      </c>
      <c r="C1657" s="11" t="s">
        <v>130</v>
      </c>
      <c r="D1657" s="11" t="s">
        <v>288</v>
      </c>
      <c r="E1657" s="13" t="s">
        <v>13</v>
      </c>
      <c r="F1657" s="11" t="s">
        <v>138</v>
      </c>
      <c r="G1657" s="11" t="s">
        <v>583</v>
      </c>
      <c r="H1657" s="13">
        <v>150</v>
      </c>
    </row>
    <row r="1658" spans="1:8" x14ac:dyDescent="0.25">
      <c r="A1658" s="10">
        <v>35915</v>
      </c>
      <c r="B1658" s="11" t="s">
        <v>97</v>
      </c>
      <c r="C1658" s="11" t="s">
        <v>130</v>
      </c>
      <c r="D1658" s="11" t="s">
        <v>288</v>
      </c>
      <c r="E1658" s="13" t="s">
        <v>13</v>
      </c>
      <c r="F1658" s="11" t="s">
        <v>138</v>
      </c>
      <c r="G1658" s="11" t="s">
        <v>584</v>
      </c>
      <c r="H1658" s="13">
        <v>650</v>
      </c>
    </row>
    <row r="1659" spans="1:8" x14ac:dyDescent="0.25">
      <c r="A1659" s="10">
        <v>35915</v>
      </c>
      <c r="B1659" s="11" t="s">
        <v>97</v>
      </c>
      <c r="C1659" s="11" t="s">
        <v>130</v>
      </c>
      <c r="D1659" s="11" t="s">
        <v>288</v>
      </c>
      <c r="E1659" s="13" t="s">
        <v>13</v>
      </c>
      <c r="F1659" s="11" t="s">
        <v>11</v>
      </c>
      <c r="G1659" s="11" t="s">
        <v>576</v>
      </c>
      <c r="H1659" s="13">
        <v>423.4</v>
      </c>
    </row>
    <row r="1660" spans="1:8" x14ac:dyDescent="0.25">
      <c r="A1660" s="10">
        <v>35915</v>
      </c>
      <c r="B1660" s="11" t="s">
        <v>97</v>
      </c>
      <c r="C1660" s="11" t="s">
        <v>130</v>
      </c>
      <c r="D1660" s="11" t="s">
        <v>280</v>
      </c>
      <c r="E1660" s="13" t="s">
        <v>13</v>
      </c>
      <c r="F1660" s="11" t="s">
        <v>19</v>
      </c>
      <c r="G1660" s="11" t="s">
        <v>573</v>
      </c>
      <c r="H1660" s="13">
        <v>170.1</v>
      </c>
    </row>
    <row r="1661" spans="1:8" x14ac:dyDescent="0.25">
      <c r="A1661" s="10">
        <v>35915</v>
      </c>
      <c r="B1661" s="11" t="s">
        <v>97</v>
      </c>
      <c r="C1661" s="11" t="s">
        <v>130</v>
      </c>
      <c r="D1661" s="11" t="s">
        <v>131</v>
      </c>
      <c r="E1661" s="13" t="s">
        <v>89</v>
      </c>
      <c r="F1661" s="11" t="s">
        <v>90</v>
      </c>
      <c r="G1661" s="11" t="s">
        <v>90</v>
      </c>
      <c r="H1661" s="13">
        <v>200</v>
      </c>
    </row>
    <row r="1662" spans="1:8" x14ac:dyDescent="0.25">
      <c r="A1662" s="10">
        <v>35915</v>
      </c>
      <c r="B1662" s="11" t="s">
        <v>97</v>
      </c>
      <c r="C1662" s="11" t="s">
        <v>130</v>
      </c>
      <c r="D1662" s="11" t="s">
        <v>131</v>
      </c>
      <c r="E1662" s="13" t="s">
        <v>13</v>
      </c>
      <c r="F1662" s="11" t="s">
        <v>71</v>
      </c>
      <c r="G1662" s="11" t="s">
        <v>575</v>
      </c>
      <c r="H1662" s="13">
        <v>250</v>
      </c>
    </row>
    <row r="1663" spans="1:8" x14ac:dyDescent="0.25">
      <c r="A1663" s="10">
        <v>35915</v>
      </c>
      <c r="B1663" s="11" t="s">
        <v>97</v>
      </c>
      <c r="C1663" s="11" t="s">
        <v>130</v>
      </c>
      <c r="D1663" s="11" t="s">
        <v>131</v>
      </c>
      <c r="E1663" s="13" t="s">
        <v>13</v>
      </c>
      <c r="F1663" s="11" t="s">
        <v>71</v>
      </c>
      <c r="G1663" s="11" t="s">
        <v>230</v>
      </c>
      <c r="H1663" s="13">
        <v>250</v>
      </c>
    </row>
    <row r="1664" spans="1:8" x14ac:dyDescent="0.25">
      <c r="A1664" s="10">
        <v>35915</v>
      </c>
      <c r="B1664" s="11" t="s">
        <v>97</v>
      </c>
      <c r="C1664" s="11" t="s">
        <v>130</v>
      </c>
      <c r="D1664" s="11" t="s">
        <v>131</v>
      </c>
      <c r="E1664" s="13" t="s">
        <v>13</v>
      </c>
      <c r="F1664" s="11" t="s">
        <v>71</v>
      </c>
      <c r="G1664" s="11" t="s">
        <v>117</v>
      </c>
      <c r="H1664" s="13">
        <v>401.1</v>
      </c>
    </row>
    <row r="1665" spans="1:8" x14ac:dyDescent="0.25">
      <c r="A1665" s="10">
        <v>35915</v>
      </c>
      <c r="B1665" s="11" t="s">
        <v>97</v>
      </c>
      <c r="C1665" s="11" t="s">
        <v>130</v>
      </c>
      <c r="D1665" s="11" t="s">
        <v>131</v>
      </c>
      <c r="E1665" s="13" t="s">
        <v>13</v>
      </c>
      <c r="F1665" s="11" t="s">
        <v>571</v>
      </c>
      <c r="G1665" s="11" t="s">
        <v>364</v>
      </c>
      <c r="H1665" s="13">
        <v>350.1</v>
      </c>
    </row>
    <row r="1666" spans="1:8" x14ac:dyDescent="0.25">
      <c r="A1666" s="10">
        <v>35915</v>
      </c>
      <c r="B1666" s="11" t="s">
        <v>97</v>
      </c>
      <c r="C1666" s="11" t="s">
        <v>130</v>
      </c>
      <c r="D1666" s="11" t="s">
        <v>131</v>
      </c>
      <c r="E1666" s="13" t="s">
        <v>13</v>
      </c>
      <c r="F1666" s="11" t="s">
        <v>138</v>
      </c>
      <c r="G1666" s="11" t="s">
        <v>205</v>
      </c>
      <c r="H1666" s="13">
        <v>535.9</v>
      </c>
    </row>
    <row r="1667" spans="1:8" x14ac:dyDescent="0.25">
      <c r="A1667" s="10">
        <v>35915</v>
      </c>
      <c r="B1667" s="11" t="s">
        <v>97</v>
      </c>
      <c r="C1667" s="11" t="s">
        <v>130</v>
      </c>
      <c r="D1667" s="11" t="s">
        <v>131</v>
      </c>
      <c r="E1667" s="13" t="s">
        <v>13</v>
      </c>
      <c r="F1667" s="11" t="s">
        <v>19</v>
      </c>
      <c r="G1667" s="11" t="s">
        <v>574</v>
      </c>
      <c r="H1667" s="13">
        <v>748</v>
      </c>
    </row>
    <row r="1668" spans="1:8" x14ac:dyDescent="0.25">
      <c r="A1668" s="10">
        <v>35915</v>
      </c>
      <c r="B1668" s="11" t="s">
        <v>97</v>
      </c>
      <c r="C1668" s="11" t="s">
        <v>130</v>
      </c>
      <c r="D1668" s="11" t="s">
        <v>131</v>
      </c>
      <c r="E1668" s="13" t="s">
        <v>13</v>
      </c>
      <c r="F1668" s="11" t="s">
        <v>11</v>
      </c>
      <c r="G1668" s="11" t="s">
        <v>150</v>
      </c>
      <c r="H1668" s="13">
        <v>372.9</v>
      </c>
    </row>
    <row r="1669" spans="1:8" x14ac:dyDescent="0.25">
      <c r="A1669" s="10">
        <v>35915</v>
      </c>
      <c r="B1669" s="11" t="s">
        <v>97</v>
      </c>
      <c r="C1669" s="11" t="s">
        <v>130</v>
      </c>
      <c r="D1669" s="11" t="s">
        <v>131</v>
      </c>
      <c r="E1669" s="13" t="s">
        <v>13</v>
      </c>
      <c r="F1669" s="11" t="s">
        <v>126</v>
      </c>
      <c r="G1669" s="11" t="s">
        <v>570</v>
      </c>
      <c r="H1669" s="13">
        <v>350</v>
      </c>
    </row>
    <row r="1670" spans="1:8" x14ac:dyDescent="0.25">
      <c r="A1670" s="10">
        <v>35915</v>
      </c>
      <c r="B1670" s="11" t="s">
        <v>97</v>
      </c>
      <c r="C1670" s="11" t="s">
        <v>130</v>
      </c>
      <c r="D1670" s="11" t="s">
        <v>466</v>
      </c>
      <c r="E1670" s="13" t="s">
        <v>13</v>
      </c>
      <c r="F1670" s="11" t="s">
        <v>138</v>
      </c>
      <c r="G1670" s="11" t="s">
        <v>585</v>
      </c>
      <c r="H1670" s="13">
        <v>750</v>
      </c>
    </row>
    <row r="1671" spans="1:8" x14ac:dyDescent="0.25">
      <c r="A1671" s="10">
        <v>35946</v>
      </c>
      <c r="B1671" s="11" t="s">
        <v>8</v>
      </c>
      <c r="C1671" s="11" t="s">
        <v>67</v>
      </c>
      <c r="D1671" s="11" t="s">
        <v>459</v>
      </c>
      <c r="E1671" s="13" t="s">
        <v>89</v>
      </c>
      <c r="F1671" s="11" t="s">
        <v>577</v>
      </c>
      <c r="G1671" s="11" t="s">
        <v>609</v>
      </c>
      <c r="H1671" s="13">
        <v>135</v>
      </c>
    </row>
    <row r="1672" spans="1:8" x14ac:dyDescent="0.25">
      <c r="A1672" s="10">
        <v>35946</v>
      </c>
      <c r="B1672" s="11" t="s">
        <v>8</v>
      </c>
      <c r="C1672" s="11" t="s">
        <v>67</v>
      </c>
      <c r="D1672" s="11" t="s">
        <v>459</v>
      </c>
      <c r="E1672" s="13" t="s">
        <v>13</v>
      </c>
      <c r="F1672" s="11" t="s">
        <v>111</v>
      </c>
      <c r="G1672" s="11" t="s">
        <v>356</v>
      </c>
      <c r="H1672" s="13">
        <v>360</v>
      </c>
    </row>
    <row r="1673" spans="1:8" x14ac:dyDescent="0.25">
      <c r="A1673" s="10">
        <v>35946</v>
      </c>
      <c r="B1673" s="11" t="s">
        <v>8</v>
      </c>
      <c r="C1673" s="11" t="s">
        <v>67</v>
      </c>
      <c r="D1673" s="11" t="s">
        <v>455</v>
      </c>
      <c r="E1673" s="13" t="s">
        <v>13</v>
      </c>
      <c r="F1673" s="11" t="s">
        <v>126</v>
      </c>
      <c r="G1673" s="11" t="s">
        <v>570</v>
      </c>
      <c r="H1673" s="13">
        <v>140</v>
      </c>
    </row>
    <row r="1674" spans="1:8" x14ac:dyDescent="0.25">
      <c r="A1674" s="10">
        <v>35946</v>
      </c>
      <c r="B1674" s="11" t="s">
        <v>8</v>
      </c>
      <c r="C1674" s="11" t="s">
        <v>67</v>
      </c>
      <c r="D1674" s="11" t="s">
        <v>456</v>
      </c>
      <c r="E1674" s="13" t="s">
        <v>13</v>
      </c>
      <c r="F1674" s="11" t="s">
        <v>11</v>
      </c>
      <c r="G1674" s="11" t="s">
        <v>150</v>
      </c>
      <c r="H1674" s="13">
        <v>962</v>
      </c>
    </row>
    <row r="1675" spans="1:8" x14ac:dyDescent="0.25">
      <c r="A1675" s="10">
        <v>35946</v>
      </c>
      <c r="B1675" s="11" t="s">
        <v>8</v>
      </c>
      <c r="C1675" s="11" t="s">
        <v>67</v>
      </c>
      <c r="D1675" s="11" t="s">
        <v>68</v>
      </c>
      <c r="E1675" s="13" t="s">
        <v>13</v>
      </c>
      <c r="F1675" s="11" t="s">
        <v>571</v>
      </c>
      <c r="G1675" s="11" t="s">
        <v>572</v>
      </c>
      <c r="H1675" s="13">
        <v>150</v>
      </c>
    </row>
    <row r="1676" spans="1:8" x14ac:dyDescent="0.25">
      <c r="A1676" s="10">
        <v>35946</v>
      </c>
      <c r="B1676" s="11" t="s">
        <v>8</v>
      </c>
      <c r="C1676" s="11" t="s">
        <v>67</v>
      </c>
      <c r="D1676" s="11" t="s">
        <v>457</v>
      </c>
      <c r="E1676" s="13" t="s">
        <v>13</v>
      </c>
      <c r="F1676" s="11" t="s">
        <v>126</v>
      </c>
      <c r="G1676" s="11" t="s">
        <v>570</v>
      </c>
      <c r="H1676" s="13">
        <v>175</v>
      </c>
    </row>
    <row r="1677" spans="1:8" x14ac:dyDescent="0.25">
      <c r="A1677" s="10">
        <v>35946</v>
      </c>
      <c r="B1677" s="11" t="s">
        <v>8</v>
      </c>
      <c r="C1677" s="11" t="s">
        <v>67</v>
      </c>
      <c r="D1677" s="11" t="s">
        <v>328</v>
      </c>
      <c r="E1677" s="13" t="s">
        <v>13</v>
      </c>
      <c r="F1677" s="11" t="s">
        <v>29</v>
      </c>
      <c r="G1677" s="11" t="s">
        <v>30</v>
      </c>
      <c r="H1677" s="13">
        <v>110</v>
      </c>
    </row>
    <row r="1678" spans="1:8" x14ac:dyDescent="0.25">
      <c r="A1678" s="10">
        <v>35946</v>
      </c>
      <c r="B1678" s="11" t="s">
        <v>8</v>
      </c>
      <c r="C1678" s="11" t="s">
        <v>67</v>
      </c>
      <c r="D1678" s="11" t="s">
        <v>328</v>
      </c>
      <c r="E1678" s="13" t="s">
        <v>13</v>
      </c>
      <c r="F1678" s="11" t="s">
        <v>161</v>
      </c>
      <c r="G1678" s="11" t="s">
        <v>162</v>
      </c>
      <c r="H1678" s="13">
        <v>157</v>
      </c>
    </row>
    <row r="1679" spans="1:8" x14ac:dyDescent="0.25">
      <c r="A1679" s="10">
        <v>35946</v>
      </c>
      <c r="B1679" s="11" t="s">
        <v>8</v>
      </c>
      <c r="C1679" s="11" t="s">
        <v>67</v>
      </c>
      <c r="D1679" s="11" t="s">
        <v>328</v>
      </c>
      <c r="E1679" s="13" t="s">
        <v>13</v>
      </c>
      <c r="F1679" s="11" t="s">
        <v>19</v>
      </c>
      <c r="G1679" s="11" t="s">
        <v>573</v>
      </c>
      <c r="H1679" s="13">
        <v>1836</v>
      </c>
    </row>
    <row r="1680" spans="1:8" x14ac:dyDescent="0.25">
      <c r="A1680" s="10">
        <v>35946</v>
      </c>
      <c r="B1680" s="11" t="s">
        <v>8</v>
      </c>
      <c r="C1680" s="11" t="s">
        <v>67</v>
      </c>
      <c r="D1680" s="11" t="s">
        <v>328</v>
      </c>
      <c r="E1680" s="13" t="s">
        <v>13</v>
      </c>
      <c r="F1680" s="11" t="s">
        <v>11</v>
      </c>
      <c r="G1680" s="11" t="s">
        <v>576</v>
      </c>
      <c r="H1680" s="13">
        <v>544</v>
      </c>
    </row>
    <row r="1681" spans="1:8" x14ac:dyDescent="0.25">
      <c r="A1681" s="10">
        <v>35946</v>
      </c>
      <c r="B1681" s="11" t="s">
        <v>8</v>
      </c>
      <c r="C1681" s="11" t="s">
        <v>67</v>
      </c>
      <c r="D1681" s="11" t="s">
        <v>328</v>
      </c>
      <c r="E1681" s="13" t="s">
        <v>188</v>
      </c>
      <c r="F1681" s="11" t="s">
        <v>188</v>
      </c>
      <c r="G1681" s="11" t="s">
        <v>187</v>
      </c>
      <c r="H1681" s="13">
        <v>2392.4</v>
      </c>
    </row>
    <row r="1682" spans="1:8" x14ac:dyDescent="0.25">
      <c r="A1682" s="10">
        <v>35946</v>
      </c>
      <c r="B1682" s="11" t="s">
        <v>8</v>
      </c>
      <c r="C1682" s="11" t="s">
        <v>9</v>
      </c>
      <c r="D1682" s="11" t="s">
        <v>251</v>
      </c>
      <c r="E1682" s="13" t="s">
        <v>13</v>
      </c>
      <c r="F1682" s="11" t="s">
        <v>11</v>
      </c>
      <c r="G1682" s="11" t="s">
        <v>576</v>
      </c>
      <c r="H1682" s="13">
        <v>300</v>
      </c>
    </row>
    <row r="1683" spans="1:8" x14ac:dyDescent="0.25">
      <c r="A1683" s="10">
        <v>35946</v>
      </c>
      <c r="B1683" s="11" t="s">
        <v>8</v>
      </c>
      <c r="C1683" s="11" t="s">
        <v>9</v>
      </c>
      <c r="D1683" s="11" t="s">
        <v>153</v>
      </c>
      <c r="E1683" s="13" t="s">
        <v>13</v>
      </c>
      <c r="F1683" s="11" t="s">
        <v>71</v>
      </c>
      <c r="G1683" s="11" t="s">
        <v>575</v>
      </c>
      <c r="H1683" s="13">
        <v>265</v>
      </c>
    </row>
    <row r="1684" spans="1:8" x14ac:dyDescent="0.25">
      <c r="A1684" s="10">
        <v>35946</v>
      </c>
      <c r="B1684" s="11" t="s">
        <v>8</v>
      </c>
      <c r="C1684" s="11" t="s">
        <v>9</v>
      </c>
      <c r="D1684" s="11" t="s">
        <v>153</v>
      </c>
      <c r="E1684" s="13" t="s">
        <v>13</v>
      </c>
      <c r="F1684" s="11" t="s">
        <v>71</v>
      </c>
      <c r="G1684" s="11" t="s">
        <v>69</v>
      </c>
      <c r="H1684" s="13">
        <v>100</v>
      </c>
    </row>
    <row r="1685" spans="1:8" x14ac:dyDescent="0.25">
      <c r="A1685" s="10">
        <v>35946</v>
      </c>
      <c r="B1685" s="11" t="s">
        <v>8</v>
      </c>
      <c r="C1685" s="11" t="s">
        <v>9</v>
      </c>
      <c r="D1685" s="11" t="s">
        <v>153</v>
      </c>
      <c r="E1685" s="13" t="s">
        <v>13</v>
      </c>
      <c r="F1685" s="11" t="s">
        <v>71</v>
      </c>
      <c r="G1685" s="11" t="s">
        <v>230</v>
      </c>
      <c r="H1685" s="13">
        <v>1925</v>
      </c>
    </row>
    <row r="1686" spans="1:8" x14ac:dyDescent="0.25">
      <c r="A1686" s="10">
        <v>35946</v>
      </c>
      <c r="B1686" s="11" t="s">
        <v>8</v>
      </c>
      <c r="C1686" s="11" t="s">
        <v>9</v>
      </c>
      <c r="D1686" s="11" t="s">
        <v>153</v>
      </c>
      <c r="E1686" s="13" t="s">
        <v>13</v>
      </c>
      <c r="F1686" s="11" t="s">
        <v>71</v>
      </c>
      <c r="G1686" s="11" t="s">
        <v>200</v>
      </c>
      <c r="H1686" s="13">
        <v>325</v>
      </c>
    </row>
    <row r="1687" spans="1:8" x14ac:dyDescent="0.25">
      <c r="A1687" s="10">
        <v>35946</v>
      </c>
      <c r="B1687" s="11" t="s">
        <v>8</v>
      </c>
      <c r="C1687" s="11" t="s">
        <v>9</v>
      </c>
      <c r="D1687" s="11" t="s">
        <v>153</v>
      </c>
      <c r="E1687" s="13" t="s">
        <v>13</v>
      </c>
      <c r="F1687" s="11" t="s">
        <v>71</v>
      </c>
      <c r="G1687" s="11" t="s">
        <v>117</v>
      </c>
      <c r="H1687" s="13">
        <v>340</v>
      </c>
    </row>
    <row r="1688" spans="1:8" x14ac:dyDescent="0.25">
      <c r="A1688" s="10">
        <v>35946</v>
      </c>
      <c r="B1688" s="11" t="s">
        <v>8</v>
      </c>
      <c r="C1688" s="11" t="s">
        <v>9</v>
      </c>
      <c r="D1688" s="11" t="s">
        <v>153</v>
      </c>
      <c r="E1688" s="13" t="s">
        <v>13</v>
      </c>
      <c r="F1688" s="11" t="s">
        <v>161</v>
      </c>
      <c r="G1688" s="11" t="s">
        <v>162</v>
      </c>
      <c r="H1688" s="13">
        <v>167.5</v>
      </c>
    </row>
    <row r="1689" spans="1:8" x14ac:dyDescent="0.25">
      <c r="A1689" s="10">
        <v>35946</v>
      </c>
      <c r="B1689" s="11" t="s">
        <v>8</v>
      </c>
      <c r="C1689" s="11" t="s">
        <v>9</v>
      </c>
      <c r="D1689" s="11" t="s">
        <v>153</v>
      </c>
      <c r="E1689" s="13" t="s">
        <v>13</v>
      </c>
      <c r="F1689" s="11" t="s">
        <v>571</v>
      </c>
      <c r="G1689" s="11" t="s">
        <v>364</v>
      </c>
      <c r="H1689" s="13">
        <v>285</v>
      </c>
    </row>
    <row r="1690" spans="1:8" x14ac:dyDescent="0.25">
      <c r="A1690" s="10">
        <v>35946</v>
      </c>
      <c r="B1690" s="11" t="s">
        <v>8</v>
      </c>
      <c r="C1690" s="11" t="s">
        <v>9</v>
      </c>
      <c r="D1690" s="11" t="s">
        <v>153</v>
      </c>
      <c r="E1690" s="13" t="s">
        <v>13</v>
      </c>
      <c r="F1690" s="11" t="s">
        <v>571</v>
      </c>
      <c r="G1690" s="11" t="s">
        <v>572</v>
      </c>
      <c r="H1690" s="13">
        <v>125</v>
      </c>
    </row>
    <row r="1691" spans="1:8" x14ac:dyDescent="0.25">
      <c r="A1691" s="10">
        <v>35946</v>
      </c>
      <c r="B1691" s="11" t="s">
        <v>8</v>
      </c>
      <c r="C1691" s="11" t="s">
        <v>9</v>
      </c>
      <c r="D1691" s="11" t="s">
        <v>153</v>
      </c>
      <c r="E1691" s="13" t="s">
        <v>13</v>
      </c>
      <c r="F1691" s="11" t="s">
        <v>138</v>
      </c>
      <c r="G1691" s="11" t="s">
        <v>205</v>
      </c>
      <c r="H1691" s="13">
        <v>1344.9</v>
      </c>
    </row>
    <row r="1692" spans="1:8" x14ac:dyDescent="0.25">
      <c r="A1692" s="10">
        <v>35946</v>
      </c>
      <c r="B1692" s="11" t="s">
        <v>8</v>
      </c>
      <c r="C1692" s="11" t="s">
        <v>9</v>
      </c>
      <c r="D1692" s="11" t="s">
        <v>153</v>
      </c>
      <c r="E1692" s="13" t="s">
        <v>13</v>
      </c>
      <c r="F1692" s="11" t="s">
        <v>19</v>
      </c>
      <c r="G1692" s="11" t="s">
        <v>589</v>
      </c>
      <c r="H1692" s="13">
        <v>125</v>
      </c>
    </row>
    <row r="1693" spans="1:8" x14ac:dyDescent="0.25">
      <c r="A1693" s="10">
        <v>35946</v>
      </c>
      <c r="B1693" s="11" t="s">
        <v>8</v>
      </c>
      <c r="C1693" s="11" t="s">
        <v>9</v>
      </c>
      <c r="D1693" s="11" t="s">
        <v>153</v>
      </c>
      <c r="E1693" s="13" t="s">
        <v>13</v>
      </c>
      <c r="F1693" s="11" t="s">
        <v>19</v>
      </c>
      <c r="G1693" s="11" t="s">
        <v>573</v>
      </c>
      <c r="H1693" s="13">
        <v>1815</v>
      </c>
    </row>
    <row r="1694" spans="1:8" x14ac:dyDescent="0.25">
      <c r="A1694" s="10">
        <v>35946</v>
      </c>
      <c r="B1694" s="11" t="s">
        <v>8</v>
      </c>
      <c r="C1694" s="11" t="s">
        <v>9</v>
      </c>
      <c r="D1694" s="11" t="s">
        <v>153</v>
      </c>
      <c r="E1694" s="13" t="s">
        <v>13</v>
      </c>
      <c r="F1694" s="11" t="s">
        <v>19</v>
      </c>
      <c r="G1694" s="11" t="s">
        <v>574</v>
      </c>
      <c r="H1694" s="13">
        <v>200</v>
      </c>
    </row>
    <row r="1695" spans="1:8" x14ac:dyDescent="0.25">
      <c r="A1695" s="10">
        <v>35946</v>
      </c>
      <c r="B1695" s="11" t="s">
        <v>8</v>
      </c>
      <c r="C1695" s="11" t="s">
        <v>9</v>
      </c>
      <c r="D1695" s="11" t="s">
        <v>153</v>
      </c>
      <c r="E1695" s="13" t="s">
        <v>13</v>
      </c>
      <c r="F1695" s="11" t="s">
        <v>34</v>
      </c>
      <c r="G1695" s="11" t="s">
        <v>36</v>
      </c>
      <c r="H1695" s="13">
        <v>779.2</v>
      </c>
    </row>
    <row r="1696" spans="1:8" x14ac:dyDescent="0.25">
      <c r="A1696" s="10">
        <v>35946</v>
      </c>
      <c r="B1696" s="11" t="s">
        <v>8</v>
      </c>
      <c r="C1696" s="11" t="s">
        <v>9</v>
      </c>
      <c r="D1696" s="11" t="s">
        <v>153</v>
      </c>
      <c r="E1696" s="13" t="s">
        <v>13</v>
      </c>
      <c r="F1696" s="11" t="s">
        <v>11</v>
      </c>
      <c r="G1696" s="11" t="s">
        <v>150</v>
      </c>
      <c r="H1696" s="13">
        <v>2340</v>
      </c>
    </row>
    <row r="1697" spans="1:8" x14ac:dyDescent="0.25">
      <c r="A1697" s="10">
        <v>35946</v>
      </c>
      <c r="B1697" s="11" t="s">
        <v>8</v>
      </c>
      <c r="C1697" s="11" t="s">
        <v>9</v>
      </c>
      <c r="D1697" s="11" t="s">
        <v>153</v>
      </c>
      <c r="E1697" s="13" t="s">
        <v>13</v>
      </c>
      <c r="F1697" s="11" t="s">
        <v>11</v>
      </c>
      <c r="G1697" s="11" t="s">
        <v>576</v>
      </c>
      <c r="H1697" s="13">
        <v>540</v>
      </c>
    </row>
    <row r="1698" spans="1:8" x14ac:dyDescent="0.25">
      <c r="A1698" s="10">
        <v>35946</v>
      </c>
      <c r="B1698" s="11" t="s">
        <v>8</v>
      </c>
      <c r="C1698" s="11" t="s">
        <v>9</v>
      </c>
      <c r="D1698" s="11" t="s">
        <v>153</v>
      </c>
      <c r="E1698" s="13" t="s">
        <v>13</v>
      </c>
      <c r="F1698" s="11" t="s">
        <v>126</v>
      </c>
      <c r="G1698" s="11" t="s">
        <v>570</v>
      </c>
      <c r="H1698" s="13">
        <v>375</v>
      </c>
    </row>
    <row r="1699" spans="1:8" x14ac:dyDescent="0.25">
      <c r="A1699" s="10">
        <v>35946</v>
      </c>
      <c r="B1699" s="11" t="s">
        <v>8</v>
      </c>
      <c r="C1699" s="11" t="s">
        <v>9</v>
      </c>
      <c r="D1699" s="11" t="s">
        <v>10</v>
      </c>
      <c r="E1699" s="13" t="s">
        <v>89</v>
      </c>
      <c r="F1699" s="11" t="s">
        <v>90</v>
      </c>
      <c r="G1699" s="11" t="s">
        <v>90</v>
      </c>
      <c r="H1699" s="13">
        <v>4978.3</v>
      </c>
    </row>
    <row r="1700" spans="1:8" x14ac:dyDescent="0.25">
      <c r="A1700" s="10">
        <v>35946</v>
      </c>
      <c r="B1700" s="11" t="s">
        <v>8</v>
      </c>
      <c r="C1700" s="11" t="s">
        <v>9</v>
      </c>
      <c r="D1700" s="11" t="s">
        <v>10</v>
      </c>
      <c r="E1700" s="13" t="s">
        <v>89</v>
      </c>
      <c r="F1700" s="11" t="s">
        <v>102</v>
      </c>
      <c r="G1700" s="11" t="s">
        <v>106</v>
      </c>
      <c r="H1700" s="13">
        <v>2507.5</v>
      </c>
    </row>
    <row r="1701" spans="1:8" x14ac:dyDescent="0.25">
      <c r="A1701" s="10">
        <v>35946</v>
      </c>
      <c r="B1701" s="11" t="s">
        <v>8</v>
      </c>
      <c r="C1701" s="11" t="s">
        <v>9</v>
      </c>
      <c r="D1701" s="11" t="s">
        <v>10</v>
      </c>
      <c r="E1701" s="13" t="s">
        <v>89</v>
      </c>
      <c r="F1701" s="11" t="s">
        <v>102</v>
      </c>
      <c r="G1701" s="11" t="s">
        <v>103</v>
      </c>
      <c r="H1701" s="13">
        <v>1567.6</v>
      </c>
    </row>
    <row r="1702" spans="1:8" x14ac:dyDescent="0.25">
      <c r="A1702" s="10">
        <v>35946</v>
      </c>
      <c r="B1702" s="11" t="s">
        <v>8</v>
      </c>
      <c r="C1702" s="11" t="s">
        <v>9</v>
      </c>
      <c r="D1702" s="11" t="s">
        <v>10</v>
      </c>
      <c r="E1702" s="13" t="s">
        <v>89</v>
      </c>
      <c r="F1702" s="11" t="s">
        <v>577</v>
      </c>
      <c r="G1702" s="11" t="s">
        <v>578</v>
      </c>
      <c r="H1702" s="13">
        <v>875</v>
      </c>
    </row>
    <row r="1703" spans="1:8" x14ac:dyDescent="0.25">
      <c r="A1703" s="10">
        <v>35946</v>
      </c>
      <c r="B1703" s="11" t="s">
        <v>8</v>
      </c>
      <c r="C1703" s="11" t="s">
        <v>9</v>
      </c>
      <c r="D1703" s="11" t="s">
        <v>10</v>
      </c>
      <c r="E1703" s="13" t="s">
        <v>89</v>
      </c>
      <c r="F1703" s="11" t="s">
        <v>577</v>
      </c>
      <c r="G1703" s="11" t="s">
        <v>569</v>
      </c>
      <c r="H1703" s="13">
        <v>650</v>
      </c>
    </row>
    <row r="1704" spans="1:8" x14ac:dyDescent="0.25">
      <c r="A1704" s="10">
        <v>35946</v>
      </c>
      <c r="B1704" s="11" t="s">
        <v>8</v>
      </c>
      <c r="C1704" s="11" t="s">
        <v>9</v>
      </c>
      <c r="D1704" s="11" t="s">
        <v>10</v>
      </c>
      <c r="E1704" s="13" t="s">
        <v>13</v>
      </c>
      <c r="F1704" s="11" t="s">
        <v>29</v>
      </c>
      <c r="G1704" s="11" t="s">
        <v>30</v>
      </c>
      <c r="H1704" s="13">
        <v>2460</v>
      </c>
    </row>
    <row r="1705" spans="1:8" x14ac:dyDescent="0.25">
      <c r="A1705" s="10">
        <v>35946</v>
      </c>
      <c r="B1705" s="11" t="s">
        <v>8</v>
      </c>
      <c r="C1705" s="11" t="s">
        <v>9</v>
      </c>
      <c r="D1705" s="11" t="s">
        <v>10</v>
      </c>
      <c r="E1705" s="13" t="s">
        <v>13</v>
      </c>
      <c r="F1705" s="11" t="s">
        <v>29</v>
      </c>
      <c r="G1705" s="11" t="s">
        <v>607</v>
      </c>
      <c r="H1705" s="13">
        <v>100</v>
      </c>
    </row>
    <row r="1706" spans="1:8" x14ac:dyDescent="0.25">
      <c r="A1706" s="10">
        <v>35946</v>
      </c>
      <c r="B1706" s="11" t="s">
        <v>8</v>
      </c>
      <c r="C1706" s="11" t="s">
        <v>9</v>
      </c>
      <c r="D1706" s="11" t="s">
        <v>10</v>
      </c>
      <c r="E1706" s="13" t="s">
        <v>13</v>
      </c>
      <c r="F1706" s="11" t="s">
        <v>71</v>
      </c>
      <c r="G1706" s="11" t="s">
        <v>580</v>
      </c>
      <c r="H1706" s="13">
        <v>3015</v>
      </c>
    </row>
    <row r="1707" spans="1:8" x14ac:dyDescent="0.25">
      <c r="A1707" s="10">
        <v>35946</v>
      </c>
      <c r="B1707" s="11" t="s">
        <v>8</v>
      </c>
      <c r="C1707" s="11" t="s">
        <v>9</v>
      </c>
      <c r="D1707" s="11" t="s">
        <v>10</v>
      </c>
      <c r="E1707" s="13" t="s">
        <v>13</v>
      </c>
      <c r="F1707" s="11" t="s">
        <v>71</v>
      </c>
      <c r="G1707" s="11" t="s">
        <v>575</v>
      </c>
      <c r="H1707" s="13">
        <v>4575.7</v>
      </c>
    </row>
    <row r="1708" spans="1:8" x14ac:dyDescent="0.25">
      <c r="A1708" s="10">
        <v>35946</v>
      </c>
      <c r="B1708" s="11" t="s">
        <v>8</v>
      </c>
      <c r="C1708" s="11" t="s">
        <v>9</v>
      </c>
      <c r="D1708" s="11" t="s">
        <v>10</v>
      </c>
      <c r="E1708" s="13" t="s">
        <v>13</v>
      </c>
      <c r="F1708" s="11" t="s">
        <v>71</v>
      </c>
      <c r="G1708" s="11" t="s">
        <v>69</v>
      </c>
      <c r="H1708" s="13">
        <v>5007.1000000000004</v>
      </c>
    </row>
    <row r="1709" spans="1:8" x14ac:dyDescent="0.25">
      <c r="A1709" s="10">
        <v>35946</v>
      </c>
      <c r="B1709" s="11" t="s">
        <v>8</v>
      </c>
      <c r="C1709" s="11" t="s">
        <v>9</v>
      </c>
      <c r="D1709" s="11" t="s">
        <v>10</v>
      </c>
      <c r="E1709" s="13" t="s">
        <v>13</v>
      </c>
      <c r="F1709" s="11" t="s">
        <v>71</v>
      </c>
      <c r="G1709" s="11" t="s">
        <v>230</v>
      </c>
      <c r="H1709" s="13">
        <v>1390</v>
      </c>
    </row>
    <row r="1710" spans="1:8" x14ac:dyDescent="0.25">
      <c r="A1710" s="10">
        <v>35946</v>
      </c>
      <c r="B1710" s="11" t="s">
        <v>8</v>
      </c>
      <c r="C1710" s="11" t="s">
        <v>9</v>
      </c>
      <c r="D1710" s="11" t="s">
        <v>10</v>
      </c>
      <c r="E1710" s="13" t="s">
        <v>13</v>
      </c>
      <c r="F1710" s="11" t="s">
        <v>71</v>
      </c>
      <c r="G1710" s="11" t="s">
        <v>200</v>
      </c>
      <c r="H1710" s="13">
        <v>2826.7</v>
      </c>
    </row>
    <row r="1711" spans="1:8" x14ac:dyDescent="0.25">
      <c r="A1711" s="10">
        <v>35946</v>
      </c>
      <c r="B1711" s="11" t="s">
        <v>8</v>
      </c>
      <c r="C1711" s="11" t="s">
        <v>9</v>
      </c>
      <c r="D1711" s="11" t="s">
        <v>10</v>
      </c>
      <c r="E1711" s="13" t="s">
        <v>13</v>
      </c>
      <c r="F1711" s="11" t="s">
        <v>71</v>
      </c>
      <c r="G1711" s="11" t="s">
        <v>117</v>
      </c>
      <c r="H1711" s="13">
        <v>3540.1</v>
      </c>
    </row>
    <row r="1712" spans="1:8" x14ac:dyDescent="0.25">
      <c r="A1712" s="10">
        <v>35946</v>
      </c>
      <c r="B1712" s="11" t="s">
        <v>8</v>
      </c>
      <c r="C1712" s="11" t="s">
        <v>9</v>
      </c>
      <c r="D1712" s="11" t="s">
        <v>10</v>
      </c>
      <c r="E1712" s="13" t="s">
        <v>13</v>
      </c>
      <c r="F1712" s="11" t="s">
        <v>161</v>
      </c>
      <c r="G1712" s="11" t="s">
        <v>581</v>
      </c>
      <c r="H1712" s="13">
        <v>1575</v>
      </c>
    </row>
    <row r="1713" spans="1:8" x14ac:dyDescent="0.25">
      <c r="A1713" s="10">
        <v>35946</v>
      </c>
      <c r="B1713" s="11" t="s">
        <v>8</v>
      </c>
      <c r="C1713" s="11" t="s">
        <v>9</v>
      </c>
      <c r="D1713" s="11" t="s">
        <v>10</v>
      </c>
      <c r="E1713" s="13" t="s">
        <v>13</v>
      </c>
      <c r="F1713" s="11" t="s">
        <v>161</v>
      </c>
      <c r="G1713" s="11" t="s">
        <v>162</v>
      </c>
      <c r="H1713" s="13">
        <v>1782.6</v>
      </c>
    </row>
    <row r="1714" spans="1:8" x14ac:dyDescent="0.25">
      <c r="A1714" s="10">
        <v>35946</v>
      </c>
      <c r="B1714" s="11" t="s">
        <v>8</v>
      </c>
      <c r="C1714" s="11" t="s">
        <v>9</v>
      </c>
      <c r="D1714" s="11" t="s">
        <v>10</v>
      </c>
      <c r="E1714" s="13" t="s">
        <v>13</v>
      </c>
      <c r="F1714" s="11" t="s">
        <v>161</v>
      </c>
      <c r="G1714" s="11" t="s">
        <v>582</v>
      </c>
      <c r="H1714" s="13">
        <v>1967.4</v>
      </c>
    </row>
    <row r="1715" spans="1:8" x14ac:dyDescent="0.25">
      <c r="A1715" s="10">
        <v>35946</v>
      </c>
      <c r="B1715" s="11" t="s">
        <v>8</v>
      </c>
      <c r="C1715" s="11" t="s">
        <v>9</v>
      </c>
      <c r="D1715" s="11" t="s">
        <v>10</v>
      </c>
      <c r="E1715" s="13" t="s">
        <v>13</v>
      </c>
      <c r="F1715" s="11" t="s">
        <v>161</v>
      </c>
      <c r="G1715" s="11" t="s">
        <v>167</v>
      </c>
      <c r="H1715" s="13">
        <v>6924</v>
      </c>
    </row>
    <row r="1716" spans="1:8" x14ac:dyDescent="0.25">
      <c r="A1716" s="10">
        <v>35946</v>
      </c>
      <c r="B1716" s="11" t="s">
        <v>8</v>
      </c>
      <c r="C1716" s="11" t="s">
        <v>9</v>
      </c>
      <c r="D1716" s="11" t="s">
        <v>10</v>
      </c>
      <c r="E1716" s="13" t="s">
        <v>13</v>
      </c>
      <c r="F1716" s="11" t="s">
        <v>571</v>
      </c>
      <c r="G1716" s="11" t="s">
        <v>364</v>
      </c>
      <c r="H1716" s="13">
        <v>495</v>
      </c>
    </row>
    <row r="1717" spans="1:8" x14ac:dyDescent="0.25">
      <c r="A1717" s="10">
        <v>35946</v>
      </c>
      <c r="B1717" s="11" t="s">
        <v>8</v>
      </c>
      <c r="C1717" s="11" t="s">
        <v>9</v>
      </c>
      <c r="D1717" s="11" t="s">
        <v>10</v>
      </c>
      <c r="E1717" s="13" t="s">
        <v>13</v>
      </c>
      <c r="F1717" s="11" t="s">
        <v>571</v>
      </c>
      <c r="G1717" s="11" t="s">
        <v>133</v>
      </c>
      <c r="H1717" s="13">
        <v>4843.1000000000004</v>
      </c>
    </row>
    <row r="1718" spans="1:8" x14ac:dyDescent="0.25">
      <c r="A1718" s="10">
        <v>35946</v>
      </c>
      <c r="B1718" s="11" t="s">
        <v>8</v>
      </c>
      <c r="C1718" s="11" t="s">
        <v>9</v>
      </c>
      <c r="D1718" s="11" t="s">
        <v>10</v>
      </c>
      <c r="E1718" s="13" t="s">
        <v>13</v>
      </c>
      <c r="F1718" s="11" t="s">
        <v>571</v>
      </c>
      <c r="G1718" s="11" t="s">
        <v>572</v>
      </c>
      <c r="H1718" s="13">
        <v>4211</v>
      </c>
    </row>
    <row r="1719" spans="1:8" x14ac:dyDescent="0.25">
      <c r="A1719" s="10">
        <v>35946</v>
      </c>
      <c r="B1719" s="11" t="s">
        <v>8</v>
      </c>
      <c r="C1719" s="11" t="s">
        <v>9</v>
      </c>
      <c r="D1719" s="11" t="s">
        <v>10</v>
      </c>
      <c r="E1719" s="13" t="s">
        <v>13</v>
      </c>
      <c r="F1719" s="11" t="s">
        <v>138</v>
      </c>
      <c r="G1719" s="11" t="s">
        <v>205</v>
      </c>
      <c r="H1719" s="13">
        <v>6779.5</v>
      </c>
    </row>
    <row r="1720" spans="1:8" x14ac:dyDescent="0.25">
      <c r="A1720" s="10">
        <v>35946</v>
      </c>
      <c r="B1720" s="11" t="s">
        <v>8</v>
      </c>
      <c r="C1720" s="11" t="s">
        <v>9</v>
      </c>
      <c r="D1720" s="11" t="s">
        <v>10</v>
      </c>
      <c r="E1720" s="13" t="s">
        <v>13</v>
      </c>
      <c r="F1720" s="11" t="s">
        <v>138</v>
      </c>
      <c r="G1720" s="11" t="s">
        <v>583</v>
      </c>
      <c r="H1720" s="13">
        <v>427.2</v>
      </c>
    </row>
    <row r="1721" spans="1:8" x14ac:dyDescent="0.25">
      <c r="A1721" s="10">
        <v>35946</v>
      </c>
      <c r="B1721" s="11" t="s">
        <v>8</v>
      </c>
      <c r="C1721" s="11" t="s">
        <v>9</v>
      </c>
      <c r="D1721" s="11" t="s">
        <v>10</v>
      </c>
      <c r="E1721" s="13" t="s">
        <v>13</v>
      </c>
      <c r="F1721" s="11" t="s">
        <v>138</v>
      </c>
      <c r="G1721" s="11" t="s">
        <v>584</v>
      </c>
      <c r="H1721" s="13">
        <v>875</v>
      </c>
    </row>
    <row r="1722" spans="1:8" x14ac:dyDescent="0.25">
      <c r="A1722" s="10">
        <v>35946</v>
      </c>
      <c r="B1722" s="11" t="s">
        <v>8</v>
      </c>
      <c r="C1722" s="11" t="s">
        <v>9</v>
      </c>
      <c r="D1722" s="11" t="s">
        <v>10</v>
      </c>
      <c r="E1722" s="13" t="s">
        <v>13</v>
      </c>
      <c r="F1722" s="11" t="s">
        <v>138</v>
      </c>
      <c r="G1722" s="11" t="s">
        <v>139</v>
      </c>
      <c r="H1722" s="13">
        <v>1644.7</v>
      </c>
    </row>
    <row r="1723" spans="1:8" x14ac:dyDescent="0.25">
      <c r="A1723" s="10">
        <v>35946</v>
      </c>
      <c r="B1723" s="11" t="s">
        <v>8</v>
      </c>
      <c r="C1723" s="11" t="s">
        <v>9</v>
      </c>
      <c r="D1723" s="11" t="s">
        <v>10</v>
      </c>
      <c r="E1723" s="13" t="s">
        <v>13</v>
      </c>
      <c r="F1723" s="11" t="s">
        <v>138</v>
      </c>
      <c r="G1723" s="11" t="s">
        <v>585</v>
      </c>
      <c r="H1723" s="13">
        <v>865</v>
      </c>
    </row>
    <row r="1724" spans="1:8" x14ac:dyDescent="0.25">
      <c r="A1724" s="10">
        <v>35946</v>
      </c>
      <c r="B1724" s="11" t="s">
        <v>8</v>
      </c>
      <c r="C1724" s="11" t="s">
        <v>9</v>
      </c>
      <c r="D1724" s="11" t="s">
        <v>10</v>
      </c>
      <c r="E1724" s="13" t="s">
        <v>13</v>
      </c>
      <c r="F1724" s="11" t="s">
        <v>111</v>
      </c>
      <c r="G1724" s="11" t="s">
        <v>112</v>
      </c>
      <c r="H1724" s="13">
        <v>11570.2</v>
      </c>
    </row>
    <row r="1725" spans="1:8" x14ac:dyDescent="0.25">
      <c r="A1725" s="10">
        <v>35946</v>
      </c>
      <c r="B1725" s="11" t="s">
        <v>8</v>
      </c>
      <c r="C1725" s="11" t="s">
        <v>9</v>
      </c>
      <c r="D1725" s="11" t="s">
        <v>10</v>
      </c>
      <c r="E1725" s="13" t="s">
        <v>13</v>
      </c>
      <c r="F1725" s="11" t="s">
        <v>111</v>
      </c>
      <c r="G1725" s="11" t="s">
        <v>267</v>
      </c>
      <c r="H1725" s="13">
        <v>1210.7</v>
      </c>
    </row>
    <row r="1726" spans="1:8" x14ac:dyDescent="0.25">
      <c r="A1726" s="10">
        <v>35946</v>
      </c>
      <c r="B1726" s="11" t="s">
        <v>8</v>
      </c>
      <c r="C1726" s="11" t="s">
        <v>9</v>
      </c>
      <c r="D1726" s="11" t="s">
        <v>10</v>
      </c>
      <c r="E1726" s="13" t="s">
        <v>13</v>
      </c>
      <c r="F1726" s="11" t="s">
        <v>111</v>
      </c>
      <c r="G1726" s="11" t="s">
        <v>356</v>
      </c>
      <c r="H1726" s="13">
        <v>1190.5999999999999</v>
      </c>
    </row>
    <row r="1727" spans="1:8" x14ac:dyDescent="0.25">
      <c r="A1727" s="10">
        <v>35946</v>
      </c>
      <c r="B1727" s="11" t="s">
        <v>8</v>
      </c>
      <c r="C1727" s="11" t="s">
        <v>9</v>
      </c>
      <c r="D1727" s="11" t="s">
        <v>10</v>
      </c>
      <c r="E1727" s="13" t="s">
        <v>13</v>
      </c>
      <c r="F1727" s="11" t="s">
        <v>111</v>
      </c>
      <c r="G1727" s="11" t="s">
        <v>586</v>
      </c>
      <c r="H1727" s="13">
        <v>575</v>
      </c>
    </row>
    <row r="1728" spans="1:8" x14ac:dyDescent="0.25">
      <c r="A1728" s="10">
        <v>35946</v>
      </c>
      <c r="B1728" s="11" t="s">
        <v>8</v>
      </c>
      <c r="C1728" s="11" t="s">
        <v>9</v>
      </c>
      <c r="D1728" s="11" t="s">
        <v>10</v>
      </c>
      <c r="E1728" s="13" t="s">
        <v>13</v>
      </c>
      <c r="F1728" s="11" t="s">
        <v>248</v>
      </c>
      <c r="G1728" s="11" t="s">
        <v>262</v>
      </c>
      <c r="H1728" s="13">
        <v>5696.6</v>
      </c>
    </row>
    <row r="1729" spans="1:8" x14ac:dyDescent="0.25">
      <c r="A1729" s="10">
        <v>35946</v>
      </c>
      <c r="B1729" s="11" t="s">
        <v>8</v>
      </c>
      <c r="C1729" s="11" t="s">
        <v>9</v>
      </c>
      <c r="D1729" s="11" t="s">
        <v>10</v>
      </c>
      <c r="E1729" s="13" t="s">
        <v>13</v>
      </c>
      <c r="F1729" s="11" t="s">
        <v>248</v>
      </c>
      <c r="G1729" s="11" t="s">
        <v>587</v>
      </c>
      <c r="H1729" s="13">
        <v>2520</v>
      </c>
    </row>
    <row r="1730" spans="1:8" x14ac:dyDescent="0.25">
      <c r="A1730" s="10">
        <v>35946</v>
      </c>
      <c r="B1730" s="11" t="s">
        <v>8</v>
      </c>
      <c r="C1730" s="11" t="s">
        <v>9</v>
      </c>
      <c r="D1730" s="11" t="s">
        <v>10</v>
      </c>
      <c r="E1730" s="13" t="s">
        <v>13</v>
      </c>
      <c r="F1730" s="11" t="s">
        <v>248</v>
      </c>
      <c r="G1730" s="11" t="s">
        <v>588</v>
      </c>
      <c r="H1730" s="13">
        <v>3696.5</v>
      </c>
    </row>
    <row r="1731" spans="1:8" x14ac:dyDescent="0.25">
      <c r="A1731" s="10">
        <v>35946</v>
      </c>
      <c r="B1731" s="11" t="s">
        <v>8</v>
      </c>
      <c r="C1731" s="11" t="s">
        <v>9</v>
      </c>
      <c r="D1731" s="11" t="s">
        <v>10</v>
      </c>
      <c r="E1731" s="13" t="s">
        <v>13</v>
      </c>
      <c r="F1731" s="11" t="s">
        <v>248</v>
      </c>
      <c r="G1731" s="11" t="s">
        <v>43</v>
      </c>
      <c r="H1731" s="13">
        <v>1171.4000000000001</v>
      </c>
    </row>
    <row r="1732" spans="1:8" x14ac:dyDescent="0.25">
      <c r="A1732" s="10">
        <v>35946</v>
      </c>
      <c r="B1732" s="11" t="s">
        <v>8</v>
      </c>
      <c r="C1732" s="11" t="s">
        <v>9</v>
      </c>
      <c r="D1732" s="11" t="s">
        <v>10</v>
      </c>
      <c r="E1732" s="13" t="s">
        <v>13</v>
      </c>
      <c r="F1732" s="11" t="s">
        <v>19</v>
      </c>
      <c r="G1732" s="11" t="s">
        <v>589</v>
      </c>
      <c r="H1732" s="13">
        <v>1400</v>
      </c>
    </row>
    <row r="1733" spans="1:8" x14ac:dyDescent="0.25">
      <c r="A1733" s="10">
        <v>35946</v>
      </c>
      <c r="B1733" s="11" t="s">
        <v>8</v>
      </c>
      <c r="C1733" s="11" t="s">
        <v>9</v>
      </c>
      <c r="D1733" s="11" t="s">
        <v>10</v>
      </c>
      <c r="E1733" s="13" t="s">
        <v>13</v>
      </c>
      <c r="F1733" s="11" t="s">
        <v>19</v>
      </c>
      <c r="G1733" s="11" t="s">
        <v>573</v>
      </c>
      <c r="H1733" s="13">
        <v>14137.9</v>
      </c>
    </row>
    <row r="1734" spans="1:8" x14ac:dyDescent="0.25">
      <c r="A1734" s="10">
        <v>35946</v>
      </c>
      <c r="B1734" s="11" t="s">
        <v>8</v>
      </c>
      <c r="C1734" s="11" t="s">
        <v>9</v>
      </c>
      <c r="D1734" s="11" t="s">
        <v>10</v>
      </c>
      <c r="E1734" s="13" t="s">
        <v>13</v>
      </c>
      <c r="F1734" s="11" t="s">
        <v>19</v>
      </c>
      <c r="G1734" s="11" t="s">
        <v>590</v>
      </c>
      <c r="H1734" s="13">
        <v>13249.4</v>
      </c>
    </row>
    <row r="1735" spans="1:8" x14ac:dyDescent="0.25">
      <c r="A1735" s="10">
        <v>35946</v>
      </c>
      <c r="B1735" s="11" t="s">
        <v>8</v>
      </c>
      <c r="C1735" s="11" t="s">
        <v>9</v>
      </c>
      <c r="D1735" s="11" t="s">
        <v>10</v>
      </c>
      <c r="E1735" s="13" t="s">
        <v>13</v>
      </c>
      <c r="F1735" s="11" t="s">
        <v>19</v>
      </c>
      <c r="G1735" s="11" t="s">
        <v>574</v>
      </c>
      <c r="H1735" s="13">
        <v>7500.2</v>
      </c>
    </row>
    <row r="1736" spans="1:8" x14ac:dyDescent="0.25">
      <c r="A1736" s="10">
        <v>35946</v>
      </c>
      <c r="B1736" s="11" t="s">
        <v>8</v>
      </c>
      <c r="C1736" s="11" t="s">
        <v>9</v>
      </c>
      <c r="D1736" s="11" t="s">
        <v>10</v>
      </c>
      <c r="E1736" s="13" t="s">
        <v>13</v>
      </c>
      <c r="F1736" s="11" t="s">
        <v>19</v>
      </c>
      <c r="G1736" s="11" t="s">
        <v>21</v>
      </c>
      <c r="H1736" s="13">
        <v>2993.6</v>
      </c>
    </row>
    <row r="1737" spans="1:8" x14ac:dyDescent="0.25">
      <c r="A1737" s="10">
        <v>35946</v>
      </c>
      <c r="B1737" s="11" t="s">
        <v>8</v>
      </c>
      <c r="C1737" s="11" t="s">
        <v>9</v>
      </c>
      <c r="D1737" s="11" t="s">
        <v>10</v>
      </c>
      <c r="E1737" s="13" t="s">
        <v>13</v>
      </c>
      <c r="F1737" s="11" t="s">
        <v>591</v>
      </c>
      <c r="G1737" s="11" t="s">
        <v>608</v>
      </c>
      <c r="H1737" s="13">
        <v>950</v>
      </c>
    </row>
    <row r="1738" spans="1:8" x14ac:dyDescent="0.25">
      <c r="A1738" s="10">
        <v>35946</v>
      </c>
      <c r="B1738" s="11" t="s">
        <v>8</v>
      </c>
      <c r="C1738" s="11" t="s">
        <v>9</v>
      </c>
      <c r="D1738" s="11" t="s">
        <v>10</v>
      </c>
      <c r="E1738" s="13" t="s">
        <v>13</v>
      </c>
      <c r="F1738" s="11" t="s">
        <v>591</v>
      </c>
      <c r="G1738" s="11" t="s">
        <v>592</v>
      </c>
      <c r="H1738" s="13">
        <v>900</v>
      </c>
    </row>
    <row r="1739" spans="1:8" x14ac:dyDescent="0.25">
      <c r="A1739" s="10">
        <v>35946</v>
      </c>
      <c r="B1739" s="11" t="s">
        <v>8</v>
      </c>
      <c r="C1739" s="11" t="s">
        <v>9</v>
      </c>
      <c r="D1739" s="11" t="s">
        <v>10</v>
      </c>
      <c r="E1739" s="13" t="s">
        <v>13</v>
      </c>
      <c r="F1739" s="11" t="s">
        <v>34</v>
      </c>
      <c r="G1739" s="11" t="s">
        <v>593</v>
      </c>
      <c r="H1739" s="13">
        <v>117.5</v>
      </c>
    </row>
    <row r="1740" spans="1:8" x14ac:dyDescent="0.25">
      <c r="A1740" s="10">
        <v>35946</v>
      </c>
      <c r="B1740" s="11" t="s">
        <v>8</v>
      </c>
      <c r="C1740" s="11" t="s">
        <v>9</v>
      </c>
      <c r="D1740" s="11" t="s">
        <v>10</v>
      </c>
      <c r="E1740" s="13" t="s">
        <v>13</v>
      </c>
      <c r="F1740" s="11" t="s">
        <v>34</v>
      </c>
      <c r="G1740" s="11" t="s">
        <v>171</v>
      </c>
      <c r="H1740" s="13">
        <v>1868.8</v>
      </c>
    </row>
    <row r="1741" spans="1:8" x14ac:dyDescent="0.25">
      <c r="A1741" s="10">
        <v>35946</v>
      </c>
      <c r="B1741" s="11" t="s">
        <v>8</v>
      </c>
      <c r="C1741" s="11" t="s">
        <v>9</v>
      </c>
      <c r="D1741" s="11" t="s">
        <v>10</v>
      </c>
      <c r="E1741" s="13" t="s">
        <v>13</v>
      </c>
      <c r="F1741" s="11" t="s">
        <v>34</v>
      </c>
      <c r="G1741" s="11" t="s">
        <v>57</v>
      </c>
      <c r="H1741" s="13">
        <v>5824.3</v>
      </c>
    </row>
    <row r="1742" spans="1:8" x14ac:dyDescent="0.25">
      <c r="A1742" s="10">
        <v>35946</v>
      </c>
      <c r="B1742" s="11" t="s">
        <v>8</v>
      </c>
      <c r="C1742" s="11" t="s">
        <v>9</v>
      </c>
      <c r="D1742" s="11" t="s">
        <v>10</v>
      </c>
      <c r="E1742" s="13" t="s">
        <v>13</v>
      </c>
      <c r="F1742" s="11" t="s">
        <v>34</v>
      </c>
      <c r="G1742" s="11" t="s">
        <v>47</v>
      </c>
      <c r="H1742" s="13">
        <v>1395.5</v>
      </c>
    </row>
    <row r="1743" spans="1:8" x14ac:dyDescent="0.25">
      <c r="A1743" s="10">
        <v>35946</v>
      </c>
      <c r="B1743" s="11" t="s">
        <v>8</v>
      </c>
      <c r="C1743" s="11" t="s">
        <v>9</v>
      </c>
      <c r="D1743" s="11" t="s">
        <v>10</v>
      </c>
      <c r="E1743" s="13" t="s">
        <v>13</v>
      </c>
      <c r="F1743" s="11" t="s">
        <v>34</v>
      </c>
      <c r="G1743" s="11" t="s">
        <v>36</v>
      </c>
      <c r="H1743" s="13">
        <v>7030</v>
      </c>
    </row>
    <row r="1744" spans="1:8" x14ac:dyDescent="0.25">
      <c r="A1744" s="10">
        <v>35946</v>
      </c>
      <c r="B1744" s="11" t="s">
        <v>8</v>
      </c>
      <c r="C1744" s="11" t="s">
        <v>9</v>
      </c>
      <c r="D1744" s="11" t="s">
        <v>10</v>
      </c>
      <c r="E1744" s="13" t="s">
        <v>13</v>
      </c>
      <c r="F1744" s="11" t="s">
        <v>42</v>
      </c>
      <c r="G1744" s="11" t="s">
        <v>594</v>
      </c>
      <c r="H1744" s="13">
        <v>1613</v>
      </c>
    </row>
    <row r="1745" spans="1:8" x14ac:dyDescent="0.25">
      <c r="A1745" s="10">
        <v>35946</v>
      </c>
      <c r="B1745" s="11" t="s">
        <v>8</v>
      </c>
      <c r="C1745" s="11" t="s">
        <v>9</v>
      </c>
      <c r="D1745" s="11" t="s">
        <v>10</v>
      </c>
      <c r="E1745" s="13" t="s">
        <v>13</v>
      </c>
      <c r="F1745" s="11" t="s">
        <v>42</v>
      </c>
      <c r="G1745" s="11" t="s">
        <v>595</v>
      </c>
      <c r="H1745" s="13">
        <v>2053</v>
      </c>
    </row>
    <row r="1746" spans="1:8" x14ac:dyDescent="0.25">
      <c r="A1746" s="10">
        <v>35946</v>
      </c>
      <c r="B1746" s="11" t="s">
        <v>8</v>
      </c>
      <c r="C1746" s="11" t="s">
        <v>9</v>
      </c>
      <c r="D1746" s="11" t="s">
        <v>10</v>
      </c>
      <c r="E1746" s="13" t="s">
        <v>13</v>
      </c>
      <c r="F1746" s="11" t="s">
        <v>14</v>
      </c>
      <c r="G1746" s="11" t="s">
        <v>94</v>
      </c>
      <c r="H1746" s="13">
        <v>5960.5</v>
      </c>
    </row>
    <row r="1747" spans="1:8" x14ac:dyDescent="0.25">
      <c r="A1747" s="10">
        <v>35946</v>
      </c>
      <c r="B1747" s="11" t="s">
        <v>8</v>
      </c>
      <c r="C1747" s="11" t="s">
        <v>9</v>
      </c>
      <c r="D1747" s="11" t="s">
        <v>10</v>
      </c>
      <c r="E1747" s="13" t="s">
        <v>13</v>
      </c>
      <c r="F1747" s="11" t="s">
        <v>14</v>
      </c>
      <c r="G1747" s="11" t="s">
        <v>596</v>
      </c>
      <c r="H1747" s="13">
        <v>1595</v>
      </c>
    </row>
    <row r="1748" spans="1:8" x14ac:dyDescent="0.25">
      <c r="A1748" s="10">
        <v>35946</v>
      </c>
      <c r="B1748" s="11" t="s">
        <v>8</v>
      </c>
      <c r="C1748" s="11" t="s">
        <v>9</v>
      </c>
      <c r="D1748" s="11" t="s">
        <v>10</v>
      </c>
      <c r="E1748" s="13" t="s">
        <v>13</v>
      </c>
      <c r="F1748" s="11" t="s">
        <v>14</v>
      </c>
      <c r="G1748" s="11" t="s">
        <v>597</v>
      </c>
      <c r="H1748" s="13">
        <v>1655</v>
      </c>
    </row>
    <row r="1749" spans="1:8" x14ac:dyDescent="0.25">
      <c r="A1749" s="10">
        <v>35946</v>
      </c>
      <c r="B1749" s="11" t="s">
        <v>8</v>
      </c>
      <c r="C1749" s="11" t="s">
        <v>9</v>
      </c>
      <c r="D1749" s="11" t="s">
        <v>10</v>
      </c>
      <c r="E1749" s="13" t="s">
        <v>13</v>
      </c>
      <c r="F1749" s="11" t="s">
        <v>11</v>
      </c>
      <c r="G1749" s="11" t="s">
        <v>598</v>
      </c>
      <c r="H1749" s="13">
        <v>1932.3</v>
      </c>
    </row>
    <row r="1750" spans="1:8" x14ac:dyDescent="0.25">
      <c r="A1750" s="10">
        <v>35946</v>
      </c>
      <c r="B1750" s="11" t="s">
        <v>8</v>
      </c>
      <c r="C1750" s="11" t="s">
        <v>9</v>
      </c>
      <c r="D1750" s="11" t="s">
        <v>10</v>
      </c>
      <c r="E1750" s="13" t="s">
        <v>13</v>
      </c>
      <c r="F1750" s="11" t="s">
        <v>11</v>
      </c>
      <c r="G1750" s="11" t="s">
        <v>150</v>
      </c>
      <c r="H1750" s="13">
        <v>9744.7999999999993</v>
      </c>
    </row>
    <row r="1751" spans="1:8" x14ac:dyDescent="0.25">
      <c r="A1751" s="10">
        <v>35946</v>
      </c>
      <c r="B1751" s="11" t="s">
        <v>8</v>
      </c>
      <c r="C1751" s="11" t="s">
        <v>9</v>
      </c>
      <c r="D1751" s="11" t="s">
        <v>10</v>
      </c>
      <c r="E1751" s="13" t="s">
        <v>13</v>
      </c>
      <c r="F1751" s="11" t="s">
        <v>11</v>
      </c>
      <c r="G1751" s="11" t="s">
        <v>576</v>
      </c>
      <c r="H1751" s="13">
        <v>9325.2999999999993</v>
      </c>
    </row>
    <row r="1752" spans="1:8" x14ac:dyDescent="0.25">
      <c r="A1752" s="10">
        <v>35946</v>
      </c>
      <c r="B1752" s="11" t="s">
        <v>8</v>
      </c>
      <c r="C1752" s="11" t="s">
        <v>9</v>
      </c>
      <c r="D1752" s="11" t="s">
        <v>10</v>
      </c>
      <c r="E1752" s="13" t="s">
        <v>13</v>
      </c>
      <c r="F1752" s="11" t="s">
        <v>126</v>
      </c>
      <c r="G1752" s="11" t="s">
        <v>599</v>
      </c>
      <c r="H1752" s="13">
        <v>3550.8</v>
      </c>
    </row>
    <row r="1753" spans="1:8" x14ac:dyDescent="0.25">
      <c r="A1753" s="10">
        <v>35946</v>
      </c>
      <c r="B1753" s="11" t="s">
        <v>8</v>
      </c>
      <c r="C1753" s="11" t="s">
        <v>9</v>
      </c>
      <c r="D1753" s="11" t="s">
        <v>10</v>
      </c>
      <c r="E1753" s="13" t="s">
        <v>13</v>
      </c>
      <c r="F1753" s="11" t="s">
        <v>126</v>
      </c>
      <c r="G1753" s="11" t="s">
        <v>570</v>
      </c>
      <c r="H1753" s="13">
        <v>1484.3</v>
      </c>
    </row>
    <row r="1754" spans="1:8" x14ac:dyDescent="0.25">
      <c r="A1754" s="10">
        <v>35946</v>
      </c>
      <c r="B1754" s="11" t="s">
        <v>8</v>
      </c>
      <c r="C1754" s="11" t="s">
        <v>9</v>
      </c>
      <c r="D1754" s="11" t="s">
        <v>10</v>
      </c>
      <c r="E1754" s="13" t="s">
        <v>13</v>
      </c>
      <c r="F1754" s="11" t="s">
        <v>126</v>
      </c>
      <c r="G1754" s="11" t="s">
        <v>600</v>
      </c>
      <c r="H1754" s="13">
        <v>200</v>
      </c>
    </row>
    <row r="1755" spans="1:8" x14ac:dyDescent="0.25">
      <c r="A1755" s="10">
        <v>35946</v>
      </c>
      <c r="B1755" s="11" t="s">
        <v>8</v>
      </c>
      <c r="C1755" s="11" t="s">
        <v>9</v>
      </c>
      <c r="D1755" s="11" t="s">
        <v>10</v>
      </c>
      <c r="E1755" s="13" t="s">
        <v>188</v>
      </c>
      <c r="F1755" s="11" t="s">
        <v>188</v>
      </c>
      <c r="G1755" s="11" t="s">
        <v>602</v>
      </c>
      <c r="H1755" s="13">
        <v>740.8</v>
      </c>
    </row>
    <row r="1756" spans="1:8" x14ac:dyDescent="0.25">
      <c r="A1756" s="10">
        <v>35946</v>
      </c>
      <c r="B1756" s="11" t="s">
        <v>8</v>
      </c>
      <c r="C1756" s="11" t="s">
        <v>9</v>
      </c>
      <c r="D1756" s="11" t="s">
        <v>10</v>
      </c>
      <c r="E1756" s="13" t="s">
        <v>188</v>
      </c>
      <c r="F1756" s="11" t="s">
        <v>188</v>
      </c>
      <c r="G1756" s="11" t="s">
        <v>187</v>
      </c>
      <c r="H1756" s="13">
        <v>10214.299999999999</v>
      </c>
    </row>
    <row r="1757" spans="1:8" x14ac:dyDescent="0.25">
      <c r="A1757" s="10">
        <v>35946</v>
      </c>
      <c r="B1757" s="11" t="s">
        <v>8</v>
      </c>
      <c r="C1757" s="11" t="s">
        <v>463</v>
      </c>
      <c r="D1757" s="11" t="s">
        <v>464</v>
      </c>
      <c r="E1757" s="13" t="s">
        <v>89</v>
      </c>
      <c r="F1757" s="11" t="s">
        <v>102</v>
      </c>
      <c r="G1757" s="11" t="s">
        <v>103</v>
      </c>
      <c r="H1757" s="13">
        <v>340</v>
      </c>
    </row>
    <row r="1758" spans="1:8" x14ac:dyDescent="0.25">
      <c r="A1758" s="10">
        <v>35946</v>
      </c>
      <c r="B1758" s="11" t="s">
        <v>97</v>
      </c>
      <c r="C1758" s="11" t="s">
        <v>98</v>
      </c>
      <c r="D1758" s="11" t="s">
        <v>99</v>
      </c>
      <c r="E1758" s="13" t="s">
        <v>89</v>
      </c>
      <c r="F1758" s="11" t="s">
        <v>102</v>
      </c>
      <c r="G1758" s="11" t="s">
        <v>106</v>
      </c>
      <c r="H1758" s="13">
        <v>260</v>
      </c>
    </row>
    <row r="1759" spans="1:8" x14ac:dyDescent="0.25">
      <c r="A1759" s="10">
        <v>35946</v>
      </c>
      <c r="B1759" s="11" t="s">
        <v>97</v>
      </c>
      <c r="C1759" s="11" t="s">
        <v>98</v>
      </c>
      <c r="D1759" s="11" t="s">
        <v>99</v>
      </c>
      <c r="E1759" s="13" t="s">
        <v>89</v>
      </c>
      <c r="F1759" s="11" t="s">
        <v>102</v>
      </c>
      <c r="G1759" s="11" t="s">
        <v>103</v>
      </c>
      <c r="H1759" s="13">
        <v>1343.1</v>
      </c>
    </row>
    <row r="1760" spans="1:8" x14ac:dyDescent="0.25">
      <c r="A1760" s="10">
        <v>35946</v>
      </c>
      <c r="B1760" s="11" t="s">
        <v>97</v>
      </c>
      <c r="C1760" s="11" t="s">
        <v>98</v>
      </c>
      <c r="D1760" s="11" t="s">
        <v>99</v>
      </c>
      <c r="E1760" s="13" t="s">
        <v>13</v>
      </c>
      <c r="F1760" s="11" t="s">
        <v>71</v>
      </c>
      <c r="G1760" s="11" t="s">
        <v>230</v>
      </c>
      <c r="H1760" s="13">
        <v>100</v>
      </c>
    </row>
    <row r="1761" spans="1:8" x14ac:dyDescent="0.25">
      <c r="A1761" s="10">
        <v>35946</v>
      </c>
      <c r="B1761" s="11" t="s">
        <v>97</v>
      </c>
      <c r="C1761" s="11" t="s">
        <v>130</v>
      </c>
      <c r="D1761" s="11" t="s">
        <v>288</v>
      </c>
      <c r="E1761" s="13" t="s">
        <v>89</v>
      </c>
      <c r="F1761" s="11" t="s">
        <v>102</v>
      </c>
      <c r="G1761" s="11" t="s">
        <v>103</v>
      </c>
      <c r="H1761" s="13">
        <v>206.7</v>
      </c>
    </row>
    <row r="1762" spans="1:8" x14ac:dyDescent="0.25">
      <c r="A1762" s="10">
        <v>35946</v>
      </c>
      <c r="B1762" s="11" t="s">
        <v>97</v>
      </c>
      <c r="C1762" s="11" t="s">
        <v>130</v>
      </c>
      <c r="D1762" s="11" t="s">
        <v>288</v>
      </c>
      <c r="E1762" s="13" t="s">
        <v>13</v>
      </c>
      <c r="F1762" s="11" t="s">
        <v>71</v>
      </c>
      <c r="G1762" s="11" t="s">
        <v>117</v>
      </c>
      <c r="H1762" s="13">
        <v>100</v>
      </c>
    </row>
    <row r="1763" spans="1:8" x14ac:dyDescent="0.25">
      <c r="A1763" s="10">
        <v>35946</v>
      </c>
      <c r="B1763" s="11" t="s">
        <v>97</v>
      </c>
      <c r="C1763" s="11" t="s">
        <v>130</v>
      </c>
      <c r="D1763" s="11" t="s">
        <v>288</v>
      </c>
      <c r="E1763" s="13" t="s">
        <v>13</v>
      </c>
      <c r="F1763" s="11" t="s">
        <v>138</v>
      </c>
      <c r="G1763" s="11" t="s">
        <v>583</v>
      </c>
      <c r="H1763" s="13">
        <v>150</v>
      </c>
    </row>
    <row r="1764" spans="1:8" x14ac:dyDescent="0.25">
      <c r="A1764" s="10">
        <v>35946</v>
      </c>
      <c r="B1764" s="11" t="s">
        <v>97</v>
      </c>
      <c r="C1764" s="11" t="s">
        <v>130</v>
      </c>
      <c r="D1764" s="11" t="s">
        <v>288</v>
      </c>
      <c r="E1764" s="13" t="s">
        <v>13</v>
      </c>
      <c r="F1764" s="11" t="s">
        <v>138</v>
      </c>
      <c r="G1764" s="11" t="s">
        <v>584</v>
      </c>
      <c r="H1764" s="13">
        <v>650</v>
      </c>
    </row>
    <row r="1765" spans="1:8" x14ac:dyDescent="0.25">
      <c r="A1765" s="10">
        <v>35946</v>
      </c>
      <c r="B1765" s="11" t="s">
        <v>97</v>
      </c>
      <c r="C1765" s="11" t="s">
        <v>130</v>
      </c>
      <c r="D1765" s="11" t="s">
        <v>288</v>
      </c>
      <c r="E1765" s="13" t="s">
        <v>13</v>
      </c>
      <c r="F1765" s="11" t="s">
        <v>11</v>
      </c>
      <c r="G1765" s="11" t="s">
        <v>576</v>
      </c>
      <c r="H1765" s="13">
        <v>423.4</v>
      </c>
    </row>
    <row r="1766" spans="1:8" x14ac:dyDescent="0.25">
      <c r="A1766" s="10">
        <v>35946</v>
      </c>
      <c r="B1766" s="11" t="s">
        <v>97</v>
      </c>
      <c r="C1766" s="11" t="s">
        <v>130</v>
      </c>
      <c r="D1766" s="11" t="s">
        <v>280</v>
      </c>
      <c r="E1766" s="13" t="s">
        <v>13</v>
      </c>
      <c r="F1766" s="11" t="s">
        <v>19</v>
      </c>
      <c r="G1766" s="11" t="s">
        <v>573</v>
      </c>
      <c r="H1766" s="13">
        <v>170.1</v>
      </c>
    </row>
    <row r="1767" spans="1:8" x14ac:dyDescent="0.25">
      <c r="A1767" s="10">
        <v>35946</v>
      </c>
      <c r="B1767" s="11" t="s">
        <v>97</v>
      </c>
      <c r="C1767" s="11" t="s">
        <v>130</v>
      </c>
      <c r="D1767" s="11" t="s">
        <v>131</v>
      </c>
      <c r="E1767" s="13" t="s">
        <v>89</v>
      </c>
      <c r="F1767" s="11" t="s">
        <v>90</v>
      </c>
      <c r="G1767" s="11" t="s">
        <v>90</v>
      </c>
      <c r="H1767" s="13">
        <v>200</v>
      </c>
    </row>
    <row r="1768" spans="1:8" x14ac:dyDescent="0.25">
      <c r="A1768" s="10">
        <v>35946</v>
      </c>
      <c r="B1768" s="11" t="s">
        <v>97</v>
      </c>
      <c r="C1768" s="11" t="s">
        <v>130</v>
      </c>
      <c r="D1768" s="11" t="s">
        <v>131</v>
      </c>
      <c r="E1768" s="13" t="s">
        <v>13</v>
      </c>
      <c r="F1768" s="11" t="s">
        <v>71</v>
      </c>
      <c r="G1768" s="11" t="s">
        <v>575</v>
      </c>
      <c r="H1768" s="13">
        <v>250</v>
      </c>
    </row>
    <row r="1769" spans="1:8" x14ac:dyDescent="0.25">
      <c r="A1769" s="10">
        <v>35946</v>
      </c>
      <c r="B1769" s="11" t="s">
        <v>97</v>
      </c>
      <c r="C1769" s="11" t="s">
        <v>130</v>
      </c>
      <c r="D1769" s="11" t="s">
        <v>131</v>
      </c>
      <c r="E1769" s="13" t="s">
        <v>13</v>
      </c>
      <c r="F1769" s="11" t="s">
        <v>71</v>
      </c>
      <c r="G1769" s="11" t="s">
        <v>230</v>
      </c>
      <c r="H1769" s="13">
        <v>250</v>
      </c>
    </row>
    <row r="1770" spans="1:8" x14ac:dyDescent="0.25">
      <c r="A1770" s="10">
        <v>35946</v>
      </c>
      <c r="B1770" s="11" t="s">
        <v>97</v>
      </c>
      <c r="C1770" s="11" t="s">
        <v>130</v>
      </c>
      <c r="D1770" s="11" t="s">
        <v>131</v>
      </c>
      <c r="E1770" s="13" t="s">
        <v>13</v>
      </c>
      <c r="F1770" s="11" t="s">
        <v>71</v>
      </c>
      <c r="G1770" s="11" t="s">
        <v>117</v>
      </c>
      <c r="H1770" s="13">
        <v>401.1</v>
      </c>
    </row>
    <row r="1771" spans="1:8" x14ac:dyDescent="0.25">
      <c r="A1771" s="10">
        <v>35946</v>
      </c>
      <c r="B1771" s="11" t="s">
        <v>97</v>
      </c>
      <c r="C1771" s="11" t="s">
        <v>130</v>
      </c>
      <c r="D1771" s="11" t="s">
        <v>131</v>
      </c>
      <c r="E1771" s="13" t="s">
        <v>13</v>
      </c>
      <c r="F1771" s="11" t="s">
        <v>571</v>
      </c>
      <c r="G1771" s="11" t="s">
        <v>364</v>
      </c>
      <c r="H1771" s="13">
        <v>350.1</v>
      </c>
    </row>
    <row r="1772" spans="1:8" x14ac:dyDescent="0.25">
      <c r="A1772" s="10">
        <v>35946</v>
      </c>
      <c r="B1772" s="11" t="s">
        <v>97</v>
      </c>
      <c r="C1772" s="11" t="s">
        <v>130</v>
      </c>
      <c r="D1772" s="11" t="s">
        <v>131</v>
      </c>
      <c r="E1772" s="13" t="s">
        <v>13</v>
      </c>
      <c r="F1772" s="11" t="s">
        <v>138</v>
      </c>
      <c r="G1772" s="11" t="s">
        <v>205</v>
      </c>
      <c r="H1772" s="13">
        <v>535.9</v>
      </c>
    </row>
    <row r="1773" spans="1:8" x14ac:dyDescent="0.25">
      <c r="A1773" s="10">
        <v>35946</v>
      </c>
      <c r="B1773" s="11" t="s">
        <v>97</v>
      </c>
      <c r="C1773" s="11" t="s">
        <v>130</v>
      </c>
      <c r="D1773" s="11" t="s">
        <v>131</v>
      </c>
      <c r="E1773" s="13" t="s">
        <v>13</v>
      </c>
      <c r="F1773" s="11" t="s">
        <v>19</v>
      </c>
      <c r="G1773" s="11" t="s">
        <v>574</v>
      </c>
      <c r="H1773" s="13">
        <v>748</v>
      </c>
    </row>
    <row r="1774" spans="1:8" x14ac:dyDescent="0.25">
      <c r="A1774" s="10">
        <v>35946</v>
      </c>
      <c r="B1774" s="11" t="s">
        <v>97</v>
      </c>
      <c r="C1774" s="11" t="s">
        <v>130</v>
      </c>
      <c r="D1774" s="11" t="s">
        <v>131</v>
      </c>
      <c r="E1774" s="13" t="s">
        <v>13</v>
      </c>
      <c r="F1774" s="11" t="s">
        <v>11</v>
      </c>
      <c r="G1774" s="11" t="s">
        <v>150</v>
      </c>
      <c r="H1774" s="13">
        <v>372.9</v>
      </c>
    </row>
    <row r="1775" spans="1:8" x14ac:dyDescent="0.25">
      <c r="A1775" s="10">
        <v>35946</v>
      </c>
      <c r="B1775" s="11" t="s">
        <v>97</v>
      </c>
      <c r="C1775" s="11" t="s">
        <v>130</v>
      </c>
      <c r="D1775" s="11" t="s">
        <v>131</v>
      </c>
      <c r="E1775" s="13" t="s">
        <v>13</v>
      </c>
      <c r="F1775" s="11" t="s">
        <v>126</v>
      </c>
      <c r="G1775" s="11" t="s">
        <v>570</v>
      </c>
      <c r="H1775" s="13">
        <v>350</v>
      </c>
    </row>
    <row r="1776" spans="1:8" x14ac:dyDescent="0.25">
      <c r="A1776" s="10">
        <v>35946</v>
      </c>
      <c r="B1776" s="11" t="s">
        <v>97</v>
      </c>
      <c r="C1776" s="11" t="s">
        <v>130</v>
      </c>
      <c r="D1776" s="11" t="s">
        <v>466</v>
      </c>
      <c r="E1776" s="13" t="s">
        <v>13</v>
      </c>
      <c r="F1776" s="11" t="s">
        <v>138</v>
      </c>
      <c r="G1776" s="11" t="s">
        <v>585</v>
      </c>
      <c r="H1776" s="13">
        <v>750</v>
      </c>
    </row>
    <row r="1777" spans="1:8" x14ac:dyDescent="0.25">
      <c r="A1777" s="10">
        <v>35976</v>
      </c>
      <c r="B1777" s="11" t="s">
        <v>8</v>
      </c>
      <c r="C1777" s="11" t="s">
        <v>67</v>
      </c>
      <c r="D1777" s="11" t="s">
        <v>459</v>
      </c>
      <c r="E1777" s="13" t="s">
        <v>89</v>
      </c>
      <c r="F1777" s="11" t="s">
        <v>577</v>
      </c>
      <c r="G1777" s="11" t="s">
        <v>609</v>
      </c>
      <c r="H1777" s="13">
        <v>135</v>
      </c>
    </row>
    <row r="1778" spans="1:8" x14ac:dyDescent="0.25">
      <c r="A1778" s="10">
        <v>35976</v>
      </c>
      <c r="B1778" s="11" t="s">
        <v>8</v>
      </c>
      <c r="C1778" s="11" t="s">
        <v>67</v>
      </c>
      <c r="D1778" s="11" t="s">
        <v>459</v>
      </c>
      <c r="E1778" s="13" t="s">
        <v>13</v>
      </c>
      <c r="F1778" s="11" t="s">
        <v>111</v>
      </c>
      <c r="G1778" s="11" t="s">
        <v>356</v>
      </c>
      <c r="H1778" s="13">
        <v>360</v>
      </c>
    </row>
    <row r="1779" spans="1:8" x14ac:dyDescent="0.25">
      <c r="A1779" s="10">
        <v>35976</v>
      </c>
      <c r="B1779" s="11" t="s">
        <v>8</v>
      </c>
      <c r="C1779" s="11" t="s">
        <v>67</v>
      </c>
      <c r="D1779" s="11" t="s">
        <v>455</v>
      </c>
      <c r="E1779" s="13" t="s">
        <v>13</v>
      </c>
      <c r="F1779" s="11" t="s">
        <v>126</v>
      </c>
      <c r="G1779" s="11" t="s">
        <v>570</v>
      </c>
      <c r="H1779" s="13">
        <v>140</v>
      </c>
    </row>
    <row r="1780" spans="1:8" x14ac:dyDescent="0.25">
      <c r="A1780" s="10">
        <v>35976</v>
      </c>
      <c r="B1780" s="11" t="s">
        <v>8</v>
      </c>
      <c r="C1780" s="11" t="s">
        <v>67</v>
      </c>
      <c r="D1780" s="11" t="s">
        <v>456</v>
      </c>
      <c r="E1780" s="13" t="s">
        <v>13</v>
      </c>
      <c r="F1780" s="11" t="s">
        <v>11</v>
      </c>
      <c r="G1780" s="11" t="s">
        <v>150</v>
      </c>
      <c r="H1780" s="13">
        <v>962</v>
      </c>
    </row>
    <row r="1781" spans="1:8" x14ac:dyDescent="0.25">
      <c r="A1781" s="10">
        <v>35976</v>
      </c>
      <c r="B1781" s="11" t="s">
        <v>8</v>
      </c>
      <c r="C1781" s="11" t="s">
        <v>67</v>
      </c>
      <c r="D1781" s="11" t="s">
        <v>68</v>
      </c>
      <c r="E1781" s="13" t="s">
        <v>13</v>
      </c>
      <c r="F1781" s="11" t="s">
        <v>571</v>
      </c>
      <c r="G1781" s="11" t="s">
        <v>572</v>
      </c>
      <c r="H1781" s="13">
        <v>150</v>
      </c>
    </row>
    <row r="1782" spans="1:8" x14ac:dyDescent="0.25">
      <c r="A1782" s="10">
        <v>35976</v>
      </c>
      <c r="B1782" s="11" t="s">
        <v>8</v>
      </c>
      <c r="C1782" s="11" t="s">
        <v>67</v>
      </c>
      <c r="D1782" s="11" t="s">
        <v>457</v>
      </c>
      <c r="E1782" s="13" t="s">
        <v>13</v>
      </c>
      <c r="F1782" s="11" t="s">
        <v>126</v>
      </c>
      <c r="G1782" s="11" t="s">
        <v>570</v>
      </c>
      <c r="H1782" s="13">
        <v>175</v>
      </c>
    </row>
    <row r="1783" spans="1:8" x14ac:dyDescent="0.25">
      <c r="A1783" s="10">
        <v>35976</v>
      </c>
      <c r="B1783" s="11" t="s">
        <v>8</v>
      </c>
      <c r="C1783" s="11" t="s">
        <v>67</v>
      </c>
      <c r="D1783" s="11" t="s">
        <v>328</v>
      </c>
      <c r="E1783" s="13" t="s">
        <v>13</v>
      </c>
      <c r="F1783" s="11" t="s">
        <v>29</v>
      </c>
      <c r="G1783" s="11" t="s">
        <v>30</v>
      </c>
      <c r="H1783" s="13">
        <v>110</v>
      </c>
    </row>
    <row r="1784" spans="1:8" x14ac:dyDescent="0.25">
      <c r="A1784" s="10">
        <v>35976</v>
      </c>
      <c r="B1784" s="11" t="s">
        <v>8</v>
      </c>
      <c r="C1784" s="11" t="s">
        <v>67</v>
      </c>
      <c r="D1784" s="11" t="s">
        <v>328</v>
      </c>
      <c r="E1784" s="13" t="s">
        <v>13</v>
      </c>
      <c r="F1784" s="11" t="s">
        <v>161</v>
      </c>
      <c r="G1784" s="11" t="s">
        <v>162</v>
      </c>
      <c r="H1784" s="13">
        <v>157</v>
      </c>
    </row>
    <row r="1785" spans="1:8" x14ac:dyDescent="0.25">
      <c r="A1785" s="10">
        <v>35976</v>
      </c>
      <c r="B1785" s="11" t="s">
        <v>8</v>
      </c>
      <c r="C1785" s="11" t="s">
        <v>67</v>
      </c>
      <c r="D1785" s="11" t="s">
        <v>328</v>
      </c>
      <c r="E1785" s="13" t="s">
        <v>13</v>
      </c>
      <c r="F1785" s="11" t="s">
        <v>19</v>
      </c>
      <c r="G1785" s="11" t="s">
        <v>573</v>
      </c>
      <c r="H1785" s="13">
        <v>1836</v>
      </c>
    </row>
    <row r="1786" spans="1:8" x14ac:dyDescent="0.25">
      <c r="A1786" s="10">
        <v>35976</v>
      </c>
      <c r="B1786" s="11" t="s">
        <v>8</v>
      </c>
      <c r="C1786" s="11" t="s">
        <v>67</v>
      </c>
      <c r="D1786" s="11" t="s">
        <v>328</v>
      </c>
      <c r="E1786" s="13" t="s">
        <v>13</v>
      </c>
      <c r="F1786" s="11" t="s">
        <v>11</v>
      </c>
      <c r="G1786" s="11" t="s">
        <v>576</v>
      </c>
      <c r="H1786" s="13">
        <v>544</v>
      </c>
    </row>
    <row r="1787" spans="1:8" x14ac:dyDescent="0.25">
      <c r="A1787" s="10">
        <v>35976</v>
      </c>
      <c r="B1787" s="11" t="s">
        <v>8</v>
      </c>
      <c r="C1787" s="11" t="s">
        <v>67</v>
      </c>
      <c r="D1787" s="11" t="s">
        <v>328</v>
      </c>
      <c r="E1787" s="13" t="s">
        <v>188</v>
      </c>
      <c r="F1787" s="11" t="s">
        <v>188</v>
      </c>
      <c r="G1787" s="11" t="s">
        <v>187</v>
      </c>
      <c r="H1787" s="13">
        <v>2408.9</v>
      </c>
    </row>
    <row r="1788" spans="1:8" x14ac:dyDescent="0.25">
      <c r="A1788" s="10">
        <v>35976</v>
      </c>
      <c r="B1788" s="11" t="s">
        <v>8</v>
      </c>
      <c r="C1788" s="11" t="s">
        <v>9</v>
      </c>
      <c r="D1788" s="11" t="s">
        <v>251</v>
      </c>
      <c r="E1788" s="13" t="s">
        <v>13</v>
      </c>
      <c r="F1788" s="11" t="s">
        <v>11</v>
      </c>
      <c r="G1788" s="11" t="s">
        <v>576</v>
      </c>
      <c r="H1788" s="13">
        <v>300</v>
      </c>
    </row>
    <row r="1789" spans="1:8" x14ac:dyDescent="0.25">
      <c r="A1789" s="10">
        <v>35976</v>
      </c>
      <c r="B1789" s="11" t="s">
        <v>8</v>
      </c>
      <c r="C1789" s="11" t="s">
        <v>9</v>
      </c>
      <c r="D1789" s="11" t="s">
        <v>153</v>
      </c>
      <c r="E1789" s="13" t="s">
        <v>13</v>
      </c>
      <c r="F1789" s="11" t="s">
        <v>71</v>
      </c>
      <c r="G1789" s="11" t="s">
        <v>575</v>
      </c>
      <c r="H1789" s="13">
        <v>265</v>
      </c>
    </row>
    <row r="1790" spans="1:8" x14ac:dyDescent="0.25">
      <c r="A1790" s="10">
        <v>35976</v>
      </c>
      <c r="B1790" s="11" t="s">
        <v>8</v>
      </c>
      <c r="C1790" s="11" t="s">
        <v>9</v>
      </c>
      <c r="D1790" s="11" t="s">
        <v>153</v>
      </c>
      <c r="E1790" s="13" t="s">
        <v>13</v>
      </c>
      <c r="F1790" s="11" t="s">
        <v>71</v>
      </c>
      <c r="G1790" s="11" t="s">
        <v>69</v>
      </c>
      <c r="H1790" s="13">
        <v>100</v>
      </c>
    </row>
    <row r="1791" spans="1:8" x14ac:dyDescent="0.25">
      <c r="A1791" s="10">
        <v>35976</v>
      </c>
      <c r="B1791" s="11" t="s">
        <v>8</v>
      </c>
      <c r="C1791" s="11" t="s">
        <v>9</v>
      </c>
      <c r="D1791" s="11" t="s">
        <v>153</v>
      </c>
      <c r="E1791" s="13" t="s">
        <v>13</v>
      </c>
      <c r="F1791" s="11" t="s">
        <v>71</v>
      </c>
      <c r="G1791" s="11" t="s">
        <v>230</v>
      </c>
      <c r="H1791" s="13">
        <v>1825</v>
      </c>
    </row>
    <row r="1792" spans="1:8" x14ac:dyDescent="0.25">
      <c r="A1792" s="10">
        <v>35976</v>
      </c>
      <c r="B1792" s="11" t="s">
        <v>8</v>
      </c>
      <c r="C1792" s="11" t="s">
        <v>9</v>
      </c>
      <c r="D1792" s="11" t="s">
        <v>153</v>
      </c>
      <c r="E1792" s="13" t="s">
        <v>13</v>
      </c>
      <c r="F1792" s="11" t="s">
        <v>71</v>
      </c>
      <c r="G1792" s="11" t="s">
        <v>200</v>
      </c>
      <c r="H1792" s="13">
        <v>325</v>
      </c>
    </row>
    <row r="1793" spans="1:8" x14ac:dyDescent="0.25">
      <c r="A1793" s="10">
        <v>35976</v>
      </c>
      <c r="B1793" s="11" t="s">
        <v>8</v>
      </c>
      <c r="C1793" s="11" t="s">
        <v>9</v>
      </c>
      <c r="D1793" s="11" t="s">
        <v>153</v>
      </c>
      <c r="E1793" s="13" t="s">
        <v>13</v>
      </c>
      <c r="F1793" s="11" t="s">
        <v>71</v>
      </c>
      <c r="G1793" s="11" t="s">
        <v>117</v>
      </c>
      <c r="H1793" s="13">
        <v>340</v>
      </c>
    </row>
    <row r="1794" spans="1:8" x14ac:dyDescent="0.25">
      <c r="A1794" s="10">
        <v>35976</v>
      </c>
      <c r="B1794" s="11" t="s">
        <v>8</v>
      </c>
      <c r="C1794" s="11" t="s">
        <v>9</v>
      </c>
      <c r="D1794" s="11" t="s">
        <v>153</v>
      </c>
      <c r="E1794" s="13" t="s">
        <v>13</v>
      </c>
      <c r="F1794" s="11" t="s">
        <v>161</v>
      </c>
      <c r="G1794" s="11" t="s">
        <v>162</v>
      </c>
      <c r="H1794" s="13">
        <v>167.5</v>
      </c>
    </row>
    <row r="1795" spans="1:8" x14ac:dyDescent="0.25">
      <c r="A1795" s="10">
        <v>35976</v>
      </c>
      <c r="B1795" s="11" t="s">
        <v>8</v>
      </c>
      <c r="C1795" s="11" t="s">
        <v>9</v>
      </c>
      <c r="D1795" s="11" t="s">
        <v>153</v>
      </c>
      <c r="E1795" s="13" t="s">
        <v>13</v>
      </c>
      <c r="F1795" s="11" t="s">
        <v>571</v>
      </c>
      <c r="G1795" s="11" t="s">
        <v>364</v>
      </c>
      <c r="H1795" s="13">
        <v>285</v>
      </c>
    </row>
    <row r="1796" spans="1:8" x14ac:dyDescent="0.25">
      <c r="A1796" s="10">
        <v>35976</v>
      </c>
      <c r="B1796" s="11" t="s">
        <v>8</v>
      </c>
      <c r="C1796" s="11" t="s">
        <v>9</v>
      </c>
      <c r="D1796" s="11" t="s">
        <v>153</v>
      </c>
      <c r="E1796" s="13" t="s">
        <v>13</v>
      </c>
      <c r="F1796" s="11" t="s">
        <v>571</v>
      </c>
      <c r="G1796" s="11" t="s">
        <v>572</v>
      </c>
      <c r="H1796" s="13">
        <v>125</v>
      </c>
    </row>
    <row r="1797" spans="1:8" x14ac:dyDescent="0.25">
      <c r="A1797" s="10">
        <v>35976</v>
      </c>
      <c r="B1797" s="11" t="s">
        <v>8</v>
      </c>
      <c r="C1797" s="11" t="s">
        <v>9</v>
      </c>
      <c r="D1797" s="11" t="s">
        <v>153</v>
      </c>
      <c r="E1797" s="13" t="s">
        <v>13</v>
      </c>
      <c r="F1797" s="11" t="s">
        <v>138</v>
      </c>
      <c r="G1797" s="11" t="s">
        <v>205</v>
      </c>
      <c r="H1797" s="13">
        <v>1344.9</v>
      </c>
    </row>
    <row r="1798" spans="1:8" x14ac:dyDescent="0.25">
      <c r="A1798" s="10">
        <v>35976</v>
      </c>
      <c r="B1798" s="11" t="s">
        <v>8</v>
      </c>
      <c r="C1798" s="11" t="s">
        <v>9</v>
      </c>
      <c r="D1798" s="11" t="s">
        <v>153</v>
      </c>
      <c r="E1798" s="13" t="s">
        <v>13</v>
      </c>
      <c r="F1798" s="11" t="s">
        <v>19</v>
      </c>
      <c r="G1798" s="11" t="s">
        <v>589</v>
      </c>
      <c r="H1798" s="13">
        <v>125</v>
      </c>
    </row>
    <row r="1799" spans="1:8" x14ac:dyDescent="0.25">
      <c r="A1799" s="10">
        <v>35976</v>
      </c>
      <c r="B1799" s="11" t="s">
        <v>8</v>
      </c>
      <c r="C1799" s="11" t="s">
        <v>9</v>
      </c>
      <c r="D1799" s="11" t="s">
        <v>153</v>
      </c>
      <c r="E1799" s="13" t="s">
        <v>13</v>
      </c>
      <c r="F1799" s="11" t="s">
        <v>19</v>
      </c>
      <c r="G1799" s="11" t="s">
        <v>573</v>
      </c>
      <c r="H1799" s="13">
        <v>1815</v>
      </c>
    </row>
    <row r="1800" spans="1:8" x14ac:dyDescent="0.25">
      <c r="A1800" s="10">
        <v>35976</v>
      </c>
      <c r="B1800" s="11" t="s">
        <v>8</v>
      </c>
      <c r="C1800" s="11" t="s">
        <v>9</v>
      </c>
      <c r="D1800" s="11" t="s">
        <v>153</v>
      </c>
      <c r="E1800" s="13" t="s">
        <v>13</v>
      </c>
      <c r="F1800" s="11" t="s">
        <v>19</v>
      </c>
      <c r="G1800" s="11" t="s">
        <v>574</v>
      </c>
      <c r="H1800" s="13">
        <v>200</v>
      </c>
    </row>
    <row r="1801" spans="1:8" x14ac:dyDescent="0.25">
      <c r="A1801" s="10">
        <v>35976</v>
      </c>
      <c r="B1801" s="11" t="s">
        <v>8</v>
      </c>
      <c r="C1801" s="11" t="s">
        <v>9</v>
      </c>
      <c r="D1801" s="11" t="s">
        <v>153</v>
      </c>
      <c r="E1801" s="13" t="s">
        <v>13</v>
      </c>
      <c r="F1801" s="11" t="s">
        <v>34</v>
      </c>
      <c r="G1801" s="11" t="s">
        <v>36</v>
      </c>
      <c r="H1801" s="13">
        <v>779.2</v>
      </c>
    </row>
    <row r="1802" spans="1:8" x14ac:dyDescent="0.25">
      <c r="A1802" s="10">
        <v>35976</v>
      </c>
      <c r="B1802" s="11" t="s">
        <v>8</v>
      </c>
      <c r="C1802" s="11" t="s">
        <v>9</v>
      </c>
      <c r="D1802" s="11" t="s">
        <v>153</v>
      </c>
      <c r="E1802" s="13" t="s">
        <v>13</v>
      </c>
      <c r="F1802" s="11" t="s">
        <v>11</v>
      </c>
      <c r="G1802" s="11" t="s">
        <v>150</v>
      </c>
      <c r="H1802" s="13">
        <v>2340</v>
      </c>
    </row>
    <row r="1803" spans="1:8" x14ac:dyDescent="0.25">
      <c r="A1803" s="10">
        <v>35976</v>
      </c>
      <c r="B1803" s="11" t="s">
        <v>8</v>
      </c>
      <c r="C1803" s="11" t="s">
        <v>9</v>
      </c>
      <c r="D1803" s="11" t="s">
        <v>153</v>
      </c>
      <c r="E1803" s="13" t="s">
        <v>13</v>
      </c>
      <c r="F1803" s="11" t="s">
        <v>11</v>
      </c>
      <c r="G1803" s="11" t="s">
        <v>576</v>
      </c>
      <c r="H1803" s="13">
        <v>540</v>
      </c>
    </row>
    <row r="1804" spans="1:8" x14ac:dyDescent="0.25">
      <c r="A1804" s="10">
        <v>35976</v>
      </c>
      <c r="B1804" s="11" t="s">
        <v>8</v>
      </c>
      <c r="C1804" s="11" t="s">
        <v>9</v>
      </c>
      <c r="D1804" s="11" t="s">
        <v>153</v>
      </c>
      <c r="E1804" s="13" t="s">
        <v>13</v>
      </c>
      <c r="F1804" s="11" t="s">
        <v>126</v>
      </c>
      <c r="G1804" s="11" t="s">
        <v>570</v>
      </c>
      <c r="H1804" s="13">
        <v>375</v>
      </c>
    </row>
    <row r="1805" spans="1:8" x14ac:dyDescent="0.25">
      <c r="A1805" s="10">
        <v>35976</v>
      </c>
      <c r="B1805" s="11" t="s">
        <v>8</v>
      </c>
      <c r="C1805" s="11" t="s">
        <v>9</v>
      </c>
      <c r="D1805" s="11" t="s">
        <v>10</v>
      </c>
      <c r="E1805" s="13" t="s">
        <v>89</v>
      </c>
      <c r="F1805" s="11" t="s">
        <v>90</v>
      </c>
      <c r="G1805" s="11" t="s">
        <v>90</v>
      </c>
      <c r="H1805" s="13">
        <v>4978.3</v>
      </c>
    </row>
    <row r="1806" spans="1:8" x14ac:dyDescent="0.25">
      <c r="A1806" s="10">
        <v>35976</v>
      </c>
      <c r="B1806" s="11" t="s">
        <v>8</v>
      </c>
      <c r="C1806" s="11" t="s">
        <v>9</v>
      </c>
      <c r="D1806" s="11" t="s">
        <v>10</v>
      </c>
      <c r="E1806" s="13" t="s">
        <v>89</v>
      </c>
      <c r="F1806" s="11" t="s">
        <v>102</v>
      </c>
      <c r="G1806" s="11" t="s">
        <v>106</v>
      </c>
      <c r="H1806" s="13">
        <v>2507.5</v>
      </c>
    </row>
    <row r="1807" spans="1:8" x14ac:dyDescent="0.25">
      <c r="A1807" s="10">
        <v>35976</v>
      </c>
      <c r="B1807" s="11" t="s">
        <v>8</v>
      </c>
      <c r="C1807" s="11" t="s">
        <v>9</v>
      </c>
      <c r="D1807" s="11" t="s">
        <v>10</v>
      </c>
      <c r="E1807" s="13" t="s">
        <v>89</v>
      </c>
      <c r="F1807" s="11" t="s">
        <v>102</v>
      </c>
      <c r="G1807" s="11" t="s">
        <v>103</v>
      </c>
      <c r="H1807" s="13">
        <v>1325.5</v>
      </c>
    </row>
    <row r="1808" spans="1:8" x14ac:dyDescent="0.25">
      <c r="A1808" s="10">
        <v>35976</v>
      </c>
      <c r="B1808" s="11" t="s">
        <v>8</v>
      </c>
      <c r="C1808" s="11" t="s">
        <v>9</v>
      </c>
      <c r="D1808" s="11" t="s">
        <v>10</v>
      </c>
      <c r="E1808" s="13" t="s">
        <v>89</v>
      </c>
      <c r="F1808" s="11" t="s">
        <v>577</v>
      </c>
      <c r="G1808" s="11" t="s">
        <v>578</v>
      </c>
      <c r="H1808" s="13">
        <v>875</v>
      </c>
    </row>
    <row r="1809" spans="1:8" x14ac:dyDescent="0.25">
      <c r="A1809" s="10">
        <v>35976</v>
      </c>
      <c r="B1809" s="11" t="s">
        <v>8</v>
      </c>
      <c r="C1809" s="11" t="s">
        <v>9</v>
      </c>
      <c r="D1809" s="11" t="s">
        <v>10</v>
      </c>
      <c r="E1809" s="13" t="s">
        <v>89</v>
      </c>
      <c r="F1809" s="11" t="s">
        <v>577</v>
      </c>
      <c r="G1809" s="11" t="s">
        <v>569</v>
      </c>
      <c r="H1809" s="13">
        <v>650</v>
      </c>
    </row>
    <row r="1810" spans="1:8" x14ac:dyDescent="0.25">
      <c r="A1810" s="10">
        <v>35976</v>
      </c>
      <c r="B1810" s="11" t="s">
        <v>8</v>
      </c>
      <c r="C1810" s="11" t="s">
        <v>9</v>
      </c>
      <c r="D1810" s="11" t="s">
        <v>10</v>
      </c>
      <c r="E1810" s="13" t="s">
        <v>13</v>
      </c>
      <c r="F1810" s="11" t="s">
        <v>29</v>
      </c>
      <c r="G1810" s="11" t="s">
        <v>30</v>
      </c>
      <c r="H1810" s="13">
        <v>2569</v>
      </c>
    </row>
    <row r="1811" spans="1:8" x14ac:dyDescent="0.25">
      <c r="A1811" s="10">
        <v>35976</v>
      </c>
      <c r="B1811" s="11" t="s">
        <v>8</v>
      </c>
      <c r="C1811" s="11" t="s">
        <v>9</v>
      </c>
      <c r="D1811" s="11" t="s">
        <v>10</v>
      </c>
      <c r="E1811" s="13" t="s">
        <v>13</v>
      </c>
      <c r="F1811" s="11" t="s">
        <v>29</v>
      </c>
      <c r="G1811" s="11" t="s">
        <v>607</v>
      </c>
      <c r="H1811" s="13">
        <v>100</v>
      </c>
    </row>
    <row r="1812" spans="1:8" x14ac:dyDescent="0.25">
      <c r="A1812" s="10">
        <v>35976</v>
      </c>
      <c r="B1812" s="11" t="s">
        <v>8</v>
      </c>
      <c r="C1812" s="11" t="s">
        <v>9</v>
      </c>
      <c r="D1812" s="11" t="s">
        <v>10</v>
      </c>
      <c r="E1812" s="13" t="s">
        <v>13</v>
      </c>
      <c r="F1812" s="11" t="s">
        <v>71</v>
      </c>
      <c r="G1812" s="11" t="s">
        <v>580</v>
      </c>
      <c r="H1812" s="13">
        <v>3310</v>
      </c>
    </row>
    <row r="1813" spans="1:8" x14ac:dyDescent="0.25">
      <c r="A1813" s="10">
        <v>35976</v>
      </c>
      <c r="B1813" s="11" t="s">
        <v>8</v>
      </c>
      <c r="C1813" s="11" t="s">
        <v>9</v>
      </c>
      <c r="D1813" s="11" t="s">
        <v>10</v>
      </c>
      <c r="E1813" s="13" t="s">
        <v>13</v>
      </c>
      <c r="F1813" s="11" t="s">
        <v>71</v>
      </c>
      <c r="G1813" s="11" t="s">
        <v>575</v>
      </c>
      <c r="H1813" s="13">
        <v>3037.8</v>
      </c>
    </row>
    <row r="1814" spans="1:8" x14ac:dyDescent="0.25">
      <c r="A1814" s="10">
        <v>35976</v>
      </c>
      <c r="B1814" s="11" t="s">
        <v>8</v>
      </c>
      <c r="C1814" s="11" t="s">
        <v>9</v>
      </c>
      <c r="D1814" s="11" t="s">
        <v>10</v>
      </c>
      <c r="E1814" s="13" t="s">
        <v>13</v>
      </c>
      <c r="F1814" s="11" t="s">
        <v>71</v>
      </c>
      <c r="G1814" s="11" t="s">
        <v>69</v>
      </c>
      <c r="H1814" s="13">
        <v>4764.8</v>
      </c>
    </row>
    <row r="1815" spans="1:8" x14ac:dyDescent="0.25">
      <c r="A1815" s="10">
        <v>35976</v>
      </c>
      <c r="B1815" s="11" t="s">
        <v>8</v>
      </c>
      <c r="C1815" s="11" t="s">
        <v>9</v>
      </c>
      <c r="D1815" s="11" t="s">
        <v>10</v>
      </c>
      <c r="E1815" s="13" t="s">
        <v>13</v>
      </c>
      <c r="F1815" s="11" t="s">
        <v>71</v>
      </c>
      <c r="G1815" s="11" t="s">
        <v>230</v>
      </c>
      <c r="H1815" s="13">
        <v>1390</v>
      </c>
    </row>
    <row r="1816" spans="1:8" x14ac:dyDescent="0.25">
      <c r="A1816" s="10">
        <v>35976</v>
      </c>
      <c r="B1816" s="11" t="s">
        <v>8</v>
      </c>
      <c r="C1816" s="11" t="s">
        <v>9</v>
      </c>
      <c r="D1816" s="11" t="s">
        <v>10</v>
      </c>
      <c r="E1816" s="13" t="s">
        <v>13</v>
      </c>
      <c r="F1816" s="11" t="s">
        <v>71</v>
      </c>
      <c r="G1816" s="11" t="s">
        <v>200</v>
      </c>
      <c r="H1816" s="13">
        <v>2826.7</v>
      </c>
    </row>
    <row r="1817" spans="1:8" x14ac:dyDescent="0.25">
      <c r="A1817" s="10">
        <v>35976</v>
      </c>
      <c r="B1817" s="11" t="s">
        <v>8</v>
      </c>
      <c r="C1817" s="11" t="s">
        <v>9</v>
      </c>
      <c r="D1817" s="11" t="s">
        <v>10</v>
      </c>
      <c r="E1817" s="13" t="s">
        <v>13</v>
      </c>
      <c r="F1817" s="11" t="s">
        <v>71</v>
      </c>
      <c r="G1817" s="11" t="s">
        <v>117</v>
      </c>
      <c r="H1817" s="13">
        <v>3540.1</v>
      </c>
    </row>
    <row r="1818" spans="1:8" x14ac:dyDescent="0.25">
      <c r="A1818" s="10">
        <v>35976</v>
      </c>
      <c r="B1818" s="11" t="s">
        <v>8</v>
      </c>
      <c r="C1818" s="11" t="s">
        <v>9</v>
      </c>
      <c r="D1818" s="11" t="s">
        <v>10</v>
      </c>
      <c r="E1818" s="13" t="s">
        <v>13</v>
      </c>
      <c r="F1818" s="11" t="s">
        <v>161</v>
      </c>
      <c r="G1818" s="11" t="s">
        <v>581</v>
      </c>
      <c r="H1818" s="13">
        <v>1575</v>
      </c>
    </row>
    <row r="1819" spans="1:8" x14ac:dyDescent="0.25">
      <c r="A1819" s="10">
        <v>35976</v>
      </c>
      <c r="B1819" s="11" t="s">
        <v>8</v>
      </c>
      <c r="C1819" s="11" t="s">
        <v>9</v>
      </c>
      <c r="D1819" s="11" t="s">
        <v>10</v>
      </c>
      <c r="E1819" s="13" t="s">
        <v>13</v>
      </c>
      <c r="F1819" s="11" t="s">
        <v>161</v>
      </c>
      <c r="G1819" s="11" t="s">
        <v>162</v>
      </c>
      <c r="H1819" s="13">
        <v>1319.6</v>
      </c>
    </row>
    <row r="1820" spans="1:8" x14ac:dyDescent="0.25">
      <c r="A1820" s="10">
        <v>35976</v>
      </c>
      <c r="B1820" s="11" t="s">
        <v>8</v>
      </c>
      <c r="C1820" s="11" t="s">
        <v>9</v>
      </c>
      <c r="D1820" s="11" t="s">
        <v>10</v>
      </c>
      <c r="E1820" s="13" t="s">
        <v>13</v>
      </c>
      <c r="F1820" s="11" t="s">
        <v>161</v>
      </c>
      <c r="G1820" s="11" t="s">
        <v>582</v>
      </c>
      <c r="H1820" s="13">
        <v>1888.1</v>
      </c>
    </row>
    <row r="1821" spans="1:8" x14ac:dyDescent="0.25">
      <c r="A1821" s="10">
        <v>35976</v>
      </c>
      <c r="B1821" s="11" t="s">
        <v>8</v>
      </c>
      <c r="C1821" s="11" t="s">
        <v>9</v>
      </c>
      <c r="D1821" s="11" t="s">
        <v>10</v>
      </c>
      <c r="E1821" s="13" t="s">
        <v>13</v>
      </c>
      <c r="F1821" s="11" t="s">
        <v>161</v>
      </c>
      <c r="G1821" s="11" t="s">
        <v>167</v>
      </c>
      <c r="H1821" s="13">
        <v>8468.7000000000007</v>
      </c>
    </row>
    <row r="1822" spans="1:8" x14ac:dyDescent="0.25">
      <c r="A1822" s="10">
        <v>35976</v>
      </c>
      <c r="B1822" s="11" t="s">
        <v>8</v>
      </c>
      <c r="C1822" s="11" t="s">
        <v>9</v>
      </c>
      <c r="D1822" s="11" t="s">
        <v>10</v>
      </c>
      <c r="E1822" s="13" t="s">
        <v>13</v>
      </c>
      <c r="F1822" s="11" t="s">
        <v>571</v>
      </c>
      <c r="G1822" s="11" t="s">
        <v>364</v>
      </c>
      <c r="H1822" s="13">
        <v>495</v>
      </c>
    </row>
    <row r="1823" spans="1:8" x14ac:dyDescent="0.25">
      <c r="A1823" s="10">
        <v>35976</v>
      </c>
      <c r="B1823" s="11" t="s">
        <v>8</v>
      </c>
      <c r="C1823" s="11" t="s">
        <v>9</v>
      </c>
      <c r="D1823" s="11" t="s">
        <v>10</v>
      </c>
      <c r="E1823" s="13" t="s">
        <v>13</v>
      </c>
      <c r="F1823" s="11" t="s">
        <v>571</v>
      </c>
      <c r="G1823" s="11" t="s">
        <v>133</v>
      </c>
      <c r="H1823" s="13">
        <v>4699.3</v>
      </c>
    </row>
    <row r="1824" spans="1:8" x14ac:dyDescent="0.25">
      <c r="A1824" s="10">
        <v>35976</v>
      </c>
      <c r="B1824" s="11" t="s">
        <v>8</v>
      </c>
      <c r="C1824" s="11" t="s">
        <v>9</v>
      </c>
      <c r="D1824" s="11" t="s">
        <v>10</v>
      </c>
      <c r="E1824" s="13" t="s">
        <v>13</v>
      </c>
      <c r="F1824" s="11" t="s">
        <v>571</v>
      </c>
      <c r="G1824" s="11" t="s">
        <v>572</v>
      </c>
      <c r="H1824" s="13">
        <v>4381.8999999999996</v>
      </c>
    </row>
    <row r="1825" spans="1:8" x14ac:dyDescent="0.25">
      <c r="A1825" s="10">
        <v>35976</v>
      </c>
      <c r="B1825" s="11" t="s">
        <v>8</v>
      </c>
      <c r="C1825" s="11" t="s">
        <v>9</v>
      </c>
      <c r="D1825" s="11" t="s">
        <v>10</v>
      </c>
      <c r="E1825" s="13" t="s">
        <v>13</v>
      </c>
      <c r="F1825" s="11" t="s">
        <v>138</v>
      </c>
      <c r="G1825" s="11" t="s">
        <v>205</v>
      </c>
      <c r="H1825" s="13">
        <v>6837.4</v>
      </c>
    </row>
    <row r="1826" spans="1:8" x14ac:dyDescent="0.25">
      <c r="A1826" s="10">
        <v>35976</v>
      </c>
      <c r="B1826" s="11" t="s">
        <v>8</v>
      </c>
      <c r="C1826" s="11" t="s">
        <v>9</v>
      </c>
      <c r="D1826" s="11" t="s">
        <v>10</v>
      </c>
      <c r="E1826" s="13" t="s">
        <v>13</v>
      </c>
      <c r="F1826" s="11" t="s">
        <v>138</v>
      </c>
      <c r="G1826" s="11" t="s">
        <v>583</v>
      </c>
      <c r="H1826" s="13">
        <v>427.2</v>
      </c>
    </row>
    <row r="1827" spans="1:8" x14ac:dyDescent="0.25">
      <c r="A1827" s="10">
        <v>35976</v>
      </c>
      <c r="B1827" s="11" t="s">
        <v>8</v>
      </c>
      <c r="C1827" s="11" t="s">
        <v>9</v>
      </c>
      <c r="D1827" s="11" t="s">
        <v>10</v>
      </c>
      <c r="E1827" s="13" t="s">
        <v>13</v>
      </c>
      <c r="F1827" s="11" t="s">
        <v>138</v>
      </c>
      <c r="G1827" s="11" t="s">
        <v>584</v>
      </c>
      <c r="H1827" s="13">
        <v>875</v>
      </c>
    </row>
    <row r="1828" spans="1:8" x14ac:dyDescent="0.25">
      <c r="A1828" s="10">
        <v>35976</v>
      </c>
      <c r="B1828" s="11" t="s">
        <v>8</v>
      </c>
      <c r="C1828" s="11" t="s">
        <v>9</v>
      </c>
      <c r="D1828" s="11" t="s">
        <v>10</v>
      </c>
      <c r="E1828" s="13" t="s">
        <v>13</v>
      </c>
      <c r="F1828" s="11" t="s">
        <v>138</v>
      </c>
      <c r="G1828" s="11" t="s">
        <v>139</v>
      </c>
      <c r="H1828" s="13">
        <v>1644.7</v>
      </c>
    </row>
    <row r="1829" spans="1:8" x14ac:dyDescent="0.25">
      <c r="A1829" s="10">
        <v>35976</v>
      </c>
      <c r="B1829" s="11" t="s">
        <v>8</v>
      </c>
      <c r="C1829" s="11" t="s">
        <v>9</v>
      </c>
      <c r="D1829" s="11" t="s">
        <v>10</v>
      </c>
      <c r="E1829" s="13" t="s">
        <v>13</v>
      </c>
      <c r="F1829" s="11" t="s">
        <v>138</v>
      </c>
      <c r="G1829" s="11" t="s">
        <v>585</v>
      </c>
      <c r="H1829" s="13">
        <v>865</v>
      </c>
    </row>
    <row r="1830" spans="1:8" x14ac:dyDescent="0.25">
      <c r="A1830" s="10">
        <v>35976</v>
      </c>
      <c r="B1830" s="11" t="s">
        <v>8</v>
      </c>
      <c r="C1830" s="11" t="s">
        <v>9</v>
      </c>
      <c r="D1830" s="11" t="s">
        <v>10</v>
      </c>
      <c r="E1830" s="13" t="s">
        <v>13</v>
      </c>
      <c r="F1830" s="11" t="s">
        <v>111</v>
      </c>
      <c r="G1830" s="11" t="s">
        <v>112</v>
      </c>
      <c r="H1830" s="13">
        <v>10370.200000000001</v>
      </c>
    </row>
    <row r="1831" spans="1:8" x14ac:dyDescent="0.25">
      <c r="A1831" s="10">
        <v>35976</v>
      </c>
      <c r="B1831" s="11" t="s">
        <v>8</v>
      </c>
      <c r="C1831" s="11" t="s">
        <v>9</v>
      </c>
      <c r="D1831" s="11" t="s">
        <v>10</v>
      </c>
      <c r="E1831" s="13" t="s">
        <v>13</v>
      </c>
      <c r="F1831" s="11" t="s">
        <v>111</v>
      </c>
      <c r="G1831" s="11" t="s">
        <v>267</v>
      </c>
      <c r="H1831" s="13">
        <v>1210.7</v>
      </c>
    </row>
    <row r="1832" spans="1:8" x14ac:dyDescent="0.25">
      <c r="A1832" s="10">
        <v>35976</v>
      </c>
      <c r="B1832" s="11" t="s">
        <v>8</v>
      </c>
      <c r="C1832" s="11" t="s">
        <v>9</v>
      </c>
      <c r="D1832" s="11" t="s">
        <v>10</v>
      </c>
      <c r="E1832" s="13" t="s">
        <v>13</v>
      </c>
      <c r="F1832" s="11" t="s">
        <v>111</v>
      </c>
      <c r="G1832" s="11" t="s">
        <v>356</v>
      </c>
      <c r="H1832" s="13">
        <v>1190.5999999999999</v>
      </c>
    </row>
    <row r="1833" spans="1:8" x14ac:dyDescent="0.25">
      <c r="A1833" s="10">
        <v>35976</v>
      </c>
      <c r="B1833" s="11" t="s">
        <v>8</v>
      </c>
      <c r="C1833" s="11" t="s">
        <v>9</v>
      </c>
      <c r="D1833" s="11" t="s">
        <v>10</v>
      </c>
      <c r="E1833" s="13" t="s">
        <v>13</v>
      </c>
      <c r="F1833" s="11" t="s">
        <v>111</v>
      </c>
      <c r="G1833" s="11" t="s">
        <v>586</v>
      </c>
      <c r="H1833" s="13">
        <v>725</v>
      </c>
    </row>
    <row r="1834" spans="1:8" x14ac:dyDescent="0.25">
      <c r="A1834" s="10">
        <v>35976</v>
      </c>
      <c r="B1834" s="11" t="s">
        <v>8</v>
      </c>
      <c r="C1834" s="11" t="s">
        <v>9</v>
      </c>
      <c r="D1834" s="11" t="s">
        <v>10</v>
      </c>
      <c r="E1834" s="13" t="s">
        <v>13</v>
      </c>
      <c r="F1834" s="11" t="s">
        <v>248</v>
      </c>
      <c r="G1834" s="11" t="s">
        <v>262</v>
      </c>
      <c r="H1834" s="13">
        <v>5696.6</v>
      </c>
    </row>
    <row r="1835" spans="1:8" x14ac:dyDescent="0.25">
      <c r="A1835" s="10">
        <v>35976</v>
      </c>
      <c r="B1835" s="11" t="s">
        <v>8</v>
      </c>
      <c r="C1835" s="11" t="s">
        <v>9</v>
      </c>
      <c r="D1835" s="11" t="s">
        <v>10</v>
      </c>
      <c r="E1835" s="13" t="s">
        <v>13</v>
      </c>
      <c r="F1835" s="11" t="s">
        <v>248</v>
      </c>
      <c r="G1835" s="11" t="s">
        <v>587</v>
      </c>
      <c r="H1835" s="13">
        <v>2520</v>
      </c>
    </row>
    <row r="1836" spans="1:8" x14ac:dyDescent="0.25">
      <c r="A1836" s="10">
        <v>35976</v>
      </c>
      <c r="B1836" s="11" t="s">
        <v>8</v>
      </c>
      <c r="C1836" s="11" t="s">
        <v>9</v>
      </c>
      <c r="D1836" s="11" t="s">
        <v>10</v>
      </c>
      <c r="E1836" s="13" t="s">
        <v>13</v>
      </c>
      <c r="F1836" s="11" t="s">
        <v>248</v>
      </c>
      <c r="G1836" s="11" t="s">
        <v>588</v>
      </c>
      <c r="H1836" s="13">
        <v>3696.5</v>
      </c>
    </row>
    <row r="1837" spans="1:8" x14ac:dyDescent="0.25">
      <c r="A1837" s="10">
        <v>35976</v>
      </c>
      <c r="B1837" s="11" t="s">
        <v>8</v>
      </c>
      <c r="C1837" s="11" t="s">
        <v>9</v>
      </c>
      <c r="D1837" s="11" t="s">
        <v>10</v>
      </c>
      <c r="E1837" s="13" t="s">
        <v>13</v>
      </c>
      <c r="F1837" s="11" t="s">
        <v>248</v>
      </c>
      <c r="G1837" s="11" t="s">
        <v>43</v>
      </c>
      <c r="H1837" s="13">
        <v>921.4</v>
      </c>
    </row>
    <row r="1838" spans="1:8" x14ac:dyDescent="0.25">
      <c r="A1838" s="10">
        <v>35976</v>
      </c>
      <c r="B1838" s="11" t="s">
        <v>8</v>
      </c>
      <c r="C1838" s="11" t="s">
        <v>9</v>
      </c>
      <c r="D1838" s="11" t="s">
        <v>10</v>
      </c>
      <c r="E1838" s="13" t="s">
        <v>13</v>
      </c>
      <c r="F1838" s="11" t="s">
        <v>19</v>
      </c>
      <c r="G1838" s="11" t="s">
        <v>589</v>
      </c>
      <c r="H1838" s="13">
        <v>1075</v>
      </c>
    </row>
    <row r="1839" spans="1:8" x14ac:dyDescent="0.25">
      <c r="A1839" s="10">
        <v>35976</v>
      </c>
      <c r="B1839" s="11" t="s">
        <v>8</v>
      </c>
      <c r="C1839" s="11" t="s">
        <v>9</v>
      </c>
      <c r="D1839" s="11" t="s">
        <v>10</v>
      </c>
      <c r="E1839" s="13" t="s">
        <v>13</v>
      </c>
      <c r="F1839" s="11" t="s">
        <v>19</v>
      </c>
      <c r="G1839" s="11" t="s">
        <v>573</v>
      </c>
      <c r="H1839" s="13">
        <v>15042.8</v>
      </c>
    </row>
    <row r="1840" spans="1:8" x14ac:dyDescent="0.25">
      <c r="A1840" s="10">
        <v>35976</v>
      </c>
      <c r="B1840" s="11" t="s">
        <v>8</v>
      </c>
      <c r="C1840" s="11" t="s">
        <v>9</v>
      </c>
      <c r="D1840" s="11" t="s">
        <v>10</v>
      </c>
      <c r="E1840" s="13" t="s">
        <v>13</v>
      </c>
      <c r="F1840" s="11" t="s">
        <v>19</v>
      </c>
      <c r="G1840" s="11" t="s">
        <v>590</v>
      </c>
      <c r="H1840" s="13">
        <v>6380.5</v>
      </c>
    </row>
    <row r="1841" spans="1:8" x14ac:dyDescent="0.25">
      <c r="A1841" s="10">
        <v>35976</v>
      </c>
      <c r="B1841" s="11" t="s">
        <v>8</v>
      </c>
      <c r="C1841" s="11" t="s">
        <v>9</v>
      </c>
      <c r="D1841" s="11" t="s">
        <v>10</v>
      </c>
      <c r="E1841" s="13" t="s">
        <v>13</v>
      </c>
      <c r="F1841" s="11" t="s">
        <v>19</v>
      </c>
      <c r="G1841" s="11" t="s">
        <v>574</v>
      </c>
      <c r="H1841" s="13">
        <v>9992.2999999999993</v>
      </c>
    </row>
    <row r="1842" spans="1:8" x14ac:dyDescent="0.25">
      <c r="A1842" s="10">
        <v>35976</v>
      </c>
      <c r="B1842" s="11" t="s">
        <v>8</v>
      </c>
      <c r="C1842" s="11" t="s">
        <v>9</v>
      </c>
      <c r="D1842" s="11" t="s">
        <v>10</v>
      </c>
      <c r="E1842" s="13" t="s">
        <v>13</v>
      </c>
      <c r="F1842" s="11" t="s">
        <v>19</v>
      </c>
      <c r="G1842" s="11" t="s">
        <v>21</v>
      </c>
      <c r="H1842" s="13">
        <v>2993.6</v>
      </c>
    </row>
    <row r="1843" spans="1:8" x14ac:dyDescent="0.25">
      <c r="A1843" s="10">
        <v>35976</v>
      </c>
      <c r="B1843" s="11" t="s">
        <v>8</v>
      </c>
      <c r="C1843" s="11" t="s">
        <v>9</v>
      </c>
      <c r="D1843" s="11" t="s">
        <v>10</v>
      </c>
      <c r="E1843" s="13" t="s">
        <v>13</v>
      </c>
      <c r="F1843" s="11" t="s">
        <v>591</v>
      </c>
      <c r="G1843" s="11" t="s">
        <v>608</v>
      </c>
      <c r="H1843" s="13">
        <v>1125</v>
      </c>
    </row>
    <row r="1844" spans="1:8" x14ac:dyDescent="0.25">
      <c r="A1844" s="10">
        <v>35976</v>
      </c>
      <c r="B1844" s="11" t="s">
        <v>8</v>
      </c>
      <c r="C1844" s="11" t="s">
        <v>9</v>
      </c>
      <c r="D1844" s="11" t="s">
        <v>10</v>
      </c>
      <c r="E1844" s="13" t="s">
        <v>13</v>
      </c>
      <c r="F1844" s="11" t="s">
        <v>591</v>
      </c>
      <c r="G1844" s="11" t="s">
        <v>592</v>
      </c>
      <c r="H1844" s="13">
        <v>900</v>
      </c>
    </row>
    <row r="1845" spans="1:8" x14ac:dyDescent="0.25">
      <c r="A1845" s="10">
        <v>35976</v>
      </c>
      <c r="B1845" s="11" t="s">
        <v>8</v>
      </c>
      <c r="C1845" s="11" t="s">
        <v>9</v>
      </c>
      <c r="D1845" s="11" t="s">
        <v>10</v>
      </c>
      <c r="E1845" s="13" t="s">
        <v>13</v>
      </c>
      <c r="F1845" s="11" t="s">
        <v>34</v>
      </c>
      <c r="G1845" s="11" t="s">
        <v>593</v>
      </c>
      <c r="H1845" s="13">
        <v>117.5</v>
      </c>
    </row>
    <row r="1846" spans="1:8" x14ac:dyDescent="0.25">
      <c r="A1846" s="10">
        <v>35976</v>
      </c>
      <c r="B1846" s="11" t="s">
        <v>8</v>
      </c>
      <c r="C1846" s="11" t="s">
        <v>9</v>
      </c>
      <c r="D1846" s="11" t="s">
        <v>10</v>
      </c>
      <c r="E1846" s="13" t="s">
        <v>13</v>
      </c>
      <c r="F1846" s="11" t="s">
        <v>34</v>
      </c>
      <c r="G1846" s="11" t="s">
        <v>171</v>
      </c>
      <c r="H1846" s="13">
        <v>1868.8</v>
      </c>
    </row>
    <row r="1847" spans="1:8" x14ac:dyDescent="0.25">
      <c r="A1847" s="10">
        <v>35976</v>
      </c>
      <c r="B1847" s="11" t="s">
        <v>8</v>
      </c>
      <c r="C1847" s="11" t="s">
        <v>9</v>
      </c>
      <c r="D1847" s="11" t="s">
        <v>10</v>
      </c>
      <c r="E1847" s="13" t="s">
        <v>13</v>
      </c>
      <c r="F1847" s="11" t="s">
        <v>34</v>
      </c>
      <c r="G1847" s="11" t="s">
        <v>57</v>
      </c>
      <c r="H1847" s="13">
        <v>5945.8</v>
      </c>
    </row>
    <row r="1848" spans="1:8" x14ac:dyDescent="0.25">
      <c r="A1848" s="10">
        <v>35976</v>
      </c>
      <c r="B1848" s="11" t="s">
        <v>8</v>
      </c>
      <c r="C1848" s="11" t="s">
        <v>9</v>
      </c>
      <c r="D1848" s="11" t="s">
        <v>10</v>
      </c>
      <c r="E1848" s="13" t="s">
        <v>13</v>
      </c>
      <c r="F1848" s="11" t="s">
        <v>34</v>
      </c>
      <c r="G1848" s="11" t="s">
        <v>47</v>
      </c>
      <c r="H1848" s="13">
        <v>1995.5</v>
      </c>
    </row>
    <row r="1849" spans="1:8" x14ac:dyDescent="0.25">
      <c r="A1849" s="10">
        <v>35976</v>
      </c>
      <c r="B1849" s="11" t="s">
        <v>8</v>
      </c>
      <c r="C1849" s="11" t="s">
        <v>9</v>
      </c>
      <c r="D1849" s="11" t="s">
        <v>10</v>
      </c>
      <c r="E1849" s="13" t="s">
        <v>13</v>
      </c>
      <c r="F1849" s="11" t="s">
        <v>34</v>
      </c>
      <c r="G1849" s="11" t="s">
        <v>36</v>
      </c>
      <c r="H1849" s="13">
        <v>6895</v>
      </c>
    </row>
    <row r="1850" spans="1:8" x14ac:dyDescent="0.25">
      <c r="A1850" s="10">
        <v>35976</v>
      </c>
      <c r="B1850" s="11" t="s">
        <v>8</v>
      </c>
      <c r="C1850" s="11" t="s">
        <v>9</v>
      </c>
      <c r="D1850" s="11" t="s">
        <v>10</v>
      </c>
      <c r="E1850" s="13" t="s">
        <v>13</v>
      </c>
      <c r="F1850" s="11" t="s">
        <v>42</v>
      </c>
      <c r="G1850" s="11" t="s">
        <v>594</v>
      </c>
      <c r="H1850" s="13">
        <v>1613</v>
      </c>
    </row>
    <row r="1851" spans="1:8" x14ac:dyDescent="0.25">
      <c r="A1851" s="10">
        <v>35976</v>
      </c>
      <c r="B1851" s="11" t="s">
        <v>8</v>
      </c>
      <c r="C1851" s="11" t="s">
        <v>9</v>
      </c>
      <c r="D1851" s="11" t="s">
        <v>10</v>
      </c>
      <c r="E1851" s="13" t="s">
        <v>13</v>
      </c>
      <c r="F1851" s="11" t="s">
        <v>42</v>
      </c>
      <c r="G1851" s="11" t="s">
        <v>595</v>
      </c>
      <c r="H1851" s="13">
        <v>1841</v>
      </c>
    </row>
    <row r="1852" spans="1:8" x14ac:dyDescent="0.25">
      <c r="A1852" s="10">
        <v>35976</v>
      </c>
      <c r="B1852" s="11" t="s">
        <v>8</v>
      </c>
      <c r="C1852" s="11" t="s">
        <v>9</v>
      </c>
      <c r="D1852" s="11" t="s">
        <v>10</v>
      </c>
      <c r="E1852" s="13" t="s">
        <v>13</v>
      </c>
      <c r="F1852" s="11" t="s">
        <v>14</v>
      </c>
      <c r="G1852" s="11" t="s">
        <v>94</v>
      </c>
      <c r="H1852" s="13">
        <v>6360.5</v>
      </c>
    </row>
    <row r="1853" spans="1:8" x14ac:dyDescent="0.25">
      <c r="A1853" s="10">
        <v>35976</v>
      </c>
      <c r="B1853" s="11" t="s">
        <v>8</v>
      </c>
      <c r="C1853" s="11" t="s">
        <v>9</v>
      </c>
      <c r="D1853" s="11" t="s">
        <v>10</v>
      </c>
      <c r="E1853" s="13" t="s">
        <v>13</v>
      </c>
      <c r="F1853" s="11" t="s">
        <v>14</v>
      </c>
      <c r="G1853" s="11" t="s">
        <v>596</v>
      </c>
      <c r="H1853" s="13">
        <v>1595</v>
      </c>
    </row>
    <row r="1854" spans="1:8" x14ac:dyDescent="0.25">
      <c r="A1854" s="10">
        <v>35976</v>
      </c>
      <c r="B1854" s="11" t="s">
        <v>8</v>
      </c>
      <c r="C1854" s="11" t="s">
        <v>9</v>
      </c>
      <c r="D1854" s="11" t="s">
        <v>10</v>
      </c>
      <c r="E1854" s="13" t="s">
        <v>13</v>
      </c>
      <c r="F1854" s="11" t="s">
        <v>14</v>
      </c>
      <c r="G1854" s="11" t="s">
        <v>597</v>
      </c>
      <c r="H1854" s="13">
        <v>1655</v>
      </c>
    </row>
    <row r="1855" spans="1:8" x14ac:dyDescent="0.25">
      <c r="A1855" s="10">
        <v>35976</v>
      </c>
      <c r="B1855" s="11" t="s">
        <v>8</v>
      </c>
      <c r="C1855" s="11" t="s">
        <v>9</v>
      </c>
      <c r="D1855" s="11" t="s">
        <v>10</v>
      </c>
      <c r="E1855" s="13" t="s">
        <v>13</v>
      </c>
      <c r="F1855" s="11" t="s">
        <v>11</v>
      </c>
      <c r="G1855" s="11" t="s">
        <v>598</v>
      </c>
      <c r="H1855" s="13">
        <v>2282.3000000000002</v>
      </c>
    </row>
    <row r="1856" spans="1:8" x14ac:dyDescent="0.25">
      <c r="A1856" s="10">
        <v>35976</v>
      </c>
      <c r="B1856" s="11" t="s">
        <v>8</v>
      </c>
      <c r="C1856" s="11" t="s">
        <v>9</v>
      </c>
      <c r="D1856" s="11" t="s">
        <v>10</v>
      </c>
      <c r="E1856" s="13" t="s">
        <v>13</v>
      </c>
      <c r="F1856" s="11" t="s">
        <v>11</v>
      </c>
      <c r="G1856" s="11" t="s">
        <v>150</v>
      </c>
      <c r="H1856" s="13">
        <v>7477.1</v>
      </c>
    </row>
    <row r="1857" spans="1:8" x14ac:dyDescent="0.25">
      <c r="A1857" s="10">
        <v>35976</v>
      </c>
      <c r="B1857" s="11" t="s">
        <v>8</v>
      </c>
      <c r="C1857" s="11" t="s">
        <v>9</v>
      </c>
      <c r="D1857" s="11" t="s">
        <v>10</v>
      </c>
      <c r="E1857" s="13" t="s">
        <v>13</v>
      </c>
      <c r="F1857" s="11" t="s">
        <v>11</v>
      </c>
      <c r="G1857" s="11" t="s">
        <v>576</v>
      </c>
      <c r="H1857" s="13">
        <v>9325.2999999999993</v>
      </c>
    </row>
    <row r="1858" spans="1:8" x14ac:dyDescent="0.25">
      <c r="A1858" s="10">
        <v>35976</v>
      </c>
      <c r="B1858" s="11" t="s">
        <v>8</v>
      </c>
      <c r="C1858" s="11" t="s">
        <v>9</v>
      </c>
      <c r="D1858" s="11" t="s">
        <v>10</v>
      </c>
      <c r="E1858" s="13" t="s">
        <v>13</v>
      </c>
      <c r="F1858" s="11" t="s">
        <v>126</v>
      </c>
      <c r="G1858" s="11" t="s">
        <v>599</v>
      </c>
      <c r="H1858" s="13">
        <v>3390.8</v>
      </c>
    </row>
    <row r="1859" spans="1:8" x14ac:dyDescent="0.25">
      <c r="A1859" s="10">
        <v>35976</v>
      </c>
      <c r="B1859" s="11" t="s">
        <v>8</v>
      </c>
      <c r="C1859" s="11" t="s">
        <v>9</v>
      </c>
      <c r="D1859" s="11" t="s">
        <v>10</v>
      </c>
      <c r="E1859" s="13" t="s">
        <v>13</v>
      </c>
      <c r="F1859" s="11" t="s">
        <v>126</v>
      </c>
      <c r="G1859" s="11" t="s">
        <v>570</v>
      </c>
      <c r="H1859" s="13">
        <v>1610.3</v>
      </c>
    </row>
    <row r="1860" spans="1:8" x14ac:dyDescent="0.25">
      <c r="A1860" s="10">
        <v>35976</v>
      </c>
      <c r="B1860" s="11" t="s">
        <v>8</v>
      </c>
      <c r="C1860" s="11" t="s">
        <v>9</v>
      </c>
      <c r="D1860" s="11" t="s">
        <v>10</v>
      </c>
      <c r="E1860" s="13" t="s">
        <v>13</v>
      </c>
      <c r="F1860" s="11" t="s">
        <v>126</v>
      </c>
      <c r="G1860" s="11" t="s">
        <v>600</v>
      </c>
      <c r="H1860" s="13">
        <v>200</v>
      </c>
    </row>
    <row r="1861" spans="1:8" x14ac:dyDescent="0.25">
      <c r="A1861" s="10">
        <v>35976</v>
      </c>
      <c r="B1861" s="11" t="s">
        <v>8</v>
      </c>
      <c r="C1861" s="11" t="s">
        <v>9</v>
      </c>
      <c r="D1861" s="11" t="s">
        <v>10</v>
      </c>
      <c r="E1861" s="13" t="s">
        <v>188</v>
      </c>
      <c r="F1861" s="11" t="s">
        <v>188</v>
      </c>
      <c r="G1861" s="11" t="s">
        <v>602</v>
      </c>
      <c r="H1861" s="13">
        <v>740.8</v>
      </c>
    </row>
    <row r="1862" spans="1:8" x14ac:dyDescent="0.25">
      <c r="A1862" s="10">
        <v>35976</v>
      </c>
      <c r="B1862" s="11" t="s">
        <v>8</v>
      </c>
      <c r="C1862" s="11" t="s">
        <v>9</v>
      </c>
      <c r="D1862" s="11" t="s">
        <v>10</v>
      </c>
      <c r="E1862" s="13" t="s">
        <v>188</v>
      </c>
      <c r="F1862" s="11" t="s">
        <v>188</v>
      </c>
      <c r="G1862" s="11" t="s">
        <v>187</v>
      </c>
      <c r="H1862" s="13">
        <v>10730</v>
      </c>
    </row>
    <row r="1863" spans="1:8" x14ac:dyDescent="0.25">
      <c r="A1863" s="10">
        <v>35976</v>
      </c>
      <c r="B1863" s="11" t="s">
        <v>8</v>
      </c>
      <c r="C1863" s="11" t="s">
        <v>463</v>
      </c>
      <c r="D1863" s="11" t="s">
        <v>464</v>
      </c>
      <c r="E1863" s="13" t="s">
        <v>89</v>
      </c>
      <c r="F1863" s="11" t="s">
        <v>102</v>
      </c>
      <c r="G1863" s="11" t="s">
        <v>103</v>
      </c>
      <c r="H1863" s="13">
        <v>340</v>
      </c>
    </row>
    <row r="1864" spans="1:8" x14ac:dyDescent="0.25">
      <c r="A1864" s="10">
        <v>35976</v>
      </c>
      <c r="B1864" s="11" t="s">
        <v>97</v>
      </c>
      <c r="C1864" s="11" t="s">
        <v>98</v>
      </c>
      <c r="D1864" s="11" t="s">
        <v>99</v>
      </c>
      <c r="E1864" s="13" t="s">
        <v>89</v>
      </c>
      <c r="F1864" s="11" t="s">
        <v>102</v>
      </c>
      <c r="G1864" s="11" t="s">
        <v>106</v>
      </c>
      <c r="H1864" s="13">
        <v>260</v>
      </c>
    </row>
    <row r="1865" spans="1:8" x14ac:dyDescent="0.25">
      <c r="A1865" s="10">
        <v>35976</v>
      </c>
      <c r="B1865" s="11" t="s">
        <v>97</v>
      </c>
      <c r="C1865" s="11" t="s">
        <v>98</v>
      </c>
      <c r="D1865" s="11" t="s">
        <v>99</v>
      </c>
      <c r="E1865" s="13" t="s">
        <v>89</v>
      </c>
      <c r="F1865" s="11" t="s">
        <v>102</v>
      </c>
      <c r="G1865" s="11" t="s">
        <v>103</v>
      </c>
      <c r="H1865" s="13">
        <v>1343.1</v>
      </c>
    </row>
    <row r="1866" spans="1:8" x14ac:dyDescent="0.25">
      <c r="A1866" s="10">
        <v>35976</v>
      </c>
      <c r="B1866" s="11" t="s">
        <v>97</v>
      </c>
      <c r="C1866" s="11" t="s">
        <v>98</v>
      </c>
      <c r="D1866" s="11" t="s">
        <v>99</v>
      </c>
      <c r="E1866" s="13" t="s">
        <v>13</v>
      </c>
      <c r="F1866" s="11" t="s">
        <v>71</v>
      </c>
      <c r="G1866" s="11" t="s">
        <v>230</v>
      </c>
      <c r="H1866" s="13">
        <v>100</v>
      </c>
    </row>
    <row r="1867" spans="1:8" x14ac:dyDescent="0.25">
      <c r="A1867" s="10">
        <v>35976</v>
      </c>
      <c r="B1867" s="11" t="s">
        <v>97</v>
      </c>
      <c r="C1867" s="11" t="s">
        <v>98</v>
      </c>
      <c r="D1867" s="11" t="s">
        <v>465</v>
      </c>
      <c r="E1867" s="13" t="s">
        <v>188</v>
      </c>
      <c r="F1867" s="11" t="s">
        <v>188</v>
      </c>
      <c r="G1867" s="11" t="s">
        <v>602</v>
      </c>
      <c r="H1867" s="13">
        <v>300</v>
      </c>
    </row>
    <row r="1868" spans="1:8" x14ac:dyDescent="0.25">
      <c r="A1868" s="10">
        <v>35976</v>
      </c>
      <c r="B1868" s="11" t="s">
        <v>97</v>
      </c>
      <c r="C1868" s="11" t="s">
        <v>130</v>
      </c>
      <c r="D1868" s="11" t="s">
        <v>288</v>
      </c>
      <c r="E1868" s="13" t="s">
        <v>89</v>
      </c>
      <c r="F1868" s="11" t="s">
        <v>102</v>
      </c>
      <c r="G1868" s="11" t="s">
        <v>103</v>
      </c>
      <c r="H1868" s="13">
        <v>206.7</v>
      </c>
    </row>
    <row r="1869" spans="1:8" x14ac:dyDescent="0.25">
      <c r="A1869" s="10">
        <v>35976</v>
      </c>
      <c r="B1869" s="11" t="s">
        <v>97</v>
      </c>
      <c r="C1869" s="11" t="s">
        <v>130</v>
      </c>
      <c r="D1869" s="11" t="s">
        <v>288</v>
      </c>
      <c r="E1869" s="13" t="s">
        <v>13</v>
      </c>
      <c r="F1869" s="11" t="s">
        <v>71</v>
      </c>
      <c r="G1869" s="11" t="s">
        <v>117</v>
      </c>
      <c r="H1869" s="13">
        <v>100</v>
      </c>
    </row>
    <row r="1870" spans="1:8" x14ac:dyDescent="0.25">
      <c r="A1870" s="10">
        <v>35976</v>
      </c>
      <c r="B1870" s="11" t="s">
        <v>97</v>
      </c>
      <c r="C1870" s="11" t="s">
        <v>130</v>
      </c>
      <c r="D1870" s="11" t="s">
        <v>288</v>
      </c>
      <c r="E1870" s="13" t="s">
        <v>13</v>
      </c>
      <c r="F1870" s="11" t="s">
        <v>138</v>
      </c>
      <c r="G1870" s="11" t="s">
        <v>583</v>
      </c>
      <c r="H1870" s="13">
        <v>150</v>
      </c>
    </row>
    <row r="1871" spans="1:8" x14ac:dyDescent="0.25">
      <c r="A1871" s="10">
        <v>35976</v>
      </c>
      <c r="B1871" s="11" t="s">
        <v>97</v>
      </c>
      <c r="C1871" s="11" t="s">
        <v>130</v>
      </c>
      <c r="D1871" s="11" t="s">
        <v>288</v>
      </c>
      <c r="E1871" s="13" t="s">
        <v>13</v>
      </c>
      <c r="F1871" s="11" t="s">
        <v>138</v>
      </c>
      <c r="G1871" s="11" t="s">
        <v>584</v>
      </c>
      <c r="H1871" s="13">
        <v>650</v>
      </c>
    </row>
    <row r="1872" spans="1:8" x14ac:dyDescent="0.25">
      <c r="A1872" s="10">
        <v>35976</v>
      </c>
      <c r="B1872" s="11" t="s">
        <v>97</v>
      </c>
      <c r="C1872" s="11" t="s">
        <v>130</v>
      </c>
      <c r="D1872" s="11" t="s">
        <v>288</v>
      </c>
      <c r="E1872" s="13" t="s">
        <v>13</v>
      </c>
      <c r="F1872" s="11" t="s">
        <v>11</v>
      </c>
      <c r="G1872" s="11" t="s">
        <v>576</v>
      </c>
      <c r="H1872" s="13">
        <v>423.4</v>
      </c>
    </row>
    <row r="1873" spans="1:8" x14ac:dyDescent="0.25">
      <c r="A1873" s="10">
        <v>35976</v>
      </c>
      <c r="B1873" s="11" t="s">
        <v>97</v>
      </c>
      <c r="C1873" s="11" t="s">
        <v>130</v>
      </c>
      <c r="D1873" s="11" t="s">
        <v>280</v>
      </c>
      <c r="E1873" s="13" t="s">
        <v>13</v>
      </c>
      <c r="F1873" s="11" t="s">
        <v>19</v>
      </c>
      <c r="G1873" s="11" t="s">
        <v>573</v>
      </c>
      <c r="H1873" s="13">
        <v>170.1</v>
      </c>
    </row>
    <row r="1874" spans="1:8" x14ac:dyDescent="0.25">
      <c r="A1874" s="10">
        <v>35976</v>
      </c>
      <c r="B1874" s="11" t="s">
        <v>97</v>
      </c>
      <c r="C1874" s="11" t="s">
        <v>130</v>
      </c>
      <c r="D1874" s="11" t="s">
        <v>131</v>
      </c>
      <c r="E1874" s="13" t="s">
        <v>89</v>
      </c>
      <c r="F1874" s="11" t="s">
        <v>90</v>
      </c>
      <c r="G1874" s="11" t="s">
        <v>90</v>
      </c>
      <c r="H1874" s="13">
        <v>200</v>
      </c>
    </row>
    <row r="1875" spans="1:8" x14ac:dyDescent="0.25">
      <c r="A1875" s="10">
        <v>35976</v>
      </c>
      <c r="B1875" s="11" t="s">
        <v>97</v>
      </c>
      <c r="C1875" s="11" t="s">
        <v>130</v>
      </c>
      <c r="D1875" s="11" t="s">
        <v>131</v>
      </c>
      <c r="E1875" s="13" t="s">
        <v>13</v>
      </c>
      <c r="F1875" s="11" t="s">
        <v>71</v>
      </c>
      <c r="G1875" s="11" t="s">
        <v>575</v>
      </c>
      <c r="H1875" s="13">
        <v>250</v>
      </c>
    </row>
    <row r="1876" spans="1:8" x14ac:dyDescent="0.25">
      <c r="A1876" s="10">
        <v>35976</v>
      </c>
      <c r="B1876" s="11" t="s">
        <v>97</v>
      </c>
      <c r="C1876" s="11" t="s">
        <v>130</v>
      </c>
      <c r="D1876" s="11" t="s">
        <v>131</v>
      </c>
      <c r="E1876" s="13" t="s">
        <v>13</v>
      </c>
      <c r="F1876" s="11" t="s">
        <v>71</v>
      </c>
      <c r="G1876" s="11" t="s">
        <v>230</v>
      </c>
      <c r="H1876" s="13">
        <v>250</v>
      </c>
    </row>
    <row r="1877" spans="1:8" x14ac:dyDescent="0.25">
      <c r="A1877" s="10">
        <v>35976</v>
      </c>
      <c r="B1877" s="11" t="s">
        <v>97</v>
      </c>
      <c r="C1877" s="11" t="s">
        <v>130</v>
      </c>
      <c r="D1877" s="11" t="s">
        <v>131</v>
      </c>
      <c r="E1877" s="13" t="s">
        <v>13</v>
      </c>
      <c r="F1877" s="11" t="s">
        <v>71</v>
      </c>
      <c r="G1877" s="11" t="s">
        <v>117</v>
      </c>
      <c r="H1877" s="13">
        <v>401.1</v>
      </c>
    </row>
    <row r="1878" spans="1:8" x14ac:dyDescent="0.25">
      <c r="A1878" s="10">
        <v>35976</v>
      </c>
      <c r="B1878" s="11" t="s">
        <v>97</v>
      </c>
      <c r="C1878" s="11" t="s">
        <v>130</v>
      </c>
      <c r="D1878" s="11" t="s">
        <v>131</v>
      </c>
      <c r="E1878" s="13" t="s">
        <v>13</v>
      </c>
      <c r="F1878" s="11" t="s">
        <v>571</v>
      </c>
      <c r="G1878" s="11" t="s">
        <v>364</v>
      </c>
      <c r="H1878" s="13">
        <v>350.1</v>
      </c>
    </row>
    <row r="1879" spans="1:8" x14ac:dyDescent="0.25">
      <c r="A1879" s="10">
        <v>35976</v>
      </c>
      <c r="B1879" s="11" t="s">
        <v>97</v>
      </c>
      <c r="C1879" s="11" t="s">
        <v>130</v>
      </c>
      <c r="D1879" s="11" t="s">
        <v>131</v>
      </c>
      <c r="E1879" s="13" t="s">
        <v>13</v>
      </c>
      <c r="F1879" s="11" t="s">
        <v>138</v>
      </c>
      <c r="G1879" s="11" t="s">
        <v>205</v>
      </c>
      <c r="H1879" s="13">
        <v>535.9</v>
      </c>
    </row>
    <row r="1880" spans="1:8" x14ac:dyDescent="0.25">
      <c r="A1880" s="10">
        <v>35976</v>
      </c>
      <c r="B1880" s="11" t="s">
        <v>97</v>
      </c>
      <c r="C1880" s="11" t="s">
        <v>130</v>
      </c>
      <c r="D1880" s="11" t="s">
        <v>131</v>
      </c>
      <c r="E1880" s="13" t="s">
        <v>13</v>
      </c>
      <c r="F1880" s="11" t="s">
        <v>19</v>
      </c>
      <c r="G1880" s="11" t="s">
        <v>574</v>
      </c>
      <c r="H1880" s="13">
        <v>748</v>
      </c>
    </row>
    <row r="1881" spans="1:8" x14ac:dyDescent="0.25">
      <c r="A1881" s="10">
        <v>35976</v>
      </c>
      <c r="B1881" s="11" t="s">
        <v>97</v>
      </c>
      <c r="C1881" s="11" t="s">
        <v>130</v>
      </c>
      <c r="D1881" s="11" t="s">
        <v>131</v>
      </c>
      <c r="E1881" s="13" t="s">
        <v>13</v>
      </c>
      <c r="F1881" s="11" t="s">
        <v>11</v>
      </c>
      <c r="G1881" s="11" t="s">
        <v>150</v>
      </c>
      <c r="H1881" s="13">
        <v>372.9</v>
      </c>
    </row>
    <row r="1882" spans="1:8" x14ac:dyDescent="0.25">
      <c r="A1882" s="10">
        <v>35976</v>
      </c>
      <c r="B1882" s="11" t="s">
        <v>97</v>
      </c>
      <c r="C1882" s="11" t="s">
        <v>130</v>
      </c>
      <c r="D1882" s="11" t="s">
        <v>131</v>
      </c>
      <c r="E1882" s="13" t="s">
        <v>13</v>
      </c>
      <c r="F1882" s="11" t="s">
        <v>126</v>
      </c>
      <c r="G1882" s="11" t="s">
        <v>570</v>
      </c>
      <c r="H1882" s="13">
        <v>350</v>
      </c>
    </row>
    <row r="1883" spans="1:8" x14ac:dyDescent="0.25">
      <c r="A1883" s="10">
        <v>35976</v>
      </c>
      <c r="B1883" s="11" t="s">
        <v>97</v>
      </c>
      <c r="C1883" s="11" t="s">
        <v>130</v>
      </c>
      <c r="D1883" s="11" t="s">
        <v>466</v>
      </c>
      <c r="E1883" s="13" t="s">
        <v>13</v>
      </c>
      <c r="F1883" s="11" t="s">
        <v>138</v>
      </c>
      <c r="G1883" s="11" t="s">
        <v>585</v>
      </c>
      <c r="H1883" s="13">
        <v>750</v>
      </c>
    </row>
    <row r="1884" spans="1:8" x14ac:dyDescent="0.25">
      <c r="A1884" s="10">
        <v>35976</v>
      </c>
      <c r="B1884" s="11" t="s">
        <v>97</v>
      </c>
      <c r="C1884" s="11" t="s">
        <v>192</v>
      </c>
      <c r="D1884" s="11" t="s">
        <v>193</v>
      </c>
      <c r="E1884" s="13" t="s">
        <v>13</v>
      </c>
      <c r="F1884" s="11" t="s">
        <v>11</v>
      </c>
      <c r="G1884" s="11" t="s">
        <v>576</v>
      </c>
      <c r="H1884" s="13">
        <v>183</v>
      </c>
    </row>
    <row r="1885" spans="1:8" x14ac:dyDescent="0.25">
      <c r="A1885" s="10">
        <v>36007</v>
      </c>
      <c r="B1885" s="11" t="s">
        <v>8</v>
      </c>
      <c r="C1885" s="11" t="s">
        <v>67</v>
      </c>
      <c r="D1885" s="11" t="s">
        <v>459</v>
      </c>
      <c r="E1885" s="13" t="s">
        <v>89</v>
      </c>
      <c r="F1885" s="11" t="s">
        <v>577</v>
      </c>
      <c r="G1885" s="11" t="s">
        <v>609</v>
      </c>
      <c r="H1885" s="13">
        <v>135</v>
      </c>
    </row>
    <row r="1886" spans="1:8" x14ac:dyDescent="0.25">
      <c r="A1886" s="10">
        <v>36007</v>
      </c>
      <c r="B1886" s="11" t="s">
        <v>8</v>
      </c>
      <c r="C1886" s="11" t="s">
        <v>67</v>
      </c>
      <c r="D1886" s="11" t="s">
        <v>459</v>
      </c>
      <c r="E1886" s="13" t="s">
        <v>13</v>
      </c>
      <c r="F1886" s="11" t="s">
        <v>111</v>
      </c>
      <c r="G1886" s="11" t="s">
        <v>356</v>
      </c>
      <c r="H1886" s="13">
        <v>360</v>
      </c>
    </row>
    <row r="1887" spans="1:8" x14ac:dyDescent="0.25">
      <c r="A1887" s="10">
        <v>36007</v>
      </c>
      <c r="B1887" s="11" t="s">
        <v>8</v>
      </c>
      <c r="C1887" s="11" t="s">
        <v>67</v>
      </c>
      <c r="D1887" s="11" t="s">
        <v>455</v>
      </c>
      <c r="E1887" s="13" t="s">
        <v>13</v>
      </c>
      <c r="F1887" s="11" t="s">
        <v>126</v>
      </c>
      <c r="G1887" s="11" t="s">
        <v>570</v>
      </c>
      <c r="H1887" s="13">
        <v>140</v>
      </c>
    </row>
    <row r="1888" spans="1:8" x14ac:dyDescent="0.25">
      <c r="A1888" s="10">
        <v>36007</v>
      </c>
      <c r="B1888" s="11" t="s">
        <v>8</v>
      </c>
      <c r="C1888" s="11" t="s">
        <v>67</v>
      </c>
      <c r="D1888" s="11" t="s">
        <v>456</v>
      </c>
      <c r="E1888" s="13" t="s">
        <v>13</v>
      </c>
      <c r="F1888" s="11" t="s">
        <v>11</v>
      </c>
      <c r="G1888" s="11" t="s">
        <v>150</v>
      </c>
      <c r="H1888" s="13">
        <v>962</v>
      </c>
    </row>
    <row r="1889" spans="1:8" x14ac:dyDescent="0.25">
      <c r="A1889" s="10">
        <v>36007</v>
      </c>
      <c r="B1889" s="11" t="s">
        <v>8</v>
      </c>
      <c r="C1889" s="11" t="s">
        <v>67</v>
      </c>
      <c r="D1889" s="11" t="s">
        <v>68</v>
      </c>
      <c r="E1889" s="13" t="s">
        <v>13</v>
      </c>
      <c r="F1889" s="11" t="s">
        <v>571</v>
      </c>
      <c r="G1889" s="11" t="s">
        <v>572</v>
      </c>
      <c r="H1889" s="13">
        <v>150</v>
      </c>
    </row>
    <row r="1890" spans="1:8" x14ac:dyDescent="0.25">
      <c r="A1890" s="10">
        <v>36007</v>
      </c>
      <c r="B1890" s="11" t="s">
        <v>8</v>
      </c>
      <c r="C1890" s="11" t="s">
        <v>67</v>
      </c>
      <c r="D1890" s="11" t="s">
        <v>457</v>
      </c>
      <c r="E1890" s="13" t="s">
        <v>13</v>
      </c>
      <c r="F1890" s="11" t="s">
        <v>126</v>
      </c>
      <c r="G1890" s="11" t="s">
        <v>570</v>
      </c>
      <c r="H1890" s="13">
        <v>475</v>
      </c>
    </row>
    <row r="1891" spans="1:8" x14ac:dyDescent="0.25">
      <c r="A1891" s="10">
        <v>36007</v>
      </c>
      <c r="B1891" s="11" t="s">
        <v>8</v>
      </c>
      <c r="C1891" s="11" t="s">
        <v>67</v>
      </c>
      <c r="D1891" s="11" t="s">
        <v>328</v>
      </c>
      <c r="E1891" s="13" t="s">
        <v>13</v>
      </c>
      <c r="F1891" s="11" t="s">
        <v>29</v>
      </c>
      <c r="G1891" s="11" t="s">
        <v>30</v>
      </c>
      <c r="H1891" s="13">
        <v>110</v>
      </c>
    </row>
    <row r="1892" spans="1:8" x14ac:dyDescent="0.25">
      <c r="A1892" s="10">
        <v>36007</v>
      </c>
      <c r="B1892" s="11" t="s">
        <v>8</v>
      </c>
      <c r="C1892" s="11" t="s">
        <v>67</v>
      </c>
      <c r="D1892" s="11" t="s">
        <v>328</v>
      </c>
      <c r="E1892" s="13" t="s">
        <v>13</v>
      </c>
      <c r="F1892" s="11" t="s">
        <v>161</v>
      </c>
      <c r="G1892" s="11" t="s">
        <v>162</v>
      </c>
      <c r="H1892" s="13">
        <v>157</v>
      </c>
    </row>
    <row r="1893" spans="1:8" x14ac:dyDescent="0.25">
      <c r="A1893" s="10">
        <v>36007</v>
      </c>
      <c r="B1893" s="11" t="s">
        <v>8</v>
      </c>
      <c r="C1893" s="11" t="s">
        <v>67</v>
      </c>
      <c r="D1893" s="11" t="s">
        <v>328</v>
      </c>
      <c r="E1893" s="13" t="s">
        <v>13</v>
      </c>
      <c r="F1893" s="11" t="s">
        <v>19</v>
      </c>
      <c r="G1893" s="11" t="s">
        <v>573</v>
      </c>
      <c r="H1893" s="13">
        <v>1836</v>
      </c>
    </row>
    <row r="1894" spans="1:8" x14ac:dyDescent="0.25">
      <c r="A1894" s="10">
        <v>36007</v>
      </c>
      <c r="B1894" s="11" t="s">
        <v>8</v>
      </c>
      <c r="C1894" s="11" t="s">
        <v>67</v>
      </c>
      <c r="D1894" s="11" t="s">
        <v>328</v>
      </c>
      <c r="E1894" s="13" t="s">
        <v>13</v>
      </c>
      <c r="F1894" s="11" t="s">
        <v>11</v>
      </c>
      <c r="G1894" s="11" t="s">
        <v>576</v>
      </c>
      <c r="H1894" s="13">
        <v>1314</v>
      </c>
    </row>
    <row r="1895" spans="1:8" x14ac:dyDescent="0.25">
      <c r="A1895" s="10">
        <v>36007</v>
      </c>
      <c r="B1895" s="11" t="s">
        <v>8</v>
      </c>
      <c r="C1895" s="11" t="s">
        <v>67</v>
      </c>
      <c r="D1895" s="11" t="s">
        <v>328</v>
      </c>
      <c r="E1895" s="13" t="s">
        <v>188</v>
      </c>
      <c r="F1895" s="11" t="s">
        <v>188</v>
      </c>
      <c r="G1895" s="11" t="s">
        <v>187</v>
      </c>
      <c r="H1895" s="13">
        <v>5035</v>
      </c>
    </row>
    <row r="1896" spans="1:8" x14ac:dyDescent="0.25">
      <c r="A1896" s="10">
        <v>36007</v>
      </c>
      <c r="B1896" s="11" t="s">
        <v>8</v>
      </c>
      <c r="C1896" s="11" t="s">
        <v>9</v>
      </c>
      <c r="D1896" s="11" t="s">
        <v>251</v>
      </c>
      <c r="E1896" s="13" t="s">
        <v>13</v>
      </c>
      <c r="F1896" s="11" t="s">
        <v>11</v>
      </c>
      <c r="G1896" s="11" t="s">
        <v>576</v>
      </c>
      <c r="H1896" s="13">
        <v>300</v>
      </c>
    </row>
    <row r="1897" spans="1:8" x14ac:dyDescent="0.25">
      <c r="A1897" s="10">
        <v>36007</v>
      </c>
      <c r="B1897" s="11" t="s">
        <v>8</v>
      </c>
      <c r="C1897" s="11" t="s">
        <v>9</v>
      </c>
      <c r="D1897" s="11" t="s">
        <v>153</v>
      </c>
      <c r="E1897" s="13" t="s">
        <v>13</v>
      </c>
      <c r="F1897" s="11" t="s">
        <v>71</v>
      </c>
      <c r="G1897" s="11" t="s">
        <v>575</v>
      </c>
      <c r="H1897" s="13">
        <v>125</v>
      </c>
    </row>
    <row r="1898" spans="1:8" x14ac:dyDescent="0.25">
      <c r="A1898" s="10">
        <v>36007</v>
      </c>
      <c r="B1898" s="11" t="s">
        <v>8</v>
      </c>
      <c r="C1898" s="11" t="s">
        <v>9</v>
      </c>
      <c r="D1898" s="11" t="s">
        <v>153</v>
      </c>
      <c r="E1898" s="13" t="s">
        <v>13</v>
      </c>
      <c r="F1898" s="11" t="s">
        <v>71</v>
      </c>
      <c r="G1898" s="11" t="s">
        <v>69</v>
      </c>
      <c r="H1898" s="13">
        <v>100</v>
      </c>
    </row>
    <row r="1899" spans="1:8" x14ac:dyDescent="0.25">
      <c r="A1899" s="10">
        <v>36007</v>
      </c>
      <c r="B1899" s="11" t="s">
        <v>8</v>
      </c>
      <c r="C1899" s="11" t="s">
        <v>9</v>
      </c>
      <c r="D1899" s="11" t="s">
        <v>153</v>
      </c>
      <c r="E1899" s="13" t="s">
        <v>13</v>
      </c>
      <c r="F1899" s="11" t="s">
        <v>71</v>
      </c>
      <c r="G1899" s="11" t="s">
        <v>230</v>
      </c>
      <c r="H1899" s="13">
        <v>1675</v>
      </c>
    </row>
    <row r="1900" spans="1:8" x14ac:dyDescent="0.25">
      <c r="A1900" s="10">
        <v>36007</v>
      </c>
      <c r="B1900" s="11" t="s">
        <v>8</v>
      </c>
      <c r="C1900" s="11" t="s">
        <v>9</v>
      </c>
      <c r="D1900" s="11" t="s">
        <v>153</v>
      </c>
      <c r="E1900" s="13" t="s">
        <v>13</v>
      </c>
      <c r="F1900" s="11" t="s">
        <v>71</v>
      </c>
      <c r="G1900" s="11" t="s">
        <v>200</v>
      </c>
      <c r="H1900" s="13">
        <v>325</v>
      </c>
    </row>
    <row r="1901" spans="1:8" x14ac:dyDescent="0.25">
      <c r="A1901" s="10">
        <v>36007</v>
      </c>
      <c r="B1901" s="11" t="s">
        <v>8</v>
      </c>
      <c r="C1901" s="11" t="s">
        <v>9</v>
      </c>
      <c r="D1901" s="11" t="s">
        <v>153</v>
      </c>
      <c r="E1901" s="13" t="s">
        <v>13</v>
      </c>
      <c r="F1901" s="11" t="s">
        <v>71</v>
      </c>
      <c r="G1901" s="11" t="s">
        <v>117</v>
      </c>
      <c r="H1901" s="13">
        <v>340</v>
      </c>
    </row>
    <row r="1902" spans="1:8" x14ac:dyDescent="0.25">
      <c r="A1902" s="10">
        <v>36007</v>
      </c>
      <c r="B1902" s="11" t="s">
        <v>8</v>
      </c>
      <c r="C1902" s="11" t="s">
        <v>9</v>
      </c>
      <c r="D1902" s="11" t="s">
        <v>153</v>
      </c>
      <c r="E1902" s="13" t="s">
        <v>13</v>
      </c>
      <c r="F1902" s="11" t="s">
        <v>161</v>
      </c>
      <c r="G1902" s="11" t="s">
        <v>162</v>
      </c>
      <c r="H1902" s="13">
        <v>167</v>
      </c>
    </row>
    <row r="1903" spans="1:8" x14ac:dyDescent="0.25">
      <c r="A1903" s="10">
        <v>36007</v>
      </c>
      <c r="B1903" s="11" t="s">
        <v>8</v>
      </c>
      <c r="C1903" s="11" t="s">
        <v>9</v>
      </c>
      <c r="D1903" s="11" t="s">
        <v>153</v>
      </c>
      <c r="E1903" s="13" t="s">
        <v>13</v>
      </c>
      <c r="F1903" s="11" t="s">
        <v>571</v>
      </c>
      <c r="G1903" s="11" t="s">
        <v>364</v>
      </c>
      <c r="H1903" s="13">
        <v>285</v>
      </c>
    </row>
    <row r="1904" spans="1:8" x14ac:dyDescent="0.25">
      <c r="A1904" s="10">
        <v>36007</v>
      </c>
      <c r="B1904" s="11" t="s">
        <v>8</v>
      </c>
      <c r="C1904" s="11" t="s">
        <v>9</v>
      </c>
      <c r="D1904" s="11" t="s">
        <v>153</v>
      </c>
      <c r="E1904" s="13" t="s">
        <v>13</v>
      </c>
      <c r="F1904" s="11" t="s">
        <v>571</v>
      </c>
      <c r="G1904" s="11" t="s">
        <v>572</v>
      </c>
      <c r="H1904" s="13">
        <v>125</v>
      </c>
    </row>
    <row r="1905" spans="1:8" x14ac:dyDescent="0.25">
      <c r="A1905" s="10">
        <v>36007</v>
      </c>
      <c r="B1905" s="11" t="s">
        <v>8</v>
      </c>
      <c r="C1905" s="11" t="s">
        <v>9</v>
      </c>
      <c r="D1905" s="11" t="s">
        <v>153</v>
      </c>
      <c r="E1905" s="13" t="s">
        <v>13</v>
      </c>
      <c r="F1905" s="11" t="s">
        <v>138</v>
      </c>
      <c r="G1905" s="11" t="s">
        <v>205</v>
      </c>
      <c r="H1905" s="13">
        <v>1344</v>
      </c>
    </row>
    <row r="1906" spans="1:8" x14ac:dyDescent="0.25">
      <c r="A1906" s="10">
        <v>36007</v>
      </c>
      <c r="B1906" s="11" t="s">
        <v>8</v>
      </c>
      <c r="C1906" s="11" t="s">
        <v>9</v>
      </c>
      <c r="D1906" s="11" t="s">
        <v>153</v>
      </c>
      <c r="E1906" s="13" t="s">
        <v>13</v>
      </c>
      <c r="F1906" s="11" t="s">
        <v>19</v>
      </c>
      <c r="G1906" s="11" t="s">
        <v>589</v>
      </c>
      <c r="H1906" s="13">
        <v>125</v>
      </c>
    </row>
    <row r="1907" spans="1:8" x14ac:dyDescent="0.25">
      <c r="A1907" s="10">
        <v>36007</v>
      </c>
      <c r="B1907" s="11" t="s">
        <v>8</v>
      </c>
      <c r="C1907" s="11" t="s">
        <v>9</v>
      </c>
      <c r="D1907" s="11" t="s">
        <v>153</v>
      </c>
      <c r="E1907" s="13" t="s">
        <v>13</v>
      </c>
      <c r="F1907" s="11" t="s">
        <v>19</v>
      </c>
      <c r="G1907" s="11" t="s">
        <v>573</v>
      </c>
      <c r="H1907" s="13">
        <v>1815</v>
      </c>
    </row>
    <row r="1908" spans="1:8" x14ac:dyDescent="0.25">
      <c r="A1908" s="10">
        <v>36007</v>
      </c>
      <c r="B1908" s="11" t="s">
        <v>8</v>
      </c>
      <c r="C1908" s="11" t="s">
        <v>9</v>
      </c>
      <c r="D1908" s="11" t="s">
        <v>153</v>
      </c>
      <c r="E1908" s="13" t="s">
        <v>13</v>
      </c>
      <c r="F1908" s="11" t="s">
        <v>19</v>
      </c>
      <c r="G1908" s="11" t="s">
        <v>574</v>
      </c>
      <c r="H1908" s="13">
        <v>200</v>
      </c>
    </row>
    <row r="1909" spans="1:8" x14ac:dyDescent="0.25">
      <c r="A1909" s="10">
        <v>36007</v>
      </c>
      <c r="B1909" s="11" t="s">
        <v>8</v>
      </c>
      <c r="C1909" s="11" t="s">
        <v>9</v>
      </c>
      <c r="D1909" s="11" t="s">
        <v>153</v>
      </c>
      <c r="E1909" s="13" t="s">
        <v>13</v>
      </c>
      <c r="F1909" s="11" t="s">
        <v>34</v>
      </c>
      <c r="G1909" s="11" t="s">
        <v>36</v>
      </c>
      <c r="H1909" s="13">
        <v>779</v>
      </c>
    </row>
    <row r="1910" spans="1:8" x14ac:dyDescent="0.25">
      <c r="A1910" s="10">
        <v>36007</v>
      </c>
      <c r="B1910" s="11" t="s">
        <v>8</v>
      </c>
      <c r="C1910" s="11" t="s">
        <v>9</v>
      </c>
      <c r="D1910" s="11" t="s">
        <v>153</v>
      </c>
      <c r="E1910" s="13" t="s">
        <v>13</v>
      </c>
      <c r="F1910" s="11" t="s">
        <v>11</v>
      </c>
      <c r="G1910" s="11" t="s">
        <v>150</v>
      </c>
      <c r="H1910" s="13">
        <v>2340</v>
      </c>
    </row>
    <row r="1911" spans="1:8" x14ac:dyDescent="0.25">
      <c r="A1911" s="10">
        <v>36007</v>
      </c>
      <c r="B1911" s="11" t="s">
        <v>8</v>
      </c>
      <c r="C1911" s="11" t="s">
        <v>9</v>
      </c>
      <c r="D1911" s="11" t="s">
        <v>153</v>
      </c>
      <c r="E1911" s="13" t="s">
        <v>13</v>
      </c>
      <c r="F1911" s="11" t="s">
        <v>11</v>
      </c>
      <c r="G1911" s="11" t="s">
        <v>576</v>
      </c>
      <c r="H1911" s="13">
        <v>540</v>
      </c>
    </row>
    <row r="1912" spans="1:8" x14ac:dyDescent="0.25">
      <c r="A1912" s="10">
        <v>36007</v>
      </c>
      <c r="B1912" s="11" t="s">
        <v>8</v>
      </c>
      <c r="C1912" s="11" t="s">
        <v>9</v>
      </c>
      <c r="D1912" s="11" t="s">
        <v>153</v>
      </c>
      <c r="E1912" s="13" t="s">
        <v>13</v>
      </c>
      <c r="F1912" s="11" t="s">
        <v>126</v>
      </c>
      <c r="G1912" s="11" t="s">
        <v>570</v>
      </c>
      <c r="H1912" s="13">
        <v>352</v>
      </c>
    </row>
    <row r="1913" spans="1:8" x14ac:dyDescent="0.25">
      <c r="A1913" s="10">
        <v>36007</v>
      </c>
      <c r="B1913" s="11" t="s">
        <v>8</v>
      </c>
      <c r="C1913" s="11" t="s">
        <v>9</v>
      </c>
      <c r="D1913" s="11" t="s">
        <v>10</v>
      </c>
      <c r="E1913" s="13" t="s">
        <v>89</v>
      </c>
      <c r="F1913" s="11" t="s">
        <v>90</v>
      </c>
      <c r="G1913" s="11" t="s">
        <v>90</v>
      </c>
      <c r="H1913" s="13">
        <v>4289</v>
      </c>
    </row>
    <row r="1914" spans="1:8" x14ac:dyDescent="0.25">
      <c r="A1914" s="10">
        <v>36007</v>
      </c>
      <c r="B1914" s="11" t="s">
        <v>8</v>
      </c>
      <c r="C1914" s="11" t="s">
        <v>9</v>
      </c>
      <c r="D1914" s="11" t="s">
        <v>10</v>
      </c>
      <c r="E1914" s="13" t="s">
        <v>89</v>
      </c>
      <c r="F1914" s="11" t="s">
        <v>102</v>
      </c>
      <c r="G1914" s="11" t="s">
        <v>106</v>
      </c>
      <c r="H1914" s="13">
        <v>2507</v>
      </c>
    </row>
    <row r="1915" spans="1:8" x14ac:dyDescent="0.25">
      <c r="A1915" s="10">
        <v>36007</v>
      </c>
      <c r="B1915" s="11" t="s">
        <v>8</v>
      </c>
      <c r="C1915" s="11" t="s">
        <v>9</v>
      </c>
      <c r="D1915" s="11" t="s">
        <v>10</v>
      </c>
      <c r="E1915" s="13" t="s">
        <v>89</v>
      </c>
      <c r="F1915" s="11" t="s">
        <v>102</v>
      </c>
      <c r="G1915" s="11" t="s">
        <v>103</v>
      </c>
      <c r="H1915" s="13">
        <v>1173</v>
      </c>
    </row>
    <row r="1916" spans="1:8" x14ac:dyDescent="0.25">
      <c r="A1916" s="10">
        <v>36007</v>
      </c>
      <c r="B1916" s="11" t="s">
        <v>8</v>
      </c>
      <c r="C1916" s="11" t="s">
        <v>9</v>
      </c>
      <c r="D1916" s="11" t="s">
        <v>10</v>
      </c>
      <c r="E1916" s="13" t="s">
        <v>89</v>
      </c>
      <c r="F1916" s="11" t="s">
        <v>577</v>
      </c>
      <c r="G1916" s="11" t="s">
        <v>578</v>
      </c>
      <c r="H1916" s="13">
        <v>875</v>
      </c>
    </row>
    <row r="1917" spans="1:8" x14ac:dyDescent="0.25">
      <c r="A1917" s="10">
        <v>36007</v>
      </c>
      <c r="B1917" s="11" t="s">
        <v>8</v>
      </c>
      <c r="C1917" s="11" t="s">
        <v>9</v>
      </c>
      <c r="D1917" s="11" t="s">
        <v>10</v>
      </c>
      <c r="E1917" s="13" t="s">
        <v>89</v>
      </c>
      <c r="F1917" s="11" t="s">
        <v>577</v>
      </c>
      <c r="G1917" s="11" t="s">
        <v>569</v>
      </c>
      <c r="H1917" s="13">
        <v>650</v>
      </c>
    </row>
    <row r="1918" spans="1:8" x14ac:dyDescent="0.25">
      <c r="A1918" s="10">
        <v>36007</v>
      </c>
      <c r="B1918" s="11" t="s">
        <v>8</v>
      </c>
      <c r="C1918" s="11" t="s">
        <v>9</v>
      </c>
      <c r="D1918" s="11" t="s">
        <v>10</v>
      </c>
      <c r="E1918" s="13" t="s">
        <v>13</v>
      </c>
      <c r="F1918" s="11" t="s">
        <v>29</v>
      </c>
      <c r="G1918" s="11" t="s">
        <v>30</v>
      </c>
      <c r="H1918" s="13">
        <v>2569</v>
      </c>
    </row>
    <row r="1919" spans="1:8" x14ac:dyDescent="0.25">
      <c r="A1919" s="10">
        <v>36007</v>
      </c>
      <c r="B1919" s="11" t="s">
        <v>8</v>
      </c>
      <c r="C1919" s="11" t="s">
        <v>9</v>
      </c>
      <c r="D1919" s="11" t="s">
        <v>10</v>
      </c>
      <c r="E1919" s="13" t="s">
        <v>13</v>
      </c>
      <c r="F1919" s="11" t="s">
        <v>29</v>
      </c>
      <c r="G1919" s="11" t="s">
        <v>607</v>
      </c>
      <c r="H1919" s="13">
        <v>100</v>
      </c>
    </row>
    <row r="1920" spans="1:8" x14ac:dyDescent="0.25">
      <c r="A1920" s="10">
        <v>36007</v>
      </c>
      <c r="B1920" s="11" t="s">
        <v>8</v>
      </c>
      <c r="C1920" s="11" t="s">
        <v>9</v>
      </c>
      <c r="D1920" s="11" t="s">
        <v>10</v>
      </c>
      <c r="E1920" s="13" t="s">
        <v>13</v>
      </c>
      <c r="F1920" s="11" t="s">
        <v>71</v>
      </c>
      <c r="G1920" s="11" t="s">
        <v>580</v>
      </c>
      <c r="H1920" s="13">
        <v>3290</v>
      </c>
    </row>
    <row r="1921" spans="1:8" x14ac:dyDescent="0.25">
      <c r="A1921" s="10">
        <v>36007</v>
      </c>
      <c r="B1921" s="11" t="s">
        <v>8</v>
      </c>
      <c r="C1921" s="11" t="s">
        <v>9</v>
      </c>
      <c r="D1921" s="11" t="s">
        <v>10</v>
      </c>
      <c r="E1921" s="13" t="s">
        <v>13</v>
      </c>
      <c r="F1921" s="11" t="s">
        <v>71</v>
      </c>
      <c r="G1921" s="11" t="s">
        <v>575</v>
      </c>
      <c r="H1921" s="13">
        <v>3036</v>
      </c>
    </row>
    <row r="1922" spans="1:8" x14ac:dyDescent="0.25">
      <c r="A1922" s="10">
        <v>36007</v>
      </c>
      <c r="B1922" s="11" t="s">
        <v>8</v>
      </c>
      <c r="C1922" s="11" t="s">
        <v>9</v>
      </c>
      <c r="D1922" s="11" t="s">
        <v>10</v>
      </c>
      <c r="E1922" s="13" t="s">
        <v>13</v>
      </c>
      <c r="F1922" s="11" t="s">
        <v>71</v>
      </c>
      <c r="G1922" s="11" t="s">
        <v>69</v>
      </c>
      <c r="H1922" s="13">
        <v>4780</v>
      </c>
    </row>
    <row r="1923" spans="1:8" x14ac:dyDescent="0.25">
      <c r="A1923" s="10">
        <v>36007</v>
      </c>
      <c r="B1923" s="11" t="s">
        <v>8</v>
      </c>
      <c r="C1923" s="11" t="s">
        <v>9</v>
      </c>
      <c r="D1923" s="11" t="s">
        <v>10</v>
      </c>
      <c r="E1923" s="13" t="s">
        <v>13</v>
      </c>
      <c r="F1923" s="11" t="s">
        <v>71</v>
      </c>
      <c r="G1923" s="11" t="s">
        <v>230</v>
      </c>
      <c r="H1923" s="13">
        <v>1240</v>
      </c>
    </row>
    <row r="1924" spans="1:8" x14ac:dyDescent="0.25">
      <c r="A1924" s="10">
        <v>36007</v>
      </c>
      <c r="B1924" s="11" t="s">
        <v>8</v>
      </c>
      <c r="C1924" s="11" t="s">
        <v>9</v>
      </c>
      <c r="D1924" s="11" t="s">
        <v>10</v>
      </c>
      <c r="E1924" s="13" t="s">
        <v>13</v>
      </c>
      <c r="F1924" s="11" t="s">
        <v>71</v>
      </c>
      <c r="G1924" s="11" t="s">
        <v>200</v>
      </c>
      <c r="H1924" s="13">
        <v>2826</v>
      </c>
    </row>
    <row r="1925" spans="1:8" x14ac:dyDescent="0.25">
      <c r="A1925" s="10">
        <v>36007</v>
      </c>
      <c r="B1925" s="11" t="s">
        <v>8</v>
      </c>
      <c r="C1925" s="11" t="s">
        <v>9</v>
      </c>
      <c r="D1925" s="11" t="s">
        <v>10</v>
      </c>
      <c r="E1925" s="13" t="s">
        <v>13</v>
      </c>
      <c r="F1925" s="11" t="s">
        <v>71</v>
      </c>
      <c r="G1925" s="11" t="s">
        <v>117</v>
      </c>
      <c r="H1925" s="13">
        <v>4314</v>
      </c>
    </row>
    <row r="1926" spans="1:8" x14ac:dyDescent="0.25">
      <c r="A1926" s="10">
        <v>36007</v>
      </c>
      <c r="B1926" s="11" t="s">
        <v>8</v>
      </c>
      <c r="C1926" s="11" t="s">
        <v>9</v>
      </c>
      <c r="D1926" s="11" t="s">
        <v>10</v>
      </c>
      <c r="E1926" s="13" t="s">
        <v>13</v>
      </c>
      <c r="F1926" s="11" t="s">
        <v>161</v>
      </c>
      <c r="G1926" s="11" t="s">
        <v>581</v>
      </c>
      <c r="H1926" s="13">
        <v>1825</v>
      </c>
    </row>
    <row r="1927" spans="1:8" x14ac:dyDescent="0.25">
      <c r="A1927" s="10">
        <v>36007</v>
      </c>
      <c r="B1927" s="11" t="s">
        <v>8</v>
      </c>
      <c r="C1927" s="11" t="s">
        <v>9</v>
      </c>
      <c r="D1927" s="11" t="s">
        <v>10</v>
      </c>
      <c r="E1927" s="13" t="s">
        <v>13</v>
      </c>
      <c r="F1927" s="11" t="s">
        <v>161</v>
      </c>
      <c r="G1927" s="11" t="s">
        <v>162</v>
      </c>
      <c r="H1927" s="13">
        <v>1319</v>
      </c>
    </row>
    <row r="1928" spans="1:8" x14ac:dyDescent="0.25">
      <c r="A1928" s="10">
        <v>36007</v>
      </c>
      <c r="B1928" s="11" t="s">
        <v>8</v>
      </c>
      <c r="C1928" s="11" t="s">
        <v>9</v>
      </c>
      <c r="D1928" s="11" t="s">
        <v>10</v>
      </c>
      <c r="E1928" s="13" t="s">
        <v>13</v>
      </c>
      <c r="F1928" s="11" t="s">
        <v>161</v>
      </c>
      <c r="G1928" s="11" t="s">
        <v>582</v>
      </c>
      <c r="H1928" s="13">
        <v>1787</v>
      </c>
    </row>
    <row r="1929" spans="1:8" x14ac:dyDescent="0.25">
      <c r="A1929" s="10">
        <v>36007</v>
      </c>
      <c r="B1929" s="11" t="s">
        <v>8</v>
      </c>
      <c r="C1929" s="11" t="s">
        <v>9</v>
      </c>
      <c r="D1929" s="11" t="s">
        <v>10</v>
      </c>
      <c r="E1929" s="13" t="s">
        <v>13</v>
      </c>
      <c r="F1929" s="11" t="s">
        <v>161</v>
      </c>
      <c r="G1929" s="11" t="s">
        <v>167</v>
      </c>
      <c r="H1929" s="13">
        <v>8467</v>
      </c>
    </row>
    <row r="1930" spans="1:8" x14ac:dyDescent="0.25">
      <c r="A1930" s="10">
        <v>36007</v>
      </c>
      <c r="B1930" s="11" t="s">
        <v>8</v>
      </c>
      <c r="C1930" s="11" t="s">
        <v>9</v>
      </c>
      <c r="D1930" s="11" t="s">
        <v>10</v>
      </c>
      <c r="E1930" s="13" t="s">
        <v>13</v>
      </c>
      <c r="F1930" s="11" t="s">
        <v>571</v>
      </c>
      <c r="G1930" s="11" t="s">
        <v>364</v>
      </c>
      <c r="H1930" s="13">
        <v>495</v>
      </c>
    </row>
    <row r="1931" spans="1:8" x14ac:dyDescent="0.25">
      <c r="A1931" s="10">
        <v>36007</v>
      </c>
      <c r="B1931" s="11" t="s">
        <v>8</v>
      </c>
      <c r="C1931" s="11" t="s">
        <v>9</v>
      </c>
      <c r="D1931" s="11" t="s">
        <v>10</v>
      </c>
      <c r="E1931" s="13" t="s">
        <v>13</v>
      </c>
      <c r="F1931" s="11" t="s">
        <v>571</v>
      </c>
      <c r="G1931" s="11" t="s">
        <v>133</v>
      </c>
      <c r="H1931" s="13">
        <v>4699</v>
      </c>
    </row>
    <row r="1932" spans="1:8" x14ac:dyDescent="0.25">
      <c r="A1932" s="10">
        <v>36007</v>
      </c>
      <c r="B1932" s="11" t="s">
        <v>8</v>
      </c>
      <c r="C1932" s="11" t="s">
        <v>9</v>
      </c>
      <c r="D1932" s="11" t="s">
        <v>10</v>
      </c>
      <c r="E1932" s="13" t="s">
        <v>13</v>
      </c>
      <c r="F1932" s="11" t="s">
        <v>571</v>
      </c>
      <c r="G1932" s="11" t="s">
        <v>572</v>
      </c>
      <c r="H1932" s="13">
        <v>4281</v>
      </c>
    </row>
    <row r="1933" spans="1:8" x14ac:dyDescent="0.25">
      <c r="A1933" s="10">
        <v>36007</v>
      </c>
      <c r="B1933" s="11" t="s">
        <v>8</v>
      </c>
      <c r="C1933" s="11" t="s">
        <v>9</v>
      </c>
      <c r="D1933" s="11" t="s">
        <v>10</v>
      </c>
      <c r="E1933" s="13" t="s">
        <v>13</v>
      </c>
      <c r="F1933" s="11" t="s">
        <v>138</v>
      </c>
      <c r="G1933" s="11" t="s">
        <v>205</v>
      </c>
      <c r="H1933" s="13">
        <v>6736</v>
      </c>
    </row>
    <row r="1934" spans="1:8" x14ac:dyDescent="0.25">
      <c r="A1934" s="10">
        <v>36007</v>
      </c>
      <c r="B1934" s="11" t="s">
        <v>8</v>
      </c>
      <c r="C1934" s="11" t="s">
        <v>9</v>
      </c>
      <c r="D1934" s="11" t="s">
        <v>10</v>
      </c>
      <c r="E1934" s="13" t="s">
        <v>13</v>
      </c>
      <c r="F1934" s="11" t="s">
        <v>138</v>
      </c>
      <c r="G1934" s="11" t="s">
        <v>583</v>
      </c>
      <c r="H1934" s="13">
        <v>427</v>
      </c>
    </row>
    <row r="1935" spans="1:8" x14ac:dyDescent="0.25">
      <c r="A1935" s="10">
        <v>36007</v>
      </c>
      <c r="B1935" s="11" t="s">
        <v>8</v>
      </c>
      <c r="C1935" s="11" t="s">
        <v>9</v>
      </c>
      <c r="D1935" s="11" t="s">
        <v>10</v>
      </c>
      <c r="E1935" s="13" t="s">
        <v>13</v>
      </c>
      <c r="F1935" s="11" t="s">
        <v>138</v>
      </c>
      <c r="G1935" s="11" t="s">
        <v>584</v>
      </c>
      <c r="H1935" s="13">
        <v>875</v>
      </c>
    </row>
    <row r="1936" spans="1:8" x14ac:dyDescent="0.25">
      <c r="A1936" s="10">
        <v>36007</v>
      </c>
      <c r="B1936" s="11" t="s">
        <v>8</v>
      </c>
      <c r="C1936" s="11" t="s">
        <v>9</v>
      </c>
      <c r="D1936" s="11" t="s">
        <v>10</v>
      </c>
      <c r="E1936" s="13" t="s">
        <v>13</v>
      </c>
      <c r="F1936" s="11" t="s">
        <v>138</v>
      </c>
      <c r="G1936" s="11" t="s">
        <v>139</v>
      </c>
      <c r="H1936" s="13">
        <v>1389</v>
      </c>
    </row>
    <row r="1937" spans="1:8" x14ac:dyDescent="0.25">
      <c r="A1937" s="10">
        <v>36007</v>
      </c>
      <c r="B1937" s="11" t="s">
        <v>8</v>
      </c>
      <c r="C1937" s="11" t="s">
        <v>9</v>
      </c>
      <c r="D1937" s="11" t="s">
        <v>10</v>
      </c>
      <c r="E1937" s="13" t="s">
        <v>13</v>
      </c>
      <c r="F1937" s="11" t="s">
        <v>138</v>
      </c>
      <c r="G1937" s="11" t="s">
        <v>585</v>
      </c>
      <c r="H1937" s="13">
        <v>865</v>
      </c>
    </row>
    <row r="1938" spans="1:8" x14ac:dyDescent="0.25">
      <c r="A1938" s="10">
        <v>36007</v>
      </c>
      <c r="B1938" s="11" t="s">
        <v>8</v>
      </c>
      <c r="C1938" s="11" t="s">
        <v>9</v>
      </c>
      <c r="D1938" s="11" t="s">
        <v>10</v>
      </c>
      <c r="E1938" s="13" t="s">
        <v>13</v>
      </c>
      <c r="F1938" s="11" t="s">
        <v>111</v>
      </c>
      <c r="G1938" s="11" t="s">
        <v>112</v>
      </c>
      <c r="H1938" s="13">
        <v>10469</v>
      </c>
    </row>
    <row r="1939" spans="1:8" x14ac:dyDescent="0.25">
      <c r="A1939" s="10">
        <v>36007</v>
      </c>
      <c r="B1939" s="11" t="s">
        <v>8</v>
      </c>
      <c r="C1939" s="11" t="s">
        <v>9</v>
      </c>
      <c r="D1939" s="11" t="s">
        <v>10</v>
      </c>
      <c r="E1939" s="13" t="s">
        <v>13</v>
      </c>
      <c r="F1939" s="11" t="s">
        <v>111</v>
      </c>
      <c r="G1939" s="11" t="s">
        <v>267</v>
      </c>
      <c r="H1939" s="13">
        <v>1210</v>
      </c>
    </row>
    <row r="1940" spans="1:8" x14ac:dyDescent="0.25">
      <c r="A1940" s="10">
        <v>36007</v>
      </c>
      <c r="B1940" s="11" t="s">
        <v>8</v>
      </c>
      <c r="C1940" s="11" t="s">
        <v>9</v>
      </c>
      <c r="D1940" s="11" t="s">
        <v>10</v>
      </c>
      <c r="E1940" s="13" t="s">
        <v>13</v>
      </c>
      <c r="F1940" s="11" t="s">
        <v>111</v>
      </c>
      <c r="G1940" s="11" t="s">
        <v>356</v>
      </c>
      <c r="H1940" s="13">
        <v>1190</v>
      </c>
    </row>
    <row r="1941" spans="1:8" x14ac:dyDescent="0.25">
      <c r="A1941" s="10">
        <v>36007</v>
      </c>
      <c r="B1941" s="11" t="s">
        <v>8</v>
      </c>
      <c r="C1941" s="11" t="s">
        <v>9</v>
      </c>
      <c r="D1941" s="11" t="s">
        <v>10</v>
      </c>
      <c r="E1941" s="13" t="s">
        <v>13</v>
      </c>
      <c r="F1941" s="11" t="s">
        <v>111</v>
      </c>
      <c r="G1941" s="11" t="s">
        <v>586</v>
      </c>
      <c r="H1941" s="13">
        <v>725</v>
      </c>
    </row>
    <row r="1942" spans="1:8" x14ac:dyDescent="0.25">
      <c r="A1942" s="10">
        <v>36007</v>
      </c>
      <c r="B1942" s="11" t="s">
        <v>8</v>
      </c>
      <c r="C1942" s="11" t="s">
        <v>9</v>
      </c>
      <c r="D1942" s="11" t="s">
        <v>10</v>
      </c>
      <c r="E1942" s="13" t="s">
        <v>13</v>
      </c>
      <c r="F1942" s="11" t="s">
        <v>248</v>
      </c>
      <c r="G1942" s="11" t="s">
        <v>262</v>
      </c>
      <c r="H1942" s="13">
        <v>6225</v>
      </c>
    </row>
    <row r="1943" spans="1:8" x14ac:dyDescent="0.25">
      <c r="A1943" s="10">
        <v>36007</v>
      </c>
      <c r="B1943" s="11" t="s">
        <v>8</v>
      </c>
      <c r="C1943" s="11" t="s">
        <v>9</v>
      </c>
      <c r="D1943" s="11" t="s">
        <v>10</v>
      </c>
      <c r="E1943" s="13" t="s">
        <v>13</v>
      </c>
      <c r="F1943" s="11" t="s">
        <v>248</v>
      </c>
      <c r="G1943" s="11" t="s">
        <v>587</v>
      </c>
      <c r="H1943" s="13">
        <v>2520</v>
      </c>
    </row>
    <row r="1944" spans="1:8" x14ac:dyDescent="0.25">
      <c r="A1944" s="10">
        <v>36007</v>
      </c>
      <c r="B1944" s="11" t="s">
        <v>8</v>
      </c>
      <c r="C1944" s="11" t="s">
        <v>9</v>
      </c>
      <c r="D1944" s="11" t="s">
        <v>10</v>
      </c>
      <c r="E1944" s="13" t="s">
        <v>13</v>
      </c>
      <c r="F1944" s="11" t="s">
        <v>248</v>
      </c>
      <c r="G1944" s="11" t="s">
        <v>588</v>
      </c>
      <c r="H1944" s="13">
        <v>3696</v>
      </c>
    </row>
    <row r="1945" spans="1:8" x14ac:dyDescent="0.25">
      <c r="A1945" s="10">
        <v>36007</v>
      </c>
      <c r="B1945" s="11" t="s">
        <v>8</v>
      </c>
      <c r="C1945" s="11" t="s">
        <v>9</v>
      </c>
      <c r="D1945" s="11" t="s">
        <v>10</v>
      </c>
      <c r="E1945" s="13" t="s">
        <v>13</v>
      </c>
      <c r="F1945" s="11" t="s">
        <v>248</v>
      </c>
      <c r="G1945" s="11" t="s">
        <v>43</v>
      </c>
      <c r="H1945" s="13">
        <v>919</v>
      </c>
    </row>
    <row r="1946" spans="1:8" x14ac:dyDescent="0.25">
      <c r="A1946" s="10">
        <v>36007</v>
      </c>
      <c r="B1946" s="11" t="s">
        <v>8</v>
      </c>
      <c r="C1946" s="11" t="s">
        <v>9</v>
      </c>
      <c r="D1946" s="11" t="s">
        <v>10</v>
      </c>
      <c r="E1946" s="13" t="s">
        <v>13</v>
      </c>
      <c r="F1946" s="11" t="s">
        <v>19</v>
      </c>
      <c r="G1946" s="11" t="s">
        <v>589</v>
      </c>
      <c r="H1946" s="13">
        <v>925</v>
      </c>
    </row>
    <row r="1947" spans="1:8" x14ac:dyDescent="0.25">
      <c r="A1947" s="10">
        <v>36007</v>
      </c>
      <c r="B1947" s="11" t="s">
        <v>8</v>
      </c>
      <c r="C1947" s="11" t="s">
        <v>9</v>
      </c>
      <c r="D1947" s="11" t="s">
        <v>10</v>
      </c>
      <c r="E1947" s="13" t="s">
        <v>13</v>
      </c>
      <c r="F1947" s="11" t="s">
        <v>19</v>
      </c>
      <c r="G1947" s="11" t="s">
        <v>573</v>
      </c>
      <c r="H1947" s="13">
        <v>15187</v>
      </c>
    </row>
    <row r="1948" spans="1:8" x14ac:dyDescent="0.25">
      <c r="A1948" s="10">
        <v>36007</v>
      </c>
      <c r="B1948" s="11" t="s">
        <v>8</v>
      </c>
      <c r="C1948" s="11" t="s">
        <v>9</v>
      </c>
      <c r="D1948" s="11" t="s">
        <v>10</v>
      </c>
      <c r="E1948" s="13" t="s">
        <v>13</v>
      </c>
      <c r="F1948" s="11" t="s">
        <v>19</v>
      </c>
      <c r="G1948" s="11" t="s">
        <v>590</v>
      </c>
      <c r="H1948" s="13">
        <v>5960</v>
      </c>
    </row>
    <row r="1949" spans="1:8" x14ac:dyDescent="0.25">
      <c r="A1949" s="10">
        <v>36007</v>
      </c>
      <c r="B1949" s="11" t="s">
        <v>8</v>
      </c>
      <c r="C1949" s="11" t="s">
        <v>9</v>
      </c>
      <c r="D1949" s="11" t="s">
        <v>10</v>
      </c>
      <c r="E1949" s="13" t="s">
        <v>13</v>
      </c>
      <c r="F1949" s="11" t="s">
        <v>19</v>
      </c>
      <c r="G1949" s="11" t="s">
        <v>574</v>
      </c>
      <c r="H1949" s="13">
        <v>10020</v>
      </c>
    </row>
    <row r="1950" spans="1:8" x14ac:dyDescent="0.25">
      <c r="A1950" s="10">
        <v>36007</v>
      </c>
      <c r="B1950" s="11" t="s">
        <v>8</v>
      </c>
      <c r="C1950" s="11" t="s">
        <v>9</v>
      </c>
      <c r="D1950" s="11" t="s">
        <v>10</v>
      </c>
      <c r="E1950" s="13" t="s">
        <v>13</v>
      </c>
      <c r="F1950" s="11" t="s">
        <v>19</v>
      </c>
      <c r="G1950" s="11" t="s">
        <v>21</v>
      </c>
      <c r="H1950" s="13">
        <v>3134</v>
      </c>
    </row>
    <row r="1951" spans="1:8" x14ac:dyDescent="0.25">
      <c r="A1951" s="10">
        <v>36007</v>
      </c>
      <c r="B1951" s="11" t="s">
        <v>8</v>
      </c>
      <c r="C1951" s="11" t="s">
        <v>9</v>
      </c>
      <c r="D1951" s="11" t="s">
        <v>10</v>
      </c>
      <c r="E1951" s="13" t="s">
        <v>13</v>
      </c>
      <c r="F1951" s="11" t="s">
        <v>591</v>
      </c>
      <c r="G1951" s="11" t="s">
        <v>608</v>
      </c>
      <c r="H1951" s="13">
        <v>1125</v>
      </c>
    </row>
    <row r="1952" spans="1:8" x14ac:dyDescent="0.25">
      <c r="A1952" s="10">
        <v>36007</v>
      </c>
      <c r="B1952" s="11" t="s">
        <v>8</v>
      </c>
      <c r="C1952" s="11" t="s">
        <v>9</v>
      </c>
      <c r="D1952" s="11" t="s">
        <v>10</v>
      </c>
      <c r="E1952" s="13" t="s">
        <v>13</v>
      </c>
      <c r="F1952" s="11" t="s">
        <v>591</v>
      </c>
      <c r="G1952" s="11" t="s">
        <v>592</v>
      </c>
      <c r="H1952" s="13">
        <v>1100</v>
      </c>
    </row>
    <row r="1953" spans="1:8" x14ac:dyDescent="0.25">
      <c r="A1953" s="10">
        <v>36007</v>
      </c>
      <c r="B1953" s="11" t="s">
        <v>8</v>
      </c>
      <c r="C1953" s="11" t="s">
        <v>9</v>
      </c>
      <c r="D1953" s="11" t="s">
        <v>10</v>
      </c>
      <c r="E1953" s="13" t="s">
        <v>13</v>
      </c>
      <c r="F1953" s="11" t="s">
        <v>34</v>
      </c>
      <c r="G1953" s="11" t="s">
        <v>593</v>
      </c>
      <c r="H1953" s="13">
        <v>117</v>
      </c>
    </row>
    <row r="1954" spans="1:8" x14ac:dyDescent="0.25">
      <c r="A1954" s="10">
        <v>36007</v>
      </c>
      <c r="B1954" s="11" t="s">
        <v>8</v>
      </c>
      <c r="C1954" s="11" t="s">
        <v>9</v>
      </c>
      <c r="D1954" s="11" t="s">
        <v>10</v>
      </c>
      <c r="E1954" s="13" t="s">
        <v>13</v>
      </c>
      <c r="F1954" s="11" t="s">
        <v>34</v>
      </c>
      <c r="G1954" s="11" t="s">
        <v>171</v>
      </c>
      <c r="H1954" s="13">
        <v>1868</v>
      </c>
    </row>
    <row r="1955" spans="1:8" x14ac:dyDescent="0.25">
      <c r="A1955" s="10">
        <v>36007</v>
      </c>
      <c r="B1955" s="11" t="s">
        <v>8</v>
      </c>
      <c r="C1955" s="11" t="s">
        <v>9</v>
      </c>
      <c r="D1955" s="11" t="s">
        <v>10</v>
      </c>
      <c r="E1955" s="13" t="s">
        <v>13</v>
      </c>
      <c r="F1955" s="11" t="s">
        <v>34</v>
      </c>
      <c r="G1955" s="11" t="s">
        <v>57</v>
      </c>
      <c r="H1955" s="13">
        <v>5745</v>
      </c>
    </row>
    <row r="1956" spans="1:8" x14ac:dyDescent="0.25">
      <c r="A1956" s="10">
        <v>36007</v>
      </c>
      <c r="B1956" s="11" t="s">
        <v>8</v>
      </c>
      <c r="C1956" s="11" t="s">
        <v>9</v>
      </c>
      <c r="D1956" s="11" t="s">
        <v>10</v>
      </c>
      <c r="E1956" s="13" t="s">
        <v>13</v>
      </c>
      <c r="F1956" s="11" t="s">
        <v>34</v>
      </c>
      <c r="G1956" s="11" t="s">
        <v>47</v>
      </c>
      <c r="H1956" s="13">
        <v>1995</v>
      </c>
    </row>
    <row r="1957" spans="1:8" x14ac:dyDescent="0.25">
      <c r="A1957" s="10">
        <v>36007</v>
      </c>
      <c r="B1957" s="11" t="s">
        <v>8</v>
      </c>
      <c r="C1957" s="11" t="s">
        <v>9</v>
      </c>
      <c r="D1957" s="11" t="s">
        <v>10</v>
      </c>
      <c r="E1957" s="13" t="s">
        <v>13</v>
      </c>
      <c r="F1957" s="11" t="s">
        <v>34</v>
      </c>
      <c r="G1957" s="11" t="s">
        <v>36</v>
      </c>
      <c r="H1957" s="13">
        <v>6192</v>
      </c>
    </row>
    <row r="1958" spans="1:8" x14ac:dyDescent="0.25">
      <c r="A1958" s="10">
        <v>36007</v>
      </c>
      <c r="B1958" s="11" t="s">
        <v>8</v>
      </c>
      <c r="C1958" s="11" t="s">
        <v>9</v>
      </c>
      <c r="D1958" s="11" t="s">
        <v>10</v>
      </c>
      <c r="E1958" s="13" t="s">
        <v>13</v>
      </c>
      <c r="F1958" s="11" t="s">
        <v>42</v>
      </c>
      <c r="G1958" s="11" t="s">
        <v>594</v>
      </c>
      <c r="H1958" s="13">
        <v>1613</v>
      </c>
    </row>
    <row r="1959" spans="1:8" x14ac:dyDescent="0.25">
      <c r="A1959" s="10">
        <v>36007</v>
      </c>
      <c r="B1959" s="11" t="s">
        <v>8</v>
      </c>
      <c r="C1959" s="11" t="s">
        <v>9</v>
      </c>
      <c r="D1959" s="11" t="s">
        <v>10</v>
      </c>
      <c r="E1959" s="13" t="s">
        <v>13</v>
      </c>
      <c r="F1959" s="11" t="s">
        <v>42</v>
      </c>
      <c r="G1959" s="11" t="s">
        <v>595</v>
      </c>
      <c r="H1959" s="13">
        <v>1675</v>
      </c>
    </row>
    <row r="1960" spans="1:8" x14ac:dyDescent="0.25">
      <c r="A1960" s="10">
        <v>36007</v>
      </c>
      <c r="B1960" s="11" t="s">
        <v>8</v>
      </c>
      <c r="C1960" s="11" t="s">
        <v>9</v>
      </c>
      <c r="D1960" s="11" t="s">
        <v>10</v>
      </c>
      <c r="E1960" s="13" t="s">
        <v>13</v>
      </c>
      <c r="F1960" s="11" t="s">
        <v>14</v>
      </c>
      <c r="G1960" s="11" t="s">
        <v>94</v>
      </c>
      <c r="H1960" s="13">
        <v>6210</v>
      </c>
    </row>
    <row r="1961" spans="1:8" x14ac:dyDescent="0.25">
      <c r="A1961" s="10">
        <v>36007</v>
      </c>
      <c r="B1961" s="11" t="s">
        <v>8</v>
      </c>
      <c r="C1961" s="11" t="s">
        <v>9</v>
      </c>
      <c r="D1961" s="11" t="s">
        <v>10</v>
      </c>
      <c r="E1961" s="13" t="s">
        <v>13</v>
      </c>
      <c r="F1961" s="11" t="s">
        <v>14</v>
      </c>
      <c r="G1961" s="11" t="s">
        <v>596</v>
      </c>
      <c r="H1961" s="13">
        <v>2195</v>
      </c>
    </row>
    <row r="1962" spans="1:8" x14ac:dyDescent="0.25">
      <c r="A1962" s="10">
        <v>36007</v>
      </c>
      <c r="B1962" s="11" t="s">
        <v>8</v>
      </c>
      <c r="C1962" s="11" t="s">
        <v>9</v>
      </c>
      <c r="D1962" s="11" t="s">
        <v>10</v>
      </c>
      <c r="E1962" s="13" t="s">
        <v>13</v>
      </c>
      <c r="F1962" s="11" t="s">
        <v>14</v>
      </c>
      <c r="G1962" s="11" t="s">
        <v>597</v>
      </c>
      <c r="H1962" s="13">
        <v>1655</v>
      </c>
    </row>
    <row r="1963" spans="1:8" x14ac:dyDescent="0.25">
      <c r="A1963" s="10">
        <v>36007</v>
      </c>
      <c r="B1963" s="11" t="s">
        <v>8</v>
      </c>
      <c r="C1963" s="11" t="s">
        <v>9</v>
      </c>
      <c r="D1963" s="11" t="s">
        <v>10</v>
      </c>
      <c r="E1963" s="13" t="s">
        <v>13</v>
      </c>
      <c r="F1963" s="11" t="s">
        <v>11</v>
      </c>
      <c r="G1963" s="11" t="s">
        <v>598</v>
      </c>
      <c r="H1963" s="13">
        <v>2576</v>
      </c>
    </row>
    <row r="1964" spans="1:8" x14ac:dyDescent="0.25">
      <c r="A1964" s="10">
        <v>36007</v>
      </c>
      <c r="B1964" s="11" t="s">
        <v>8</v>
      </c>
      <c r="C1964" s="11" t="s">
        <v>9</v>
      </c>
      <c r="D1964" s="11" t="s">
        <v>10</v>
      </c>
      <c r="E1964" s="13" t="s">
        <v>13</v>
      </c>
      <c r="F1964" s="11" t="s">
        <v>11</v>
      </c>
      <c r="G1964" s="11" t="s">
        <v>150</v>
      </c>
      <c r="H1964" s="13">
        <v>7298</v>
      </c>
    </row>
    <row r="1965" spans="1:8" x14ac:dyDescent="0.25">
      <c r="A1965" s="10">
        <v>36007</v>
      </c>
      <c r="B1965" s="11" t="s">
        <v>8</v>
      </c>
      <c r="C1965" s="11" t="s">
        <v>9</v>
      </c>
      <c r="D1965" s="11" t="s">
        <v>10</v>
      </c>
      <c r="E1965" s="13" t="s">
        <v>13</v>
      </c>
      <c r="F1965" s="11" t="s">
        <v>11</v>
      </c>
      <c r="G1965" s="11" t="s">
        <v>576</v>
      </c>
      <c r="H1965" s="13">
        <v>10489</v>
      </c>
    </row>
    <row r="1966" spans="1:8" x14ac:dyDescent="0.25">
      <c r="A1966" s="10">
        <v>36007</v>
      </c>
      <c r="B1966" s="11" t="s">
        <v>8</v>
      </c>
      <c r="C1966" s="11" t="s">
        <v>9</v>
      </c>
      <c r="D1966" s="11" t="s">
        <v>10</v>
      </c>
      <c r="E1966" s="13" t="s">
        <v>13</v>
      </c>
      <c r="F1966" s="11" t="s">
        <v>126</v>
      </c>
      <c r="G1966" s="11" t="s">
        <v>599</v>
      </c>
      <c r="H1966" s="13">
        <v>3389</v>
      </c>
    </row>
    <row r="1967" spans="1:8" x14ac:dyDescent="0.25">
      <c r="A1967" s="10">
        <v>36007</v>
      </c>
      <c r="B1967" s="11" t="s">
        <v>8</v>
      </c>
      <c r="C1967" s="11" t="s">
        <v>9</v>
      </c>
      <c r="D1967" s="11" t="s">
        <v>10</v>
      </c>
      <c r="E1967" s="13" t="s">
        <v>13</v>
      </c>
      <c r="F1967" s="11" t="s">
        <v>126</v>
      </c>
      <c r="G1967" s="11" t="s">
        <v>570</v>
      </c>
      <c r="H1967" s="13">
        <v>1610</v>
      </c>
    </row>
    <row r="1968" spans="1:8" x14ac:dyDescent="0.25">
      <c r="A1968" s="10">
        <v>36007</v>
      </c>
      <c r="B1968" s="11" t="s">
        <v>8</v>
      </c>
      <c r="C1968" s="11" t="s">
        <v>9</v>
      </c>
      <c r="D1968" s="11" t="s">
        <v>10</v>
      </c>
      <c r="E1968" s="13" t="s">
        <v>13</v>
      </c>
      <c r="F1968" s="11" t="s">
        <v>126</v>
      </c>
      <c r="G1968" s="11" t="s">
        <v>600</v>
      </c>
      <c r="H1968" s="13">
        <v>200</v>
      </c>
    </row>
    <row r="1969" spans="1:8" x14ac:dyDescent="0.25">
      <c r="A1969" s="10">
        <v>36007</v>
      </c>
      <c r="B1969" s="11" t="s">
        <v>8</v>
      </c>
      <c r="C1969" s="11" t="s">
        <v>9</v>
      </c>
      <c r="D1969" s="11" t="s">
        <v>10</v>
      </c>
      <c r="E1969" s="13" t="s">
        <v>188</v>
      </c>
      <c r="F1969" s="11" t="s">
        <v>188</v>
      </c>
      <c r="G1969" s="11" t="s">
        <v>602</v>
      </c>
      <c r="H1969" s="13">
        <v>720</v>
      </c>
    </row>
    <row r="1970" spans="1:8" x14ac:dyDescent="0.25">
      <c r="A1970" s="10">
        <v>36007</v>
      </c>
      <c r="B1970" s="11" t="s">
        <v>8</v>
      </c>
      <c r="C1970" s="11" t="s">
        <v>9</v>
      </c>
      <c r="D1970" s="11" t="s">
        <v>10</v>
      </c>
      <c r="E1970" s="13" t="s">
        <v>188</v>
      </c>
      <c r="F1970" s="11" t="s">
        <v>188</v>
      </c>
      <c r="G1970" s="11" t="s">
        <v>187</v>
      </c>
      <c r="H1970" s="13">
        <v>9469</v>
      </c>
    </row>
    <row r="1971" spans="1:8" x14ac:dyDescent="0.25">
      <c r="A1971" s="10">
        <v>36007</v>
      </c>
      <c r="B1971" s="11" t="s">
        <v>8</v>
      </c>
      <c r="C1971" s="11" t="s">
        <v>463</v>
      </c>
      <c r="D1971" s="11" t="s">
        <v>464</v>
      </c>
      <c r="E1971" s="13" t="s">
        <v>89</v>
      </c>
      <c r="F1971" s="11" t="s">
        <v>102</v>
      </c>
      <c r="G1971" s="11" t="s">
        <v>103</v>
      </c>
      <c r="H1971" s="13">
        <v>340</v>
      </c>
    </row>
    <row r="1972" spans="1:8" x14ac:dyDescent="0.25">
      <c r="A1972" s="10">
        <v>36007</v>
      </c>
      <c r="B1972" s="11" t="s">
        <v>8</v>
      </c>
      <c r="C1972" s="11" t="s">
        <v>463</v>
      </c>
      <c r="D1972" s="11" t="s">
        <v>464</v>
      </c>
      <c r="E1972" s="13" t="s">
        <v>13</v>
      </c>
      <c r="F1972" s="11" t="s">
        <v>71</v>
      </c>
      <c r="G1972" s="11" t="s">
        <v>200</v>
      </c>
      <c r="H1972" s="13">
        <v>300</v>
      </c>
    </row>
    <row r="1973" spans="1:8" x14ac:dyDescent="0.25">
      <c r="A1973" s="10">
        <v>36007</v>
      </c>
      <c r="B1973" s="11" t="s">
        <v>97</v>
      </c>
      <c r="C1973" s="11" t="s">
        <v>98</v>
      </c>
      <c r="D1973" s="11" t="s">
        <v>99</v>
      </c>
      <c r="E1973" s="13" t="s">
        <v>89</v>
      </c>
      <c r="F1973" s="11" t="s">
        <v>102</v>
      </c>
      <c r="G1973" s="11" t="s">
        <v>106</v>
      </c>
      <c r="H1973" s="13">
        <v>260</v>
      </c>
    </row>
    <row r="1974" spans="1:8" x14ac:dyDescent="0.25">
      <c r="A1974" s="10">
        <v>36007</v>
      </c>
      <c r="B1974" s="11" t="s">
        <v>97</v>
      </c>
      <c r="C1974" s="11" t="s">
        <v>98</v>
      </c>
      <c r="D1974" s="11" t="s">
        <v>99</v>
      </c>
      <c r="E1974" s="13" t="s">
        <v>89</v>
      </c>
      <c r="F1974" s="11" t="s">
        <v>102</v>
      </c>
      <c r="G1974" s="11" t="s">
        <v>103</v>
      </c>
      <c r="H1974" s="13">
        <v>1342</v>
      </c>
    </row>
    <row r="1975" spans="1:8" x14ac:dyDescent="0.25">
      <c r="A1975" s="10">
        <v>36007</v>
      </c>
      <c r="B1975" s="11" t="s">
        <v>97</v>
      </c>
      <c r="C1975" s="11" t="s">
        <v>98</v>
      </c>
      <c r="D1975" s="11" t="s">
        <v>99</v>
      </c>
      <c r="E1975" s="13" t="s">
        <v>13</v>
      </c>
      <c r="F1975" s="11" t="s">
        <v>71</v>
      </c>
      <c r="G1975" s="11" t="s">
        <v>230</v>
      </c>
      <c r="H1975" s="13">
        <v>100</v>
      </c>
    </row>
    <row r="1976" spans="1:8" x14ac:dyDescent="0.25">
      <c r="A1976" s="10">
        <v>36007</v>
      </c>
      <c r="B1976" s="11" t="s">
        <v>97</v>
      </c>
      <c r="C1976" s="11" t="s">
        <v>98</v>
      </c>
      <c r="D1976" s="11" t="s">
        <v>465</v>
      </c>
      <c r="E1976" s="13" t="s">
        <v>188</v>
      </c>
      <c r="F1976" s="11" t="s">
        <v>188</v>
      </c>
      <c r="G1976" s="11" t="s">
        <v>602</v>
      </c>
      <c r="H1976" s="13">
        <v>300</v>
      </c>
    </row>
    <row r="1977" spans="1:8" x14ac:dyDescent="0.25">
      <c r="A1977" s="10">
        <v>36007</v>
      </c>
      <c r="B1977" s="11" t="s">
        <v>97</v>
      </c>
      <c r="C1977" s="11" t="s">
        <v>67</v>
      </c>
      <c r="D1977" s="11" t="s">
        <v>499</v>
      </c>
      <c r="E1977" s="13" t="s">
        <v>13</v>
      </c>
      <c r="F1977" s="11" t="s">
        <v>11</v>
      </c>
      <c r="G1977" s="11" t="s">
        <v>576</v>
      </c>
      <c r="H1977" s="13">
        <v>392</v>
      </c>
    </row>
    <row r="1978" spans="1:8" x14ac:dyDescent="0.25">
      <c r="A1978" s="10">
        <v>36007</v>
      </c>
      <c r="B1978" s="11" t="s">
        <v>97</v>
      </c>
      <c r="C1978" s="11" t="s">
        <v>130</v>
      </c>
      <c r="D1978" s="11" t="s">
        <v>288</v>
      </c>
      <c r="E1978" s="13" t="s">
        <v>89</v>
      </c>
      <c r="F1978" s="11" t="s">
        <v>102</v>
      </c>
      <c r="G1978" s="11" t="s">
        <v>103</v>
      </c>
      <c r="H1978" s="13">
        <v>206</v>
      </c>
    </row>
    <row r="1979" spans="1:8" x14ac:dyDescent="0.25">
      <c r="A1979" s="10">
        <v>36007</v>
      </c>
      <c r="B1979" s="11" t="s">
        <v>97</v>
      </c>
      <c r="C1979" s="11" t="s">
        <v>130</v>
      </c>
      <c r="D1979" s="11" t="s">
        <v>288</v>
      </c>
      <c r="E1979" s="13" t="s">
        <v>13</v>
      </c>
      <c r="F1979" s="11" t="s">
        <v>71</v>
      </c>
      <c r="G1979" s="11" t="s">
        <v>117</v>
      </c>
      <c r="H1979" s="13">
        <v>100</v>
      </c>
    </row>
    <row r="1980" spans="1:8" x14ac:dyDescent="0.25">
      <c r="A1980" s="10">
        <v>36007</v>
      </c>
      <c r="B1980" s="11" t="s">
        <v>97</v>
      </c>
      <c r="C1980" s="11" t="s">
        <v>130</v>
      </c>
      <c r="D1980" s="11" t="s">
        <v>288</v>
      </c>
      <c r="E1980" s="13" t="s">
        <v>13</v>
      </c>
      <c r="F1980" s="11" t="s">
        <v>138</v>
      </c>
      <c r="G1980" s="11" t="s">
        <v>205</v>
      </c>
      <c r="H1980" s="13">
        <v>150</v>
      </c>
    </row>
    <row r="1981" spans="1:8" x14ac:dyDescent="0.25">
      <c r="A1981" s="10">
        <v>36007</v>
      </c>
      <c r="B1981" s="11" t="s">
        <v>97</v>
      </c>
      <c r="C1981" s="11" t="s">
        <v>130</v>
      </c>
      <c r="D1981" s="11" t="s">
        <v>288</v>
      </c>
      <c r="E1981" s="13" t="s">
        <v>13</v>
      </c>
      <c r="F1981" s="11" t="s">
        <v>138</v>
      </c>
      <c r="G1981" s="11" t="s">
        <v>583</v>
      </c>
      <c r="H1981" s="13">
        <v>150</v>
      </c>
    </row>
    <row r="1982" spans="1:8" x14ac:dyDescent="0.25">
      <c r="A1982" s="10">
        <v>36007</v>
      </c>
      <c r="B1982" s="11" t="s">
        <v>97</v>
      </c>
      <c r="C1982" s="11" t="s">
        <v>130</v>
      </c>
      <c r="D1982" s="11" t="s">
        <v>288</v>
      </c>
      <c r="E1982" s="13" t="s">
        <v>13</v>
      </c>
      <c r="F1982" s="11" t="s">
        <v>138</v>
      </c>
      <c r="G1982" s="11" t="s">
        <v>584</v>
      </c>
      <c r="H1982" s="13">
        <v>650</v>
      </c>
    </row>
    <row r="1983" spans="1:8" x14ac:dyDescent="0.25">
      <c r="A1983" s="10">
        <v>36007</v>
      </c>
      <c r="B1983" s="11" t="s">
        <v>97</v>
      </c>
      <c r="C1983" s="11" t="s">
        <v>130</v>
      </c>
      <c r="D1983" s="11" t="s">
        <v>288</v>
      </c>
      <c r="E1983" s="13" t="s">
        <v>13</v>
      </c>
      <c r="F1983" s="11" t="s">
        <v>11</v>
      </c>
      <c r="G1983" s="11" t="s">
        <v>576</v>
      </c>
      <c r="H1983" s="13">
        <v>423</v>
      </c>
    </row>
    <row r="1984" spans="1:8" x14ac:dyDescent="0.25">
      <c r="A1984" s="10">
        <v>36007</v>
      </c>
      <c r="B1984" s="11" t="s">
        <v>97</v>
      </c>
      <c r="C1984" s="11" t="s">
        <v>130</v>
      </c>
      <c r="D1984" s="11" t="s">
        <v>280</v>
      </c>
      <c r="E1984" s="13" t="s">
        <v>13</v>
      </c>
      <c r="F1984" s="11" t="s">
        <v>19</v>
      </c>
      <c r="G1984" s="11" t="s">
        <v>573</v>
      </c>
      <c r="H1984" s="13">
        <v>170</v>
      </c>
    </row>
    <row r="1985" spans="1:8" x14ac:dyDescent="0.25">
      <c r="A1985" s="10">
        <v>36007</v>
      </c>
      <c r="B1985" s="11" t="s">
        <v>97</v>
      </c>
      <c r="C1985" s="11" t="s">
        <v>130</v>
      </c>
      <c r="D1985" s="11" t="s">
        <v>131</v>
      </c>
      <c r="E1985" s="13" t="s">
        <v>89</v>
      </c>
      <c r="F1985" s="11" t="s">
        <v>90</v>
      </c>
      <c r="G1985" s="11" t="s">
        <v>90</v>
      </c>
      <c r="H1985" s="13">
        <v>200</v>
      </c>
    </row>
    <row r="1986" spans="1:8" x14ac:dyDescent="0.25">
      <c r="A1986" s="10">
        <v>36007</v>
      </c>
      <c r="B1986" s="11" t="s">
        <v>97</v>
      </c>
      <c r="C1986" s="11" t="s">
        <v>130</v>
      </c>
      <c r="D1986" s="11" t="s">
        <v>131</v>
      </c>
      <c r="E1986" s="13" t="s">
        <v>13</v>
      </c>
      <c r="F1986" s="11" t="s">
        <v>71</v>
      </c>
      <c r="G1986" s="11" t="s">
        <v>575</v>
      </c>
      <c r="H1986" s="13">
        <v>250</v>
      </c>
    </row>
    <row r="1987" spans="1:8" x14ac:dyDescent="0.25">
      <c r="A1987" s="10">
        <v>36007</v>
      </c>
      <c r="B1987" s="11" t="s">
        <v>97</v>
      </c>
      <c r="C1987" s="11" t="s">
        <v>130</v>
      </c>
      <c r="D1987" s="11" t="s">
        <v>131</v>
      </c>
      <c r="E1987" s="13" t="s">
        <v>13</v>
      </c>
      <c r="F1987" s="11" t="s">
        <v>71</v>
      </c>
      <c r="G1987" s="11" t="s">
        <v>230</v>
      </c>
      <c r="H1987" s="13">
        <v>250</v>
      </c>
    </row>
    <row r="1988" spans="1:8" x14ac:dyDescent="0.25">
      <c r="A1988" s="10">
        <v>36007</v>
      </c>
      <c r="B1988" s="11" t="s">
        <v>97</v>
      </c>
      <c r="C1988" s="11" t="s">
        <v>130</v>
      </c>
      <c r="D1988" s="11" t="s">
        <v>131</v>
      </c>
      <c r="E1988" s="13" t="s">
        <v>13</v>
      </c>
      <c r="F1988" s="11" t="s">
        <v>71</v>
      </c>
      <c r="G1988" s="11" t="s">
        <v>117</v>
      </c>
      <c r="H1988" s="13">
        <v>400</v>
      </c>
    </row>
    <row r="1989" spans="1:8" x14ac:dyDescent="0.25">
      <c r="A1989" s="10">
        <v>36007</v>
      </c>
      <c r="B1989" s="11" t="s">
        <v>97</v>
      </c>
      <c r="C1989" s="11" t="s">
        <v>130</v>
      </c>
      <c r="D1989" s="11" t="s">
        <v>131</v>
      </c>
      <c r="E1989" s="13" t="s">
        <v>13</v>
      </c>
      <c r="F1989" s="11" t="s">
        <v>571</v>
      </c>
      <c r="G1989" s="11" t="s">
        <v>364</v>
      </c>
      <c r="H1989" s="13">
        <v>350</v>
      </c>
    </row>
    <row r="1990" spans="1:8" x14ac:dyDescent="0.25">
      <c r="A1990" s="10">
        <v>36007</v>
      </c>
      <c r="B1990" s="11" t="s">
        <v>97</v>
      </c>
      <c r="C1990" s="11" t="s">
        <v>130</v>
      </c>
      <c r="D1990" s="11" t="s">
        <v>131</v>
      </c>
      <c r="E1990" s="13" t="s">
        <v>13</v>
      </c>
      <c r="F1990" s="11" t="s">
        <v>138</v>
      </c>
      <c r="G1990" s="11" t="s">
        <v>205</v>
      </c>
      <c r="H1990" s="13">
        <v>913</v>
      </c>
    </row>
    <row r="1991" spans="1:8" x14ac:dyDescent="0.25">
      <c r="A1991" s="10">
        <v>36007</v>
      </c>
      <c r="B1991" s="11" t="s">
        <v>97</v>
      </c>
      <c r="C1991" s="11" t="s">
        <v>130</v>
      </c>
      <c r="D1991" s="11" t="s">
        <v>131</v>
      </c>
      <c r="E1991" s="13" t="s">
        <v>13</v>
      </c>
      <c r="F1991" s="11" t="s">
        <v>19</v>
      </c>
      <c r="G1991" s="11" t="s">
        <v>574</v>
      </c>
      <c r="H1991" s="13">
        <v>747</v>
      </c>
    </row>
    <row r="1992" spans="1:8" x14ac:dyDescent="0.25">
      <c r="A1992" s="10">
        <v>36007</v>
      </c>
      <c r="B1992" s="11" t="s">
        <v>97</v>
      </c>
      <c r="C1992" s="11" t="s">
        <v>130</v>
      </c>
      <c r="D1992" s="11" t="s">
        <v>131</v>
      </c>
      <c r="E1992" s="13" t="s">
        <v>13</v>
      </c>
      <c r="F1992" s="11" t="s">
        <v>11</v>
      </c>
      <c r="G1992" s="11" t="s">
        <v>150</v>
      </c>
      <c r="H1992" s="13">
        <v>372</v>
      </c>
    </row>
    <row r="1993" spans="1:8" x14ac:dyDescent="0.25">
      <c r="A1993" s="10">
        <v>36007</v>
      </c>
      <c r="B1993" s="11" t="s">
        <v>97</v>
      </c>
      <c r="C1993" s="11" t="s">
        <v>130</v>
      </c>
      <c r="D1993" s="11" t="s">
        <v>131</v>
      </c>
      <c r="E1993" s="13" t="s">
        <v>13</v>
      </c>
      <c r="F1993" s="11" t="s">
        <v>126</v>
      </c>
      <c r="G1993" s="11" t="s">
        <v>570</v>
      </c>
      <c r="H1993" s="13">
        <v>350</v>
      </c>
    </row>
    <row r="1994" spans="1:8" x14ac:dyDescent="0.25">
      <c r="A1994" s="10">
        <v>36007</v>
      </c>
      <c r="B1994" s="11" t="s">
        <v>97</v>
      </c>
      <c r="C1994" s="11" t="s">
        <v>130</v>
      </c>
      <c r="D1994" s="11" t="s">
        <v>466</v>
      </c>
      <c r="E1994" s="13" t="s">
        <v>13</v>
      </c>
      <c r="F1994" s="11" t="s">
        <v>138</v>
      </c>
      <c r="G1994" s="11" t="s">
        <v>585</v>
      </c>
      <c r="H1994" s="13">
        <v>750</v>
      </c>
    </row>
    <row r="1995" spans="1:8" x14ac:dyDescent="0.25">
      <c r="A1995" s="10">
        <v>36007</v>
      </c>
      <c r="B1995" s="11" t="s">
        <v>97</v>
      </c>
      <c r="C1995" s="11" t="s">
        <v>192</v>
      </c>
      <c r="D1995" s="11" t="s">
        <v>193</v>
      </c>
      <c r="E1995" s="13" t="s">
        <v>13</v>
      </c>
      <c r="F1995" s="11" t="s">
        <v>11</v>
      </c>
      <c r="G1995" s="11" t="s">
        <v>576</v>
      </c>
      <c r="H1995" s="13">
        <v>183</v>
      </c>
    </row>
    <row r="1996" spans="1:8" x14ac:dyDescent="0.25">
      <c r="A1996" s="10">
        <v>36038</v>
      </c>
      <c r="B1996" s="11" t="s">
        <v>8</v>
      </c>
      <c r="C1996" s="11" t="s">
        <v>67</v>
      </c>
      <c r="D1996" s="11" t="s">
        <v>459</v>
      </c>
      <c r="E1996" s="13" t="s">
        <v>89</v>
      </c>
      <c r="F1996" s="11" t="s">
        <v>577</v>
      </c>
      <c r="G1996" s="11" t="s">
        <v>609</v>
      </c>
      <c r="H1996" s="13">
        <v>135</v>
      </c>
    </row>
    <row r="1997" spans="1:8" x14ac:dyDescent="0.25">
      <c r="A1997" s="10">
        <v>36038</v>
      </c>
      <c r="B1997" s="11" t="s">
        <v>8</v>
      </c>
      <c r="C1997" s="11" t="s">
        <v>67</v>
      </c>
      <c r="D1997" s="11" t="s">
        <v>459</v>
      </c>
      <c r="E1997" s="13" t="s">
        <v>13</v>
      </c>
      <c r="F1997" s="11" t="s">
        <v>111</v>
      </c>
      <c r="G1997" s="11" t="s">
        <v>356</v>
      </c>
      <c r="H1997" s="13">
        <v>360</v>
      </c>
    </row>
    <row r="1998" spans="1:8" x14ac:dyDescent="0.25">
      <c r="A1998" s="10">
        <v>36038</v>
      </c>
      <c r="B1998" s="11" t="s">
        <v>8</v>
      </c>
      <c r="C1998" s="11" t="s">
        <v>67</v>
      </c>
      <c r="D1998" s="11" t="s">
        <v>455</v>
      </c>
      <c r="E1998" s="13" t="s">
        <v>13</v>
      </c>
      <c r="F1998" s="11" t="s">
        <v>126</v>
      </c>
      <c r="G1998" s="11" t="s">
        <v>570</v>
      </c>
      <c r="H1998" s="13">
        <v>140</v>
      </c>
    </row>
    <row r="1999" spans="1:8" x14ac:dyDescent="0.25">
      <c r="A1999" s="10">
        <v>36038</v>
      </c>
      <c r="B1999" s="11" t="s">
        <v>8</v>
      </c>
      <c r="C1999" s="11" t="s">
        <v>67</v>
      </c>
      <c r="D1999" s="11" t="s">
        <v>456</v>
      </c>
      <c r="E1999" s="13" t="s">
        <v>13</v>
      </c>
      <c r="F1999" s="11" t="s">
        <v>11</v>
      </c>
      <c r="G1999" s="11" t="s">
        <v>150</v>
      </c>
      <c r="H1999" s="13">
        <v>962</v>
      </c>
    </row>
    <row r="2000" spans="1:8" x14ac:dyDescent="0.25">
      <c r="A2000" s="10">
        <v>36038</v>
      </c>
      <c r="B2000" s="11" t="s">
        <v>8</v>
      </c>
      <c r="C2000" s="11" t="s">
        <v>67</v>
      </c>
      <c r="D2000" s="11" t="s">
        <v>68</v>
      </c>
      <c r="E2000" s="13" t="s">
        <v>13</v>
      </c>
      <c r="F2000" s="11" t="s">
        <v>571</v>
      </c>
      <c r="G2000" s="11" t="s">
        <v>572</v>
      </c>
      <c r="H2000" s="13">
        <v>150</v>
      </c>
    </row>
    <row r="2001" spans="1:8" x14ac:dyDescent="0.25">
      <c r="A2001" s="10">
        <v>36038</v>
      </c>
      <c r="B2001" s="11" t="s">
        <v>8</v>
      </c>
      <c r="C2001" s="11" t="s">
        <v>67</v>
      </c>
      <c r="D2001" s="11" t="s">
        <v>457</v>
      </c>
      <c r="E2001" s="13" t="s">
        <v>13</v>
      </c>
      <c r="F2001" s="11" t="s">
        <v>126</v>
      </c>
      <c r="G2001" s="11" t="s">
        <v>570</v>
      </c>
      <c r="H2001" s="13">
        <v>475</v>
      </c>
    </row>
    <row r="2002" spans="1:8" x14ac:dyDescent="0.25">
      <c r="A2002" s="10">
        <v>36038</v>
      </c>
      <c r="B2002" s="11" t="s">
        <v>8</v>
      </c>
      <c r="C2002" s="11" t="s">
        <v>67</v>
      </c>
      <c r="D2002" s="11" t="s">
        <v>328</v>
      </c>
      <c r="E2002" s="13" t="s">
        <v>13</v>
      </c>
      <c r="F2002" s="11" t="s">
        <v>29</v>
      </c>
      <c r="G2002" s="11" t="s">
        <v>30</v>
      </c>
      <c r="H2002" s="13">
        <v>110</v>
      </c>
    </row>
    <row r="2003" spans="1:8" x14ac:dyDescent="0.25">
      <c r="A2003" s="10">
        <v>36038</v>
      </c>
      <c r="B2003" s="11" t="s">
        <v>8</v>
      </c>
      <c r="C2003" s="11" t="s">
        <v>67</v>
      </c>
      <c r="D2003" s="11" t="s">
        <v>328</v>
      </c>
      <c r="E2003" s="13" t="s">
        <v>13</v>
      </c>
      <c r="F2003" s="11" t="s">
        <v>161</v>
      </c>
      <c r="G2003" s="11" t="s">
        <v>162</v>
      </c>
      <c r="H2003" s="13">
        <v>157</v>
      </c>
    </row>
    <row r="2004" spans="1:8" x14ac:dyDescent="0.25">
      <c r="A2004" s="10">
        <v>36038</v>
      </c>
      <c r="B2004" s="11" t="s">
        <v>8</v>
      </c>
      <c r="C2004" s="11" t="s">
        <v>67</v>
      </c>
      <c r="D2004" s="11" t="s">
        <v>328</v>
      </c>
      <c r="E2004" s="13" t="s">
        <v>13</v>
      </c>
      <c r="F2004" s="11" t="s">
        <v>19</v>
      </c>
      <c r="G2004" s="11" t="s">
        <v>573</v>
      </c>
      <c r="H2004" s="13">
        <v>1836</v>
      </c>
    </row>
    <row r="2005" spans="1:8" x14ac:dyDescent="0.25">
      <c r="A2005" s="10">
        <v>36038</v>
      </c>
      <c r="B2005" s="11" t="s">
        <v>8</v>
      </c>
      <c r="C2005" s="11" t="s">
        <v>67</v>
      </c>
      <c r="D2005" s="11" t="s">
        <v>328</v>
      </c>
      <c r="E2005" s="13" t="s">
        <v>13</v>
      </c>
      <c r="F2005" s="11" t="s">
        <v>11</v>
      </c>
      <c r="G2005" s="11" t="s">
        <v>576</v>
      </c>
      <c r="H2005" s="13">
        <v>1642</v>
      </c>
    </row>
    <row r="2006" spans="1:8" x14ac:dyDescent="0.25">
      <c r="A2006" s="10">
        <v>36038</v>
      </c>
      <c r="B2006" s="11" t="s">
        <v>8</v>
      </c>
      <c r="C2006" s="11" t="s">
        <v>67</v>
      </c>
      <c r="D2006" s="11" t="s">
        <v>328</v>
      </c>
      <c r="E2006" s="13" t="s">
        <v>188</v>
      </c>
      <c r="F2006" s="11" t="s">
        <v>188</v>
      </c>
      <c r="G2006" s="11" t="s">
        <v>187</v>
      </c>
      <c r="H2006" s="13">
        <v>4735.6000000000004</v>
      </c>
    </row>
    <row r="2007" spans="1:8" x14ac:dyDescent="0.25">
      <c r="A2007" s="10">
        <v>36038</v>
      </c>
      <c r="B2007" s="11" t="s">
        <v>8</v>
      </c>
      <c r="C2007" s="11" t="s">
        <v>9</v>
      </c>
      <c r="D2007" s="11" t="s">
        <v>251</v>
      </c>
      <c r="E2007" s="13" t="s">
        <v>13</v>
      </c>
      <c r="F2007" s="11" t="s">
        <v>11</v>
      </c>
      <c r="G2007" s="11" t="s">
        <v>576</v>
      </c>
      <c r="H2007" s="13">
        <v>300</v>
      </c>
    </row>
    <row r="2008" spans="1:8" x14ac:dyDescent="0.25">
      <c r="A2008" s="10">
        <v>36038</v>
      </c>
      <c r="B2008" s="11" t="s">
        <v>8</v>
      </c>
      <c r="C2008" s="11" t="s">
        <v>9</v>
      </c>
      <c r="D2008" s="11" t="s">
        <v>153</v>
      </c>
      <c r="E2008" s="13" t="s">
        <v>13</v>
      </c>
      <c r="F2008" s="11" t="s">
        <v>71</v>
      </c>
      <c r="G2008" s="11" t="s">
        <v>575</v>
      </c>
      <c r="H2008" s="13">
        <v>125</v>
      </c>
    </row>
    <row r="2009" spans="1:8" x14ac:dyDescent="0.25">
      <c r="A2009" s="10">
        <v>36038</v>
      </c>
      <c r="B2009" s="11" t="s">
        <v>8</v>
      </c>
      <c r="C2009" s="11" t="s">
        <v>9</v>
      </c>
      <c r="D2009" s="11" t="s">
        <v>153</v>
      </c>
      <c r="E2009" s="13" t="s">
        <v>13</v>
      </c>
      <c r="F2009" s="11" t="s">
        <v>71</v>
      </c>
      <c r="G2009" s="11" t="s">
        <v>69</v>
      </c>
      <c r="H2009" s="13">
        <v>100</v>
      </c>
    </row>
    <row r="2010" spans="1:8" x14ac:dyDescent="0.25">
      <c r="A2010" s="10">
        <v>36038</v>
      </c>
      <c r="B2010" s="11" t="s">
        <v>8</v>
      </c>
      <c r="C2010" s="11" t="s">
        <v>9</v>
      </c>
      <c r="D2010" s="11" t="s">
        <v>153</v>
      </c>
      <c r="E2010" s="13" t="s">
        <v>13</v>
      </c>
      <c r="F2010" s="11" t="s">
        <v>71</v>
      </c>
      <c r="G2010" s="11" t="s">
        <v>230</v>
      </c>
      <c r="H2010" s="13">
        <v>1550</v>
      </c>
    </row>
    <row r="2011" spans="1:8" x14ac:dyDescent="0.25">
      <c r="A2011" s="10">
        <v>36038</v>
      </c>
      <c r="B2011" s="11" t="s">
        <v>8</v>
      </c>
      <c r="C2011" s="11" t="s">
        <v>9</v>
      </c>
      <c r="D2011" s="11" t="s">
        <v>153</v>
      </c>
      <c r="E2011" s="13" t="s">
        <v>13</v>
      </c>
      <c r="F2011" s="11" t="s">
        <v>71</v>
      </c>
      <c r="G2011" s="11" t="s">
        <v>200</v>
      </c>
      <c r="H2011" s="13">
        <v>325</v>
      </c>
    </row>
    <row r="2012" spans="1:8" x14ac:dyDescent="0.25">
      <c r="A2012" s="10">
        <v>36038</v>
      </c>
      <c r="B2012" s="11" t="s">
        <v>8</v>
      </c>
      <c r="C2012" s="11" t="s">
        <v>9</v>
      </c>
      <c r="D2012" s="11" t="s">
        <v>153</v>
      </c>
      <c r="E2012" s="13" t="s">
        <v>13</v>
      </c>
      <c r="F2012" s="11" t="s">
        <v>71</v>
      </c>
      <c r="G2012" s="11" t="s">
        <v>117</v>
      </c>
      <c r="H2012" s="13">
        <v>340</v>
      </c>
    </row>
    <row r="2013" spans="1:8" x14ac:dyDescent="0.25">
      <c r="A2013" s="10">
        <v>36038</v>
      </c>
      <c r="B2013" s="11" t="s">
        <v>8</v>
      </c>
      <c r="C2013" s="11" t="s">
        <v>9</v>
      </c>
      <c r="D2013" s="11" t="s">
        <v>153</v>
      </c>
      <c r="E2013" s="13" t="s">
        <v>13</v>
      </c>
      <c r="F2013" s="11" t="s">
        <v>161</v>
      </c>
      <c r="G2013" s="11" t="s">
        <v>162</v>
      </c>
      <c r="H2013" s="13">
        <v>167.5</v>
      </c>
    </row>
    <row r="2014" spans="1:8" x14ac:dyDescent="0.25">
      <c r="A2014" s="10">
        <v>36038</v>
      </c>
      <c r="B2014" s="11" t="s">
        <v>8</v>
      </c>
      <c r="C2014" s="11" t="s">
        <v>9</v>
      </c>
      <c r="D2014" s="11" t="s">
        <v>153</v>
      </c>
      <c r="E2014" s="13" t="s">
        <v>13</v>
      </c>
      <c r="F2014" s="11" t="s">
        <v>571</v>
      </c>
      <c r="G2014" s="11" t="s">
        <v>364</v>
      </c>
      <c r="H2014" s="13">
        <v>285</v>
      </c>
    </row>
    <row r="2015" spans="1:8" x14ac:dyDescent="0.25">
      <c r="A2015" s="10">
        <v>36038</v>
      </c>
      <c r="B2015" s="11" t="s">
        <v>8</v>
      </c>
      <c r="C2015" s="11" t="s">
        <v>9</v>
      </c>
      <c r="D2015" s="11" t="s">
        <v>153</v>
      </c>
      <c r="E2015" s="13" t="s">
        <v>13</v>
      </c>
      <c r="F2015" s="11" t="s">
        <v>571</v>
      </c>
      <c r="G2015" s="11" t="s">
        <v>572</v>
      </c>
      <c r="H2015" s="13">
        <v>125</v>
      </c>
    </row>
    <row r="2016" spans="1:8" x14ac:dyDescent="0.25">
      <c r="A2016" s="10">
        <v>36038</v>
      </c>
      <c r="B2016" s="11" t="s">
        <v>8</v>
      </c>
      <c r="C2016" s="11" t="s">
        <v>9</v>
      </c>
      <c r="D2016" s="11" t="s">
        <v>153</v>
      </c>
      <c r="E2016" s="13" t="s">
        <v>13</v>
      </c>
      <c r="F2016" s="11" t="s">
        <v>138</v>
      </c>
      <c r="G2016" s="11" t="s">
        <v>205</v>
      </c>
      <c r="H2016" s="13">
        <v>1419.9</v>
      </c>
    </row>
    <row r="2017" spans="1:8" x14ac:dyDescent="0.25">
      <c r="A2017" s="10">
        <v>36038</v>
      </c>
      <c r="B2017" s="11" t="s">
        <v>8</v>
      </c>
      <c r="C2017" s="11" t="s">
        <v>9</v>
      </c>
      <c r="D2017" s="11" t="s">
        <v>153</v>
      </c>
      <c r="E2017" s="13" t="s">
        <v>13</v>
      </c>
      <c r="F2017" s="11" t="s">
        <v>19</v>
      </c>
      <c r="G2017" s="11" t="s">
        <v>589</v>
      </c>
      <c r="H2017" s="13">
        <v>125</v>
      </c>
    </row>
    <row r="2018" spans="1:8" x14ac:dyDescent="0.25">
      <c r="A2018" s="10">
        <v>36038</v>
      </c>
      <c r="B2018" s="11" t="s">
        <v>8</v>
      </c>
      <c r="C2018" s="11" t="s">
        <v>9</v>
      </c>
      <c r="D2018" s="11" t="s">
        <v>153</v>
      </c>
      <c r="E2018" s="13" t="s">
        <v>13</v>
      </c>
      <c r="F2018" s="11" t="s">
        <v>19</v>
      </c>
      <c r="G2018" s="11" t="s">
        <v>573</v>
      </c>
      <c r="H2018" s="13">
        <v>1815</v>
      </c>
    </row>
    <row r="2019" spans="1:8" x14ac:dyDescent="0.25">
      <c r="A2019" s="10">
        <v>36038</v>
      </c>
      <c r="B2019" s="11" t="s">
        <v>8</v>
      </c>
      <c r="C2019" s="11" t="s">
        <v>9</v>
      </c>
      <c r="D2019" s="11" t="s">
        <v>153</v>
      </c>
      <c r="E2019" s="13" t="s">
        <v>13</v>
      </c>
      <c r="F2019" s="11" t="s">
        <v>19</v>
      </c>
      <c r="G2019" s="11" t="s">
        <v>574</v>
      </c>
      <c r="H2019" s="13">
        <v>200</v>
      </c>
    </row>
    <row r="2020" spans="1:8" x14ac:dyDescent="0.25">
      <c r="A2020" s="10">
        <v>36038</v>
      </c>
      <c r="B2020" s="11" t="s">
        <v>8</v>
      </c>
      <c r="C2020" s="11" t="s">
        <v>9</v>
      </c>
      <c r="D2020" s="11" t="s">
        <v>153</v>
      </c>
      <c r="E2020" s="13" t="s">
        <v>13</v>
      </c>
      <c r="F2020" s="11" t="s">
        <v>34</v>
      </c>
      <c r="G2020" s="11" t="s">
        <v>36</v>
      </c>
      <c r="H2020" s="13">
        <v>779.2</v>
      </c>
    </row>
    <row r="2021" spans="1:8" x14ac:dyDescent="0.25">
      <c r="A2021" s="10">
        <v>36038</v>
      </c>
      <c r="B2021" s="11" t="s">
        <v>8</v>
      </c>
      <c r="C2021" s="11" t="s">
        <v>9</v>
      </c>
      <c r="D2021" s="11" t="s">
        <v>153</v>
      </c>
      <c r="E2021" s="13" t="s">
        <v>13</v>
      </c>
      <c r="F2021" s="11" t="s">
        <v>11</v>
      </c>
      <c r="G2021" s="11" t="s">
        <v>150</v>
      </c>
      <c r="H2021" s="13">
        <v>2340</v>
      </c>
    </row>
    <row r="2022" spans="1:8" x14ac:dyDescent="0.25">
      <c r="A2022" s="10">
        <v>36038</v>
      </c>
      <c r="B2022" s="11" t="s">
        <v>8</v>
      </c>
      <c r="C2022" s="11" t="s">
        <v>9</v>
      </c>
      <c r="D2022" s="11" t="s">
        <v>153</v>
      </c>
      <c r="E2022" s="13" t="s">
        <v>13</v>
      </c>
      <c r="F2022" s="11" t="s">
        <v>11</v>
      </c>
      <c r="G2022" s="11" t="s">
        <v>576</v>
      </c>
      <c r="H2022" s="13">
        <v>420</v>
      </c>
    </row>
    <row r="2023" spans="1:8" x14ac:dyDescent="0.25">
      <c r="A2023" s="10">
        <v>36038</v>
      </c>
      <c r="B2023" s="11" t="s">
        <v>8</v>
      </c>
      <c r="C2023" s="11" t="s">
        <v>9</v>
      </c>
      <c r="D2023" s="11" t="s">
        <v>153</v>
      </c>
      <c r="E2023" s="13" t="s">
        <v>13</v>
      </c>
      <c r="F2023" s="11" t="s">
        <v>126</v>
      </c>
      <c r="G2023" s="11" t="s">
        <v>570</v>
      </c>
      <c r="H2023" s="13">
        <v>225</v>
      </c>
    </row>
    <row r="2024" spans="1:8" x14ac:dyDescent="0.25">
      <c r="A2024" s="10">
        <v>36038</v>
      </c>
      <c r="B2024" s="11" t="s">
        <v>8</v>
      </c>
      <c r="C2024" s="11" t="s">
        <v>9</v>
      </c>
      <c r="D2024" s="11" t="s">
        <v>10</v>
      </c>
      <c r="E2024" s="13" t="s">
        <v>89</v>
      </c>
      <c r="F2024" s="11" t="s">
        <v>90</v>
      </c>
      <c r="G2024" s="11" t="s">
        <v>90</v>
      </c>
      <c r="H2024" s="13">
        <v>4189.8999999999996</v>
      </c>
    </row>
    <row r="2025" spans="1:8" x14ac:dyDescent="0.25">
      <c r="A2025" s="10">
        <v>36038</v>
      </c>
      <c r="B2025" s="11" t="s">
        <v>8</v>
      </c>
      <c r="C2025" s="11" t="s">
        <v>9</v>
      </c>
      <c r="D2025" s="11" t="s">
        <v>10</v>
      </c>
      <c r="E2025" s="13" t="s">
        <v>89</v>
      </c>
      <c r="F2025" s="11" t="s">
        <v>102</v>
      </c>
      <c r="G2025" s="11" t="s">
        <v>106</v>
      </c>
      <c r="H2025" s="13">
        <v>2707.5</v>
      </c>
    </row>
    <row r="2026" spans="1:8" x14ac:dyDescent="0.25">
      <c r="A2026" s="10">
        <v>36038</v>
      </c>
      <c r="B2026" s="11" t="s">
        <v>8</v>
      </c>
      <c r="C2026" s="11" t="s">
        <v>9</v>
      </c>
      <c r="D2026" s="11" t="s">
        <v>10</v>
      </c>
      <c r="E2026" s="13" t="s">
        <v>89</v>
      </c>
      <c r="F2026" s="11" t="s">
        <v>102</v>
      </c>
      <c r="G2026" s="11" t="s">
        <v>103</v>
      </c>
      <c r="H2026" s="13">
        <v>1416.8</v>
      </c>
    </row>
    <row r="2027" spans="1:8" x14ac:dyDescent="0.25">
      <c r="A2027" s="10">
        <v>36038</v>
      </c>
      <c r="B2027" s="11" t="s">
        <v>8</v>
      </c>
      <c r="C2027" s="11" t="s">
        <v>9</v>
      </c>
      <c r="D2027" s="11" t="s">
        <v>10</v>
      </c>
      <c r="E2027" s="13" t="s">
        <v>89</v>
      </c>
      <c r="F2027" s="11" t="s">
        <v>577</v>
      </c>
      <c r="G2027" s="11" t="s">
        <v>578</v>
      </c>
      <c r="H2027" s="13">
        <v>875</v>
      </c>
    </row>
    <row r="2028" spans="1:8" x14ac:dyDescent="0.25">
      <c r="A2028" s="10">
        <v>36038</v>
      </c>
      <c r="B2028" s="11" t="s">
        <v>8</v>
      </c>
      <c r="C2028" s="11" t="s">
        <v>9</v>
      </c>
      <c r="D2028" s="11" t="s">
        <v>10</v>
      </c>
      <c r="E2028" s="13" t="s">
        <v>89</v>
      </c>
      <c r="F2028" s="11" t="s">
        <v>577</v>
      </c>
      <c r="G2028" s="11" t="s">
        <v>606</v>
      </c>
      <c r="H2028" s="13">
        <v>100</v>
      </c>
    </row>
    <row r="2029" spans="1:8" x14ac:dyDescent="0.25">
      <c r="A2029" s="10">
        <v>36038</v>
      </c>
      <c r="B2029" s="11" t="s">
        <v>8</v>
      </c>
      <c r="C2029" s="11" t="s">
        <v>9</v>
      </c>
      <c r="D2029" s="11" t="s">
        <v>10</v>
      </c>
      <c r="E2029" s="13" t="s">
        <v>89</v>
      </c>
      <c r="F2029" s="11" t="s">
        <v>577</v>
      </c>
      <c r="G2029" s="11" t="s">
        <v>569</v>
      </c>
      <c r="H2029" s="13">
        <v>650</v>
      </c>
    </row>
    <row r="2030" spans="1:8" x14ac:dyDescent="0.25">
      <c r="A2030" s="10">
        <v>36038</v>
      </c>
      <c r="B2030" s="11" t="s">
        <v>8</v>
      </c>
      <c r="C2030" s="11" t="s">
        <v>9</v>
      </c>
      <c r="D2030" s="11" t="s">
        <v>10</v>
      </c>
      <c r="E2030" s="13" t="s">
        <v>13</v>
      </c>
      <c r="F2030" s="11" t="s">
        <v>29</v>
      </c>
      <c r="G2030" s="11" t="s">
        <v>30</v>
      </c>
      <c r="H2030" s="13">
        <v>2569</v>
      </c>
    </row>
    <row r="2031" spans="1:8" x14ac:dyDescent="0.25">
      <c r="A2031" s="10">
        <v>36038</v>
      </c>
      <c r="B2031" s="11" t="s">
        <v>8</v>
      </c>
      <c r="C2031" s="11" t="s">
        <v>9</v>
      </c>
      <c r="D2031" s="11" t="s">
        <v>10</v>
      </c>
      <c r="E2031" s="13" t="s">
        <v>13</v>
      </c>
      <c r="F2031" s="11" t="s">
        <v>29</v>
      </c>
      <c r="G2031" s="11" t="s">
        <v>607</v>
      </c>
      <c r="H2031" s="13">
        <v>100</v>
      </c>
    </row>
    <row r="2032" spans="1:8" x14ac:dyDescent="0.25">
      <c r="A2032" s="10">
        <v>36038</v>
      </c>
      <c r="B2032" s="11" t="s">
        <v>8</v>
      </c>
      <c r="C2032" s="11" t="s">
        <v>9</v>
      </c>
      <c r="D2032" s="11" t="s">
        <v>10</v>
      </c>
      <c r="E2032" s="13" t="s">
        <v>13</v>
      </c>
      <c r="F2032" s="11" t="s">
        <v>71</v>
      </c>
      <c r="G2032" s="11" t="s">
        <v>580</v>
      </c>
      <c r="H2032" s="13">
        <v>3290</v>
      </c>
    </row>
    <row r="2033" spans="1:8" x14ac:dyDescent="0.25">
      <c r="A2033" s="10">
        <v>36038</v>
      </c>
      <c r="B2033" s="11" t="s">
        <v>8</v>
      </c>
      <c r="C2033" s="11" t="s">
        <v>9</v>
      </c>
      <c r="D2033" s="11" t="s">
        <v>10</v>
      </c>
      <c r="E2033" s="13" t="s">
        <v>13</v>
      </c>
      <c r="F2033" s="11" t="s">
        <v>71</v>
      </c>
      <c r="G2033" s="11" t="s">
        <v>575</v>
      </c>
      <c r="H2033" s="13">
        <v>2752.8</v>
      </c>
    </row>
    <row r="2034" spans="1:8" x14ac:dyDescent="0.25">
      <c r="A2034" s="10">
        <v>36038</v>
      </c>
      <c r="B2034" s="11" t="s">
        <v>8</v>
      </c>
      <c r="C2034" s="11" t="s">
        <v>9</v>
      </c>
      <c r="D2034" s="11" t="s">
        <v>10</v>
      </c>
      <c r="E2034" s="13" t="s">
        <v>13</v>
      </c>
      <c r="F2034" s="11" t="s">
        <v>71</v>
      </c>
      <c r="G2034" s="11" t="s">
        <v>69</v>
      </c>
      <c r="H2034" s="13">
        <v>4783.8</v>
      </c>
    </row>
    <row r="2035" spans="1:8" x14ac:dyDescent="0.25">
      <c r="A2035" s="10">
        <v>36038</v>
      </c>
      <c r="B2035" s="11" t="s">
        <v>8</v>
      </c>
      <c r="C2035" s="11" t="s">
        <v>9</v>
      </c>
      <c r="D2035" s="11" t="s">
        <v>10</v>
      </c>
      <c r="E2035" s="13" t="s">
        <v>13</v>
      </c>
      <c r="F2035" s="11" t="s">
        <v>71</v>
      </c>
      <c r="G2035" s="11" t="s">
        <v>230</v>
      </c>
      <c r="H2035" s="13">
        <v>1005</v>
      </c>
    </row>
    <row r="2036" spans="1:8" x14ac:dyDescent="0.25">
      <c r="A2036" s="10">
        <v>36038</v>
      </c>
      <c r="B2036" s="11" t="s">
        <v>8</v>
      </c>
      <c r="C2036" s="11" t="s">
        <v>9</v>
      </c>
      <c r="D2036" s="11" t="s">
        <v>10</v>
      </c>
      <c r="E2036" s="13" t="s">
        <v>13</v>
      </c>
      <c r="F2036" s="11" t="s">
        <v>71</v>
      </c>
      <c r="G2036" s="11" t="s">
        <v>200</v>
      </c>
      <c r="H2036" s="13">
        <v>2470</v>
      </c>
    </row>
    <row r="2037" spans="1:8" x14ac:dyDescent="0.25">
      <c r="A2037" s="10">
        <v>36038</v>
      </c>
      <c r="B2037" s="11" t="s">
        <v>8</v>
      </c>
      <c r="C2037" s="11" t="s">
        <v>9</v>
      </c>
      <c r="D2037" s="11" t="s">
        <v>10</v>
      </c>
      <c r="E2037" s="13" t="s">
        <v>13</v>
      </c>
      <c r="F2037" s="11" t="s">
        <v>71</v>
      </c>
      <c r="G2037" s="11" t="s">
        <v>117</v>
      </c>
      <c r="H2037" s="13">
        <v>4514.6000000000004</v>
      </c>
    </row>
    <row r="2038" spans="1:8" x14ac:dyDescent="0.25">
      <c r="A2038" s="10">
        <v>36038</v>
      </c>
      <c r="B2038" s="11" t="s">
        <v>8</v>
      </c>
      <c r="C2038" s="11" t="s">
        <v>9</v>
      </c>
      <c r="D2038" s="11" t="s">
        <v>10</v>
      </c>
      <c r="E2038" s="13" t="s">
        <v>13</v>
      </c>
      <c r="F2038" s="11" t="s">
        <v>161</v>
      </c>
      <c r="G2038" s="11" t="s">
        <v>581</v>
      </c>
      <c r="H2038" s="13">
        <v>1575</v>
      </c>
    </row>
    <row r="2039" spans="1:8" x14ac:dyDescent="0.25">
      <c r="A2039" s="10">
        <v>36038</v>
      </c>
      <c r="B2039" s="11" t="s">
        <v>8</v>
      </c>
      <c r="C2039" s="11" t="s">
        <v>9</v>
      </c>
      <c r="D2039" s="11" t="s">
        <v>10</v>
      </c>
      <c r="E2039" s="13" t="s">
        <v>13</v>
      </c>
      <c r="F2039" s="11" t="s">
        <v>161</v>
      </c>
      <c r="G2039" s="11" t="s">
        <v>162</v>
      </c>
      <c r="H2039" s="13">
        <v>1319.6</v>
      </c>
    </row>
    <row r="2040" spans="1:8" x14ac:dyDescent="0.25">
      <c r="A2040" s="10">
        <v>36038</v>
      </c>
      <c r="B2040" s="11" t="s">
        <v>8</v>
      </c>
      <c r="C2040" s="11" t="s">
        <v>9</v>
      </c>
      <c r="D2040" s="11" t="s">
        <v>10</v>
      </c>
      <c r="E2040" s="13" t="s">
        <v>13</v>
      </c>
      <c r="F2040" s="11" t="s">
        <v>161</v>
      </c>
      <c r="G2040" s="11" t="s">
        <v>582</v>
      </c>
      <c r="H2040" s="13">
        <v>1688.1</v>
      </c>
    </row>
    <row r="2041" spans="1:8" x14ac:dyDescent="0.25">
      <c r="A2041" s="10">
        <v>36038</v>
      </c>
      <c r="B2041" s="11" t="s">
        <v>8</v>
      </c>
      <c r="C2041" s="11" t="s">
        <v>9</v>
      </c>
      <c r="D2041" s="11" t="s">
        <v>10</v>
      </c>
      <c r="E2041" s="13" t="s">
        <v>13</v>
      </c>
      <c r="F2041" s="11" t="s">
        <v>161</v>
      </c>
      <c r="G2041" s="11" t="s">
        <v>167</v>
      </c>
      <c r="H2041" s="13">
        <v>8468.7000000000007</v>
      </c>
    </row>
    <row r="2042" spans="1:8" x14ac:dyDescent="0.25">
      <c r="A2042" s="10">
        <v>36038</v>
      </c>
      <c r="B2042" s="11" t="s">
        <v>8</v>
      </c>
      <c r="C2042" s="11" t="s">
        <v>9</v>
      </c>
      <c r="D2042" s="11" t="s">
        <v>10</v>
      </c>
      <c r="E2042" s="13" t="s">
        <v>13</v>
      </c>
      <c r="F2042" s="11" t="s">
        <v>571</v>
      </c>
      <c r="G2042" s="11" t="s">
        <v>364</v>
      </c>
      <c r="H2042" s="13">
        <v>495</v>
      </c>
    </row>
    <row r="2043" spans="1:8" x14ac:dyDescent="0.25">
      <c r="A2043" s="10">
        <v>36038</v>
      </c>
      <c r="B2043" s="11" t="s">
        <v>8</v>
      </c>
      <c r="C2043" s="11" t="s">
        <v>9</v>
      </c>
      <c r="D2043" s="11" t="s">
        <v>10</v>
      </c>
      <c r="E2043" s="13" t="s">
        <v>13</v>
      </c>
      <c r="F2043" s="11" t="s">
        <v>571</v>
      </c>
      <c r="G2043" s="11" t="s">
        <v>133</v>
      </c>
      <c r="H2043" s="13">
        <v>4714.3</v>
      </c>
    </row>
    <row r="2044" spans="1:8" x14ac:dyDescent="0.25">
      <c r="A2044" s="10">
        <v>36038</v>
      </c>
      <c r="B2044" s="11" t="s">
        <v>8</v>
      </c>
      <c r="C2044" s="11" t="s">
        <v>9</v>
      </c>
      <c r="D2044" s="11" t="s">
        <v>10</v>
      </c>
      <c r="E2044" s="13" t="s">
        <v>13</v>
      </c>
      <c r="F2044" s="11" t="s">
        <v>571</v>
      </c>
      <c r="G2044" s="11" t="s">
        <v>572</v>
      </c>
      <c r="H2044" s="13">
        <v>4311.8999999999996</v>
      </c>
    </row>
    <row r="2045" spans="1:8" x14ac:dyDescent="0.25">
      <c r="A2045" s="10">
        <v>36038</v>
      </c>
      <c r="B2045" s="11" t="s">
        <v>8</v>
      </c>
      <c r="C2045" s="11" t="s">
        <v>9</v>
      </c>
      <c r="D2045" s="11" t="s">
        <v>10</v>
      </c>
      <c r="E2045" s="13" t="s">
        <v>13</v>
      </c>
      <c r="F2045" s="11" t="s">
        <v>138</v>
      </c>
      <c r="G2045" s="11" t="s">
        <v>205</v>
      </c>
      <c r="H2045" s="13">
        <v>7772.4</v>
      </c>
    </row>
    <row r="2046" spans="1:8" x14ac:dyDescent="0.25">
      <c r="A2046" s="10">
        <v>36038</v>
      </c>
      <c r="B2046" s="11" t="s">
        <v>8</v>
      </c>
      <c r="C2046" s="11" t="s">
        <v>9</v>
      </c>
      <c r="D2046" s="11" t="s">
        <v>10</v>
      </c>
      <c r="E2046" s="13" t="s">
        <v>13</v>
      </c>
      <c r="F2046" s="11" t="s">
        <v>138</v>
      </c>
      <c r="G2046" s="11" t="s">
        <v>583</v>
      </c>
      <c r="H2046" s="13">
        <v>227.2</v>
      </c>
    </row>
    <row r="2047" spans="1:8" x14ac:dyDescent="0.25">
      <c r="A2047" s="10">
        <v>36038</v>
      </c>
      <c r="B2047" s="11" t="s">
        <v>8</v>
      </c>
      <c r="C2047" s="11" t="s">
        <v>9</v>
      </c>
      <c r="D2047" s="11" t="s">
        <v>10</v>
      </c>
      <c r="E2047" s="13" t="s">
        <v>13</v>
      </c>
      <c r="F2047" s="11" t="s">
        <v>138</v>
      </c>
      <c r="G2047" s="11" t="s">
        <v>584</v>
      </c>
      <c r="H2047" s="13">
        <v>875</v>
      </c>
    </row>
    <row r="2048" spans="1:8" x14ac:dyDescent="0.25">
      <c r="A2048" s="10">
        <v>36038</v>
      </c>
      <c r="B2048" s="11" t="s">
        <v>8</v>
      </c>
      <c r="C2048" s="11" t="s">
        <v>9</v>
      </c>
      <c r="D2048" s="11" t="s">
        <v>10</v>
      </c>
      <c r="E2048" s="13" t="s">
        <v>13</v>
      </c>
      <c r="F2048" s="11" t="s">
        <v>138</v>
      </c>
      <c r="G2048" s="11" t="s">
        <v>139</v>
      </c>
      <c r="H2048" s="13">
        <v>1839.7</v>
      </c>
    </row>
    <row r="2049" spans="1:8" x14ac:dyDescent="0.25">
      <c r="A2049" s="10">
        <v>36038</v>
      </c>
      <c r="B2049" s="11" t="s">
        <v>8</v>
      </c>
      <c r="C2049" s="11" t="s">
        <v>9</v>
      </c>
      <c r="D2049" s="11" t="s">
        <v>10</v>
      </c>
      <c r="E2049" s="13" t="s">
        <v>13</v>
      </c>
      <c r="F2049" s="11" t="s">
        <v>138</v>
      </c>
      <c r="G2049" s="11" t="s">
        <v>585</v>
      </c>
      <c r="H2049" s="13">
        <v>865</v>
      </c>
    </row>
    <row r="2050" spans="1:8" x14ac:dyDescent="0.25">
      <c r="A2050" s="10">
        <v>36038</v>
      </c>
      <c r="B2050" s="11" t="s">
        <v>8</v>
      </c>
      <c r="C2050" s="11" t="s">
        <v>9</v>
      </c>
      <c r="D2050" s="11" t="s">
        <v>10</v>
      </c>
      <c r="E2050" s="13" t="s">
        <v>13</v>
      </c>
      <c r="F2050" s="11" t="s">
        <v>111</v>
      </c>
      <c r="G2050" s="11" t="s">
        <v>112</v>
      </c>
      <c r="H2050" s="13">
        <v>10570.2</v>
      </c>
    </row>
    <row r="2051" spans="1:8" x14ac:dyDescent="0.25">
      <c r="A2051" s="10">
        <v>36038</v>
      </c>
      <c r="B2051" s="11" t="s">
        <v>8</v>
      </c>
      <c r="C2051" s="11" t="s">
        <v>9</v>
      </c>
      <c r="D2051" s="11" t="s">
        <v>10</v>
      </c>
      <c r="E2051" s="13" t="s">
        <v>13</v>
      </c>
      <c r="F2051" s="11" t="s">
        <v>111</v>
      </c>
      <c r="G2051" s="11" t="s">
        <v>267</v>
      </c>
      <c r="H2051" s="13">
        <v>1385.7</v>
      </c>
    </row>
    <row r="2052" spans="1:8" x14ac:dyDescent="0.25">
      <c r="A2052" s="10">
        <v>36038</v>
      </c>
      <c r="B2052" s="11" t="s">
        <v>8</v>
      </c>
      <c r="C2052" s="11" t="s">
        <v>9</v>
      </c>
      <c r="D2052" s="11" t="s">
        <v>10</v>
      </c>
      <c r="E2052" s="13" t="s">
        <v>13</v>
      </c>
      <c r="F2052" s="11" t="s">
        <v>111</v>
      </c>
      <c r="G2052" s="11" t="s">
        <v>356</v>
      </c>
      <c r="H2052" s="13">
        <v>1190.5999999999999</v>
      </c>
    </row>
    <row r="2053" spans="1:8" x14ac:dyDescent="0.25">
      <c r="A2053" s="10">
        <v>36038</v>
      </c>
      <c r="B2053" s="11" t="s">
        <v>8</v>
      </c>
      <c r="C2053" s="11" t="s">
        <v>9</v>
      </c>
      <c r="D2053" s="11" t="s">
        <v>10</v>
      </c>
      <c r="E2053" s="13" t="s">
        <v>13</v>
      </c>
      <c r="F2053" s="11" t="s">
        <v>111</v>
      </c>
      <c r="G2053" s="11" t="s">
        <v>586</v>
      </c>
      <c r="H2053" s="13">
        <v>725</v>
      </c>
    </row>
    <row r="2054" spans="1:8" x14ac:dyDescent="0.25">
      <c r="A2054" s="10">
        <v>36038</v>
      </c>
      <c r="B2054" s="11" t="s">
        <v>8</v>
      </c>
      <c r="C2054" s="11" t="s">
        <v>9</v>
      </c>
      <c r="D2054" s="11" t="s">
        <v>10</v>
      </c>
      <c r="E2054" s="13" t="s">
        <v>13</v>
      </c>
      <c r="F2054" s="11" t="s">
        <v>248</v>
      </c>
      <c r="G2054" s="11" t="s">
        <v>262</v>
      </c>
      <c r="H2054" s="13">
        <v>6376.6</v>
      </c>
    </row>
    <row r="2055" spans="1:8" x14ac:dyDescent="0.25">
      <c r="A2055" s="10">
        <v>36038</v>
      </c>
      <c r="B2055" s="11" t="s">
        <v>8</v>
      </c>
      <c r="C2055" s="11" t="s">
        <v>9</v>
      </c>
      <c r="D2055" s="11" t="s">
        <v>10</v>
      </c>
      <c r="E2055" s="13" t="s">
        <v>13</v>
      </c>
      <c r="F2055" s="11" t="s">
        <v>248</v>
      </c>
      <c r="G2055" s="11" t="s">
        <v>587</v>
      </c>
      <c r="H2055" s="13">
        <v>2170</v>
      </c>
    </row>
    <row r="2056" spans="1:8" x14ac:dyDescent="0.25">
      <c r="A2056" s="10">
        <v>36038</v>
      </c>
      <c r="B2056" s="11" t="s">
        <v>8</v>
      </c>
      <c r="C2056" s="11" t="s">
        <v>9</v>
      </c>
      <c r="D2056" s="11" t="s">
        <v>10</v>
      </c>
      <c r="E2056" s="13" t="s">
        <v>13</v>
      </c>
      <c r="F2056" s="11" t="s">
        <v>248</v>
      </c>
      <c r="G2056" s="11" t="s">
        <v>588</v>
      </c>
      <c r="H2056" s="13">
        <v>3696.5</v>
      </c>
    </row>
    <row r="2057" spans="1:8" x14ac:dyDescent="0.25">
      <c r="A2057" s="10">
        <v>36038</v>
      </c>
      <c r="B2057" s="11" t="s">
        <v>8</v>
      </c>
      <c r="C2057" s="11" t="s">
        <v>9</v>
      </c>
      <c r="D2057" s="11" t="s">
        <v>10</v>
      </c>
      <c r="E2057" s="13" t="s">
        <v>13</v>
      </c>
      <c r="F2057" s="11" t="s">
        <v>248</v>
      </c>
      <c r="G2057" s="11" t="s">
        <v>43</v>
      </c>
      <c r="H2057" s="13">
        <v>1070.3</v>
      </c>
    </row>
    <row r="2058" spans="1:8" x14ac:dyDescent="0.25">
      <c r="A2058" s="10">
        <v>36038</v>
      </c>
      <c r="B2058" s="11" t="s">
        <v>8</v>
      </c>
      <c r="C2058" s="11" t="s">
        <v>9</v>
      </c>
      <c r="D2058" s="11" t="s">
        <v>10</v>
      </c>
      <c r="E2058" s="13" t="s">
        <v>13</v>
      </c>
      <c r="F2058" s="11" t="s">
        <v>19</v>
      </c>
      <c r="G2058" s="11" t="s">
        <v>589</v>
      </c>
      <c r="H2058" s="13">
        <v>1380</v>
      </c>
    </row>
    <row r="2059" spans="1:8" x14ac:dyDescent="0.25">
      <c r="A2059" s="10">
        <v>36038</v>
      </c>
      <c r="B2059" s="11" t="s">
        <v>8</v>
      </c>
      <c r="C2059" s="11" t="s">
        <v>9</v>
      </c>
      <c r="D2059" s="11" t="s">
        <v>10</v>
      </c>
      <c r="E2059" s="13" t="s">
        <v>13</v>
      </c>
      <c r="F2059" s="11" t="s">
        <v>19</v>
      </c>
      <c r="G2059" s="11" t="s">
        <v>573</v>
      </c>
      <c r="H2059" s="13">
        <v>16097.5</v>
      </c>
    </row>
    <row r="2060" spans="1:8" x14ac:dyDescent="0.25">
      <c r="A2060" s="10">
        <v>36038</v>
      </c>
      <c r="B2060" s="11" t="s">
        <v>8</v>
      </c>
      <c r="C2060" s="11" t="s">
        <v>9</v>
      </c>
      <c r="D2060" s="11" t="s">
        <v>10</v>
      </c>
      <c r="E2060" s="13" t="s">
        <v>13</v>
      </c>
      <c r="F2060" s="11" t="s">
        <v>19</v>
      </c>
      <c r="G2060" s="11" t="s">
        <v>590</v>
      </c>
      <c r="H2060" s="13">
        <v>5960</v>
      </c>
    </row>
    <row r="2061" spans="1:8" x14ac:dyDescent="0.25">
      <c r="A2061" s="10">
        <v>36038</v>
      </c>
      <c r="B2061" s="11" t="s">
        <v>8</v>
      </c>
      <c r="C2061" s="11" t="s">
        <v>9</v>
      </c>
      <c r="D2061" s="11" t="s">
        <v>10</v>
      </c>
      <c r="E2061" s="13" t="s">
        <v>13</v>
      </c>
      <c r="F2061" s="11" t="s">
        <v>19</v>
      </c>
      <c r="G2061" s="11" t="s">
        <v>574</v>
      </c>
      <c r="H2061" s="13">
        <v>10425.200000000001</v>
      </c>
    </row>
    <row r="2062" spans="1:8" x14ac:dyDescent="0.25">
      <c r="A2062" s="10">
        <v>36038</v>
      </c>
      <c r="B2062" s="11" t="s">
        <v>8</v>
      </c>
      <c r="C2062" s="11" t="s">
        <v>9</v>
      </c>
      <c r="D2062" s="11" t="s">
        <v>10</v>
      </c>
      <c r="E2062" s="13" t="s">
        <v>13</v>
      </c>
      <c r="F2062" s="11" t="s">
        <v>19</v>
      </c>
      <c r="G2062" s="11" t="s">
        <v>21</v>
      </c>
      <c r="H2062" s="13">
        <v>3135.6</v>
      </c>
    </row>
    <row r="2063" spans="1:8" x14ac:dyDescent="0.25">
      <c r="A2063" s="10">
        <v>36038</v>
      </c>
      <c r="B2063" s="11" t="s">
        <v>8</v>
      </c>
      <c r="C2063" s="11" t="s">
        <v>9</v>
      </c>
      <c r="D2063" s="11" t="s">
        <v>10</v>
      </c>
      <c r="E2063" s="13" t="s">
        <v>13</v>
      </c>
      <c r="F2063" s="11" t="s">
        <v>591</v>
      </c>
      <c r="G2063" s="11" t="s">
        <v>608</v>
      </c>
      <c r="H2063" s="13">
        <v>375</v>
      </c>
    </row>
    <row r="2064" spans="1:8" x14ac:dyDescent="0.25">
      <c r="A2064" s="10">
        <v>36038</v>
      </c>
      <c r="B2064" s="11" t="s">
        <v>8</v>
      </c>
      <c r="C2064" s="11" t="s">
        <v>9</v>
      </c>
      <c r="D2064" s="11" t="s">
        <v>10</v>
      </c>
      <c r="E2064" s="13" t="s">
        <v>13</v>
      </c>
      <c r="F2064" s="11" t="s">
        <v>591</v>
      </c>
      <c r="G2064" s="11" t="s">
        <v>592</v>
      </c>
      <c r="H2064" s="13">
        <v>1100</v>
      </c>
    </row>
    <row r="2065" spans="1:8" x14ac:dyDescent="0.25">
      <c r="A2065" s="10">
        <v>36038</v>
      </c>
      <c r="B2065" s="11" t="s">
        <v>8</v>
      </c>
      <c r="C2065" s="11" t="s">
        <v>9</v>
      </c>
      <c r="D2065" s="11" t="s">
        <v>10</v>
      </c>
      <c r="E2065" s="13" t="s">
        <v>13</v>
      </c>
      <c r="F2065" s="11" t="s">
        <v>34</v>
      </c>
      <c r="G2065" s="11" t="s">
        <v>593</v>
      </c>
      <c r="H2065" s="13">
        <v>117.5</v>
      </c>
    </row>
    <row r="2066" spans="1:8" x14ac:dyDescent="0.25">
      <c r="A2066" s="10">
        <v>36038</v>
      </c>
      <c r="B2066" s="11" t="s">
        <v>8</v>
      </c>
      <c r="C2066" s="11" t="s">
        <v>9</v>
      </c>
      <c r="D2066" s="11" t="s">
        <v>10</v>
      </c>
      <c r="E2066" s="13" t="s">
        <v>13</v>
      </c>
      <c r="F2066" s="11" t="s">
        <v>34</v>
      </c>
      <c r="G2066" s="11" t="s">
        <v>171</v>
      </c>
      <c r="H2066" s="13">
        <v>1868.8</v>
      </c>
    </row>
    <row r="2067" spans="1:8" x14ac:dyDescent="0.25">
      <c r="A2067" s="10">
        <v>36038</v>
      </c>
      <c r="B2067" s="11" t="s">
        <v>8</v>
      </c>
      <c r="C2067" s="11" t="s">
        <v>9</v>
      </c>
      <c r="D2067" s="11" t="s">
        <v>10</v>
      </c>
      <c r="E2067" s="13" t="s">
        <v>13</v>
      </c>
      <c r="F2067" s="11" t="s">
        <v>34</v>
      </c>
      <c r="G2067" s="11" t="s">
        <v>57</v>
      </c>
      <c r="H2067" s="13">
        <v>6247.1</v>
      </c>
    </row>
    <row r="2068" spans="1:8" x14ac:dyDescent="0.25">
      <c r="A2068" s="10">
        <v>36038</v>
      </c>
      <c r="B2068" s="11" t="s">
        <v>8</v>
      </c>
      <c r="C2068" s="11" t="s">
        <v>9</v>
      </c>
      <c r="D2068" s="11" t="s">
        <v>10</v>
      </c>
      <c r="E2068" s="13" t="s">
        <v>13</v>
      </c>
      <c r="F2068" s="11" t="s">
        <v>34</v>
      </c>
      <c r="G2068" s="11" t="s">
        <v>47</v>
      </c>
      <c r="H2068" s="13">
        <v>2125.5</v>
      </c>
    </row>
    <row r="2069" spans="1:8" x14ac:dyDescent="0.25">
      <c r="A2069" s="10">
        <v>36038</v>
      </c>
      <c r="B2069" s="11" t="s">
        <v>8</v>
      </c>
      <c r="C2069" s="11" t="s">
        <v>9</v>
      </c>
      <c r="D2069" s="11" t="s">
        <v>10</v>
      </c>
      <c r="E2069" s="13" t="s">
        <v>13</v>
      </c>
      <c r="F2069" s="11" t="s">
        <v>34</v>
      </c>
      <c r="G2069" s="11" t="s">
        <v>36</v>
      </c>
      <c r="H2069" s="13">
        <v>6064.5</v>
      </c>
    </row>
    <row r="2070" spans="1:8" x14ac:dyDescent="0.25">
      <c r="A2070" s="10">
        <v>36038</v>
      </c>
      <c r="B2070" s="11" t="s">
        <v>8</v>
      </c>
      <c r="C2070" s="11" t="s">
        <v>9</v>
      </c>
      <c r="D2070" s="11" t="s">
        <v>10</v>
      </c>
      <c r="E2070" s="13" t="s">
        <v>13</v>
      </c>
      <c r="F2070" s="11" t="s">
        <v>42</v>
      </c>
      <c r="G2070" s="11" t="s">
        <v>594</v>
      </c>
      <c r="H2070" s="13">
        <v>1613</v>
      </c>
    </row>
    <row r="2071" spans="1:8" x14ac:dyDescent="0.25">
      <c r="A2071" s="10">
        <v>36038</v>
      </c>
      <c r="B2071" s="11" t="s">
        <v>8</v>
      </c>
      <c r="C2071" s="11" t="s">
        <v>9</v>
      </c>
      <c r="D2071" s="11" t="s">
        <v>10</v>
      </c>
      <c r="E2071" s="13" t="s">
        <v>13</v>
      </c>
      <c r="F2071" s="11" t="s">
        <v>42</v>
      </c>
      <c r="G2071" s="11" t="s">
        <v>595</v>
      </c>
      <c r="H2071" s="13">
        <v>1467.9</v>
      </c>
    </row>
    <row r="2072" spans="1:8" x14ac:dyDescent="0.25">
      <c r="A2072" s="10">
        <v>36038</v>
      </c>
      <c r="B2072" s="11" t="s">
        <v>8</v>
      </c>
      <c r="C2072" s="11" t="s">
        <v>9</v>
      </c>
      <c r="D2072" s="11" t="s">
        <v>10</v>
      </c>
      <c r="E2072" s="13" t="s">
        <v>13</v>
      </c>
      <c r="F2072" s="11" t="s">
        <v>14</v>
      </c>
      <c r="G2072" s="11" t="s">
        <v>94</v>
      </c>
      <c r="H2072" s="13">
        <v>5935.5</v>
      </c>
    </row>
    <row r="2073" spans="1:8" x14ac:dyDescent="0.25">
      <c r="A2073" s="10">
        <v>36038</v>
      </c>
      <c r="B2073" s="11" t="s">
        <v>8</v>
      </c>
      <c r="C2073" s="11" t="s">
        <v>9</v>
      </c>
      <c r="D2073" s="11" t="s">
        <v>10</v>
      </c>
      <c r="E2073" s="13" t="s">
        <v>13</v>
      </c>
      <c r="F2073" s="11" t="s">
        <v>14</v>
      </c>
      <c r="G2073" s="11" t="s">
        <v>596</v>
      </c>
      <c r="H2073" s="13">
        <v>2195</v>
      </c>
    </row>
    <row r="2074" spans="1:8" x14ac:dyDescent="0.25">
      <c r="A2074" s="10">
        <v>36038</v>
      </c>
      <c r="B2074" s="11" t="s">
        <v>8</v>
      </c>
      <c r="C2074" s="11" t="s">
        <v>9</v>
      </c>
      <c r="D2074" s="11" t="s">
        <v>10</v>
      </c>
      <c r="E2074" s="13" t="s">
        <v>13</v>
      </c>
      <c r="F2074" s="11" t="s">
        <v>14</v>
      </c>
      <c r="G2074" s="11" t="s">
        <v>597</v>
      </c>
      <c r="H2074" s="13">
        <v>905</v>
      </c>
    </row>
    <row r="2075" spans="1:8" x14ac:dyDescent="0.25">
      <c r="A2075" s="10">
        <v>36038</v>
      </c>
      <c r="B2075" s="11" t="s">
        <v>8</v>
      </c>
      <c r="C2075" s="11" t="s">
        <v>9</v>
      </c>
      <c r="D2075" s="11" t="s">
        <v>10</v>
      </c>
      <c r="E2075" s="13" t="s">
        <v>13</v>
      </c>
      <c r="F2075" s="11" t="s">
        <v>11</v>
      </c>
      <c r="G2075" s="11" t="s">
        <v>598</v>
      </c>
      <c r="H2075" s="13">
        <v>3075.8</v>
      </c>
    </row>
    <row r="2076" spans="1:8" x14ac:dyDescent="0.25">
      <c r="A2076" s="10">
        <v>36038</v>
      </c>
      <c r="B2076" s="11" t="s">
        <v>8</v>
      </c>
      <c r="C2076" s="11" t="s">
        <v>9</v>
      </c>
      <c r="D2076" s="11" t="s">
        <v>10</v>
      </c>
      <c r="E2076" s="13" t="s">
        <v>13</v>
      </c>
      <c r="F2076" s="11" t="s">
        <v>11</v>
      </c>
      <c r="G2076" s="11" t="s">
        <v>150</v>
      </c>
      <c r="H2076" s="13">
        <v>6959.4</v>
      </c>
    </row>
    <row r="2077" spans="1:8" x14ac:dyDescent="0.25">
      <c r="A2077" s="10">
        <v>36038</v>
      </c>
      <c r="B2077" s="11" t="s">
        <v>8</v>
      </c>
      <c r="C2077" s="11" t="s">
        <v>9</v>
      </c>
      <c r="D2077" s="11" t="s">
        <v>10</v>
      </c>
      <c r="E2077" s="13" t="s">
        <v>13</v>
      </c>
      <c r="F2077" s="11" t="s">
        <v>11</v>
      </c>
      <c r="G2077" s="11" t="s">
        <v>576</v>
      </c>
      <c r="H2077" s="13">
        <v>12757.7</v>
      </c>
    </row>
    <row r="2078" spans="1:8" x14ac:dyDescent="0.25">
      <c r="A2078" s="10">
        <v>36038</v>
      </c>
      <c r="B2078" s="11" t="s">
        <v>8</v>
      </c>
      <c r="C2078" s="11" t="s">
        <v>9</v>
      </c>
      <c r="D2078" s="11" t="s">
        <v>10</v>
      </c>
      <c r="E2078" s="13" t="s">
        <v>13</v>
      </c>
      <c r="F2078" s="11" t="s">
        <v>126</v>
      </c>
      <c r="G2078" s="11" t="s">
        <v>599</v>
      </c>
      <c r="H2078" s="13">
        <v>3390.8</v>
      </c>
    </row>
    <row r="2079" spans="1:8" x14ac:dyDescent="0.25">
      <c r="A2079" s="10">
        <v>36038</v>
      </c>
      <c r="B2079" s="11" t="s">
        <v>8</v>
      </c>
      <c r="C2079" s="11" t="s">
        <v>9</v>
      </c>
      <c r="D2079" s="11" t="s">
        <v>10</v>
      </c>
      <c r="E2079" s="13" t="s">
        <v>13</v>
      </c>
      <c r="F2079" s="11" t="s">
        <v>126</v>
      </c>
      <c r="G2079" s="11" t="s">
        <v>570</v>
      </c>
      <c r="H2079" s="13">
        <v>1754.3</v>
      </c>
    </row>
    <row r="2080" spans="1:8" x14ac:dyDescent="0.25">
      <c r="A2080" s="10">
        <v>36038</v>
      </c>
      <c r="B2080" s="11" t="s">
        <v>8</v>
      </c>
      <c r="C2080" s="11" t="s">
        <v>9</v>
      </c>
      <c r="D2080" s="11" t="s">
        <v>10</v>
      </c>
      <c r="E2080" s="13" t="s">
        <v>13</v>
      </c>
      <c r="F2080" s="11" t="s">
        <v>126</v>
      </c>
      <c r="G2080" s="11" t="s">
        <v>600</v>
      </c>
      <c r="H2080" s="13">
        <v>200</v>
      </c>
    </row>
    <row r="2081" spans="1:8" x14ac:dyDescent="0.25">
      <c r="A2081" s="10">
        <v>36038</v>
      </c>
      <c r="B2081" s="11" t="s">
        <v>8</v>
      </c>
      <c r="C2081" s="11" t="s">
        <v>9</v>
      </c>
      <c r="D2081" s="11" t="s">
        <v>10</v>
      </c>
      <c r="E2081" s="13" t="s">
        <v>188</v>
      </c>
      <c r="F2081" s="11" t="s">
        <v>188</v>
      </c>
      <c r="G2081" s="11" t="s">
        <v>602</v>
      </c>
      <c r="H2081" s="13">
        <v>702.2</v>
      </c>
    </row>
    <row r="2082" spans="1:8" x14ac:dyDescent="0.25">
      <c r="A2082" s="10">
        <v>36038</v>
      </c>
      <c r="B2082" s="11" t="s">
        <v>8</v>
      </c>
      <c r="C2082" s="11" t="s">
        <v>9</v>
      </c>
      <c r="D2082" s="11" t="s">
        <v>10</v>
      </c>
      <c r="E2082" s="13" t="s">
        <v>188</v>
      </c>
      <c r="F2082" s="11" t="s">
        <v>188</v>
      </c>
      <c r="G2082" s="11" t="s">
        <v>187</v>
      </c>
      <c r="H2082" s="13">
        <v>9475.7000000000007</v>
      </c>
    </row>
    <row r="2083" spans="1:8" x14ac:dyDescent="0.25">
      <c r="A2083" s="10">
        <v>36038</v>
      </c>
      <c r="B2083" s="11" t="s">
        <v>8</v>
      </c>
      <c r="C2083" s="11" t="s">
        <v>463</v>
      </c>
      <c r="D2083" s="11" t="s">
        <v>464</v>
      </c>
      <c r="E2083" s="13" t="s">
        <v>89</v>
      </c>
      <c r="F2083" s="11" t="s">
        <v>102</v>
      </c>
      <c r="G2083" s="11" t="s">
        <v>103</v>
      </c>
      <c r="H2083" s="13">
        <v>340</v>
      </c>
    </row>
    <row r="2084" spans="1:8" x14ac:dyDescent="0.25">
      <c r="A2084" s="10">
        <v>36038</v>
      </c>
      <c r="B2084" s="11" t="s">
        <v>8</v>
      </c>
      <c r="C2084" s="11" t="s">
        <v>463</v>
      </c>
      <c r="D2084" s="11" t="s">
        <v>464</v>
      </c>
      <c r="E2084" s="13" t="s">
        <v>13</v>
      </c>
      <c r="F2084" s="11" t="s">
        <v>71</v>
      </c>
      <c r="G2084" s="11" t="s">
        <v>200</v>
      </c>
      <c r="H2084" s="13">
        <v>300</v>
      </c>
    </row>
    <row r="2085" spans="1:8" x14ac:dyDescent="0.25">
      <c r="A2085" s="10">
        <v>36038</v>
      </c>
      <c r="B2085" s="11" t="s">
        <v>97</v>
      </c>
      <c r="C2085" s="11" t="s">
        <v>98</v>
      </c>
      <c r="D2085" s="11" t="s">
        <v>99</v>
      </c>
      <c r="E2085" s="13" t="s">
        <v>89</v>
      </c>
      <c r="F2085" s="11" t="s">
        <v>102</v>
      </c>
      <c r="G2085" s="11" t="s">
        <v>103</v>
      </c>
      <c r="H2085" s="13">
        <v>1220.5999999999999</v>
      </c>
    </row>
    <row r="2086" spans="1:8" x14ac:dyDescent="0.25">
      <c r="A2086" s="10">
        <v>36038</v>
      </c>
      <c r="B2086" s="11" t="s">
        <v>97</v>
      </c>
      <c r="C2086" s="11" t="s">
        <v>98</v>
      </c>
      <c r="D2086" s="11" t="s">
        <v>99</v>
      </c>
      <c r="E2086" s="13" t="s">
        <v>13</v>
      </c>
      <c r="F2086" s="11" t="s">
        <v>71</v>
      </c>
      <c r="G2086" s="11" t="s">
        <v>230</v>
      </c>
      <c r="H2086" s="13">
        <v>210</v>
      </c>
    </row>
    <row r="2087" spans="1:8" x14ac:dyDescent="0.25">
      <c r="A2087" s="10">
        <v>36038</v>
      </c>
      <c r="B2087" s="11" t="s">
        <v>97</v>
      </c>
      <c r="C2087" s="11" t="s">
        <v>98</v>
      </c>
      <c r="D2087" s="11" t="s">
        <v>465</v>
      </c>
      <c r="E2087" s="13" t="s">
        <v>188</v>
      </c>
      <c r="F2087" s="11" t="s">
        <v>188</v>
      </c>
      <c r="G2087" s="11" t="s">
        <v>602</v>
      </c>
      <c r="H2087" s="13">
        <v>424.1</v>
      </c>
    </row>
    <row r="2088" spans="1:8" x14ac:dyDescent="0.25">
      <c r="A2088" s="10">
        <v>36038</v>
      </c>
      <c r="B2088" s="11" t="s">
        <v>97</v>
      </c>
      <c r="C2088" s="11" t="s">
        <v>67</v>
      </c>
      <c r="D2088" s="11" t="s">
        <v>499</v>
      </c>
      <c r="E2088" s="13" t="s">
        <v>13</v>
      </c>
      <c r="F2088" s="11" t="s">
        <v>11</v>
      </c>
      <c r="G2088" s="11" t="s">
        <v>576</v>
      </c>
      <c r="H2088" s="13">
        <v>392</v>
      </c>
    </row>
    <row r="2089" spans="1:8" x14ac:dyDescent="0.25">
      <c r="A2089" s="10">
        <v>36038</v>
      </c>
      <c r="B2089" s="11" t="s">
        <v>97</v>
      </c>
      <c r="C2089" s="11" t="s">
        <v>130</v>
      </c>
      <c r="D2089" s="11" t="s">
        <v>288</v>
      </c>
      <c r="E2089" s="13" t="s">
        <v>89</v>
      </c>
      <c r="F2089" s="11" t="s">
        <v>90</v>
      </c>
      <c r="G2089" s="11" t="s">
        <v>90</v>
      </c>
      <c r="H2089" s="13">
        <v>450</v>
      </c>
    </row>
    <row r="2090" spans="1:8" x14ac:dyDescent="0.25">
      <c r="A2090" s="10">
        <v>36038</v>
      </c>
      <c r="B2090" s="11" t="s">
        <v>97</v>
      </c>
      <c r="C2090" s="11" t="s">
        <v>130</v>
      </c>
      <c r="D2090" s="11" t="s">
        <v>288</v>
      </c>
      <c r="E2090" s="13" t="s">
        <v>89</v>
      </c>
      <c r="F2090" s="11" t="s">
        <v>102</v>
      </c>
      <c r="G2090" s="11" t="s">
        <v>103</v>
      </c>
      <c r="H2090" s="13">
        <v>206.7</v>
      </c>
    </row>
    <row r="2091" spans="1:8" x14ac:dyDescent="0.25">
      <c r="A2091" s="10">
        <v>36038</v>
      </c>
      <c r="B2091" s="11" t="s">
        <v>97</v>
      </c>
      <c r="C2091" s="11" t="s">
        <v>130</v>
      </c>
      <c r="D2091" s="11" t="s">
        <v>288</v>
      </c>
      <c r="E2091" s="13" t="s">
        <v>13</v>
      </c>
      <c r="F2091" s="11" t="s">
        <v>71</v>
      </c>
      <c r="G2091" s="11" t="s">
        <v>117</v>
      </c>
      <c r="H2091" s="13">
        <v>100</v>
      </c>
    </row>
    <row r="2092" spans="1:8" x14ac:dyDescent="0.25">
      <c r="A2092" s="10">
        <v>36038</v>
      </c>
      <c r="B2092" s="11" t="s">
        <v>97</v>
      </c>
      <c r="C2092" s="11" t="s">
        <v>130</v>
      </c>
      <c r="D2092" s="11" t="s">
        <v>288</v>
      </c>
      <c r="E2092" s="13" t="s">
        <v>13</v>
      </c>
      <c r="F2092" s="11" t="s">
        <v>138</v>
      </c>
      <c r="G2092" s="11" t="s">
        <v>205</v>
      </c>
      <c r="H2092" s="13">
        <v>150</v>
      </c>
    </row>
    <row r="2093" spans="1:8" x14ac:dyDescent="0.25">
      <c r="A2093" s="10">
        <v>36038</v>
      </c>
      <c r="B2093" s="11" t="s">
        <v>97</v>
      </c>
      <c r="C2093" s="11" t="s">
        <v>130</v>
      </c>
      <c r="D2093" s="11" t="s">
        <v>288</v>
      </c>
      <c r="E2093" s="13" t="s">
        <v>13</v>
      </c>
      <c r="F2093" s="11" t="s">
        <v>138</v>
      </c>
      <c r="G2093" s="11" t="s">
        <v>583</v>
      </c>
      <c r="H2093" s="13">
        <v>370</v>
      </c>
    </row>
    <row r="2094" spans="1:8" x14ac:dyDescent="0.25">
      <c r="A2094" s="10">
        <v>36038</v>
      </c>
      <c r="B2094" s="11" t="s">
        <v>97</v>
      </c>
      <c r="C2094" s="11" t="s">
        <v>130</v>
      </c>
      <c r="D2094" s="11" t="s">
        <v>288</v>
      </c>
      <c r="E2094" s="13" t="s">
        <v>13</v>
      </c>
      <c r="F2094" s="11" t="s">
        <v>138</v>
      </c>
      <c r="G2094" s="11" t="s">
        <v>584</v>
      </c>
      <c r="H2094" s="13">
        <v>650</v>
      </c>
    </row>
    <row r="2095" spans="1:8" x14ac:dyDescent="0.25">
      <c r="A2095" s="10">
        <v>36038</v>
      </c>
      <c r="B2095" s="11" t="s">
        <v>97</v>
      </c>
      <c r="C2095" s="11" t="s">
        <v>130</v>
      </c>
      <c r="D2095" s="11" t="s">
        <v>288</v>
      </c>
      <c r="E2095" s="13" t="s">
        <v>13</v>
      </c>
      <c r="F2095" s="11" t="s">
        <v>11</v>
      </c>
      <c r="G2095" s="11" t="s">
        <v>576</v>
      </c>
      <c r="H2095" s="13">
        <v>551.4</v>
      </c>
    </row>
    <row r="2096" spans="1:8" x14ac:dyDescent="0.25">
      <c r="A2096" s="10">
        <v>36038</v>
      </c>
      <c r="B2096" s="11" t="s">
        <v>97</v>
      </c>
      <c r="C2096" s="11" t="s">
        <v>130</v>
      </c>
      <c r="D2096" s="11" t="s">
        <v>280</v>
      </c>
      <c r="E2096" s="13" t="s">
        <v>13</v>
      </c>
      <c r="F2096" s="11" t="s">
        <v>19</v>
      </c>
      <c r="G2096" s="11" t="s">
        <v>573</v>
      </c>
      <c r="H2096" s="13">
        <v>170.1</v>
      </c>
    </row>
    <row r="2097" spans="1:8" x14ac:dyDescent="0.25">
      <c r="A2097" s="10">
        <v>36038</v>
      </c>
      <c r="B2097" s="11" t="s">
        <v>97</v>
      </c>
      <c r="C2097" s="11" t="s">
        <v>130</v>
      </c>
      <c r="D2097" s="11" t="s">
        <v>131</v>
      </c>
      <c r="E2097" s="13" t="s">
        <v>89</v>
      </c>
      <c r="F2097" s="11" t="s">
        <v>90</v>
      </c>
      <c r="G2097" s="11" t="s">
        <v>90</v>
      </c>
      <c r="H2097" s="13">
        <v>200</v>
      </c>
    </row>
    <row r="2098" spans="1:8" x14ac:dyDescent="0.25">
      <c r="A2098" s="10">
        <v>36038</v>
      </c>
      <c r="B2098" s="11" t="s">
        <v>97</v>
      </c>
      <c r="C2098" s="11" t="s">
        <v>130</v>
      </c>
      <c r="D2098" s="11" t="s">
        <v>131</v>
      </c>
      <c r="E2098" s="13" t="s">
        <v>13</v>
      </c>
      <c r="F2098" s="11" t="s">
        <v>71</v>
      </c>
      <c r="G2098" s="11" t="s">
        <v>575</v>
      </c>
      <c r="H2098" s="13">
        <v>250</v>
      </c>
    </row>
    <row r="2099" spans="1:8" x14ac:dyDescent="0.25">
      <c r="A2099" s="10">
        <v>36038</v>
      </c>
      <c r="B2099" s="11" t="s">
        <v>97</v>
      </c>
      <c r="C2099" s="11" t="s">
        <v>130</v>
      </c>
      <c r="D2099" s="11" t="s">
        <v>131</v>
      </c>
      <c r="E2099" s="13" t="s">
        <v>13</v>
      </c>
      <c r="F2099" s="11" t="s">
        <v>71</v>
      </c>
      <c r="G2099" s="11" t="s">
        <v>230</v>
      </c>
      <c r="H2099" s="13">
        <v>400</v>
      </c>
    </row>
    <row r="2100" spans="1:8" x14ac:dyDescent="0.25">
      <c r="A2100" s="10">
        <v>36038</v>
      </c>
      <c r="B2100" s="11" t="s">
        <v>97</v>
      </c>
      <c r="C2100" s="11" t="s">
        <v>130</v>
      </c>
      <c r="D2100" s="11" t="s">
        <v>131</v>
      </c>
      <c r="E2100" s="13" t="s">
        <v>13</v>
      </c>
      <c r="F2100" s="11" t="s">
        <v>71</v>
      </c>
      <c r="G2100" s="11" t="s">
        <v>117</v>
      </c>
      <c r="H2100" s="13">
        <v>401.1</v>
      </c>
    </row>
    <row r="2101" spans="1:8" x14ac:dyDescent="0.25">
      <c r="A2101" s="10">
        <v>36038</v>
      </c>
      <c r="B2101" s="11" t="s">
        <v>97</v>
      </c>
      <c r="C2101" s="11" t="s">
        <v>130</v>
      </c>
      <c r="D2101" s="11" t="s">
        <v>131</v>
      </c>
      <c r="E2101" s="13" t="s">
        <v>13</v>
      </c>
      <c r="F2101" s="11" t="s">
        <v>571</v>
      </c>
      <c r="G2101" s="11" t="s">
        <v>364</v>
      </c>
      <c r="H2101" s="13">
        <v>350.1</v>
      </c>
    </row>
    <row r="2102" spans="1:8" x14ac:dyDescent="0.25">
      <c r="A2102" s="10">
        <v>36038</v>
      </c>
      <c r="B2102" s="11" t="s">
        <v>97</v>
      </c>
      <c r="C2102" s="11" t="s">
        <v>130</v>
      </c>
      <c r="D2102" s="11" t="s">
        <v>131</v>
      </c>
      <c r="E2102" s="13" t="s">
        <v>13</v>
      </c>
      <c r="F2102" s="11" t="s">
        <v>138</v>
      </c>
      <c r="G2102" s="11" t="s">
        <v>205</v>
      </c>
      <c r="H2102" s="13">
        <v>914.2</v>
      </c>
    </row>
    <row r="2103" spans="1:8" x14ac:dyDescent="0.25">
      <c r="A2103" s="10">
        <v>36038</v>
      </c>
      <c r="B2103" s="11" t="s">
        <v>97</v>
      </c>
      <c r="C2103" s="11" t="s">
        <v>130</v>
      </c>
      <c r="D2103" s="11" t="s">
        <v>131</v>
      </c>
      <c r="E2103" s="13" t="s">
        <v>13</v>
      </c>
      <c r="F2103" s="11" t="s">
        <v>19</v>
      </c>
      <c r="G2103" s="11" t="s">
        <v>574</v>
      </c>
      <c r="H2103" s="13">
        <v>748</v>
      </c>
    </row>
    <row r="2104" spans="1:8" x14ac:dyDescent="0.25">
      <c r="A2104" s="10">
        <v>36038</v>
      </c>
      <c r="B2104" s="11" t="s">
        <v>97</v>
      </c>
      <c r="C2104" s="11" t="s">
        <v>130</v>
      </c>
      <c r="D2104" s="11" t="s">
        <v>131</v>
      </c>
      <c r="E2104" s="13" t="s">
        <v>13</v>
      </c>
      <c r="F2104" s="11" t="s">
        <v>11</v>
      </c>
      <c r="G2104" s="11" t="s">
        <v>150</v>
      </c>
      <c r="H2104" s="13">
        <v>372.9</v>
      </c>
    </row>
    <row r="2105" spans="1:8" x14ac:dyDescent="0.25">
      <c r="A2105" s="10">
        <v>36038</v>
      </c>
      <c r="B2105" s="11" t="s">
        <v>97</v>
      </c>
      <c r="C2105" s="11" t="s">
        <v>130</v>
      </c>
      <c r="D2105" s="11" t="s">
        <v>131</v>
      </c>
      <c r="E2105" s="13" t="s">
        <v>13</v>
      </c>
      <c r="F2105" s="11" t="s">
        <v>126</v>
      </c>
      <c r="G2105" s="11" t="s">
        <v>570</v>
      </c>
      <c r="H2105" s="13">
        <v>550</v>
      </c>
    </row>
    <row r="2106" spans="1:8" x14ac:dyDescent="0.25">
      <c r="A2106" s="10">
        <v>36038</v>
      </c>
      <c r="B2106" s="11" t="s">
        <v>97</v>
      </c>
      <c r="C2106" s="11" t="s">
        <v>130</v>
      </c>
      <c r="D2106" s="11" t="s">
        <v>131</v>
      </c>
      <c r="E2106" s="13" t="s">
        <v>610</v>
      </c>
      <c r="F2106" s="11" t="s">
        <v>611</v>
      </c>
      <c r="G2106" s="11" t="s">
        <v>611</v>
      </c>
      <c r="H2106" s="13">
        <v>200</v>
      </c>
    </row>
    <row r="2107" spans="1:8" x14ac:dyDescent="0.25">
      <c r="A2107" s="10">
        <v>36038</v>
      </c>
      <c r="B2107" s="11" t="s">
        <v>97</v>
      </c>
      <c r="C2107" s="11" t="s">
        <v>130</v>
      </c>
      <c r="D2107" s="11" t="s">
        <v>466</v>
      </c>
      <c r="E2107" s="13" t="s">
        <v>89</v>
      </c>
      <c r="F2107" s="11" t="s">
        <v>102</v>
      </c>
      <c r="G2107" s="11" t="s">
        <v>103</v>
      </c>
      <c r="H2107" s="13">
        <v>100</v>
      </c>
    </row>
    <row r="2108" spans="1:8" x14ac:dyDescent="0.25">
      <c r="A2108" s="10">
        <v>36038</v>
      </c>
      <c r="B2108" s="11" t="s">
        <v>97</v>
      </c>
      <c r="C2108" s="11" t="s">
        <v>130</v>
      </c>
      <c r="D2108" s="11" t="s">
        <v>466</v>
      </c>
      <c r="E2108" s="13" t="s">
        <v>13</v>
      </c>
      <c r="F2108" s="11" t="s">
        <v>138</v>
      </c>
      <c r="G2108" s="11" t="s">
        <v>585</v>
      </c>
      <c r="H2108" s="13">
        <v>750</v>
      </c>
    </row>
    <row r="2109" spans="1:8" x14ac:dyDescent="0.25">
      <c r="A2109" s="10">
        <v>36038</v>
      </c>
      <c r="B2109" s="11" t="s">
        <v>97</v>
      </c>
      <c r="C2109" s="11" t="s">
        <v>130</v>
      </c>
      <c r="D2109" s="11" t="s">
        <v>466</v>
      </c>
      <c r="E2109" s="13" t="s">
        <v>13</v>
      </c>
      <c r="F2109" s="11" t="s">
        <v>11</v>
      </c>
      <c r="G2109" s="11" t="s">
        <v>576</v>
      </c>
      <c r="H2109" s="13">
        <v>100</v>
      </c>
    </row>
    <row r="2110" spans="1:8" x14ac:dyDescent="0.25">
      <c r="A2110" s="10">
        <v>36038</v>
      </c>
      <c r="B2110" s="11" t="s">
        <v>97</v>
      </c>
      <c r="C2110" s="11" t="s">
        <v>192</v>
      </c>
      <c r="D2110" s="11" t="s">
        <v>193</v>
      </c>
      <c r="E2110" s="13" t="s">
        <v>13</v>
      </c>
      <c r="F2110" s="11" t="s">
        <v>11</v>
      </c>
      <c r="G2110" s="11" t="s">
        <v>576</v>
      </c>
      <c r="H2110" s="13">
        <v>183</v>
      </c>
    </row>
    <row r="2111" spans="1:8" x14ac:dyDescent="0.25">
      <c r="A2111" s="10">
        <v>36068</v>
      </c>
      <c r="B2111" s="11" t="s">
        <v>8</v>
      </c>
      <c r="C2111" s="11" t="s">
        <v>67</v>
      </c>
      <c r="D2111" s="11" t="s">
        <v>459</v>
      </c>
      <c r="E2111" s="13" t="s">
        <v>89</v>
      </c>
      <c r="F2111" s="11" t="s">
        <v>577</v>
      </c>
      <c r="G2111" s="11" t="s">
        <v>609</v>
      </c>
      <c r="H2111" s="13">
        <v>135</v>
      </c>
    </row>
    <row r="2112" spans="1:8" x14ac:dyDescent="0.25">
      <c r="A2112" s="10">
        <v>36068</v>
      </c>
      <c r="B2112" s="11" t="s">
        <v>8</v>
      </c>
      <c r="C2112" s="11" t="s">
        <v>67</v>
      </c>
      <c r="D2112" s="11" t="s">
        <v>459</v>
      </c>
      <c r="E2112" s="13" t="s">
        <v>13</v>
      </c>
      <c r="F2112" s="11" t="s">
        <v>111</v>
      </c>
      <c r="G2112" s="11" t="s">
        <v>356</v>
      </c>
      <c r="H2112" s="13">
        <v>360</v>
      </c>
    </row>
    <row r="2113" spans="1:8" x14ac:dyDescent="0.25">
      <c r="A2113" s="10">
        <v>36068</v>
      </c>
      <c r="B2113" s="11" t="s">
        <v>8</v>
      </c>
      <c r="C2113" s="11" t="s">
        <v>67</v>
      </c>
      <c r="D2113" s="11" t="s">
        <v>455</v>
      </c>
      <c r="E2113" s="13" t="s">
        <v>13</v>
      </c>
      <c r="F2113" s="11" t="s">
        <v>126</v>
      </c>
      <c r="G2113" s="11" t="s">
        <v>570</v>
      </c>
      <c r="H2113" s="13">
        <v>140</v>
      </c>
    </row>
    <row r="2114" spans="1:8" x14ac:dyDescent="0.25">
      <c r="A2114" s="10">
        <v>36068</v>
      </c>
      <c r="B2114" s="11" t="s">
        <v>8</v>
      </c>
      <c r="C2114" s="11" t="s">
        <v>67</v>
      </c>
      <c r="D2114" s="11" t="s">
        <v>456</v>
      </c>
      <c r="E2114" s="13" t="s">
        <v>13</v>
      </c>
      <c r="F2114" s="11" t="s">
        <v>11</v>
      </c>
      <c r="G2114" s="11" t="s">
        <v>150</v>
      </c>
      <c r="H2114" s="13">
        <v>962</v>
      </c>
    </row>
    <row r="2115" spans="1:8" x14ac:dyDescent="0.25">
      <c r="A2115" s="10">
        <v>36068</v>
      </c>
      <c r="B2115" s="11" t="s">
        <v>8</v>
      </c>
      <c r="C2115" s="11" t="s">
        <v>67</v>
      </c>
      <c r="D2115" s="11" t="s">
        <v>68</v>
      </c>
      <c r="E2115" s="13" t="s">
        <v>13</v>
      </c>
      <c r="F2115" s="11" t="s">
        <v>571</v>
      </c>
      <c r="G2115" s="11" t="s">
        <v>572</v>
      </c>
      <c r="H2115" s="13">
        <v>150</v>
      </c>
    </row>
    <row r="2116" spans="1:8" x14ac:dyDescent="0.25">
      <c r="A2116" s="10">
        <v>36068</v>
      </c>
      <c r="B2116" s="11" t="s">
        <v>8</v>
      </c>
      <c r="C2116" s="11" t="s">
        <v>67</v>
      </c>
      <c r="D2116" s="11" t="s">
        <v>68</v>
      </c>
      <c r="E2116" s="13" t="s">
        <v>13</v>
      </c>
      <c r="F2116" s="11" t="s">
        <v>11</v>
      </c>
      <c r="G2116" s="11" t="s">
        <v>576</v>
      </c>
      <c r="H2116" s="13">
        <v>265</v>
      </c>
    </row>
    <row r="2117" spans="1:8" x14ac:dyDescent="0.25">
      <c r="A2117" s="10">
        <v>36068</v>
      </c>
      <c r="B2117" s="11" t="s">
        <v>8</v>
      </c>
      <c r="C2117" s="11" t="s">
        <v>67</v>
      </c>
      <c r="D2117" s="11" t="s">
        <v>457</v>
      </c>
      <c r="E2117" s="13" t="s">
        <v>13</v>
      </c>
      <c r="F2117" s="11" t="s">
        <v>126</v>
      </c>
      <c r="G2117" s="11" t="s">
        <v>570</v>
      </c>
      <c r="H2117" s="13">
        <v>475</v>
      </c>
    </row>
    <row r="2118" spans="1:8" x14ac:dyDescent="0.25">
      <c r="A2118" s="10">
        <v>36068</v>
      </c>
      <c r="B2118" s="11" t="s">
        <v>8</v>
      </c>
      <c r="C2118" s="11" t="s">
        <v>67</v>
      </c>
      <c r="D2118" s="11" t="s">
        <v>328</v>
      </c>
      <c r="E2118" s="13" t="s">
        <v>13</v>
      </c>
      <c r="F2118" s="11" t="s">
        <v>29</v>
      </c>
      <c r="G2118" s="11" t="s">
        <v>30</v>
      </c>
      <c r="H2118" s="13">
        <v>110</v>
      </c>
    </row>
    <row r="2119" spans="1:8" x14ac:dyDescent="0.25">
      <c r="A2119" s="10">
        <v>36068</v>
      </c>
      <c r="B2119" s="11" t="s">
        <v>8</v>
      </c>
      <c r="C2119" s="11" t="s">
        <v>67</v>
      </c>
      <c r="D2119" s="11" t="s">
        <v>328</v>
      </c>
      <c r="E2119" s="13" t="s">
        <v>13</v>
      </c>
      <c r="F2119" s="11" t="s">
        <v>161</v>
      </c>
      <c r="G2119" s="11" t="s">
        <v>162</v>
      </c>
      <c r="H2119" s="13">
        <v>157</v>
      </c>
    </row>
    <row r="2120" spans="1:8" x14ac:dyDescent="0.25">
      <c r="A2120" s="10">
        <v>36068</v>
      </c>
      <c r="B2120" s="11" t="s">
        <v>8</v>
      </c>
      <c r="C2120" s="11" t="s">
        <v>67</v>
      </c>
      <c r="D2120" s="11" t="s">
        <v>328</v>
      </c>
      <c r="E2120" s="13" t="s">
        <v>13</v>
      </c>
      <c r="F2120" s="11" t="s">
        <v>19</v>
      </c>
      <c r="G2120" s="11" t="s">
        <v>573</v>
      </c>
      <c r="H2120" s="13">
        <v>1836</v>
      </c>
    </row>
    <row r="2121" spans="1:8" x14ac:dyDescent="0.25">
      <c r="A2121" s="10">
        <v>36068</v>
      </c>
      <c r="B2121" s="11" t="s">
        <v>8</v>
      </c>
      <c r="C2121" s="11" t="s">
        <v>67</v>
      </c>
      <c r="D2121" s="11" t="s">
        <v>328</v>
      </c>
      <c r="E2121" s="13" t="s">
        <v>13</v>
      </c>
      <c r="F2121" s="11" t="s">
        <v>11</v>
      </c>
      <c r="G2121" s="11" t="s">
        <v>576</v>
      </c>
      <c r="H2121" s="13">
        <v>1642</v>
      </c>
    </row>
    <row r="2122" spans="1:8" x14ac:dyDescent="0.25">
      <c r="A2122" s="10">
        <v>36068</v>
      </c>
      <c r="B2122" s="11" t="s">
        <v>8</v>
      </c>
      <c r="C2122" s="11" t="s">
        <v>67</v>
      </c>
      <c r="D2122" s="11" t="s">
        <v>328</v>
      </c>
      <c r="E2122" s="13" t="s">
        <v>188</v>
      </c>
      <c r="F2122" s="11" t="s">
        <v>188</v>
      </c>
      <c r="G2122" s="11" t="s">
        <v>187</v>
      </c>
      <c r="H2122" s="13">
        <v>4740</v>
      </c>
    </row>
    <row r="2123" spans="1:8" x14ac:dyDescent="0.25">
      <c r="A2123" s="10">
        <v>36068</v>
      </c>
      <c r="B2123" s="11" t="s">
        <v>8</v>
      </c>
      <c r="C2123" s="11" t="s">
        <v>9</v>
      </c>
      <c r="D2123" s="11" t="s">
        <v>251</v>
      </c>
      <c r="E2123" s="13" t="s">
        <v>13</v>
      </c>
      <c r="F2123" s="11" t="s">
        <v>161</v>
      </c>
      <c r="G2123" s="11" t="s">
        <v>162</v>
      </c>
      <c r="H2123" s="13">
        <v>426.6</v>
      </c>
    </row>
    <row r="2124" spans="1:8" x14ac:dyDescent="0.25">
      <c r="A2124" s="10">
        <v>36068</v>
      </c>
      <c r="B2124" s="11" t="s">
        <v>8</v>
      </c>
      <c r="C2124" s="11" t="s">
        <v>9</v>
      </c>
      <c r="D2124" s="11" t="s">
        <v>251</v>
      </c>
      <c r="E2124" s="13" t="s">
        <v>13</v>
      </c>
      <c r="F2124" s="11" t="s">
        <v>11</v>
      </c>
      <c r="G2124" s="11" t="s">
        <v>576</v>
      </c>
      <c r="H2124" s="13">
        <v>300</v>
      </c>
    </row>
    <row r="2125" spans="1:8" x14ac:dyDescent="0.25">
      <c r="A2125" s="10">
        <v>36068</v>
      </c>
      <c r="B2125" s="11" t="s">
        <v>8</v>
      </c>
      <c r="C2125" s="11" t="s">
        <v>9</v>
      </c>
      <c r="D2125" s="11" t="s">
        <v>153</v>
      </c>
      <c r="E2125" s="13" t="s">
        <v>13</v>
      </c>
      <c r="F2125" s="11" t="s">
        <v>71</v>
      </c>
      <c r="G2125" s="11" t="s">
        <v>575</v>
      </c>
      <c r="H2125" s="13">
        <v>125</v>
      </c>
    </row>
    <row r="2126" spans="1:8" x14ac:dyDescent="0.25">
      <c r="A2126" s="10">
        <v>36068</v>
      </c>
      <c r="B2126" s="11" t="s">
        <v>8</v>
      </c>
      <c r="C2126" s="11" t="s">
        <v>9</v>
      </c>
      <c r="D2126" s="11" t="s">
        <v>153</v>
      </c>
      <c r="E2126" s="13" t="s">
        <v>13</v>
      </c>
      <c r="F2126" s="11" t="s">
        <v>71</v>
      </c>
      <c r="G2126" s="11" t="s">
        <v>69</v>
      </c>
      <c r="H2126" s="13">
        <v>100</v>
      </c>
    </row>
    <row r="2127" spans="1:8" x14ac:dyDescent="0.25">
      <c r="A2127" s="10">
        <v>36068</v>
      </c>
      <c r="B2127" s="11" t="s">
        <v>8</v>
      </c>
      <c r="C2127" s="11" t="s">
        <v>9</v>
      </c>
      <c r="D2127" s="11" t="s">
        <v>153</v>
      </c>
      <c r="E2127" s="13" t="s">
        <v>13</v>
      </c>
      <c r="F2127" s="11" t="s">
        <v>71</v>
      </c>
      <c r="G2127" s="11" t="s">
        <v>230</v>
      </c>
      <c r="H2127" s="13">
        <v>1550</v>
      </c>
    </row>
    <row r="2128" spans="1:8" x14ac:dyDescent="0.25">
      <c r="A2128" s="10">
        <v>36068</v>
      </c>
      <c r="B2128" s="11" t="s">
        <v>8</v>
      </c>
      <c r="C2128" s="11" t="s">
        <v>9</v>
      </c>
      <c r="D2128" s="11" t="s">
        <v>153</v>
      </c>
      <c r="E2128" s="13" t="s">
        <v>13</v>
      </c>
      <c r="F2128" s="11" t="s">
        <v>71</v>
      </c>
      <c r="G2128" s="11" t="s">
        <v>200</v>
      </c>
      <c r="H2128" s="13">
        <v>325</v>
      </c>
    </row>
    <row r="2129" spans="1:8" x14ac:dyDescent="0.25">
      <c r="A2129" s="10">
        <v>36068</v>
      </c>
      <c r="B2129" s="11" t="s">
        <v>8</v>
      </c>
      <c r="C2129" s="11" t="s">
        <v>9</v>
      </c>
      <c r="D2129" s="11" t="s">
        <v>153</v>
      </c>
      <c r="E2129" s="13" t="s">
        <v>13</v>
      </c>
      <c r="F2129" s="11" t="s">
        <v>71</v>
      </c>
      <c r="G2129" s="11" t="s">
        <v>117</v>
      </c>
      <c r="H2129" s="13">
        <v>340</v>
      </c>
    </row>
    <row r="2130" spans="1:8" x14ac:dyDescent="0.25">
      <c r="A2130" s="10">
        <v>36068</v>
      </c>
      <c r="B2130" s="11" t="s">
        <v>8</v>
      </c>
      <c r="C2130" s="11" t="s">
        <v>9</v>
      </c>
      <c r="D2130" s="11" t="s">
        <v>153</v>
      </c>
      <c r="E2130" s="13" t="s">
        <v>13</v>
      </c>
      <c r="F2130" s="11" t="s">
        <v>161</v>
      </c>
      <c r="G2130" s="11" t="s">
        <v>162</v>
      </c>
      <c r="H2130" s="13">
        <v>167.5</v>
      </c>
    </row>
    <row r="2131" spans="1:8" x14ac:dyDescent="0.25">
      <c r="A2131" s="10">
        <v>36068</v>
      </c>
      <c r="B2131" s="11" t="s">
        <v>8</v>
      </c>
      <c r="C2131" s="11" t="s">
        <v>9</v>
      </c>
      <c r="D2131" s="11" t="s">
        <v>153</v>
      </c>
      <c r="E2131" s="13" t="s">
        <v>13</v>
      </c>
      <c r="F2131" s="11" t="s">
        <v>161</v>
      </c>
      <c r="G2131" s="11" t="s">
        <v>167</v>
      </c>
      <c r="H2131" s="13">
        <v>150</v>
      </c>
    </row>
    <row r="2132" spans="1:8" x14ac:dyDescent="0.25">
      <c r="A2132" s="10">
        <v>36068</v>
      </c>
      <c r="B2132" s="11" t="s">
        <v>8</v>
      </c>
      <c r="C2132" s="11" t="s">
        <v>9</v>
      </c>
      <c r="D2132" s="11" t="s">
        <v>153</v>
      </c>
      <c r="E2132" s="13" t="s">
        <v>13</v>
      </c>
      <c r="F2132" s="11" t="s">
        <v>571</v>
      </c>
      <c r="G2132" s="11" t="s">
        <v>364</v>
      </c>
      <c r="H2132" s="13">
        <v>285</v>
      </c>
    </row>
    <row r="2133" spans="1:8" x14ac:dyDescent="0.25">
      <c r="A2133" s="10">
        <v>36068</v>
      </c>
      <c r="B2133" s="11" t="s">
        <v>8</v>
      </c>
      <c r="C2133" s="11" t="s">
        <v>9</v>
      </c>
      <c r="D2133" s="11" t="s">
        <v>153</v>
      </c>
      <c r="E2133" s="13" t="s">
        <v>13</v>
      </c>
      <c r="F2133" s="11" t="s">
        <v>571</v>
      </c>
      <c r="G2133" s="11" t="s">
        <v>572</v>
      </c>
      <c r="H2133" s="13">
        <v>125</v>
      </c>
    </row>
    <row r="2134" spans="1:8" x14ac:dyDescent="0.25">
      <c r="A2134" s="10">
        <v>36068</v>
      </c>
      <c r="B2134" s="11" t="s">
        <v>8</v>
      </c>
      <c r="C2134" s="11" t="s">
        <v>9</v>
      </c>
      <c r="D2134" s="11" t="s">
        <v>153</v>
      </c>
      <c r="E2134" s="13" t="s">
        <v>13</v>
      </c>
      <c r="F2134" s="11" t="s">
        <v>138</v>
      </c>
      <c r="G2134" s="11" t="s">
        <v>205</v>
      </c>
      <c r="H2134" s="13">
        <v>1294.9000000000001</v>
      </c>
    </row>
    <row r="2135" spans="1:8" x14ac:dyDescent="0.25">
      <c r="A2135" s="10">
        <v>36068</v>
      </c>
      <c r="B2135" s="11" t="s">
        <v>8</v>
      </c>
      <c r="C2135" s="11" t="s">
        <v>9</v>
      </c>
      <c r="D2135" s="11" t="s">
        <v>153</v>
      </c>
      <c r="E2135" s="13" t="s">
        <v>13</v>
      </c>
      <c r="F2135" s="11" t="s">
        <v>19</v>
      </c>
      <c r="G2135" s="11" t="s">
        <v>589</v>
      </c>
      <c r="H2135" s="13">
        <v>125</v>
      </c>
    </row>
    <row r="2136" spans="1:8" x14ac:dyDescent="0.25">
      <c r="A2136" s="10">
        <v>36068</v>
      </c>
      <c r="B2136" s="11" t="s">
        <v>8</v>
      </c>
      <c r="C2136" s="11" t="s">
        <v>9</v>
      </c>
      <c r="D2136" s="11" t="s">
        <v>153</v>
      </c>
      <c r="E2136" s="13" t="s">
        <v>13</v>
      </c>
      <c r="F2136" s="11" t="s">
        <v>19</v>
      </c>
      <c r="G2136" s="11" t="s">
        <v>573</v>
      </c>
      <c r="H2136" s="13">
        <v>1815</v>
      </c>
    </row>
    <row r="2137" spans="1:8" x14ac:dyDescent="0.25">
      <c r="A2137" s="10">
        <v>36068</v>
      </c>
      <c r="B2137" s="11" t="s">
        <v>8</v>
      </c>
      <c r="C2137" s="11" t="s">
        <v>9</v>
      </c>
      <c r="D2137" s="11" t="s">
        <v>153</v>
      </c>
      <c r="E2137" s="13" t="s">
        <v>13</v>
      </c>
      <c r="F2137" s="11" t="s">
        <v>19</v>
      </c>
      <c r="G2137" s="11" t="s">
        <v>574</v>
      </c>
      <c r="H2137" s="13">
        <v>200</v>
      </c>
    </row>
    <row r="2138" spans="1:8" x14ac:dyDescent="0.25">
      <c r="A2138" s="10">
        <v>36068</v>
      </c>
      <c r="B2138" s="11" t="s">
        <v>8</v>
      </c>
      <c r="C2138" s="11" t="s">
        <v>9</v>
      </c>
      <c r="D2138" s="11" t="s">
        <v>153</v>
      </c>
      <c r="E2138" s="13" t="s">
        <v>13</v>
      </c>
      <c r="F2138" s="11" t="s">
        <v>34</v>
      </c>
      <c r="G2138" s="11" t="s">
        <v>36</v>
      </c>
      <c r="H2138" s="13">
        <v>779.2</v>
      </c>
    </row>
    <row r="2139" spans="1:8" x14ac:dyDescent="0.25">
      <c r="A2139" s="10">
        <v>36068</v>
      </c>
      <c r="B2139" s="11" t="s">
        <v>8</v>
      </c>
      <c r="C2139" s="11" t="s">
        <v>9</v>
      </c>
      <c r="D2139" s="11" t="s">
        <v>153</v>
      </c>
      <c r="E2139" s="13" t="s">
        <v>13</v>
      </c>
      <c r="F2139" s="11" t="s">
        <v>11</v>
      </c>
      <c r="G2139" s="11" t="s">
        <v>150</v>
      </c>
      <c r="H2139" s="13">
        <v>2340</v>
      </c>
    </row>
    <row r="2140" spans="1:8" x14ac:dyDescent="0.25">
      <c r="A2140" s="10">
        <v>36068</v>
      </c>
      <c r="B2140" s="11" t="s">
        <v>8</v>
      </c>
      <c r="C2140" s="11" t="s">
        <v>9</v>
      </c>
      <c r="D2140" s="11" t="s">
        <v>153</v>
      </c>
      <c r="E2140" s="13" t="s">
        <v>13</v>
      </c>
      <c r="F2140" s="11" t="s">
        <v>11</v>
      </c>
      <c r="G2140" s="11" t="s">
        <v>576</v>
      </c>
      <c r="H2140" s="13">
        <v>420</v>
      </c>
    </row>
    <row r="2141" spans="1:8" x14ac:dyDescent="0.25">
      <c r="A2141" s="10">
        <v>36068</v>
      </c>
      <c r="B2141" s="11" t="s">
        <v>8</v>
      </c>
      <c r="C2141" s="11" t="s">
        <v>9</v>
      </c>
      <c r="D2141" s="11" t="s">
        <v>153</v>
      </c>
      <c r="E2141" s="13" t="s">
        <v>13</v>
      </c>
      <c r="F2141" s="11" t="s">
        <v>126</v>
      </c>
      <c r="G2141" s="11" t="s">
        <v>570</v>
      </c>
      <c r="H2141" s="13">
        <v>225</v>
      </c>
    </row>
    <row r="2142" spans="1:8" x14ac:dyDescent="0.25">
      <c r="A2142" s="10">
        <v>36068</v>
      </c>
      <c r="B2142" s="11" t="s">
        <v>8</v>
      </c>
      <c r="C2142" s="11" t="s">
        <v>9</v>
      </c>
      <c r="D2142" s="11" t="s">
        <v>10</v>
      </c>
      <c r="E2142" s="13" t="s">
        <v>89</v>
      </c>
      <c r="F2142" s="11" t="s">
        <v>90</v>
      </c>
      <c r="G2142" s="11" t="s">
        <v>90</v>
      </c>
      <c r="H2142" s="13">
        <v>4189.8999999999996</v>
      </c>
    </row>
    <row r="2143" spans="1:8" x14ac:dyDescent="0.25">
      <c r="A2143" s="10">
        <v>36068</v>
      </c>
      <c r="B2143" s="11" t="s">
        <v>8</v>
      </c>
      <c r="C2143" s="11" t="s">
        <v>9</v>
      </c>
      <c r="D2143" s="11" t="s">
        <v>10</v>
      </c>
      <c r="E2143" s="13" t="s">
        <v>89</v>
      </c>
      <c r="F2143" s="11" t="s">
        <v>102</v>
      </c>
      <c r="G2143" s="11" t="s">
        <v>106</v>
      </c>
      <c r="H2143" s="13">
        <v>2607.5</v>
      </c>
    </row>
    <row r="2144" spans="1:8" x14ac:dyDescent="0.25">
      <c r="A2144" s="10">
        <v>36068</v>
      </c>
      <c r="B2144" s="11" t="s">
        <v>8</v>
      </c>
      <c r="C2144" s="11" t="s">
        <v>9</v>
      </c>
      <c r="D2144" s="11" t="s">
        <v>10</v>
      </c>
      <c r="E2144" s="13" t="s">
        <v>89</v>
      </c>
      <c r="F2144" s="11" t="s">
        <v>102</v>
      </c>
      <c r="G2144" s="11" t="s">
        <v>103</v>
      </c>
      <c r="H2144" s="13">
        <v>1316.8</v>
      </c>
    </row>
    <row r="2145" spans="1:8" x14ac:dyDescent="0.25">
      <c r="A2145" s="10">
        <v>36068</v>
      </c>
      <c r="B2145" s="11" t="s">
        <v>8</v>
      </c>
      <c r="C2145" s="11" t="s">
        <v>9</v>
      </c>
      <c r="D2145" s="11" t="s">
        <v>10</v>
      </c>
      <c r="E2145" s="13" t="s">
        <v>89</v>
      </c>
      <c r="F2145" s="11" t="s">
        <v>577</v>
      </c>
      <c r="G2145" s="11" t="s">
        <v>578</v>
      </c>
      <c r="H2145" s="13">
        <v>150</v>
      </c>
    </row>
    <row r="2146" spans="1:8" x14ac:dyDescent="0.25">
      <c r="A2146" s="10">
        <v>36068</v>
      </c>
      <c r="B2146" s="11" t="s">
        <v>8</v>
      </c>
      <c r="C2146" s="11" t="s">
        <v>9</v>
      </c>
      <c r="D2146" s="11" t="s">
        <v>10</v>
      </c>
      <c r="E2146" s="13" t="s">
        <v>89</v>
      </c>
      <c r="F2146" s="11" t="s">
        <v>577</v>
      </c>
      <c r="G2146" s="11" t="s">
        <v>606</v>
      </c>
      <c r="H2146" s="13">
        <v>100</v>
      </c>
    </row>
    <row r="2147" spans="1:8" x14ac:dyDescent="0.25">
      <c r="A2147" s="10">
        <v>36068</v>
      </c>
      <c r="B2147" s="11" t="s">
        <v>8</v>
      </c>
      <c r="C2147" s="11" t="s">
        <v>9</v>
      </c>
      <c r="D2147" s="11" t="s">
        <v>10</v>
      </c>
      <c r="E2147" s="13" t="s">
        <v>89</v>
      </c>
      <c r="F2147" s="11" t="s">
        <v>577</v>
      </c>
      <c r="G2147" s="11" t="s">
        <v>569</v>
      </c>
      <c r="H2147" s="13">
        <v>650</v>
      </c>
    </row>
    <row r="2148" spans="1:8" x14ac:dyDescent="0.25">
      <c r="A2148" s="10">
        <v>36068</v>
      </c>
      <c r="B2148" s="11" t="s">
        <v>8</v>
      </c>
      <c r="C2148" s="11" t="s">
        <v>9</v>
      </c>
      <c r="D2148" s="11" t="s">
        <v>10</v>
      </c>
      <c r="E2148" s="13" t="s">
        <v>13</v>
      </c>
      <c r="F2148" s="11" t="s">
        <v>29</v>
      </c>
      <c r="G2148" s="11" t="s">
        <v>30</v>
      </c>
      <c r="H2148" s="13">
        <v>2569</v>
      </c>
    </row>
    <row r="2149" spans="1:8" x14ac:dyDescent="0.25">
      <c r="A2149" s="10">
        <v>36068</v>
      </c>
      <c r="B2149" s="11" t="s">
        <v>8</v>
      </c>
      <c r="C2149" s="11" t="s">
        <v>9</v>
      </c>
      <c r="D2149" s="11" t="s">
        <v>10</v>
      </c>
      <c r="E2149" s="13" t="s">
        <v>13</v>
      </c>
      <c r="F2149" s="11" t="s">
        <v>29</v>
      </c>
      <c r="G2149" s="11" t="s">
        <v>607</v>
      </c>
      <c r="H2149" s="13">
        <v>100</v>
      </c>
    </row>
    <row r="2150" spans="1:8" x14ac:dyDescent="0.25">
      <c r="A2150" s="10">
        <v>36068</v>
      </c>
      <c r="B2150" s="11" t="s">
        <v>8</v>
      </c>
      <c r="C2150" s="11" t="s">
        <v>9</v>
      </c>
      <c r="D2150" s="11" t="s">
        <v>10</v>
      </c>
      <c r="E2150" s="13" t="s">
        <v>13</v>
      </c>
      <c r="F2150" s="11" t="s">
        <v>71</v>
      </c>
      <c r="G2150" s="11" t="s">
        <v>580</v>
      </c>
      <c r="H2150" s="13">
        <v>3540</v>
      </c>
    </row>
    <row r="2151" spans="1:8" x14ac:dyDescent="0.25">
      <c r="A2151" s="10">
        <v>36068</v>
      </c>
      <c r="B2151" s="11" t="s">
        <v>8</v>
      </c>
      <c r="C2151" s="11" t="s">
        <v>9</v>
      </c>
      <c r="D2151" s="11" t="s">
        <v>10</v>
      </c>
      <c r="E2151" s="13" t="s">
        <v>13</v>
      </c>
      <c r="F2151" s="11" t="s">
        <v>71</v>
      </c>
      <c r="G2151" s="11" t="s">
        <v>575</v>
      </c>
      <c r="H2151" s="13">
        <v>2642.8</v>
      </c>
    </row>
    <row r="2152" spans="1:8" x14ac:dyDescent="0.25">
      <c r="A2152" s="10">
        <v>36068</v>
      </c>
      <c r="B2152" s="11" t="s">
        <v>8</v>
      </c>
      <c r="C2152" s="11" t="s">
        <v>9</v>
      </c>
      <c r="D2152" s="11" t="s">
        <v>10</v>
      </c>
      <c r="E2152" s="13" t="s">
        <v>13</v>
      </c>
      <c r="F2152" s="11" t="s">
        <v>71</v>
      </c>
      <c r="G2152" s="11" t="s">
        <v>69</v>
      </c>
      <c r="H2152" s="13">
        <v>4608.6000000000004</v>
      </c>
    </row>
    <row r="2153" spans="1:8" x14ac:dyDescent="0.25">
      <c r="A2153" s="10">
        <v>36068</v>
      </c>
      <c r="B2153" s="11" t="s">
        <v>8</v>
      </c>
      <c r="C2153" s="11" t="s">
        <v>9</v>
      </c>
      <c r="D2153" s="11" t="s">
        <v>10</v>
      </c>
      <c r="E2153" s="13" t="s">
        <v>13</v>
      </c>
      <c r="F2153" s="11" t="s">
        <v>71</v>
      </c>
      <c r="G2153" s="11" t="s">
        <v>230</v>
      </c>
      <c r="H2153" s="13">
        <v>1005</v>
      </c>
    </row>
    <row r="2154" spans="1:8" x14ac:dyDescent="0.25">
      <c r="A2154" s="10">
        <v>36068</v>
      </c>
      <c r="B2154" s="11" t="s">
        <v>8</v>
      </c>
      <c r="C2154" s="11" t="s">
        <v>9</v>
      </c>
      <c r="D2154" s="11" t="s">
        <v>10</v>
      </c>
      <c r="E2154" s="13" t="s">
        <v>13</v>
      </c>
      <c r="F2154" s="11" t="s">
        <v>71</v>
      </c>
      <c r="G2154" s="11" t="s">
        <v>200</v>
      </c>
      <c r="H2154" s="13">
        <v>2470</v>
      </c>
    </row>
    <row r="2155" spans="1:8" x14ac:dyDescent="0.25">
      <c r="A2155" s="10">
        <v>36068</v>
      </c>
      <c r="B2155" s="11" t="s">
        <v>8</v>
      </c>
      <c r="C2155" s="11" t="s">
        <v>9</v>
      </c>
      <c r="D2155" s="11" t="s">
        <v>10</v>
      </c>
      <c r="E2155" s="13" t="s">
        <v>13</v>
      </c>
      <c r="F2155" s="11" t="s">
        <v>71</v>
      </c>
      <c r="G2155" s="11" t="s">
        <v>117</v>
      </c>
      <c r="H2155" s="13">
        <v>4514.6000000000004</v>
      </c>
    </row>
    <row r="2156" spans="1:8" x14ac:dyDescent="0.25">
      <c r="A2156" s="10">
        <v>36068</v>
      </c>
      <c r="B2156" s="11" t="s">
        <v>8</v>
      </c>
      <c r="C2156" s="11" t="s">
        <v>9</v>
      </c>
      <c r="D2156" s="11" t="s">
        <v>10</v>
      </c>
      <c r="E2156" s="13" t="s">
        <v>13</v>
      </c>
      <c r="F2156" s="11" t="s">
        <v>161</v>
      </c>
      <c r="G2156" s="11" t="s">
        <v>581</v>
      </c>
      <c r="H2156" s="13">
        <v>1435</v>
      </c>
    </row>
    <row r="2157" spans="1:8" x14ac:dyDescent="0.25">
      <c r="A2157" s="10">
        <v>36068</v>
      </c>
      <c r="B2157" s="11" t="s">
        <v>8</v>
      </c>
      <c r="C2157" s="11" t="s">
        <v>9</v>
      </c>
      <c r="D2157" s="11" t="s">
        <v>10</v>
      </c>
      <c r="E2157" s="13" t="s">
        <v>13</v>
      </c>
      <c r="F2157" s="11" t="s">
        <v>161</v>
      </c>
      <c r="G2157" s="11" t="s">
        <v>162</v>
      </c>
      <c r="H2157" s="13">
        <v>724.6</v>
      </c>
    </row>
    <row r="2158" spans="1:8" x14ac:dyDescent="0.25">
      <c r="A2158" s="10">
        <v>36068</v>
      </c>
      <c r="B2158" s="11" t="s">
        <v>8</v>
      </c>
      <c r="C2158" s="11" t="s">
        <v>9</v>
      </c>
      <c r="D2158" s="11" t="s">
        <v>10</v>
      </c>
      <c r="E2158" s="13" t="s">
        <v>13</v>
      </c>
      <c r="F2158" s="11" t="s">
        <v>161</v>
      </c>
      <c r="G2158" s="11" t="s">
        <v>582</v>
      </c>
      <c r="H2158" s="13">
        <v>1722.5</v>
      </c>
    </row>
    <row r="2159" spans="1:8" x14ac:dyDescent="0.25">
      <c r="A2159" s="10">
        <v>36068</v>
      </c>
      <c r="B2159" s="11" t="s">
        <v>8</v>
      </c>
      <c r="C2159" s="11" t="s">
        <v>9</v>
      </c>
      <c r="D2159" s="11" t="s">
        <v>10</v>
      </c>
      <c r="E2159" s="13" t="s">
        <v>13</v>
      </c>
      <c r="F2159" s="11" t="s">
        <v>161</v>
      </c>
      <c r="G2159" s="11" t="s">
        <v>167</v>
      </c>
      <c r="H2159" s="13">
        <v>8343.7000000000007</v>
      </c>
    </row>
    <row r="2160" spans="1:8" x14ac:dyDescent="0.25">
      <c r="A2160" s="10">
        <v>36068</v>
      </c>
      <c r="B2160" s="11" t="s">
        <v>8</v>
      </c>
      <c r="C2160" s="11" t="s">
        <v>9</v>
      </c>
      <c r="D2160" s="11" t="s">
        <v>10</v>
      </c>
      <c r="E2160" s="13" t="s">
        <v>13</v>
      </c>
      <c r="F2160" s="11" t="s">
        <v>571</v>
      </c>
      <c r="G2160" s="11" t="s">
        <v>364</v>
      </c>
      <c r="H2160" s="13">
        <v>495</v>
      </c>
    </row>
    <row r="2161" spans="1:8" x14ac:dyDescent="0.25">
      <c r="A2161" s="10">
        <v>36068</v>
      </c>
      <c r="B2161" s="11" t="s">
        <v>8</v>
      </c>
      <c r="C2161" s="11" t="s">
        <v>9</v>
      </c>
      <c r="D2161" s="11" t="s">
        <v>10</v>
      </c>
      <c r="E2161" s="13" t="s">
        <v>13</v>
      </c>
      <c r="F2161" s="11" t="s">
        <v>571</v>
      </c>
      <c r="G2161" s="11" t="s">
        <v>133</v>
      </c>
      <c r="H2161" s="13">
        <v>5079.2</v>
      </c>
    </row>
    <row r="2162" spans="1:8" x14ac:dyDescent="0.25">
      <c r="A2162" s="10">
        <v>36068</v>
      </c>
      <c r="B2162" s="11" t="s">
        <v>8</v>
      </c>
      <c r="C2162" s="11" t="s">
        <v>9</v>
      </c>
      <c r="D2162" s="11" t="s">
        <v>10</v>
      </c>
      <c r="E2162" s="13" t="s">
        <v>13</v>
      </c>
      <c r="F2162" s="11" t="s">
        <v>571</v>
      </c>
      <c r="G2162" s="11" t="s">
        <v>572</v>
      </c>
      <c r="H2162" s="13">
        <v>4266.7</v>
      </c>
    </row>
    <row r="2163" spans="1:8" x14ac:dyDescent="0.25">
      <c r="A2163" s="10">
        <v>36068</v>
      </c>
      <c r="B2163" s="11" t="s">
        <v>8</v>
      </c>
      <c r="C2163" s="11" t="s">
        <v>9</v>
      </c>
      <c r="D2163" s="11" t="s">
        <v>10</v>
      </c>
      <c r="E2163" s="13" t="s">
        <v>13</v>
      </c>
      <c r="F2163" s="11" t="s">
        <v>138</v>
      </c>
      <c r="G2163" s="11" t="s">
        <v>205</v>
      </c>
      <c r="H2163" s="13">
        <v>7872.4</v>
      </c>
    </row>
    <row r="2164" spans="1:8" x14ac:dyDescent="0.25">
      <c r="A2164" s="10">
        <v>36068</v>
      </c>
      <c r="B2164" s="11" t="s">
        <v>8</v>
      </c>
      <c r="C2164" s="11" t="s">
        <v>9</v>
      </c>
      <c r="D2164" s="11" t="s">
        <v>10</v>
      </c>
      <c r="E2164" s="13" t="s">
        <v>13</v>
      </c>
      <c r="F2164" s="11" t="s">
        <v>138</v>
      </c>
      <c r="G2164" s="11" t="s">
        <v>583</v>
      </c>
      <c r="H2164" s="13">
        <v>227.2</v>
      </c>
    </row>
    <row r="2165" spans="1:8" x14ac:dyDescent="0.25">
      <c r="A2165" s="10">
        <v>36068</v>
      </c>
      <c r="B2165" s="11" t="s">
        <v>8</v>
      </c>
      <c r="C2165" s="11" t="s">
        <v>9</v>
      </c>
      <c r="D2165" s="11" t="s">
        <v>10</v>
      </c>
      <c r="E2165" s="13" t="s">
        <v>13</v>
      </c>
      <c r="F2165" s="11" t="s">
        <v>138</v>
      </c>
      <c r="G2165" s="11" t="s">
        <v>584</v>
      </c>
      <c r="H2165" s="13">
        <v>875</v>
      </c>
    </row>
    <row r="2166" spans="1:8" x14ac:dyDescent="0.25">
      <c r="A2166" s="10">
        <v>36068</v>
      </c>
      <c r="B2166" s="11" t="s">
        <v>8</v>
      </c>
      <c r="C2166" s="11" t="s">
        <v>9</v>
      </c>
      <c r="D2166" s="11" t="s">
        <v>10</v>
      </c>
      <c r="E2166" s="13" t="s">
        <v>13</v>
      </c>
      <c r="F2166" s="11" t="s">
        <v>138</v>
      </c>
      <c r="G2166" s="11" t="s">
        <v>139</v>
      </c>
      <c r="H2166" s="13">
        <v>2589.6999999999998</v>
      </c>
    </row>
    <row r="2167" spans="1:8" x14ac:dyDescent="0.25">
      <c r="A2167" s="10">
        <v>36068</v>
      </c>
      <c r="B2167" s="11" t="s">
        <v>8</v>
      </c>
      <c r="C2167" s="11" t="s">
        <v>9</v>
      </c>
      <c r="D2167" s="11" t="s">
        <v>10</v>
      </c>
      <c r="E2167" s="13" t="s">
        <v>13</v>
      </c>
      <c r="F2167" s="11" t="s">
        <v>138</v>
      </c>
      <c r="G2167" s="11" t="s">
        <v>585</v>
      </c>
      <c r="H2167" s="13">
        <v>865</v>
      </c>
    </row>
    <row r="2168" spans="1:8" x14ac:dyDescent="0.25">
      <c r="A2168" s="10">
        <v>36068</v>
      </c>
      <c r="B2168" s="11" t="s">
        <v>8</v>
      </c>
      <c r="C2168" s="11" t="s">
        <v>9</v>
      </c>
      <c r="D2168" s="11" t="s">
        <v>10</v>
      </c>
      <c r="E2168" s="13" t="s">
        <v>13</v>
      </c>
      <c r="F2168" s="11" t="s">
        <v>111</v>
      </c>
      <c r="G2168" s="11" t="s">
        <v>112</v>
      </c>
      <c r="H2168" s="13">
        <v>10710.2</v>
      </c>
    </row>
    <row r="2169" spans="1:8" x14ac:dyDescent="0.25">
      <c r="A2169" s="10">
        <v>36068</v>
      </c>
      <c r="B2169" s="11" t="s">
        <v>8</v>
      </c>
      <c r="C2169" s="11" t="s">
        <v>9</v>
      </c>
      <c r="D2169" s="11" t="s">
        <v>10</v>
      </c>
      <c r="E2169" s="13" t="s">
        <v>13</v>
      </c>
      <c r="F2169" s="11" t="s">
        <v>111</v>
      </c>
      <c r="G2169" s="11" t="s">
        <v>267</v>
      </c>
      <c r="H2169" s="13">
        <v>1610.7</v>
      </c>
    </row>
    <row r="2170" spans="1:8" x14ac:dyDescent="0.25">
      <c r="A2170" s="10">
        <v>36068</v>
      </c>
      <c r="B2170" s="11" t="s">
        <v>8</v>
      </c>
      <c r="C2170" s="11" t="s">
        <v>9</v>
      </c>
      <c r="D2170" s="11" t="s">
        <v>10</v>
      </c>
      <c r="E2170" s="13" t="s">
        <v>13</v>
      </c>
      <c r="F2170" s="11" t="s">
        <v>111</v>
      </c>
      <c r="G2170" s="11" t="s">
        <v>356</v>
      </c>
      <c r="H2170" s="13">
        <v>1773.9</v>
      </c>
    </row>
    <row r="2171" spans="1:8" x14ac:dyDescent="0.25">
      <c r="A2171" s="10">
        <v>36068</v>
      </c>
      <c r="B2171" s="11" t="s">
        <v>8</v>
      </c>
      <c r="C2171" s="11" t="s">
        <v>9</v>
      </c>
      <c r="D2171" s="11" t="s">
        <v>10</v>
      </c>
      <c r="E2171" s="13" t="s">
        <v>13</v>
      </c>
      <c r="F2171" s="11" t="s">
        <v>111</v>
      </c>
      <c r="G2171" s="11" t="s">
        <v>586</v>
      </c>
      <c r="H2171" s="13">
        <v>725</v>
      </c>
    </row>
    <row r="2172" spans="1:8" x14ac:dyDescent="0.25">
      <c r="A2172" s="10">
        <v>36068</v>
      </c>
      <c r="B2172" s="11" t="s">
        <v>8</v>
      </c>
      <c r="C2172" s="11" t="s">
        <v>9</v>
      </c>
      <c r="D2172" s="11" t="s">
        <v>10</v>
      </c>
      <c r="E2172" s="13" t="s">
        <v>13</v>
      </c>
      <c r="F2172" s="11" t="s">
        <v>248</v>
      </c>
      <c r="G2172" s="11" t="s">
        <v>262</v>
      </c>
      <c r="H2172" s="13">
        <v>6581.6</v>
      </c>
    </row>
    <row r="2173" spans="1:8" x14ac:dyDescent="0.25">
      <c r="A2173" s="10">
        <v>36068</v>
      </c>
      <c r="B2173" s="11" t="s">
        <v>8</v>
      </c>
      <c r="C2173" s="11" t="s">
        <v>9</v>
      </c>
      <c r="D2173" s="11" t="s">
        <v>10</v>
      </c>
      <c r="E2173" s="13" t="s">
        <v>13</v>
      </c>
      <c r="F2173" s="11" t="s">
        <v>248</v>
      </c>
      <c r="G2173" s="11" t="s">
        <v>587</v>
      </c>
      <c r="H2173" s="13">
        <v>2550</v>
      </c>
    </row>
    <row r="2174" spans="1:8" x14ac:dyDescent="0.25">
      <c r="A2174" s="10">
        <v>36068</v>
      </c>
      <c r="B2174" s="11" t="s">
        <v>8</v>
      </c>
      <c r="C2174" s="11" t="s">
        <v>9</v>
      </c>
      <c r="D2174" s="11" t="s">
        <v>10</v>
      </c>
      <c r="E2174" s="13" t="s">
        <v>13</v>
      </c>
      <c r="F2174" s="11" t="s">
        <v>248</v>
      </c>
      <c r="G2174" s="11" t="s">
        <v>588</v>
      </c>
      <c r="H2174" s="13">
        <v>3696.5</v>
      </c>
    </row>
    <row r="2175" spans="1:8" x14ac:dyDescent="0.25">
      <c r="A2175" s="10">
        <v>36068</v>
      </c>
      <c r="B2175" s="11" t="s">
        <v>8</v>
      </c>
      <c r="C2175" s="11" t="s">
        <v>9</v>
      </c>
      <c r="D2175" s="11" t="s">
        <v>10</v>
      </c>
      <c r="E2175" s="13" t="s">
        <v>13</v>
      </c>
      <c r="F2175" s="11" t="s">
        <v>248</v>
      </c>
      <c r="G2175" s="11" t="s">
        <v>43</v>
      </c>
      <c r="H2175" s="13">
        <v>1070.3</v>
      </c>
    </row>
    <row r="2176" spans="1:8" x14ac:dyDescent="0.25">
      <c r="A2176" s="10">
        <v>36068</v>
      </c>
      <c r="B2176" s="11" t="s">
        <v>8</v>
      </c>
      <c r="C2176" s="11" t="s">
        <v>9</v>
      </c>
      <c r="D2176" s="11" t="s">
        <v>10</v>
      </c>
      <c r="E2176" s="13" t="s">
        <v>13</v>
      </c>
      <c r="F2176" s="11" t="s">
        <v>19</v>
      </c>
      <c r="G2176" s="11" t="s">
        <v>589</v>
      </c>
      <c r="H2176" s="13">
        <v>1380</v>
      </c>
    </row>
    <row r="2177" spans="1:8" x14ac:dyDescent="0.25">
      <c r="A2177" s="10">
        <v>36068</v>
      </c>
      <c r="B2177" s="11" t="s">
        <v>8</v>
      </c>
      <c r="C2177" s="11" t="s">
        <v>9</v>
      </c>
      <c r="D2177" s="11" t="s">
        <v>10</v>
      </c>
      <c r="E2177" s="13" t="s">
        <v>13</v>
      </c>
      <c r="F2177" s="11" t="s">
        <v>19</v>
      </c>
      <c r="G2177" s="11" t="s">
        <v>573</v>
      </c>
      <c r="H2177" s="13">
        <v>16097.5</v>
      </c>
    </row>
    <row r="2178" spans="1:8" x14ac:dyDescent="0.25">
      <c r="A2178" s="10">
        <v>36068</v>
      </c>
      <c r="B2178" s="11" t="s">
        <v>8</v>
      </c>
      <c r="C2178" s="11" t="s">
        <v>9</v>
      </c>
      <c r="D2178" s="11" t="s">
        <v>10</v>
      </c>
      <c r="E2178" s="13" t="s">
        <v>13</v>
      </c>
      <c r="F2178" s="11" t="s">
        <v>19</v>
      </c>
      <c r="G2178" s="11" t="s">
        <v>590</v>
      </c>
      <c r="H2178" s="13">
        <v>5960</v>
      </c>
    </row>
    <row r="2179" spans="1:8" x14ac:dyDescent="0.25">
      <c r="A2179" s="10">
        <v>36068</v>
      </c>
      <c r="B2179" s="11" t="s">
        <v>8</v>
      </c>
      <c r="C2179" s="11" t="s">
        <v>9</v>
      </c>
      <c r="D2179" s="11" t="s">
        <v>10</v>
      </c>
      <c r="E2179" s="13" t="s">
        <v>13</v>
      </c>
      <c r="F2179" s="11" t="s">
        <v>19</v>
      </c>
      <c r="G2179" s="11" t="s">
        <v>574</v>
      </c>
      <c r="H2179" s="13">
        <v>10412.200000000001</v>
      </c>
    </row>
    <row r="2180" spans="1:8" x14ac:dyDescent="0.25">
      <c r="A2180" s="10">
        <v>36068</v>
      </c>
      <c r="B2180" s="11" t="s">
        <v>8</v>
      </c>
      <c r="C2180" s="11" t="s">
        <v>9</v>
      </c>
      <c r="D2180" s="11" t="s">
        <v>10</v>
      </c>
      <c r="E2180" s="13" t="s">
        <v>13</v>
      </c>
      <c r="F2180" s="11" t="s">
        <v>19</v>
      </c>
      <c r="G2180" s="11" t="s">
        <v>21</v>
      </c>
      <c r="H2180" s="13">
        <v>3135.6</v>
      </c>
    </row>
    <row r="2181" spans="1:8" x14ac:dyDescent="0.25">
      <c r="A2181" s="10">
        <v>36068</v>
      </c>
      <c r="B2181" s="11" t="s">
        <v>8</v>
      </c>
      <c r="C2181" s="11" t="s">
        <v>9</v>
      </c>
      <c r="D2181" s="11" t="s">
        <v>10</v>
      </c>
      <c r="E2181" s="13" t="s">
        <v>13</v>
      </c>
      <c r="F2181" s="11" t="s">
        <v>591</v>
      </c>
      <c r="G2181" s="11" t="s">
        <v>608</v>
      </c>
      <c r="H2181" s="13">
        <v>375</v>
      </c>
    </row>
    <row r="2182" spans="1:8" x14ac:dyDescent="0.25">
      <c r="A2182" s="10">
        <v>36068</v>
      </c>
      <c r="B2182" s="11" t="s">
        <v>8</v>
      </c>
      <c r="C2182" s="11" t="s">
        <v>9</v>
      </c>
      <c r="D2182" s="11" t="s">
        <v>10</v>
      </c>
      <c r="E2182" s="13" t="s">
        <v>13</v>
      </c>
      <c r="F2182" s="11" t="s">
        <v>591</v>
      </c>
      <c r="G2182" s="11" t="s">
        <v>592</v>
      </c>
      <c r="H2182" s="13">
        <v>1400</v>
      </c>
    </row>
    <row r="2183" spans="1:8" x14ac:dyDescent="0.25">
      <c r="A2183" s="10">
        <v>36068</v>
      </c>
      <c r="B2183" s="11" t="s">
        <v>8</v>
      </c>
      <c r="C2183" s="11" t="s">
        <v>9</v>
      </c>
      <c r="D2183" s="11" t="s">
        <v>10</v>
      </c>
      <c r="E2183" s="13" t="s">
        <v>13</v>
      </c>
      <c r="F2183" s="11" t="s">
        <v>34</v>
      </c>
      <c r="G2183" s="11" t="s">
        <v>593</v>
      </c>
      <c r="H2183" s="13">
        <v>117.5</v>
      </c>
    </row>
    <row r="2184" spans="1:8" x14ac:dyDescent="0.25">
      <c r="A2184" s="10">
        <v>36068</v>
      </c>
      <c r="B2184" s="11" t="s">
        <v>8</v>
      </c>
      <c r="C2184" s="11" t="s">
        <v>9</v>
      </c>
      <c r="D2184" s="11" t="s">
        <v>10</v>
      </c>
      <c r="E2184" s="13" t="s">
        <v>13</v>
      </c>
      <c r="F2184" s="11" t="s">
        <v>34</v>
      </c>
      <c r="G2184" s="11" t="s">
        <v>171</v>
      </c>
      <c r="H2184" s="13">
        <v>1868.8</v>
      </c>
    </row>
    <row r="2185" spans="1:8" x14ac:dyDescent="0.25">
      <c r="A2185" s="10">
        <v>36068</v>
      </c>
      <c r="B2185" s="11" t="s">
        <v>8</v>
      </c>
      <c r="C2185" s="11" t="s">
        <v>9</v>
      </c>
      <c r="D2185" s="11" t="s">
        <v>10</v>
      </c>
      <c r="E2185" s="13" t="s">
        <v>13</v>
      </c>
      <c r="F2185" s="11" t="s">
        <v>34</v>
      </c>
      <c r="G2185" s="11" t="s">
        <v>57</v>
      </c>
      <c r="H2185" s="13">
        <v>6106.9</v>
      </c>
    </row>
    <row r="2186" spans="1:8" x14ac:dyDescent="0.25">
      <c r="A2186" s="10">
        <v>36068</v>
      </c>
      <c r="B2186" s="11" t="s">
        <v>8</v>
      </c>
      <c r="C2186" s="11" t="s">
        <v>9</v>
      </c>
      <c r="D2186" s="11" t="s">
        <v>10</v>
      </c>
      <c r="E2186" s="13" t="s">
        <v>13</v>
      </c>
      <c r="F2186" s="11" t="s">
        <v>34</v>
      </c>
      <c r="G2186" s="11" t="s">
        <v>47</v>
      </c>
      <c r="H2186" s="13">
        <v>2125.5</v>
      </c>
    </row>
    <row r="2187" spans="1:8" x14ac:dyDescent="0.25">
      <c r="A2187" s="10">
        <v>36068</v>
      </c>
      <c r="B2187" s="11" t="s">
        <v>8</v>
      </c>
      <c r="C2187" s="11" t="s">
        <v>9</v>
      </c>
      <c r="D2187" s="11" t="s">
        <v>10</v>
      </c>
      <c r="E2187" s="13" t="s">
        <v>13</v>
      </c>
      <c r="F2187" s="11" t="s">
        <v>34</v>
      </c>
      <c r="G2187" s="11" t="s">
        <v>36</v>
      </c>
      <c r="H2187" s="13">
        <v>6279.5</v>
      </c>
    </row>
    <row r="2188" spans="1:8" x14ac:dyDescent="0.25">
      <c r="A2188" s="10">
        <v>36068</v>
      </c>
      <c r="B2188" s="11" t="s">
        <v>8</v>
      </c>
      <c r="C2188" s="11" t="s">
        <v>9</v>
      </c>
      <c r="D2188" s="11" t="s">
        <v>10</v>
      </c>
      <c r="E2188" s="13" t="s">
        <v>13</v>
      </c>
      <c r="F2188" s="11" t="s">
        <v>42</v>
      </c>
      <c r="G2188" s="11" t="s">
        <v>594</v>
      </c>
      <c r="H2188" s="13">
        <v>1613</v>
      </c>
    </row>
    <row r="2189" spans="1:8" x14ac:dyDescent="0.25">
      <c r="A2189" s="10">
        <v>36068</v>
      </c>
      <c r="B2189" s="11" t="s">
        <v>8</v>
      </c>
      <c r="C2189" s="11" t="s">
        <v>9</v>
      </c>
      <c r="D2189" s="11" t="s">
        <v>10</v>
      </c>
      <c r="E2189" s="13" t="s">
        <v>13</v>
      </c>
      <c r="F2189" s="11" t="s">
        <v>42</v>
      </c>
      <c r="G2189" s="11" t="s">
        <v>595</v>
      </c>
      <c r="H2189" s="13">
        <v>1367.9</v>
      </c>
    </row>
    <row r="2190" spans="1:8" x14ac:dyDescent="0.25">
      <c r="A2190" s="10">
        <v>36068</v>
      </c>
      <c r="B2190" s="11" t="s">
        <v>8</v>
      </c>
      <c r="C2190" s="11" t="s">
        <v>9</v>
      </c>
      <c r="D2190" s="11" t="s">
        <v>10</v>
      </c>
      <c r="E2190" s="13" t="s">
        <v>13</v>
      </c>
      <c r="F2190" s="11" t="s">
        <v>14</v>
      </c>
      <c r="G2190" s="11" t="s">
        <v>94</v>
      </c>
      <c r="H2190" s="13">
        <v>7562.5</v>
      </c>
    </row>
    <row r="2191" spans="1:8" x14ac:dyDescent="0.25">
      <c r="A2191" s="10">
        <v>36068</v>
      </c>
      <c r="B2191" s="11" t="s">
        <v>8</v>
      </c>
      <c r="C2191" s="11" t="s">
        <v>9</v>
      </c>
      <c r="D2191" s="11" t="s">
        <v>10</v>
      </c>
      <c r="E2191" s="13" t="s">
        <v>13</v>
      </c>
      <c r="F2191" s="11" t="s">
        <v>14</v>
      </c>
      <c r="G2191" s="11" t="s">
        <v>596</v>
      </c>
      <c r="H2191" s="13">
        <v>2065</v>
      </c>
    </row>
    <row r="2192" spans="1:8" x14ac:dyDescent="0.25">
      <c r="A2192" s="10">
        <v>36068</v>
      </c>
      <c r="B2192" s="11" t="s">
        <v>8</v>
      </c>
      <c r="C2192" s="11" t="s">
        <v>9</v>
      </c>
      <c r="D2192" s="11" t="s">
        <v>10</v>
      </c>
      <c r="E2192" s="13" t="s">
        <v>13</v>
      </c>
      <c r="F2192" s="11" t="s">
        <v>14</v>
      </c>
      <c r="G2192" s="11" t="s">
        <v>597</v>
      </c>
      <c r="H2192" s="13">
        <v>905</v>
      </c>
    </row>
    <row r="2193" spans="1:8" x14ac:dyDescent="0.25">
      <c r="A2193" s="10">
        <v>36068</v>
      </c>
      <c r="B2193" s="11" t="s">
        <v>8</v>
      </c>
      <c r="C2193" s="11" t="s">
        <v>9</v>
      </c>
      <c r="D2193" s="11" t="s">
        <v>10</v>
      </c>
      <c r="E2193" s="13" t="s">
        <v>13</v>
      </c>
      <c r="F2193" s="11" t="s">
        <v>11</v>
      </c>
      <c r="G2193" s="11" t="s">
        <v>598</v>
      </c>
      <c r="H2193" s="13">
        <v>3375.8</v>
      </c>
    </row>
    <row r="2194" spans="1:8" x14ac:dyDescent="0.25">
      <c r="A2194" s="10">
        <v>36068</v>
      </c>
      <c r="B2194" s="11" t="s">
        <v>8</v>
      </c>
      <c r="C2194" s="11" t="s">
        <v>9</v>
      </c>
      <c r="D2194" s="11" t="s">
        <v>10</v>
      </c>
      <c r="E2194" s="13" t="s">
        <v>13</v>
      </c>
      <c r="F2194" s="11" t="s">
        <v>11</v>
      </c>
      <c r="G2194" s="11" t="s">
        <v>150</v>
      </c>
      <c r="H2194" s="13">
        <v>6959.4</v>
      </c>
    </row>
    <row r="2195" spans="1:8" x14ac:dyDescent="0.25">
      <c r="A2195" s="10">
        <v>36068</v>
      </c>
      <c r="B2195" s="11" t="s">
        <v>8</v>
      </c>
      <c r="C2195" s="11" t="s">
        <v>9</v>
      </c>
      <c r="D2195" s="11" t="s">
        <v>10</v>
      </c>
      <c r="E2195" s="13" t="s">
        <v>13</v>
      </c>
      <c r="F2195" s="11" t="s">
        <v>11</v>
      </c>
      <c r="G2195" s="11" t="s">
        <v>576</v>
      </c>
      <c r="H2195" s="13">
        <v>14923</v>
      </c>
    </row>
    <row r="2196" spans="1:8" x14ac:dyDescent="0.25">
      <c r="A2196" s="10">
        <v>36068</v>
      </c>
      <c r="B2196" s="11" t="s">
        <v>8</v>
      </c>
      <c r="C2196" s="11" t="s">
        <v>9</v>
      </c>
      <c r="D2196" s="11" t="s">
        <v>10</v>
      </c>
      <c r="E2196" s="13" t="s">
        <v>13</v>
      </c>
      <c r="F2196" s="11" t="s">
        <v>126</v>
      </c>
      <c r="G2196" s="11" t="s">
        <v>599</v>
      </c>
      <c r="H2196" s="13">
        <v>3390.8</v>
      </c>
    </row>
    <row r="2197" spans="1:8" x14ac:dyDescent="0.25">
      <c r="A2197" s="10">
        <v>36068</v>
      </c>
      <c r="B2197" s="11" t="s">
        <v>8</v>
      </c>
      <c r="C2197" s="11" t="s">
        <v>9</v>
      </c>
      <c r="D2197" s="11" t="s">
        <v>10</v>
      </c>
      <c r="E2197" s="13" t="s">
        <v>13</v>
      </c>
      <c r="F2197" s="11" t="s">
        <v>126</v>
      </c>
      <c r="G2197" s="11" t="s">
        <v>570</v>
      </c>
      <c r="H2197" s="13">
        <v>1754.3</v>
      </c>
    </row>
    <row r="2198" spans="1:8" x14ac:dyDescent="0.25">
      <c r="A2198" s="10">
        <v>36068</v>
      </c>
      <c r="B2198" s="11" t="s">
        <v>8</v>
      </c>
      <c r="C2198" s="11" t="s">
        <v>9</v>
      </c>
      <c r="D2198" s="11" t="s">
        <v>10</v>
      </c>
      <c r="E2198" s="13" t="s">
        <v>13</v>
      </c>
      <c r="F2198" s="11" t="s">
        <v>126</v>
      </c>
      <c r="G2198" s="11" t="s">
        <v>600</v>
      </c>
      <c r="H2198" s="13">
        <v>200</v>
      </c>
    </row>
    <row r="2199" spans="1:8" x14ac:dyDescent="0.25">
      <c r="A2199" s="10">
        <v>36068</v>
      </c>
      <c r="B2199" s="11" t="s">
        <v>8</v>
      </c>
      <c r="C2199" s="11" t="s">
        <v>9</v>
      </c>
      <c r="D2199" s="11" t="s">
        <v>10</v>
      </c>
      <c r="E2199" s="13" t="s">
        <v>188</v>
      </c>
      <c r="F2199" s="11" t="s">
        <v>188</v>
      </c>
      <c r="G2199" s="11" t="s">
        <v>602</v>
      </c>
      <c r="H2199" s="13">
        <v>702.2</v>
      </c>
    </row>
    <row r="2200" spans="1:8" x14ac:dyDescent="0.25">
      <c r="A2200" s="10">
        <v>36068</v>
      </c>
      <c r="B2200" s="11" t="s">
        <v>8</v>
      </c>
      <c r="C2200" s="11" t="s">
        <v>9</v>
      </c>
      <c r="D2200" s="11" t="s">
        <v>10</v>
      </c>
      <c r="E2200" s="13" t="s">
        <v>188</v>
      </c>
      <c r="F2200" s="11" t="s">
        <v>188</v>
      </c>
      <c r="G2200" s="11" t="s">
        <v>187</v>
      </c>
      <c r="H2200" s="13">
        <v>9733.7999999999993</v>
      </c>
    </row>
    <row r="2201" spans="1:8" x14ac:dyDescent="0.25">
      <c r="A2201" s="10">
        <v>36068</v>
      </c>
      <c r="B2201" s="11" t="s">
        <v>8</v>
      </c>
      <c r="C2201" s="11" t="s">
        <v>463</v>
      </c>
      <c r="D2201" s="11" t="s">
        <v>464</v>
      </c>
      <c r="E2201" s="13" t="s">
        <v>89</v>
      </c>
      <c r="F2201" s="11" t="s">
        <v>102</v>
      </c>
      <c r="G2201" s="11" t="s">
        <v>103</v>
      </c>
      <c r="H2201" s="13">
        <v>340</v>
      </c>
    </row>
    <row r="2202" spans="1:8" x14ac:dyDescent="0.25">
      <c r="A2202" s="10">
        <v>36068</v>
      </c>
      <c r="B2202" s="11" t="s">
        <v>8</v>
      </c>
      <c r="C2202" s="11" t="s">
        <v>463</v>
      </c>
      <c r="D2202" s="11" t="s">
        <v>464</v>
      </c>
      <c r="E2202" s="13" t="s">
        <v>13</v>
      </c>
      <c r="F2202" s="11" t="s">
        <v>71</v>
      </c>
      <c r="G2202" s="11" t="s">
        <v>200</v>
      </c>
      <c r="H2202" s="13">
        <v>525</v>
      </c>
    </row>
    <row r="2203" spans="1:8" x14ac:dyDescent="0.25">
      <c r="A2203" s="10">
        <v>36068</v>
      </c>
      <c r="B2203" s="11" t="s">
        <v>97</v>
      </c>
      <c r="C2203" s="11" t="s">
        <v>98</v>
      </c>
      <c r="D2203" s="11" t="s">
        <v>99</v>
      </c>
      <c r="E2203" s="13" t="s">
        <v>89</v>
      </c>
      <c r="F2203" s="11" t="s">
        <v>102</v>
      </c>
      <c r="G2203" s="11" t="s">
        <v>103</v>
      </c>
      <c r="H2203" s="13">
        <v>1220.5999999999999</v>
      </c>
    </row>
    <row r="2204" spans="1:8" x14ac:dyDescent="0.25">
      <c r="A2204" s="10">
        <v>36068</v>
      </c>
      <c r="B2204" s="11" t="s">
        <v>97</v>
      </c>
      <c r="C2204" s="11" t="s">
        <v>98</v>
      </c>
      <c r="D2204" s="11" t="s">
        <v>99</v>
      </c>
      <c r="E2204" s="13" t="s">
        <v>13</v>
      </c>
      <c r="F2204" s="11" t="s">
        <v>71</v>
      </c>
      <c r="G2204" s="11" t="s">
        <v>230</v>
      </c>
      <c r="H2204" s="13">
        <v>210</v>
      </c>
    </row>
    <row r="2205" spans="1:8" x14ac:dyDescent="0.25">
      <c r="A2205" s="10">
        <v>36068</v>
      </c>
      <c r="B2205" s="11" t="s">
        <v>97</v>
      </c>
      <c r="C2205" s="11" t="s">
        <v>98</v>
      </c>
      <c r="D2205" s="11" t="s">
        <v>465</v>
      </c>
      <c r="E2205" s="13" t="s">
        <v>188</v>
      </c>
      <c r="F2205" s="11" t="s">
        <v>188</v>
      </c>
      <c r="G2205" s="11" t="s">
        <v>602</v>
      </c>
      <c r="H2205" s="13">
        <v>424.1</v>
      </c>
    </row>
    <row r="2206" spans="1:8" x14ac:dyDescent="0.25">
      <c r="A2206" s="10">
        <v>36068</v>
      </c>
      <c r="B2206" s="11" t="s">
        <v>97</v>
      </c>
      <c r="C2206" s="11" t="s">
        <v>67</v>
      </c>
      <c r="D2206" s="11" t="s">
        <v>499</v>
      </c>
      <c r="E2206" s="13" t="s">
        <v>13</v>
      </c>
      <c r="F2206" s="11" t="s">
        <v>11</v>
      </c>
      <c r="G2206" s="11" t="s">
        <v>576</v>
      </c>
      <c r="H2206" s="13">
        <v>392</v>
      </c>
    </row>
    <row r="2207" spans="1:8" x14ac:dyDescent="0.25">
      <c r="A2207" s="10">
        <v>36068</v>
      </c>
      <c r="B2207" s="11" t="s">
        <v>97</v>
      </c>
      <c r="C2207" s="11" t="s">
        <v>130</v>
      </c>
      <c r="D2207" s="11" t="s">
        <v>288</v>
      </c>
      <c r="E2207" s="13" t="s">
        <v>89</v>
      </c>
      <c r="F2207" s="11" t="s">
        <v>90</v>
      </c>
      <c r="G2207" s="11" t="s">
        <v>90</v>
      </c>
      <c r="H2207" s="13">
        <v>450</v>
      </c>
    </row>
    <row r="2208" spans="1:8" x14ac:dyDescent="0.25">
      <c r="A2208" s="10">
        <v>36068</v>
      </c>
      <c r="B2208" s="11" t="s">
        <v>97</v>
      </c>
      <c r="C2208" s="11" t="s">
        <v>130</v>
      </c>
      <c r="D2208" s="11" t="s">
        <v>288</v>
      </c>
      <c r="E2208" s="13" t="s">
        <v>89</v>
      </c>
      <c r="F2208" s="11" t="s">
        <v>102</v>
      </c>
      <c r="G2208" s="11" t="s">
        <v>103</v>
      </c>
      <c r="H2208" s="13">
        <v>206.7</v>
      </c>
    </row>
    <row r="2209" spans="1:8" x14ac:dyDescent="0.25">
      <c r="A2209" s="10">
        <v>36068</v>
      </c>
      <c r="B2209" s="11" t="s">
        <v>97</v>
      </c>
      <c r="C2209" s="11" t="s">
        <v>130</v>
      </c>
      <c r="D2209" s="11" t="s">
        <v>288</v>
      </c>
      <c r="E2209" s="13" t="s">
        <v>13</v>
      </c>
      <c r="F2209" s="11" t="s">
        <v>71</v>
      </c>
      <c r="G2209" s="11" t="s">
        <v>117</v>
      </c>
      <c r="H2209" s="13">
        <v>100</v>
      </c>
    </row>
    <row r="2210" spans="1:8" x14ac:dyDescent="0.25">
      <c r="A2210" s="10">
        <v>36068</v>
      </c>
      <c r="B2210" s="11" t="s">
        <v>97</v>
      </c>
      <c r="C2210" s="11" t="s">
        <v>130</v>
      </c>
      <c r="D2210" s="11" t="s">
        <v>288</v>
      </c>
      <c r="E2210" s="13" t="s">
        <v>13</v>
      </c>
      <c r="F2210" s="11" t="s">
        <v>138</v>
      </c>
      <c r="G2210" s="11" t="s">
        <v>205</v>
      </c>
      <c r="H2210" s="13">
        <v>150</v>
      </c>
    </row>
    <row r="2211" spans="1:8" x14ac:dyDescent="0.25">
      <c r="A2211" s="10">
        <v>36068</v>
      </c>
      <c r="B2211" s="11" t="s">
        <v>97</v>
      </c>
      <c r="C2211" s="11" t="s">
        <v>130</v>
      </c>
      <c r="D2211" s="11" t="s">
        <v>288</v>
      </c>
      <c r="E2211" s="13" t="s">
        <v>13</v>
      </c>
      <c r="F2211" s="11" t="s">
        <v>138</v>
      </c>
      <c r="G2211" s="11" t="s">
        <v>583</v>
      </c>
      <c r="H2211" s="13">
        <v>370</v>
      </c>
    </row>
    <row r="2212" spans="1:8" x14ac:dyDescent="0.25">
      <c r="A2212" s="10">
        <v>36068</v>
      </c>
      <c r="B2212" s="11" t="s">
        <v>97</v>
      </c>
      <c r="C2212" s="11" t="s">
        <v>130</v>
      </c>
      <c r="D2212" s="11" t="s">
        <v>288</v>
      </c>
      <c r="E2212" s="13" t="s">
        <v>13</v>
      </c>
      <c r="F2212" s="11" t="s">
        <v>138</v>
      </c>
      <c r="G2212" s="11" t="s">
        <v>584</v>
      </c>
      <c r="H2212" s="13">
        <v>650</v>
      </c>
    </row>
    <row r="2213" spans="1:8" x14ac:dyDescent="0.25">
      <c r="A2213" s="10">
        <v>36068</v>
      </c>
      <c r="B2213" s="11" t="s">
        <v>97</v>
      </c>
      <c r="C2213" s="11" t="s">
        <v>130</v>
      </c>
      <c r="D2213" s="11" t="s">
        <v>288</v>
      </c>
      <c r="E2213" s="13" t="s">
        <v>13</v>
      </c>
      <c r="F2213" s="11" t="s">
        <v>11</v>
      </c>
      <c r="G2213" s="11" t="s">
        <v>576</v>
      </c>
      <c r="H2213" s="13">
        <v>551.4</v>
      </c>
    </row>
    <row r="2214" spans="1:8" x14ac:dyDescent="0.25">
      <c r="A2214" s="10">
        <v>36068</v>
      </c>
      <c r="B2214" s="11" t="s">
        <v>97</v>
      </c>
      <c r="C2214" s="11" t="s">
        <v>130</v>
      </c>
      <c r="D2214" s="11" t="s">
        <v>280</v>
      </c>
      <c r="E2214" s="13" t="s">
        <v>13</v>
      </c>
      <c r="F2214" s="11" t="s">
        <v>19</v>
      </c>
      <c r="G2214" s="11" t="s">
        <v>573</v>
      </c>
      <c r="H2214" s="13">
        <v>591.79999999999995</v>
      </c>
    </row>
    <row r="2215" spans="1:8" x14ac:dyDescent="0.25">
      <c r="A2215" s="10">
        <v>36068</v>
      </c>
      <c r="B2215" s="11" t="s">
        <v>97</v>
      </c>
      <c r="C2215" s="11" t="s">
        <v>130</v>
      </c>
      <c r="D2215" s="11" t="s">
        <v>131</v>
      </c>
      <c r="E2215" s="13" t="s">
        <v>89</v>
      </c>
      <c r="F2215" s="11" t="s">
        <v>90</v>
      </c>
      <c r="G2215" s="11" t="s">
        <v>90</v>
      </c>
      <c r="H2215" s="13">
        <v>200</v>
      </c>
    </row>
    <row r="2216" spans="1:8" x14ac:dyDescent="0.25">
      <c r="A2216" s="10">
        <v>36068</v>
      </c>
      <c r="B2216" s="11" t="s">
        <v>97</v>
      </c>
      <c r="C2216" s="11" t="s">
        <v>130</v>
      </c>
      <c r="D2216" s="11" t="s">
        <v>131</v>
      </c>
      <c r="E2216" s="13" t="s">
        <v>13</v>
      </c>
      <c r="F2216" s="11" t="s">
        <v>71</v>
      </c>
      <c r="G2216" s="11" t="s">
        <v>575</v>
      </c>
      <c r="H2216" s="13">
        <v>250</v>
      </c>
    </row>
    <row r="2217" spans="1:8" x14ac:dyDescent="0.25">
      <c r="A2217" s="10">
        <v>36068</v>
      </c>
      <c r="B2217" s="11" t="s">
        <v>97</v>
      </c>
      <c r="C2217" s="11" t="s">
        <v>130</v>
      </c>
      <c r="D2217" s="11" t="s">
        <v>131</v>
      </c>
      <c r="E2217" s="13" t="s">
        <v>13</v>
      </c>
      <c r="F2217" s="11" t="s">
        <v>71</v>
      </c>
      <c r="G2217" s="11" t="s">
        <v>230</v>
      </c>
      <c r="H2217" s="13">
        <v>400</v>
      </c>
    </row>
    <row r="2218" spans="1:8" x14ac:dyDescent="0.25">
      <c r="A2218" s="10">
        <v>36068</v>
      </c>
      <c r="B2218" s="11" t="s">
        <v>97</v>
      </c>
      <c r="C2218" s="11" t="s">
        <v>130</v>
      </c>
      <c r="D2218" s="11" t="s">
        <v>131</v>
      </c>
      <c r="E2218" s="13" t="s">
        <v>13</v>
      </c>
      <c r="F2218" s="11" t="s">
        <v>71</v>
      </c>
      <c r="G2218" s="11" t="s">
        <v>117</v>
      </c>
      <c r="H2218" s="13">
        <v>401.1</v>
      </c>
    </row>
    <row r="2219" spans="1:8" x14ac:dyDescent="0.25">
      <c r="A2219" s="10">
        <v>36068</v>
      </c>
      <c r="B2219" s="11" t="s">
        <v>97</v>
      </c>
      <c r="C2219" s="11" t="s">
        <v>130</v>
      </c>
      <c r="D2219" s="11" t="s">
        <v>131</v>
      </c>
      <c r="E2219" s="13" t="s">
        <v>13</v>
      </c>
      <c r="F2219" s="11" t="s">
        <v>571</v>
      </c>
      <c r="G2219" s="11" t="s">
        <v>364</v>
      </c>
      <c r="H2219" s="13">
        <v>350.1</v>
      </c>
    </row>
    <row r="2220" spans="1:8" x14ac:dyDescent="0.25">
      <c r="A2220" s="10">
        <v>36068</v>
      </c>
      <c r="B2220" s="11" t="s">
        <v>97</v>
      </c>
      <c r="C2220" s="11" t="s">
        <v>130</v>
      </c>
      <c r="D2220" s="11" t="s">
        <v>131</v>
      </c>
      <c r="E2220" s="13" t="s">
        <v>13</v>
      </c>
      <c r="F2220" s="11" t="s">
        <v>138</v>
      </c>
      <c r="G2220" s="11" t="s">
        <v>205</v>
      </c>
      <c r="H2220" s="13">
        <v>914.2</v>
      </c>
    </row>
    <row r="2221" spans="1:8" x14ac:dyDescent="0.25">
      <c r="A2221" s="10">
        <v>36068</v>
      </c>
      <c r="B2221" s="11" t="s">
        <v>97</v>
      </c>
      <c r="C2221" s="11" t="s">
        <v>130</v>
      </c>
      <c r="D2221" s="11" t="s">
        <v>131</v>
      </c>
      <c r="E2221" s="13" t="s">
        <v>13</v>
      </c>
      <c r="F2221" s="11" t="s">
        <v>19</v>
      </c>
      <c r="G2221" s="11" t="s">
        <v>574</v>
      </c>
      <c r="H2221" s="13">
        <v>748</v>
      </c>
    </row>
    <row r="2222" spans="1:8" x14ac:dyDescent="0.25">
      <c r="A2222" s="10">
        <v>36068</v>
      </c>
      <c r="B2222" s="11" t="s">
        <v>97</v>
      </c>
      <c r="C2222" s="11" t="s">
        <v>130</v>
      </c>
      <c r="D2222" s="11" t="s">
        <v>131</v>
      </c>
      <c r="E2222" s="13" t="s">
        <v>13</v>
      </c>
      <c r="F2222" s="11" t="s">
        <v>11</v>
      </c>
      <c r="G2222" s="11" t="s">
        <v>150</v>
      </c>
      <c r="H2222" s="13">
        <v>372.9</v>
      </c>
    </row>
    <row r="2223" spans="1:8" x14ac:dyDescent="0.25">
      <c r="A2223" s="10">
        <v>36068</v>
      </c>
      <c r="B2223" s="11" t="s">
        <v>97</v>
      </c>
      <c r="C2223" s="11" t="s">
        <v>130</v>
      </c>
      <c r="D2223" s="11" t="s">
        <v>131</v>
      </c>
      <c r="E2223" s="13" t="s">
        <v>13</v>
      </c>
      <c r="F2223" s="11" t="s">
        <v>126</v>
      </c>
      <c r="G2223" s="11" t="s">
        <v>570</v>
      </c>
      <c r="H2223" s="13">
        <v>550</v>
      </c>
    </row>
    <row r="2224" spans="1:8" x14ac:dyDescent="0.25">
      <c r="A2224" s="10">
        <v>36068</v>
      </c>
      <c r="B2224" s="11" t="s">
        <v>97</v>
      </c>
      <c r="C2224" s="11" t="s">
        <v>130</v>
      </c>
      <c r="D2224" s="11" t="s">
        <v>131</v>
      </c>
      <c r="E2224" s="13" t="s">
        <v>610</v>
      </c>
      <c r="F2224" s="11" t="s">
        <v>611</v>
      </c>
      <c r="G2224" s="11" t="s">
        <v>611</v>
      </c>
      <c r="H2224" s="13">
        <v>200</v>
      </c>
    </row>
    <row r="2225" spans="1:8" x14ac:dyDescent="0.25">
      <c r="A2225" s="10">
        <v>36068</v>
      </c>
      <c r="B2225" s="11" t="s">
        <v>97</v>
      </c>
      <c r="C2225" s="11" t="s">
        <v>130</v>
      </c>
      <c r="D2225" s="11" t="s">
        <v>466</v>
      </c>
      <c r="E2225" s="13" t="s">
        <v>89</v>
      </c>
      <c r="F2225" s="11" t="s">
        <v>102</v>
      </c>
      <c r="G2225" s="11" t="s">
        <v>103</v>
      </c>
      <c r="H2225" s="13">
        <v>100</v>
      </c>
    </row>
    <row r="2226" spans="1:8" x14ac:dyDescent="0.25">
      <c r="A2226" s="10">
        <v>36068</v>
      </c>
      <c r="B2226" s="11" t="s">
        <v>97</v>
      </c>
      <c r="C2226" s="11" t="s">
        <v>130</v>
      </c>
      <c r="D2226" s="11" t="s">
        <v>466</v>
      </c>
      <c r="E2226" s="13" t="s">
        <v>13</v>
      </c>
      <c r="F2226" s="11" t="s">
        <v>138</v>
      </c>
      <c r="G2226" s="11" t="s">
        <v>585</v>
      </c>
      <c r="H2226" s="13">
        <v>750</v>
      </c>
    </row>
    <row r="2227" spans="1:8" x14ac:dyDescent="0.25">
      <c r="A2227" s="10">
        <v>36068</v>
      </c>
      <c r="B2227" s="11" t="s">
        <v>97</v>
      </c>
      <c r="C2227" s="11" t="s">
        <v>130</v>
      </c>
      <c r="D2227" s="11" t="s">
        <v>466</v>
      </c>
      <c r="E2227" s="13" t="s">
        <v>13</v>
      </c>
      <c r="F2227" s="11" t="s">
        <v>11</v>
      </c>
      <c r="G2227" s="11" t="s">
        <v>576</v>
      </c>
      <c r="H2227" s="13">
        <v>100</v>
      </c>
    </row>
    <row r="2228" spans="1:8" x14ac:dyDescent="0.25">
      <c r="A2228" s="10">
        <v>36068</v>
      </c>
      <c r="B2228" s="11" t="s">
        <v>97</v>
      </c>
      <c r="C2228" s="11" t="s">
        <v>192</v>
      </c>
      <c r="D2228" s="11" t="s">
        <v>193</v>
      </c>
      <c r="E2228" s="13" t="s">
        <v>13</v>
      </c>
      <c r="F2228" s="11" t="s">
        <v>11</v>
      </c>
      <c r="G2228" s="11" t="s">
        <v>576</v>
      </c>
      <c r="H2228" s="13">
        <v>183</v>
      </c>
    </row>
    <row r="2229" spans="1:8" x14ac:dyDescent="0.25">
      <c r="A2229" s="10">
        <v>36099</v>
      </c>
      <c r="B2229" s="11" t="s">
        <v>8</v>
      </c>
      <c r="C2229" s="11" t="s">
        <v>67</v>
      </c>
      <c r="D2229" s="11" t="s">
        <v>459</v>
      </c>
      <c r="E2229" s="13" t="s">
        <v>89</v>
      </c>
      <c r="F2229" s="11" t="s">
        <v>577</v>
      </c>
      <c r="G2229" s="11" t="s">
        <v>609</v>
      </c>
      <c r="H2229" s="13">
        <v>135</v>
      </c>
    </row>
    <row r="2230" spans="1:8" x14ac:dyDescent="0.25">
      <c r="A2230" s="10">
        <v>36099</v>
      </c>
      <c r="B2230" s="11" t="s">
        <v>8</v>
      </c>
      <c r="C2230" s="11" t="s">
        <v>67</v>
      </c>
      <c r="D2230" s="11" t="s">
        <v>459</v>
      </c>
      <c r="E2230" s="13" t="s">
        <v>13</v>
      </c>
      <c r="F2230" s="11" t="s">
        <v>111</v>
      </c>
      <c r="G2230" s="11" t="s">
        <v>356</v>
      </c>
      <c r="H2230" s="13">
        <v>360</v>
      </c>
    </row>
    <row r="2231" spans="1:8" x14ac:dyDescent="0.25">
      <c r="A2231" s="10">
        <v>36099</v>
      </c>
      <c r="B2231" s="11" t="s">
        <v>8</v>
      </c>
      <c r="C2231" s="11" t="s">
        <v>67</v>
      </c>
      <c r="D2231" s="11" t="s">
        <v>455</v>
      </c>
      <c r="E2231" s="13" t="s">
        <v>13</v>
      </c>
      <c r="F2231" s="11" t="s">
        <v>126</v>
      </c>
      <c r="G2231" s="11" t="s">
        <v>570</v>
      </c>
      <c r="H2231" s="13">
        <v>140</v>
      </c>
    </row>
    <row r="2232" spans="1:8" x14ac:dyDescent="0.25">
      <c r="A2232" s="10">
        <v>36099</v>
      </c>
      <c r="B2232" s="11" t="s">
        <v>8</v>
      </c>
      <c r="C2232" s="11" t="s">
        <v>67</v>
      </c>
      <c r="D2232" s="11" t="s">
        <v>456</v>
      </c>
      <c r="E2232" s="13" t="s">
        <v>13</v>
      </c>
      <c r="F2232" s="11" t="s">
        <v>11</v>
      </c>
      <c r="G2232" s="11" t="s">
        <v>150</v>
      </c>
      <c r="H2232" s="13">
        <v>962</v>
      </c>
    </row>
    <row r="2233" spans="1:8" x14ac:dyDescent="0.25">
      <c r="A2233" s="10">
        <v>36099</v>
      </c>
      <c r="B2233" s="11" t="s">
        <v>8</v>
      </c>
      <c r="C2233" s="11" t="s">
        <v>67</v>
      </c>
      <c r="D2233" s="11" t="s">
        <v>68</v>
      </c>
      <c r="E2233" s="13" t="s">
        <v>13</v>
      </c>
      <c r="F2233" s="11" t="s">
        <v>571</v>
      </c>
      <c r="G2233" s="11" t="s">
        <v>572</v>
      </c>
      <c r="H2233" s="13">
        <v>150</v>
      </c>
    </row>
    <row r="2234" spans="1:8" x14ac:dyDescent="0.25">
      <c r="A2234" s="10">
        <v>36099</v>
      </c>
      <c r="B2234" s="11" t="s">
        <v>8</v>
      </c>
      <c r="C2234" s="11" t="s">
        <v>67</v>
      </c>
      <c r="D2234" s="11" t="s">
        <v>68</v>
      </c>
      <c r="E2234" s="13" t="s">
        <v>13</v>
      </c>
      <c r="F2234" s="11" t="s">
        <v>11</v>
      </c>
      <c r="G2234" s="11" t="s">
        <v>576</v>
      </c>
      <c r="H2234" s="13">
        <v>265</v>
      </c>
    </row>
    <row r="2235" spans="1:8" x14ac:dyDescent="0.25">
      <c r="A2235" s="10">
        <v>36099</v>
      </c>
      <c r="B2235" s="11" t="s">
        <v>8</v>
      </c>
      <c r="C2235" s="11" t="s">
        <v>67</v>
      </c>
      <c r="D2235" s="11" t="s">
        <v>457</v>
      </c>
      <c r="E2235" s="13" t="s">
        <v>13</v>
      </c>
      <c r="F2235" s="11" t="s">
        <v>126</v>
      </c>
      <c r="G2235" s="11" t="s">
        <v>570</v>
      </c>
      <c r="H2235" s="13">
        <v>475</v>
      </c>
    </row>
    <row r="2236" spans="1:8" x14ac:dyDescent="0.25">
      <c r="A2236" s="10">
        <v>36099</v>
      </c>
      <c r="B2236" s="11" t="s">
        <v>8</v>
      </c>
      <c r="C2236" s="11" t="s">
        <v>67</v>
      </c>
      <c r="D2236" s="11" t="s">
        <v>328</v>
      </c>
      <c r="E2236" s="13" t="s">
        <v>13</v>
      </c>
      <c r="F2236" s="11" t="s">
        <v>29</v>
      </c>
      <c r="G2236" s="11" t="s">
        <v>30</v>
      </c>
      <c r="H2236" s="13">
        <v>110</v>
      </c>
    </row>
    <row r="2237" spans="1:8" x14ac:dyDescent="0.25">
      <c r="A2237" s="10">
        <v>36099</v>
      </c>
      <c r="B2237" s="11" t="s">
        <v>8</v>
      </c>
      <c r="C2237" s="11" t="s">
        <v>67</v>
      </c>
      <c r="D2237" s="11" t="s">
        <v>328</v>
      </c>
      <c r="E2237" s="13" t="s">
        <v>13</v>
      </c>
      <c r="F2237" s="11" t="s">
        <v>161</v>
      </c>
      <c r="G2237" s="11" t="s">
        <v>162</v>
      </c>
      <c r="H2237" s="13">
        <v>157</v>
      </c>
    </row>
    <row r="2238" spans="1:8" x14ac:dyDescent="0.25">
      <c r="A2238" s="10">
        <v>36099</v>
      </c>
      <c r="B2238" s="11" t="s">
        <v>8</v>
      </c>
      <c r="C2238" s="11" t="s">
        <v>67</v>
      </c>
      <c r="D2238" s="11" t="s">
        <v>328</v>
      </c>
      <c r="E2238" s="13" t="s">
        <v>13</v>
      </c>
      <c r="F2238" s="11" t="s">
        <v>19</v>
      </c>
      <c r="G2238" s="11" t="s">
        <v>573</v>
      </c>
      <c r="H2238" s="13">
        <v>1836</v>
      </c>
    </row>
    <row r="2239" spans="1:8" x14ac:dyDescent="0.25">
      <c r="A2239" s="10">
        <v>36099</v>
      </c>
      <c r="B2239" s="11" t="s">
        <v>8</v>
      </c>
      <c r="C2239" s="11" t="s">
        <v>67</v>
      </c>
      <c r="D2239" s="11" t="s">
        <v>328</v>
      </c>
      <c r="E2239" s="13" t="s">
        <v>13</v>
      </c>
      <c r="F2239" s="11" t="s">
        <v>11</v>
      </c>
      <c r="G2239" s="11" t="s">
        <v>576</v>
      </c>
      <c r="H2239" s="13">
        <v>1642</v>
      </c>
    </row>
    <row r="2240" spans="1:8" x14ac:dyDescent="0.25">
      <c r="A2240" s="10">
        <v>36099</v>
      </c>
      <c r="B2240" s="11" t="s">
        <v>8</v>
      </c>
      <c r="C2240" s="11" t="s">
        <v>67</v>
      </c>
      <c r="D2240" s="11" t="s">
        <v>328</v>
      </c>
      <c r="E2240" s="13" t="s">
        <v>13</v>
      </c>
      <c r="F2240" s="11" t="s">
        <v>126</v>
      </c>
      <c r="G2240" s="11" t="s">
        <v>570</v>
      </c>
      <c r="H2240" s="13">
        <v>174.5</v>
      </c>
    </row>
    <row r="2241" spans="1:8" x14ac:dyDescent="0.25">
      <c r="A2241" s="10">
        <v>36099</v>
      </c>
      <c r="B2241" s="11" t="s">
        <v>8</v>
      </c>
      <c r="C2241" s="11" t="s">
        <v>67</v>
      </c>
      <c r="D2241" s="11" t="s">
        <v>328</v>
      </c>
      <c r="E2241" s="13" t="s">
        <v>188</v>
      </c>
      <c r="F2241" s="11" t="s">
        <v>188</v>
      </c>
      <c r="G2241" s="11" t="s">
        <v>187</v>
      </c>
      <c r="H2241" s="13">
        <v>4740</v>
      </c>
    </row>
    <row r="2242" spans="1:8" x14ac:dyDescent="0.25">
      <c r="A2242" s="10">
        <v>36099</v>
      </c>
      <c r="B2242" s="11" t="s">
        <v>8</v>
      </c>
      <c r="C2242" s="11" t="s">
        <v>9</v>
      </c>
      <c r="D2242" s="11" t="s">
        <v>251</v>
      </c>
      <c r="E2242" s="13" t="s">
        <v>13</v>
      </c>
      <c r="F2242" s="11" t="s">
        <v>161</v>
      </c>
      <c r="G2242" s="11" t="s">
        <v>162</v>
      </c>
      <c r="H2242" s="13">
        <v>426.6</v>
      </c>
    </row>
    <row r="2243" spans="1:8" x14ac:dyDescent="0.25">
      <c r="A2243" s="10">
        <v>36099</v>
      </c>
      <c r="B2243" s="11" t="s">
        <v>8</v>
      </c>
      <c r="C2243" s="11" t="s">
        <v>9</v>
      </c>
      <c r="D2243" s="11" t="s">
        <v>251</v>
      </c>
      <c r="E2243" s="13" t="s">
        <v>13</v>
      </c>
      <c r="F2243" s="11" t="s">
        <v>11</v>
      </c>
      <c r="G2243" s="11" t="s">
        <v>576</v>
      </c>
      <c r="H2243" s="13">
        <v>300</v>
      </c>
    </row>
    <row r="2244" spans="1:8" x14ac:dyDescent="0.25">
      <c r="A2244" s="10">
        <v>36099</v>
      </c>
      <c r="B2244" s="11" t="s">
        <v>8</v>
      </c>
      <c r="C2244" s="11" t="s">
        <v>9</v>
      </c>
      <c r="D2244" s="11" t="s">
        <v>153</v>
      </c>
      <c r="E2244" s="13" t="s">
        <v>13</v>
      </c>
      <c r="F2244" s="11" t="s">
        <v>71</v>
      </c>
      <c r="G2244" s="11" t="s">
        <v>575</v>
      </c>
      <c r="H2244" s="13">
        <v>125</v>
      </c>
    </row>
    <row r="2245" spans="1:8" x14ac:dyDescent="0.25">
      <c r="A2245" s="10">
        <v>36099</v>
      </c>
      <c r="B2245" s="11" t="s">
        <v>8</v>
      </c>
      <c r="C2245" s="11" t="s">
        <v>9</v>
      </c>
      <c r="D2245" s="11" t="s">
        <v>153</v>
      </c>
      <c r="E2245" s="13" t="s">
        <v>13</v>
      </c>
      <c r="F2245" s="11" t="s">
        <v>71</v>
      </c>
      <c r="G2245" s="11" t="s">
        <v>69</v>
      </c>
      <c r="H2245" s="13">
        <v>100</v>
      </c>
    </row>
    <row r="2246" spans="1:8" x14ac:dyDescent="0.25">
      <c r="A2246" s="10">
        <v>36099</v>
      </c>
      <c r="B2246" s="11" t="s">
        <v>8</v>
      </c>
      <c r="C2246" s="11" t="s">
        <v>9</v>
      </c>
      <c r="D2246" s="11" t="s">
        <v>153</v>
      </c>
      <c r="E2246" s="13" t="s">
        <v>13</v>
      </c>
      <c r="F2246" s="11" t="s">
        <v>71</v>
      </c>
      <c r="G2246" s="11" t="s">
        <v>230</v>
      </c>
      <c r="H2246" s="13">
        <v>1749.9</v>
      </c>
    </row>
    <row r="2247" spans="1:8" x14ac:dyDescent="0.25">
      <c r="A2247" s="10">
        <v>36099</v>
      </c>
      <c r="B2247" s="11" t="s">
        <v>8</v>
      </c>
      <c r="C2247" s="11" t="s">
        <v>9</v>
      </c>
      <c r="D2247" s="11" t="s">
        <v>153</v>
      </c>
      <c r="E2247" s="13" t="s">
        <v>13</v>
      </c>
      <c r="F2247" s="11" t="s">
        <v>71</v>
      </c>
      <c r="G2247" s="11" t="s">
        <v>200</v>
      </c>
      <c r="H2247" s="13">
        <v>325</v>
      </c>
    </row>
    <row r="2248" spans="1:8" x14ac:dyDescent="0.25">
      <c r="A2248" s="10">
        <v>36099</v>
      </c>
      <c r="B2248" s="11" t="s">
        <v>8</v>
      </c>
      <c r="C2248" s="11" t="s">
        <v>9</v>
      </c>
      <c r="D2248" s="11" t="s">
        <v>153</v>
      </c>
      <c r="E2248" s="13" t="s">
        <v>13</v>
      </c>
      <c r="F2248" s="11" t="s">
        <v>71</v>
      </c>
      <c r="G2248" s="11" t="s">
        <v>117</v>
      </c>
      <c r="H2248" s="13">
        <v>340</v>
      </c>
    </row>
    <row r="2249" spans="1:8" x14ac:dyDescent="0.25">
      <c r="A2249" s="10">
        <v>36099</v>
      </c>
      <c r="B2249" s="11" t="s">
        <v>8</v>
      </c>
      <c r="C2249" s="11" t="s">
        <v>9</v>
      </c>
      <c r="D2249" s="11" t="s">
        <v>153</v>
      </c>
      <c r="E2249" s="13" t="s">
        <v>13</v>
      </c>
      <c r="F2249" s="11" t="s">
        <v>161</v>
      </c>
      <c r="G2249" s="11" t="s">
        <v>162</v>
      </c>
      <c r="H2249" s="13">
        <v>167.5</v>
      </c>
    </row>
    <row r="2250" spans="1:8" x14ac:dyDescent="0.25">
      <c r="A2250" s="10">
        <v>36099</v>
      </c>
      <c r="B2250" s="11" t="s">
        <v>8</v>
      </c>
      <c r="C2250" s="11" t="s">
        <v>9</v>
      </c>
      <c r="D2250" s="11" t="s">
        <v>153</v>
      </c>
      <c r="E2250" s="13" t="s">
        <v>13</v>
      </c>
      <c r="F2250" s="11" t="s">
        <v>161</v>
      </c>
      <c r="G2250" s="11" t="s">
        <v>167</v>
      </c>
      <c r="H2250" s="13">
        <v>150</v>
      </c>
    </row>
    <row r="2251" spans="1:8" x14ac:dyDescent="0.25">
      <c r="A2251" s="10">
        <v>36099</v>
      </c>
      <c r="B2251" s="11" t="s">
        <v>8</v>
      </c>
      <c r="C2251" s="11" t="s">
        <v>9</v>
      </c>
      <c r="D2251" s="11" t="s">
        <v>153</v>
      </c>
      <c r="E2251" s="13" t="s">
        <v>13</v>
      </c>
      <c r="F2251" s="11" t="s">
        <v>571</v>
      </c>
      <c r="G2251" s="11" t="s">
        <v>364</v>
      </c>
      <c r="H2251" s="13">
        <v>285</v>
      </c>
    </row>
    <row r="2252" spans="1:8" x14ac:dyDescent="0.25">
      <c r="A2252" s="10">
        <v>36099</v>
      </c>
      <c r="B2252" s="11" t="s">
        <v>8</v>
      </c>
      <c r="C2252" s="11" t="s">
        <v>9</v>
      </c>
      <c r="D2252" s="11" t="s">
        <v>153</v>
      </c>
      <c r="E2252" s="13" t="s">
        <v>13</v>
      </c>
      <c r="F2252" s="11" t="s">
        <v>571</v>
      </c>
      <c r="G2252" s="11" t="s">
        <v>572</v>
      </c>
      <c r="H2252" s="13">
        <v>125</v>
      </c>
    </row>
    <row r="2253" spans="1:8" x14ac:dyDescent="0.25">
      <c r="A2253" s="10">
        <v>36099</v>
      </c>
      <c r="B2253" s="11" t="s">
        <v>8</v>
      </c>
      <c r="C2253" s="11" t="s">
        <v>9</v>
      </c>
      <c r="D2253" s="11" t="s">
        <v>153</v>
      </c>
      <c r="E2253" s="13" t="s">
        <v>13</v>
      </c>
      <c r="F2253" s="11" t="s">
        <v>138</v>
      </c>
      <c r="G2253" s="11" t="s">
        <v>205</v>
      </c>
      <c r="H2253" s="13">
        <v>1294.9000000000001</v>
      </c>
    </row>
    <row r="2254" spans="1:8" x14ac:dyDescent="0.25">
      <c r="A2254" s="10">
        <v>36099</v>
      </c>
      <c r="B2254" s="11" t="s">
        <v>8</v>
      </c>
      <c r="C2254" s="11" t="s">
        <v>9</v>
      </c>
      <c r="D2254" s="11" t="s">
        <v>153</v>
      </c>
      <c r="E2254" s="13" t="s">
        <v>13</v>
      </c>
      <c r="F2254" s="11" t="s">
        <v>19</v>
      </c>
      <c r="G2254" s="11" t="s">
        <v>589</v>
      </c>
      <c r="H2254" s="13">
        <v>125</v>
      </c>
    </row>
    <row r="2255" spans="1:8" x14ac:dyDescent="0.25">
      <c r="A2255" s="10">
        <v>36099</v>
      </c>
      <c r="B2255" s="11" t="s">
        <v>8</v>
      </c>
      <c r="C2255" s="11" t="s">
        <v>9</v>
      </c>
      <c r="D2255" s="11" t="s">
        <v>153</v>
      </c>
      <c r="E2255" s="13" t="s">
        <v>13</v>
      </c>
      <c r="F2255" s="11" t="s">
        <v>19</v>
      </c>
      <c r="G2255" s="11" t="s">
        <v>573</v>
      </c>
      <c r="H2255" s="13">
        <v>1815</v>
      </c>
    </row>
    <row r="2256" spans="1:8" x14ac:dyDescent="0.25">
      <c r="A2256" s="10">
        <v>36099</v>
      </c>
      <c r="B2256" s="11" t="s">
        <v>8</v>
      </c>
      <c r="C2256" s="11" t="s">
        <v>9</v>
      </c>
      <c r="D2256" s="11" t="s">
        <v>153</v>
      </c>
      <c r="E2256" s="13" t="s">
        <v>13</v>
      </c>
      <c r="F2256" s="11" t="s">
        <v>19</v>
      </c>
      <c r="G2256" s="11" t="s">
        <v>574</v>
      </c>
      <c r="H2256" s="13">
        <v>200</v>
      </c>
    </row>
    <row r="2257" spans="1:8" x14ac:dyDescent="0.25">
      <c r="A2257" s="10">
        <v>36099</v>
      </c>
      <c r="B2257" s="11" t="s">
        <v>8</v>
      </c>
      <c r="C2257" s="11" t="s">
        <v>9</v>
      </c>
      <c r="D2257" s="11" t="s">
        <v>153</v>
      </c>
      <c r="E2257" s="13" t="s">
        <v>13</v>
      </c>
      <c r="F2257" s="11" t="s">
        <v>34</v>
      </c>
      <c r="G2257" s="11" t="s">
        <v>36</v>
      </c>
      <c r="H2257" s="13">
        <v>779.2</v>
      </c>
    </row>
    <row r="2258" spans="1:8" x14ac:dyDescent="0.25">
      <c r="A2258" s="10">
        <v>36099</v>
      </c>
      <c r="B2258" s="11" t="s">
        <v>8</v>
      </c>
      <c r="C2258" s="11" t="s">
        <v>9</v>
      </c>
      <c r="D2258" s="11" t="s">
        <v>153</v>
      </c>
      <c r="E2258" s="13" t="s">
        <v>13</v>
      </c>
      <c r="F2258" s="11" t="s">
        <v>11</v>
      </c>
      <c r="G2258" s="11" t="s">
        <v>150</v>
      </c>
      <c r="H2258" s="13">
        <v>2340</v>
      </c>
    </row>
    <row r="2259" spans="1:8" x14ac:dyDescent="0.25">
      <c r="A2259" s="10">
        <v>36099</v>
      </c>
      <c r="B2259" s="11" t="s">
        <v>8</v>
      </c>
      <c r="C2259" s="11" t="s">
        <v>9</v>
      </c>
      <c r="D2259" s="11" t="s">
        <v>153</v>
      </c>
      <c r="E2259" s="13" t="s">
        <v>13</v>
      </c>
      <c r="F2259" s="11" t="s">
        <v>11</v>
      </c>
      <c r="G2259" s="11" t="s">
        <v>576</v>
      </c>
      <c r="H2259" s="13">
        <v>1391</v>
      </c>
    </row>
    <row r="2260" spans="1:8" x14ac:dyDescent="0.25">
      <c r="A2260" s="10">
        <v>36099</v>
      </c>
      <c r="B2260" s="11" t="s">
        <v>8</v>
      </c>
      <c r="C2260" s="11" t="s">
        <v>9</v>
      </c>
      <c r="D2260" s="11" t="s">
        <v>153</v>
      </c>
      <c r="E2260" s="13" t="s">
        <v>13</v>
      </c>
      <c r="F2260" s="11" t="s">
        <v>126</v>
      </c>
      <c r="G2260" s="11" t="s">
        <v>570</v>
      </c>
      <c r="H2260" s="13">
        <v>225</v>
      </c>
    </row>
    <row r="2261" spans="1:8" x14ac:dyDescent="0.25">
      <c r="A2261" s="10">
        <v>36099</v>
      </c>
      <c r="B2261" s="11" t="s">
        <v>8</v>
      </c>
      <c r="C2261" s="11" t="s">
        <v>9</v>
      </c>
      <c r="D2261" s="11" t="s">
        <v>10</v>
      </c>
      <c r="E2261" s="13" t="s">
        <v>89</v>
      </c>
      <c r="F2261" s="11" t="s">
        <v>90</v>
      </c>
      <c r="G2261" s="11" t="s">
        <v>90</v>
      </c>
      <c r="H2261" s="13">
        <v>3734.9</v>
      </c>
    </row>
    <row r="2262" spans="1:8" x14ac:dyDescent="0.25">
      <c r="A2262" s="10">
        <v>36099</v>
      </c>
      <c r="B2262" s="11" t="s">
        <v>8</v>
      </c>
      <c r="C2262" s="11" t="s">
        <v>9</v>
      </c>
      <c r="D2262" s="11" t="s">
        <v>10</v>
      </c>
      <c r="E2262" s="13" t="s">
        <v>89</v>
      </c>
      <c r="F2262" s="11" t="s">
        <v>102</v>
      </c>
      <c r="G2262" s="11" t="s">
        <v>106</v>
      </c>
      <c r="H2262" s="13">
        <v>2607.5</v>
      </c>
    </row>
    <row r="2263" spans="1:8" x14ac:dyDescent="0.25">
      <c r="A2263" s="10">
        <v>36099</v>
      </c>
      <c r="B2263" s="11" t="s">
        <v>8</v>
      </c>
      <c r="C2263" s="11" t="s">
        <v>9</v>
      </c>
      <c r="D2263" s="11" t="s">
        <v>10</v>
      </c>
      <c r="E2263" s="13" t="s">
        <v>89</v>
      </c>
      <c r="F2263" s="11" t="s">
        <v>102</v>
      </c>
      <c r="G2263" s="11" t="s">
        <v>103</v>
      </c>
      <c r="H2263" s="13">
        <v>1316.8</v>
      </c>
    </row>
    <row r="2264" spans="1:8" x14ac:dyDescent="0.25">
      <c r="A2264" s="10">
        <v>36099</v>
      </c>
      <c r="B2264" s="11" t="s">
        <v>8</v>
      </c>
      <c r="C2264" s="11" t="s">
        <v>9</v>
      </c>
      <c r="D2264" s="11" t="s">
        <v>10</v>
      </c>
      <c r="E2264" s="13" t="s">
        <v>89</v>
      </c>
      <c r="F2264" s="11" t="s">
        <v>577</v>
      </c>
      <c r="G2264" s="11" t="s">
        <v>578</v>
      </c>
      <c r="H2264" s="13">
        <v>150</v>
      </c>
    </row>
    <row r="2265" spans="1:8" x14ac:dyDescent="0.25">
      <c r="A2265" s="10">
        <v>36099</v>
      </c>
      <c r="B2265" s="11" t="s">
        <v>8</v>
      </c>
      <c r="C2265" s="11" t="s">
        <v>9</v>
      </c>
      <c r="D2265" s="11" t="s">
        <v>10</v>
      </c>
      <c r="E2265" s="13" t="s">
        <v>89</v>
      </c>
      <c r="F2265" s="11" t="s">
        <v>577</v>
      </c>
      <c r="G2265" s="11" t="s">
        <v>606</v>
      </c>
      <c r="H2265" s="13">
        <v>100</v>
      </c>
    </row>
    <row r="2266" spans="1:8" x14ac:dyDescent="0.25">
      <c r="A2266" s="10">
        <v>36099</v>
      </c>
      <c r="B2266" s="11" t="s">
        <v>8</v>
      </c>
      <c r="C2266" s="11" t="s">
        <v>9</v>
      </c>
      <c r="D2266" s="11" t="s">
        <v>10</v>
      </c>
      <c r="E2266" s="13" t="s">
        <v>89</v>
      </c>
      <c r="F2266" s="11" t="s">
        <v>577</v>
      </c>
      <c r="G2266" s="11" t="s">
        <v>569</v>
      </c>
      <c r="H2266" s="13">
        <v>650</v>
      </c>
    </row>
    <row r="2267" spans="1:8" x14ac:dyDescent="0.25">
      <c r="A2267" s="10">
        <v>36099</v>
      </c>
      <c r="B2267" s="11" t="s">
        <v>8</v>
      </c>
      <c r="C2267" s="11" t="s">
        <v>9</v>
      </c>
      <c r="D2267" s="11" t="s">
        <v>10</v>
      </c>
      <c r="E2267" s="13" t="s">
        <v>13</v>
      </c>
      <c r="F2267" s="11" t="s">
        <v>29</v>
      </c>
      <c r="G2267" s="11" t="s">
        <v>30</v>
      </c>
      <c r="H2267" s="13">
        <v>2769</v>
      </c>
    </row>
    <row r="2268" spans="1:8" x14ac:dyDescent="0.25">
      <c r="A2268" s="10">
        <v>36099</v>
      </c>
      <c r="B2268" s="11" t="s">
        <v>8</v>
      </c>
      <c r="C2268" s="11" t="s">
        <v>9</v>
      </c>
      <c r="D2268" s="11" t="s">
        <v>10</v>
      </c>
      <c r="E2268" s="13" t="s">
        <v>13</v>
      </c>
      <c r="F2268" s="11" t="s">
        <v>29</v>
      </c>
      <c r="G2268" s="11" t="s">
        <v>607</v>
      </c>
      <c r="H2268" s="13">
        <v>100</v>
      </c>
    </row>
    <row r="2269" spans="1:8" x14ac:dyDescent="0.25">
      <c r="A2269" s="10">
        <v>36099</v>
      </c>
      <c r="B2269" s="11" t="s">
        <v>8</v>
      </c>
      <c r="C2269" s="11" t="s">
        <v>9</v>
      </c>
      <c r="D2269" s="11" t="s">
        <v>10</v>
      </c>
      <c r="E2269" s="13" t="s">
        <v>13</v>
      </c>
      <c r="F2269" s="11" t="s">
        <v>71</v>
      </c>
      <c r="G2269" s="11" t="s">
        <v>580</v>
      </c>
      <c r="H2269" s="13">
        <v>3540</v>
      </c>
    </row>
    <row r="2270" spans="1:8" x14ac:dyDescent="0.25">
      <c r="A2270" s="10">
        <v>36099</v>
      </c>
      <c r="B2270" s="11" t="s">
        <v>8</v>
      </c>
      <c r="C2270" s="11" t="s">
        <v>9</v>
      </c>
      <c r="D2270" s="11" t="s">
        <v>10</v>
      </c>
      <c r="E2270" s="13" t="s">
        <v>13</v>
      </c>
      <c r="F2270" s="11" t="s">
        <v>71</v>
      </c>
      <c r="G2270" s="11" t="s">
        <v>575</v>
      </c>
      <c r="H2270" s="13">
        <v>2642.8</v>
      </c>
    </row>
    <row r="2271" spans="1:8" x14ac:dyDescent="0.25">
      <c r="A2271" s="10">
        <v>36099</v>
      </c>
      <c r="B2271" s="11" t="s">
        <v>8</v>
      </c>
      <c r="C2271" s="11" t="s">
        <v>9</v>
      </c>
      <c r="D2271" s="11" t="s">
        <v>10</v>
      </c>
      <c r="E2271" s="13" t="s">
        <v>13</v>
      </c>
      <c r="F2271" s="11" t="s">
        <v>71</v>
      </c>
      <c r="G2271" s="11" t="s">
        <v>69</v>
      </c>
      <c r="H2271" s="13">
        <v>4023.6</v>
      </c>
    </row>
    <row r="2272" spans="1:8" x14ac:dyDescent="0.25">
      <c r="A2272" s="10">
        <v>36099</v>
      </c>
      <c r="B2272" s="11" t="s">
        <v>8</v>
      </c>
      <c r="C2272" s="11" t="s">
        <v>9</v>
      </c>
      <c r="D2272" s="11" t="s">
        <v>10</v>
      </c>
      <c r="E2272" s="13" t="s">
        <v>13</v>
      </c>
      <c r="F2272" s="11" t="s">
        <v>71</v>
      </c>
      <c r="G2272" s="11" t="s">
        <v>230</v>
      </c>
      <c r="H2272" s="13">
        <v>1654.6</v>
      </c>
    </row>
    <row r="2273" spans="1:8" x14ac:dyDescent="0.25">
      <c r="A2273" s="10">
        <v>36099</v>
      </c>
      <c r="B2273" s="11" t="s">
        <v>8</v>
      </c>
      <c r="C2273" s="11" t="s">
        <v>9</v>
      </c>
      <c r="D2273" s="11" t="s">
        <v>10</v>
      </c>
      <c r="E2273" s="13" t="s">
        <v>13</v>
      </c>
      <c r="F2273" s="11" t="s">
        <v>71</v>
      </c>
      <c r="G2273" s="11" t="s">
        <v>200</v>
      </c>
      <c r="H2273" s="13">
        <v>2575</v>
      </c>
    </row>
    <row r="2274" spans="1:8" x14ac:dyDescent="0.25">
      <c r="A2274" s="10">
        <v>36099</v>
      </c>
      <c r="B2274" s="11" t="s">
        <v>8</v>
      </c>
      <c r="C2274" s="11" t="s">
        <v>9</v>
      </c>
      <c r="D2274" s="11" t="s">
        <v>10</v>
      </c>
      <c r="E2274" s="13" t="s">
        <v>13</v>
      </c>
      <c r="F2274" s="11" t="s">
        <v>71</v>
      </c>
      <c r="G2274" s="11" t="s">
        <v>117</v>
      </c>
      <c r="H2274" s="13">
        <v>4344.6000000000004</v>
      </c>
    </row>
    <row r="2275" spans="1:8" x14ac:dyDescent="0.25">
      <c r="A2275" s="10">
        <v>36099</v>
      </c>
      <c r="B2275" s="11" t="s">
        <v>8</v>
      </c>
      <c r="C2275" s="11" t="s">
        <v>9</v>
      </c>
      <c r="D2275" s="11" t="s">
        <v>10</v>
      </c>
      <c r="E2275" s="13" t="s">
        <v>13</v>
      </c>
      <c r="F2275" s="11" t="s">
        <v>161</v>
      </c>
      <c r="G2275" s="11" t="s">
        <v>581</v>
      </c>
      <c r="H2275" s="13">
        <v>1435</v>
      </c>
    </row>
    <row r="2276" spans="1:8" x14ac:dyDescent="0.25">
      <c r="A2276" s="10">
        <v>36099</v>
      </c>
      <c r="B2276" s="11" t="s">
        <v>8</v>
      </c>
      <c r="C2276" s="11" t="s">
        <v>9</v>
      </c>
      <c r="D2276" s="11" t="s">
        <v>10</v>
      </c>
      <c r="E2276" s="13" t="s">
        <v>13</v>
      </c>
      <c r="F2276" s="11" t="s">
        <v>161</v>
      </c>
      <c r="G2276" s="11" t="s">
        <v>162</v>
      </c>
      <c r="H2276" s="13">
        <v>724.6</v>
      </c>
    </row>
    <row r="2277" spans="1:8" x14ac:dyDescent="0.25">
      <c r="A2277" s="10">
        <v>36099</v>
      </c>
      <c r="B2277" s="11" t="s">
        <v>8</v>
      </c>
      <c r="C2277" s="11" t="s">
        <v>9</v>
      </c>
      <c r="D2277" s="11" t="s">
        <v>10</v>
      </c>
      <c r="E2277" s="13" t="s">
        <v>13</v>
      </c>
      <c r="F2277" s="11" t="s">
        <v>161</v>
      </c>
      <c r="G2277" s="11" t="s">
        <v>582</v>
      </c>
      <c r="H2277" s="13">
        <v>1722.5</v>
      </c>
    </row>
    <row r="2278" spans="1:8" x14ac:dyDescent="0.25">
      <c r="A2278" s="10">
        <v>36099</v>
      </c>
      <c r="B2278" s="11" t="s">
        <v>8</v>
      </c>
      <c r="C2278" s="11" t="s">
        <v>9</v>
      </c>
      <c r="D2278" s="11" t="s">
        <v>10</v>
      </c>
      <c r="E2278" s="13" t="s">
        <v>13</v>
      </c>
      <c r="F2278" s="11" t="s">
        <v>161</v>
      </c>
      <c r="G2278" s="11" t="s">
        <v>167</v>
      </c>
      <c r="H2278" s="13">
        <v>8662.7000000000007</v>
      </c>
    </row>
    <row r="2279" spans="1:8" x14ac:dyDescent="0.25">
      <c r="A2279" s="10">
        <v>36099</v>
      </c>
      <c r="B2279" s="11" t="s">
        <v>8</v>
      </c>
      <c r="C2279" s="11" t="s">
        <v>9</v>
      </c>
      <c r="D2279" s="11" t="s">
        <v>10</v>
      </c>
      <c r="E2279" s="13" t="s">
        <v>13</v>
      </c>
      <c r="F2279" s="11" t="s">
        <v>571</v>
      </c>
      <c r="G2279" s="11" t="s">
        <v>364</v>
      </c>
      <c r="H2279" s="13">
        <v>355</v>
      </c>
    </row>
    <row r="2280" spans="1:8" x14ac:dyDescent="0.25">
      <c r="A2280" s="10">
        <v>36099</v>
      </c>
      <c r="B2280" s="11" t="s">
        <v>8</v>
      </c>
      <c r="C2280" s="11" t="s">
        <v>9</v>
      </c>
      <c r="D2280" s="11" t="s">
        <v>10</v>
      </c>
      <c r="E2280" s="13" t="s">
        <v>13</v>
      </c>
      <c r="F2280" s="11" t="s">
        <v>571</v>
      </c>
      <c r="G2280" s="11" t="s">
        <v>133</v>
      </c>
      <c r="H2280" s="13">
        <v>4919.2</v>
      </c>
    </row>
    <row r="2281" spans="1:8" x14ac:dyDescent="0.25">
      <c r="A2281" s="10">
        <v>36099</v>
      </c>
      <c r="B2281" s="11" t="s">
        <v>8</v>
      </c>
      <c r="C2281" s="11" t="s">
        <v>9</v>
      </c>
      <c r="D2281" s="11" t="s">
        <v>10</v>
      </c>
      <c r="E2281" s="13" t="s">
        <v>13</v>
      </c>
      <c r="F2281" s="11" t="s">
        <v>571</v>
      </c>
      <c r="G2281" s="11" t="s">
        <v>572</v>
      </c>
      <c r="H2281" s="13">
        <v>4499.7</v>
      </c>
    </row>
    <row r="2282" spans="1:8" x14ac:dyDescent="0.25">
      <c r="A2282" s="10">
        <v>36099</v>
      </c>
      <c r="B2282" s="11" t="s">
        <v>8</v>
      </c>
      <c r="C2282" s="11" t="s">
        <v>9</v>
      </c>
      <c r="D2282" s="11" t="s">
        <v>10</v>
      </c>
      <c r="E2282" s="13" t="s">
        <v>13</v>
      </c>
      <c r="F2282" s="11" t="s">
        <v>138</v>
      </c>
      <c r="G2282" s="11" t="s">
        <v>205</v>
      </c>
      <c r="H2282" s="13">
        <v>8507.4</v>
      </c>
    </row>
    <row r="2283" spans="1:8" x14ac:dyDescent="0.25">
      <c r="A2283" s="10">
        <v>36099</v>
      </c>
      <c r="B2283" s="11" t="s">
        <v>8</v>
      </c>
      <c r="C2283" s="11" t="s">
        <v>9</v>
      </c>
      <c r="D2283" s="11" t="s">
        <v>10</v>
      </c>
      <c r="E2283" s="13" t="s">
        <v>13</v>
      </c>
      <c r="F2283" s="11" t="s">
        <v>138</v>
      </c>
      <c r="G2283" s="11" t="s">
        <v>583</v>
      </c>
      <c r="H2283" s="13">
        <v>227.2</v>
      </c>
    </row>
    <row r="2284" spans="1:8" x14ac:dyDescent="0.25">
      <c r="A2284" s="10">
        <v>36099</v>
      </c>
      <c r="B2284" s="11" t="s">
        <v>8</v>
      </c>
      <c r="C2284" s="11" t="s">
        <v>9</v>
      </c>
      <c r="D2284" s="11" t="s">
        <v>10</v>
      </c>
      <c r="E2284" s="13" t="s">
        <v>13</v>
      </c>
      <c r="F2284" s="11" t="s">
        <v>138</v>
      </c>
      <c r="G2284" s="11" t="s">
        <v>584</v>
      </c>
      <c r="H2284" s="13">
        <v>1800</v>
      </c>
    </row>
    <row r="2285" spans="1:8" x14ac:dyDescent="0.25">
      <c r="A2285" s="10">
        <v>36099</v>
      </c>
      <c r="B2285" s="11" t="s">
        <v>8</v>
      </c>
      <c r="C2285" s="11" t="s">
        <v>9</v>
      </c>
      <c r="D2285" s="11" t="s">
        <v>10</v>
      </c>
      <c r="E2285" s="13" t="s">
        <v>13</v>
      </c>
      <c r="F2285" s="11" t="s">
        <v>138</v>
      </c>
      <c r="G2285" s="11" t="s">
        <v>139</v>
      </c>
      <c r="H2285" s="13">
        <v>2839.7</v>
      </c>
    </row>
    <row r="2286" spans="1:8" x14ac:dyDescent="0.25">
      <c r="A2286" s="10">
        <v>36099</v>
      </c>
      <c r="B2286" s="11" t="s">
        <v>8</v>
      </c>
      <c r="C2286" s="11" t="s">
        <v>9</v>
      </c>
      <c r="D2286" s="11" t="s">
        <v>10</v>
      </c>
      <c r="E2286" s="13" t="s">
        <v>13</v>
      </c>
      <c r="F2286" s="11" t="s">
        <v>138</v>
      </c>
      <c r="G2286" s="11" t="s">
        <v>585</v>
      </c>
      <c r="H2286" s="13">
        <v>865</v>
      </c>
    </row>
    <row r="2287" spans="1:8" x14ac:dyDescent="0.25">
      <c r="A2287" s="10">
        <v>36099</v>
      </c>
      <c r="B2287" s="11" t="s">
        <v>8</v>
      </c>
      <c r="C2287" s="11" t="s">
        <v>9</v>
      </c>
      <c r="D2287" s="11" t="s">
        <v>10</v>
      </c>
      <c r="E2287" s="13" t="s">
        <v>13</v>
      </c>
      <c r="F2287" s="11" t="s">
        <v>111</v>
      </c>
      <c r="G2287" s="11" t="s">
        <v>112</v>
      </c>
      <c r="H2287" s="13">
        <v>11010.2</v>
      </c>
    </row>
    <row r="2288" spans="1:8" x14ac:dyDescent="0.25">
      <c r="A2288" s="10">
        <v>36099</v>
      </c>
      <c r="B2288" s="11" t="s">
        <v>8</v>
      </c>
      <c r="C2288" s="11" t="s">
        <v>9</v>
      </c>
      <c r="D2288" s="11" t="s">
        <v>10</v>
      </c>
      <c r="E2288" s="13" t="s">
        <v>13</v>
      </c>
      <c r="F2288" s="11" t="s">
        <v>111</v>
      </c>
      <c r="G2288" s="11" t="s">
        <v>267</v>
      </c>
      <c r="H2288" s="13">
        <v>1610.7</v>
      </c>
    </row>
    <row r="2289" spans="1:8" x14ac:dyDescent="0.25">
      <c r="A2289" s="10">
        <v>36099</v>
      </c>
      <c r="B2289" s="11" t="s">
        <v>8</v>
      </c>
      <c r="C2289" s="11" t="s">
        <v>9</v>
      </c>
      <c r="D2289" s="11" t="s">
        <v>10</v>
      </c>
      <c r="E2289" s="13" t="s">
        <v>13</v>
      </c>
      <c r="F2289" s="11" t="s">
        <v>111</v>
      </c>
      <c r="G2289" s="11" t="s">
        <v>356</v>
      </c>
      <c r="H2289" s="13">
        <v>2206.1999999999998</v>
      </c>
    </row>
    <row r="2290" spans="1:8" x14ac:dyDescent="0.25">
      <c r="A2290" s="10">
        <v>36099</v>
      </c>
      <c r="B2290" s="11" t="s">
        <v>8</v>
      </c>
      <c r="C2290" s="11" t="s">
        <v>9</v>
      </c>
      <c r="D2290" s="11" t="s">
        <v>10</v>
      </c>
      <c r="E2290" s="13" t="s">
        <v>13</v>
      </c>
      <c r="F2290" s="11" t="s">
        <v>111</v>
      </c>
      <c r="G2290" s="11" t="s">
        <v>586</v>
      </c>
      <c r="H2290" s="13">
        <v>725</v>
      </c>
    </row>
    <row r="2291" spans="1:8" x14ac:dyDescent="0.25">
      <c r="A2291" s="10">
        <v>36099</v>
      </c>
      <c r="B2291" s="11" t="s">
        <v>8</v>
      </c>
      <c r="C2291" s="11" t="s">
        <v>9</v>
      </c>
      <c r="D2291" s="11" t="s">
        <v>10</v>
      </c>
      <c r="E2291" s="13" t="s">
        <v>13</v>
      </c>
      <c r="F2291" s="11" t="s">
        <v>248</v>
      </c>
      <c r="G2291" s="11" t="s">
        <v>262</v>
      </c>
      <c r="H2291" s="13">
        <v>6581.6</v>
      </c>
    </row>
    <row r="2292" spans="1:8" x14ac:dyDescent="0.25">
      <c r="A2292" s="10">
        <v>36099</v>
      </c>
      <c r="B2292" s="11" t="s">
        <v>8</v>
      </c>
      <c r="C2292" s="11" t="s">
        <v>9</v>
      </c>
      <c r="D2292" s="11" t="s">
        <v>10</v>
      </c>
      <c r="E2292" s="13" t="s">
        <v>13</v>
      </c>
      <c r="F2292" s="11" t="s">
        <v>248</v>
      </c>
      <c r="G2292" s="11" t="s">
        <v>587</v>
      </c>
      <c r="H2292" s="13">
        <v>2550</v>
      </c>
    </row>
    <row r="2293" spans="1:8" x14ac:dyDescent="0.25">
      <c r="A2293" s="10">
        <v>36099</v>
      </c>
      <c r="B2293" s="11" t="s">
        <v>8</v>
      </c>
      <c r="C2293" s="11" t="s">
        <v>9</v>
      </c>
      <c r="D2293" s="11" t="s">
        <v>10</v>
      </c>
      <c r="E2293" s="13" t="s">
        <v>13</v>
      </c>
      <c r="F2293" s="11" t="s">
        <v>248</v>
      </c>
      <c r="G2293" s="11" t="s">
        <v>588</v>
      </c>
      <c r="H2293" s="13">
        <v>3696.5</v>
      </c>
    </row>
    <row r="2294" spans="1:8" x14ac:dyDescent="0.25">
      <c r="A2294" s="10">
        <v>36099</v>
      </c>
      <c r="B2294" s="11" t="s">
        <v>8</v>
      </c>
      <c r="C2294" s="11" t="s">
        <v>9</v>
      </c>
      <c r="D2294" s="11" t="s">
        <v>10</v>
      </c>
      <c r="E2294" s="13" t="s">
        <v>13</v>
      </c>
      <c r="F2294" s="11" t="s">
        <v>248</v>
      </c>
      <c r="G2294" s="11" t="s">
        <v>43</v>
      </c>
      <c r="H2294" s="13">
        <v>1295.3</v>
      </c>
    </row>
    <row r="2295" spans="1:8" x14ac:dyDescent="0.25">
      <c r="A2295" s="10">
        <v>36099</v>
      </c>
      <c r="B2295" s="11" t="s">
        <v>8</v>
      </c>
      <c r="C2295" s="11" t="s">
        <v>9</v>
      </c>
      <c r="D2295" s="11" t="s">
        <v>10</v>
      </c>
      <c r="E2295" s="13" t="s">
        <v>13</v>
      </c>
      <c r="F2295" s="11" t="s">
        <v>19</v>
      </c>
      <c r="G2295" s="11" t="s">
        <v>589</v>
      </c>
      <c r="H2295" s="13">
        <v>1380</v>
      </c>
    </row>
    <row r="2296" spans="1:8" x14ac:dyDescent="0.25">
      <c r="A2296" s="10">
        <v>36099</v>
      </c>
      <c r="B2296" s="11" t="s">
        <v>8</v>
      </c>
      <c r="C2296" s="11" t="s">
        <v>9</v>
      </c>
      <c r="D2296" s="11" t="s">
        <v>10</v>
      </c>
      <c r="E2296" s="13" t="s">
        <v>13</v>
      </c>
      <c r="F2296" s="11" t="s">
        <v>19</v>
      </c>
      <c r="G2296" s="11" t="s">
        <v>573</v>
      </c>
      <c r="H2296" s="13">
        <v>16695.8</v>
      </c>
    </row>
    <row r="2297" spans="1:8" x14ac:dyDescent="0.25">
      <c r="A2297" s="10">
        <v>36099</v>
      </c>
      <c r="B2297" s="11" t="s">
        <v>8</v>
      </c>
      <c r="C2297" s="11" t="s">
        <v>9</v>
      </c>
      <c r="D2297" s="11" t="s">
        <v>10</v>
      </c>
      <c r="E2297" s="13" t="s">
        <v>13</v>
      </c>
      <c r="F2297" s="11" t="s">
        <v>19</v>
      </c>
      <c r="G2297" s="11" t="s">
        <v>590</v>
      </c>
      <c r="H2297" s="13">
        <v>6460</v>
      </c>
    </row>
    <row r="2298" spans="1:8" x14ac:dyDescent="0.25">
      <c r="A2298" s="10">
        <v>36099</v>
      </c>
      <c r="B2298" s="11" t="s">
        <v>8</v>
      </c>
      <c r="C2298" s="11" t="s">
        <v>9</v>
      </c>
      <c r="D2298" s="11" t="s">
        <v>10</v>
      </c>
      <c r="E2298" s="13" t="s">
        <v>13</v>
      </c>
      <c r="F2298" s="11" t="s">
        <v>19</v>
      </c>
      <c r="G2298" s="11" t="s">
        <v>574</v>
      </c>
      <c r="H2298" s="13">
        <v>10512.2</v>
      </c>
    </row>
    <row r="2299" spans="1:8" x14ac:dyDescent="0.25">
      <c r="A2299" s="10">
        <v>36099</v>
      </c>
      <c r="B2299" s="11" t="s">
        <v>8</v>
      </c>
      <c r="C2299" s="11" t="s">
        <v>9</v>
      </c>
      <c r="D2299" s="11" t="s">
        <v>10</v>
      </c>
      <c r="E2299" s="13" t="s">
        <v>13</v>
      </c>
      <c r="F2299" s="11" t="s">
        <v>19</v>
      </c>
      <c r="G2299" s="11" t="s">
        <v>21</v>
      </c>
      <c r="H2299" s="13">
        <v>3009.1</v>
      </c>
    </row>
    <row r="2300" spans="1:8" x14ac:dyDescent="0.25">
      <c r="A2300" s="10">
        <v>36099</v>
      </c>
      <c r="B2300" s="11" t="s">
        <v>8</v>
      </c>
      <c r="C2300" s="11" t="s">
        <v>9</v>
      </c>
      <c r="D2300" s="11" t="s">
        <v>10</v>
      </c>
      <c r="E2300" s="13" t="s">
        <v>13</v>
      </c>
      <c r="F2300" s="11" t="s">
        <v>591</v>
      </c>
      <c r="G2300" s="11" t="s">
        <v>608</v>
      </c>
      <c r="H2300" s="13">
        <v>375</v>
      </c>
    </row>
    <row r="2301" spans="1:8" x14ac:dyDescent="0.25">
      <c r="A2301" s="10">
        <v>36099</v>
      </c>
      <c r="B2301" s="11" t="s">
        <v>8</v>
      </c>
      <c r="C2301" s="11" t="s">
        <v>9</v>
      </c>
      <c r="D2301" s="11" t="s">
        <v>10</v>
      </c>
      <c r="E2301" s="13" t="s">
        <v>13</v>
      </c>
      <c r="F2301" s="11" t="s">
        <v>591</v>
      </c>
      <c r="G2301" s="11" t="s">
        <v>592</v>
      </c>
      <c r="H2301" s="13">
        <v>1400</v>
      </c>
    </row>
    <row r="2302" spans="1:8" x14ac:dyDescent="0.25">
      <c r="A2302" s="10">
        <v>36099</v>
      </c>
      <c r="B2302" s="11" t="s">
        <v>8</v>
      </c>
      <c r="C2302" s="11" t="s">
        <v>9</v>
      </c>
      <c r="D2302" s="11" t="s">
        <v>10</v>
      </c>
      <c r="E2302" s="13" t="s">
        <v>13</v>
      </c>
      <c r="F2302" s="11" t="s">
        <v>34</v>
      </c>
      <c r="G2302" s="11" t="s">
        <v>593</v>
      </c>
      <c r="H2302" s="13">
        <v>117.5</v>
      </c>
    </row>
    <row r="2303" spans="1:8" x14ac:dyDescent="0.25">
      <c r="A2303" s="10">
        <v>36099</v>
      </c>
      <c r="B2303" s="11" t="s">
        <v>8</v>
      </c>
      <c r="C2303" s="11" t="s">
        <v>9</v>
      </c>
      <c r="D2303" s="11" t="s">
        <v>10</v>
      </c>
      <c r="E2303" s="13" t="s">
        <v>13</v>
      </c>
      <c r="F2303" s="11" t="s">
        <v>34</v>
      </c>
      <c r="G2303" s="11" t="s">
        <v>171</v>
      </c>
      <c r="H2303" s="13">
        <v>2398.8000000000002</v>
      </c>
    </row>
    <row r="2304" spans="1:8" x14ac:dyDescent="0.25">
      <c r="A2304" s="10">
        <v>36099</v>
      </c>
      <c r="B2304" s="11" t="s">
        <v>8</v>
      </c>
      <c r="C2304" s="11" t="s">
        <v>9</v>
      </c>
      <c r="D2304" s="11" t="s">
        <v>10</v>
      </c>
      <c r="E2304" s="13" t="s">
        <v>13</v>
      </c>
      <c r="F2304" s="11" t="s">
        <v>34</v>
      </c>
      <c r="G2304" s="11" t="s">
        <v>57</v>
      </c>
      <c r="H2304" s="13">
        <v>6106.9</v>
      </c>
    </row>
    <row r="2305" spans="1:8" x14ac:dyDescent="0.25">
      <c r="A2305" s="10">
        <v>36099</v>
      </c>
      <c r="B2305" s="11" t="s">
        <v>8</v>
      </c>
      <c r="C2305" s="11" t="s">
        <v>9</v>
      </c>
      <c r="D2305" s="11" t="s">
        <v>10</v>
      </c>
      <c r="E2305" s="13" t="s">
        <v>13</v>
      </c>
      <c r="F2305" s="11" t="s">
        <v>34</v>
      </c>
      <c r="G2305" s="11" t="s">
        <v>47</v>
      </c>
      <c r="H2305" s="13">
        <v>2280.5</v>
      </c>
    </row>
    <row r="2306" spans="1:8" x14ac:dyDescent="0.25">
      <c r="A2306" s="10">
        <v>36099</v>
      </c>
      <c r="B2306" s="11" t="s">
        <v>8</v>
      </c>
      <c r="C2306" s="11" t="s">
        <v>9</v>
      </c>
      <c r="D2306" s="11" t="s">
        <v>10</v>
      </c>
      <c r="E2306" s="13" t="s">
        <v>13</v>
      </c>
      <c r="F2306" s="11" t="s">
        <v>34</v>
      </c>
      <c r="G2306" s="11" t="s">
        <v>36</v>
      </c>
      <c r="H2306" s="13">
        <v>7097</v>
      </c>
    </row>
    <row r="2307" spans="1:8" x14ac:dyDescent="0.25">
      <c r="A2307" s="10">
        <v>36099</v>
      </c>
      <c r="B2307" s="11" t="s">
        <v>8</v>
      </c>
      <c r="C2307" s="11" t="s">
        <v>9</v>
      </c>
      <c r="D2307" s="11" t="s">
        <v>10</v>
      </c>
      <c r="E2307" s="13" t="s">
        <v>13</v>
      </c>
      <c r="F2307" s="11" t="s">
        <v>42</v>
      </c>
      <c r="G2307" s="11" t="s">
        <v>594</v>
      </c>
      <c r="H2307" s="13">
        <v>1613</v>
      </c>
    </row>
    <row r="2308" spans="1:8" x14ac:dyDescent="0.25">
      <c r="A2308" s="10">
        <v>36099</v>
      </c>
      <c r="B2308" s="11" t="s">
        <v>8</v>
      </c>
      <c r="C2308" s="11" t="s">
        <v>9</v>
      </c>
      <c r="D2308" s="11" t="s">
        <v>10</v>
      </c>
      <c r="E2308" s="13" t="s">
        <v>13</v>
      </c>
      <c r="F2308" s="11" t="s">
        <v>42</v>
      </c>
      <c r="G2308" s="11" t="s">
        <v>595</v>
      </c>
      <c r="H2308" s="13">
        <v>1367.9</v>
      </c>
    </row>
    <row r="2309" spans="1:8" x14ac:dyDescent="0.25">
      <c r="A2309" s="10">
        <v>36099</v>
      </c>
      <c r="B2309" s="11" t="s">
        <v>8</v>
      </c>
      <c r="C2309" s="11" t="s">
        <v>9</v>
      </c>
      <c r="D2309" s="11" t="s">
        <v>10</v>
      </c>
      <c r="E2309" s="13" t="s">
        <v>13</v>
      </c>
      <c r="F2309" s="11" t="s">
        <v>14</v>
      </c>
      <c r="G2309" s="11" t="s">
        <v>94</v>
      </c>
      <c r="H2309" s="13">
        <v>7562.5</v>
      </c>
    </row>
    <row r="2310" spans="1:8" x14ac:dyDescent="0.25">
      <c r="A2310" s="10">
        <v>36099</v>
      </c>
      <c r="B2310" s="11" t="s">
        <v>8</v>
      </c>
      <c r="C2310" s="11" t="s">
        <v>9</v>
      </c>
      <c r="D2310" s="11" t="s">
        <v>10</v>
      </c>
      <c r="E2310" s="13" t="s">
        <v>13</v>
      </c>
      <c r="F2310" s="11" t="s">
        <v>14</v>
      </c>
      <c r="G2310" s="11" t="s">
        <v>596</v>
      </c>
      <c r="H2310" s="13">
        <v>2430</v>
      </c>
    </row>
    <row r="2311" spans="1:8" x14ac:dyDescent="0.25">
      <c r="A2311" s="10">
        <v>36099</v>
      </c>
      <c r="B2311" s="11" t="s">
        <v>8</v>
      </c>
      <c r="C2311" s="11" t="s">
        <v>9</v>
      </c>
      <c r="D2311" s="11" t="s">
        <v>10</v>
      </c>
      <c r="E2311" s="13" t="s">
        <v>13</v>
      </c>
      <c r="F2311" s="11" t="s">
        <v>14</v>
      </c>
      <c r="G2311" s="11" t="s">
        <v>597</v>
      </c>
      <c r="H2311" s="13">
        <v>905</v>
      </c>
    </row>
    <row r="2312" spans="1:8" x14ac:dyDescent="0.25">
      <c r="A2312" s="10">
        <v>36099</v>
      </c>
      <c r="B2312" s="11" t="s">
        <v>8</v>
      </c>
      <c r="C2312" s="11" t="s">
        <v>9</v>
      </c>
      <c r="D2312" s="11" t="s">
        <v>10</v>
      </c>
      <c r="E2312" s="13" t="s">
        <v>13</v>
      </c>
      <c r="F2312" s="11" t="s">
        <v>11</v>
      </c>
      <c r="G2312" s="11" t="s">
        <v>598</v>
      </c>
      <c r="H2312" s="13">
        <v>3781.1</v>
      </c>
    </row>
    <row r="2313" spans="1:8" x14ac:dyDescent="0.25">
      <c r="A2313" s="10">
        <v>36099</v>
      </c>
      <c r="B2313" s="11" t="s">
        <v>8</v>
      </c>
      <c r="C2313" s="11" t="s">
        <v>9</v>
      </c>
      <c r="D2313" s="11" t="s">
        <v>10</v>
      </c>
      <c r="E2313" s="13" t="s">
        <v>13</v>
      </c>
      <c r="F2313" s="11" t="s">
        <v>11</v>
      </c>
      <c r="G2313" s="11" t="s">
        <v>150</v>
      </c>
      <c r="H2313" s="13">
        <v>7689.1</v>
      </c>
    </row>
    <row r="2314" spans="1:8" x14ac:dyDescent="0.25">
      <c r="A2314" s="10">
        <v>36099</v>
      </c>
      <c r="B2314" s="11" t="s">
        <v>8</v>
      </c>
      <c r="C2314" s="11" t="s">
        <v>9</v>
      </c>
      <c r="D2314" s="11" t="s">
        <v>10</v>
      </c>
      <c r="E2314" s="13" t="s">
        <v>13</v>
      </c>
      <c r="F2314" s="11" t="s">
        <v>11</v>
      </c>
      <c r="G2314" s="11" t="s">
        <v>576</v>
      </c>
      <c r="H2314" s="13">
        <v>16359.9</v>
      </c>
    </row>
    <row r="2315" spans="1:8" x14ac:dyDescent="0.25">
      <c r="A2315" s="10">
        <v>36099</v>
      </c>
      <c r="B2315" s="11" t="s">
        <v>8</v>
      </c>
      <c r="C2315" s="11" t="s">
        <v>9</v>
      </c>
      <c r="D2315" s="11" t="s">
        <v>10</v>
      </c>
      <c r="E2315" s="13" t="s">
        <v>13</v>
      </c>
      <c r="F2315" s="11" t="s">
        <v>126</v>
      </c>
      <c r="G2315" s="11" t="s">
        <v>599</v>
      </c>
      <c r="H2315" s="13">
        <v>3390.8</v>
      </c>
    </row>
    <row r="2316" spans="1:8" x14ac:dyDescent="0.25">
      <c r="A2316" s="10">
        <v>36099</v>
      </c>
      <c r="B2316" s="11" t="s">
        <v>8</v>
      </c>
      <c r="C2316" s="11" t="s">
        <v>9</v>
      </c>
      <c r="D2316" s="11" t="s">
        <v>10</v>
      </c>
      <c r="E2316" s="13" t="s">
        <v>13</v>
      </c>
      <c r="F2316" s="11" t="s">
        <v>126</v>
      </c>
      <c r="G2316" s="11" t="s">
        <v>570</v>
      </c>
      <c r="H2316" s="13">
        <v>1754.3</v>
      </c>
    </row>
    <row r="2317" spans="1:8" x14ac:dyDescent="0.25">
      <c r="A2317" s="10">
        <v>36099</v>
      </c>
      <c r="B2317" s="11" t="s">
        <v>8</v>
      </c>
      <c r="C2317" s="11" t="s">
        <v>9</v>
      </c>
      <c r="D2317" s="11" t="s">
        <v>10</v>
      </c>
      <c r="E2317" s="13" t="s">
        <v>13</v>
      </c>
      <c r="F2317" s="11" t="s">
        <v>126</v>
      </c>
      <c r="G2317" s="11" t="s">
        <v>600</v>
      </c>
      <c r="H2317" s="13">
        <v>200</v>
      </c>
    </row>
    <row r="2318" spans="1:8" x14ac:dyDescent="0.25">
      <c r="A2318" s="10">
        <v>36099</v>
      </c>
      <c r="B2318" s="11" t="s">
        <v>8</v>
      </c>
      <c r="C2318" s="11" t="s">
        <v>9</v>
      </c>
      <c r="D2318" s="11" t="s">
        <v>10</v>
      </c>
      <c r="E2318" s="13" t="s">
        <v>188</v>
      </c>
      <c r="F2318" s="11" t="s">
        <v>188</v>
      </c>
      <c r="G2318" s="11" t="s">
        <v>602</v>
      </c>
      <c r="H2318" s="13">
        <v>702.2</v>
      </c>
    </row>
    <row r="2319" spans="1:8" x14ac:dyDescent="0.25">
      <c r="A2319" s="10">
        <v>36099</v>
      </c>
      <c r="B2319" s="11" t="s">
        <v>8</v>
      </c>
      <c r="C2319" s="11" t="s">
        <v>9</v>
      </c>
      <c r="D2319" s="11" t="s">
        <v>10</v>
      </c>
      <c r="E2319" s="13" t="s">
        <v>188</v>
      </c>
      <c r="F2319" s="11" t="s">
        <v>188</v>
      </c>
      <c r="G2319" s="11" t="s">
        <v>187</v>
      </c>
      <c r="H2319" s="13">
        <v>9204.2000000000007</v>
      </c>
    </row>
    <row r="2320" spans="1:8" x14ac:dyDescent="0.25">
      <c r="A2320" s="10">
        <v>36099</v>
      </c>
      <c r="B2320" s="11" t="s">
        <v>8</v>
      </c>
      <c r="C2320" s="11" t="s">
        <v>463</v>
      </c>
      <c r="D2320" s="11" t="s">
        <v>464</v>
      </c>
      <c r="E2320" s="13" t="s">
        <v>89</v>
      </c>
      <c r="F2320" s="11" t="s">
        <v>102</v>
      </c>
      <c r="G2320" s="11" t="s">
        <v>103</v>
      </c>
      <c r="H2320" s="13">
        <v>340</v>
      </c>
    </row>
    <row r="2321" spans="1:8" x14ac:dyDescent="0.25">
      <c r="A2321" s="10">
        <v>36099</v>
      </c>
      <c r="B2321" s="11" t="s">
        <v>8</v>
      </c>
      <c r="C2321" s="11" t="s">
        <v>463</v>
      </c>
      <c r="D2321" s="11" t="s">
        <v>464</v>
      </c>
      <c r="E2321" s="13" t="s">
        <v>13</v>
      </c>
      <c r="F2321" s="11" t="s">
        <v>71</v>
      </c>
      <c r="G2321" s="11" t="s">
        <v>200</v>
      </c>
      <c r="H2321" s="13">
        <v>525</v>
      </c>
    </row>
    <row r="2322" spans="1:8" x14ac:dyDescent="0.25">
      <c r="A2322" s="10">
        <v>36099</v>
      </c>
      <c r="B2322" s="11" t="s">
        <v>97</v>
      </c>
      <c r="C2322" s="11" t="s">
        <v>98</v>
      </c>
      <c r="D2322" s="11" t="s">
        <v>99</v>
      </c>
      <c r="E2322" s="13" t="s">
        <v>89</v>
      </c>
      <c r="F2322" s="11" t="s">
        <v>102</v>
      </c>
      <c r="G2322" s="11" t="s">
        <v>103</v>
      </c>
      <c r="H2322" s="13">
        <v>1233.5</v>
      </c>
    </row>
    <row r="2323" spans="1:8" x14ac:dyDescent="0.25">
      <c r="A2323" s="10">
        <v>36099</v>
      </c>
      <c r="B2323" s="11" t="s">
        <v>97</v>
      </c>
      <c r="C2323" s="11" t="s">
        <v>98</v>
      </c>
      <c r="D2323" s="11" t="s">
        <v>99</v>
      </c>
      <c r="E2323" s="13" t="s">
        <v>13</v>
      </c>
      <c r="F2323" s="11" t="s">
        <v>71</v>
      </c>
      <c r="G2323" s="11" t="s">
        <v>230</v>
      </c>
      <c r="H2323" s="13">
        <v>210</v>
      </c>
    </row>
    <row r="2324" spans="1:8" x14ac:dyDescent="0.25">
      <c r="A2324" s="10">
        <v>36099</v>
      </c>
      <c r="B2324" s="11" t="s">
        <v>97</v>
      </c>
      <c r="C2324" s="11" t="s">
        <v>98</v>
      </c>
      <c r="D2324" s="11" t="s">
        <v>467</v>
      </c>
      <c r="E2324" s="13" t="s">
        <v>89</v>
      </c>
      <c r="F2324" s="11" t="s">
        <v>90</v>
      </c>
      <c r="G2324" s="11" t="s">
        <v>90</v>
      </c>
      <c r="H2324" s="13">
        <v>250</v>
      </c>
    </row>
    <row r="2325" spans="1:8" x14ac:dyDescent="0.25">
      <c r="A2325" s="10">
        <v>36099</v>
      </c>
      <c r="B2325" s="11" t="s">
        <v>97</v>
      </c>
      <c r="C2325" s="11" t="s">
        <v>98</v>
      </c>
      <c r="D2325" s="11" t="s">
        <v>465</v>
      </c>
      <c r="E2325" s="13" t="s">
        <v>188</v>
      </c>
      <c r="F2325" s="11" t="s">
        <v>188</v>
      </c>
      <c r="G2325" s="11" t="s">
        <v>602</v>
      </c>
      <c r="H2325" s="13">
        <v>425</v>
      </c>
    </row>
    <row r="2326" spans="1:8" x14ac:dyDescent="0.25">
      <c r="A2326" s="10">
        <v>36099</v>
      </c>
      <c r="B2326" s="11" t="s">
        <v>97</v>
      </c>
      <c r="C2326" s="11" t="s">
        <v>67</v>
      </c>
      <c r="D2326" s="11" t="s">
        <v>499</v>
      </c>
      <c r="E2326" s="13" t="s">
        <v>13</v>
      </c>
      <c r="F2326" s="11" t="s">
        <v>11</v>
      </c>
      <c r="G2326" s="11" t="s">
        <v>576</v>
      </c>
      <c r="H2326" s="13">
        <v>392</v>
      </c>
    </row>
    <row r="2327" spans="1:8" x14ac:dyDescent="0.25">
      <c r="A2327" s="10">
        <v>36099</v>
      </c>
      <c r="B2327" s="11" t="s">
        <v>97</v>
      </c>
      <c r="C2327" s="11" t="s">
        <v>130</v>
      </c>
      <c r="D2327" s="11" t="s">
        <v>288</v>
      </c>
      <c r="E2327" s="13" t="s">
        <v>89</v>
      </c>
      <c r="F2327" s="11" t="s">
        <v>90</v>
      </c>
      <c r="G2327" s="11" t="s">
        <v>90</v>
      </c>
      <c r="H2327" s="13">
        <v>450</v>
      </c>
    </row>
    <row r="2328" spans="1:8" x14ac:dyDescent="0.25">
      <c r="A2328" s="10">
        <v>36099</v>
      </c>
      <c r="B2328" s="11" t="s">
        <v>97</v>
      </c>
      <c r="C2328" s="11" t="s">
        <v>130</v>
      </c>
      <c r="D2328" s="11" t="s">
        <v>288</v>
      </c>
      <c r="E2328" s="13" t="s">
        <v>89</v>
      </c>
      <c r="F2328" s="11" t="s">
        <v>102</v>
      </c>
      <c r="G2328" s="11" t="s">
        <v>103</v>
      </c>
      <c r="H2328" s="13">
        <v>207</v>
      </c>
    </row>
    <row r="2329" spans="1:8" x14ac:dyDescent="0.25">
      <c r="A2329" s="10">
        <v>36099</v>
      </c>
      <c r="B2329" s="11" t="s">
        <v>97</v>
      </c>
      <c r="C2329" s="11" t="s">
        <v>130</v>
      </c>
      <c r="D2329" s="11" t="s">
        <v>288</v>
      </c>
      <c r="E2329" s="13" t="s">
        <v>13</v>
      </c>
      <c r="F2329" s="11" t="s">
        <v>71</v>
      </c>
      <c r="G2329" s="11" t="s">
        <v>117</v>
      </c>
      <c r="H2329" s="13">
        <v>100</v>
      </c>
    </row>
    <row r="2330" spans="1:8" x14ac:dyDescent="0.25">
      <c r="A2330" s="10">
        <v>36099</v>
      </c>
      <c r="B2330" s="11" t="s">
        <v>97</v>
      </c>
      <c r="C2330" s="11" t="s">
        <v>130</v>
      </c>
      <c r="D2330" s="11" t="s">
        <v>288</v>
      </c>
      <c r="E2330" s="13" t="s">
        <v>13</v>
      </c>
      <c r="F2330" s="11" t="s">
        <v>138</v>
      </c>
      <c r="G2330" s="11" t="s">
        <v>205</v>
      </c>
      <c r="H2330" s="13">
        <v>150</v>
      </c>
    </row>
    <row r="2331" spans="1:8" x14ac:dyDescent="0.25">
      <c r="A2331" s="10">
        <v>36099</v>
      </c>
      <c r="B2331" s="11" t="s">
        <v>97</v>
      </c>
      <c r="C2331" s="11" t="s">
        <v>130</v>
      </c>
      <c r="D2331" s="11" t="s">
        <v>288</v>
      </c>
      <c r="E2331" s="13" t="s">
        <v>13</v>
      </c>
      <c r="F2331" s="11" t="s">
        <v>138</v>
      </c>
      <c r="G2331" s="11" t="s">
        <v>583</v>
      </c>
      <c r="H2331" s="13">
        <v>370</v>
      </c>
    </row>
    <row r="2332" spans="1:8" x14ac:dyDescent="0.25">
      <c r="A2332" s="10">
        <v>36099</v>
      </c>
      <c r="B2332" s="11" t="s">
        <v>97</v>
      </c>
      <c r="C2332" s="11" t="s">
        <v>130</v>
      </c>
      <c r="D2332" s="11" t="s">
        <v>288</v>
      </c>
      <c r="E2332" s="13" t="s">
        <v>13</v>
      </c>
      <c r="F2332" s="11" t="s">
        <v>138</v>
      </c>
      <c r="G2332" s="11" t="s">
        <v>584</v>
      </c>
      <c r="H2332" s="13">
        <v>650</v>
      </c>
    </row>
    <row r="2333" spans="1:8" x14ac:dyDescent="0.25">
      <c r="A2333" s="10">
        <v>36099</v>
      </c>
      <c r="B2333" s="11" t="s">
        <v>97</v>
      </c>
      <c r="C2333" s="11" t="s">
        <v>130</v>
      </c>
      <c r="D2333" s="11" t="s">
        <v>288</v>
      </c>
      <c r="E2333" s="13" t="s">
        <v>13</v>
      </c>
      <c r="F2333" s="11" t="s">
        <v>11</v>
      </c>
      <c r="G2333" s="11" t="s">
        <v>576</v>
      </c>
      <c r="H2333" s="13">
        <v>551.4</v>
      </c>
    </row>
    <row r="2334" spans="1:8" x14ac:dyDescent="0.25">
      <c r="A2334" s="10">
        <v>36099</v>
      </c>
      <c r="B2334" s="11" t="s">
        <v>97</v>
      </c>
      <c r="C2334" s="11" t="s">
        <v>130</v>
      </c>
      <c r="D2334" s="11" t="s">
        <v>280</v>
      </c>
      <c r="E2334" s="13" t="s">
        <v>13</v>
      </c>
      <c r="F2334" s="11" t="s">
        <v>19</v>
      </c>
      <c r="G2334" s="11" t="s">
        <v>573</v>
      </c>
      <c r="H2334" s="13">
        <v>592</v>
      </c>
    </row>
    <row r="2335" spans="1:8" x14ac:dyDescent="0.25">
      <c r="A2335" s="10">
        <v>36099</v>
      </c>
      <c r="B2335" s="11" t="s">
        <v>97</v>
      </c>
      <c r="C2335" s="11" t="s">
        <v>130</v>
      </c>
      <c r="D2335" s="11" t="s">
        <v>131</v>
      </c>
      <c r="E2335" s="13" t="s">
        <v>89</v>
      </c>
      <c r="F2335" s="11" t="s">
        <v>90</v>
      </c>
      <c r="G2335" s="11" t="s">
        <v>90</v>
      </c>
      <c r="H2335" s="13">
        <v>200</v>
      </c>
    </row>
    <row r="2336" spans="1:8" x14ac:dyDescent="0.25">
      <c r="A2336" s="10">
        <v>36099</v>
      </c>
      <c r="B2336" s="11" t="s">
        <v>97</v>
      </c>
      <c r="C2336" s="11" t="s">
        <v>130</v>
      </c>
      <c r="D2336" s="11" t="s">
        <v>131</v>
      </c>
      <c r="E2336" s="13" t="s">
        <v>13</v>
      </c>
      <c r="F2336" s="11" t="s">
        <v>71</v>
      </c>
      <c r="G2336" s="11" t="s">
        <v>575</v>
      </c>
      <c r="H2336" s="13">
        <v>250</v>
      </c>
    </row>
    <row r="2337" spans="1:8" x14ac:dyDescent="0.25">
      <c r="A2337" s="10">
        <v>36099</v>
      </c>
      <c r="B2337" s="11" t="s">
        <v>97</v>
      </c>
      <c r="C2337" s="11" t="s">
        <v>130</v>
      </c>
      <c r="D2337" s="11" t="s">
        <v>131</v>
      </c>
      <c r="E2337" s="13" t="s">
        <v>13</v>
      </c>
      <c r="F2337" s="11" t="s">
        <v>71</v>
      </c>
      <c r="G2337" s="11" t="s">
        <v>230</v>
      </c>
      <c r="H2337" s="13">
        <v>400</v>
      </c>
    </row>
    <row r="2338" spans="1:8" x14ac:dyDescent="0.25">
      <c r="A2338" s="10">
        <v>36099</v>
      </c>
      <c r="B2338" s="11" t="s">
        <v>97</v>
      </c>
      <c r="C2338" s="11" t="s">
        <v>130</v>
      </c>
      <c r="D2338" s="11" t="s">
        <v>131</v>
      </c>
      <c r="E2338" s="13" t="s">
        <v>13</v>
      </c>
      <c r="F2338" s="11" t="s">
        <v>71</v>
      </c>
      <c r="G2338" s="11" t="s">
        <v>117</v>
      </c>
      <c r="H2338" s="13">
        <v>401</v>
      </c>
    </row>
    <row r="2339" spans="1:8" x14ac:dyDescent="0.25">
      <c r="A2339" s="10">
        <v>36099</v>
      </c>
      <c r="B2339" s="11" t="s">
        <v>97</v>
      </c>
      <c r="C2339" s="11" t="s">
        <v>130</v>
      </c>
      <c r="D2339" s="11" t="s">
        <v>131</v>
      </c>
      <c r="E2339" s="13" t="s">
        <v>13</v>
      </c>
      <c r="F2339" s="11" t="s">
        <v>571</v>
      </c>
      <c r="G2339" s="11" t="s">
        <v>364</v>
      </c>
      <c r="H2339" s="13">
        <v>350</v>
      </c>
    </row>
    <row r="2340" spans="1:8" x14ac:dyDescent="0.25">
      <c r="A2340" s="10">
        <v>36099</v>
      </c>
      <c r="B2340" s="11" t="s">
        <v>97</v>
      </c>
      <c r="C2340" s="11" t="s">
        <v>130</v>
      </c>
      <c r="D2340" s="11" t="s">
        <v>131</v>
      </c>
      <c r="E2340" s="13" t="s">
        <v>13</v>
      </c>
      <c r="F2340" s="11" t="s">
        <v>571</v>
      </c>
      <c r="G2340" s="11" t="s">
        <v>133</v>
      </c>
      <c r="H2340" s="13">
        <v>144</v>
      </c>
    </row>
    <row r="2341" spans="1:8" x14ac:dyDescent="0.25">
      <c r="A2341" s="10">
        <v>36099</v>
      </c>
      <c r="B2341" s="11" t="s">
        <v>97</v>
      </c>
      <c r="C2341" s="11" t="s">
        <v>130</v>
      </c>
      <c r="D2341" s="11" t="s">
        <v>131</v>
      </c>
      <c r="E2341" s="13" t="s">
        <v>13</v>
      </c>
      <c r="F2341" s="11" t="s">
        <v>138</v>
      </c>
      <c r="G2341" s="11" t="s">
        <v>205</v>
      </c>
      <c r="H2341" s="13">
        <v>979</v>
      </c>
    </row>
    <row r="2342" spans="1:8" x14ac:dyDescent="0.25">
      <c r="A2342" s="10">
        <v>36099</v>
      </c>
      <c r="B2342" s="11" t="s">
        <v>97</v>
      </c>
      <c r="C2342" s="11" t="s">
        <v>130</v>
      </c>
      <c r="D2342" s="11" t="s">
        <v>131</v>
      </c>
      <c r="E2342" s="13" t="s">
        <v>13</v>
      </c>
      <c r="F2342" s="11" t="s">
        <v>19</v>
      </c>
      <c r="G2342" s="11" t="s">
        <v>574</v>
      </c>
      <c r="H2342" s="13">
        <v>748</v>
      </c>
    </row>
    <row r="2343" spans="1:8" x14ac:dyDescent="0.25">
      <c r="A2343" s="10">
        <v>36099</v>
      </c>
      <c r="B2343" s="11" t="s">
        <v>97</v>
      </c>
      <c r="C2343" s="11" t="s">
        <v>130</v>
      </c>
      <c r="D2343" s="11" t="s">
        <v>131</v>
      </c>
      <c r="E2343" s="13" t="s">
        <v>13</v>
      </c>
      <c r="F2343" s="11" t="s">
        <v>11</v>
      </c>
      <c r="G2343" s="11" t="s">
        <v>150</v>
      </c>
      <c r="H2343" s="13">
        <v>373</v>
      </c>
    </row>
    <row r="2344" spans="1:8" x14ac:dyDescent="0.25">
      <c r="A2344" s="10">
        <v>36099</v>
      </c>
      <c r="B2344" s="11" t="s">
        <v>97</v>
      </c>
      <c r="C2344" s="11" t="s">
        <v>130</v>
      </c>
      <c r="D2344" s="11" t="s">
        <v>131</v>
      </c>
      <c r="E2344" s="13" t="s">
        <v>13</v>
      </c>
      <c r="F2344" s="11" t="s">
        <v>126</v>
      </c>
      <c r="G2344" s="11" t="s">
        <v>570</v>
      </c>
      <c r="H2344" s="13">
        <v>550</v>
      </c>
    </row>
    <row r="2345" spans="1:8" x14ac:dyDescent="0.25">
      <c r="A2345" s="10">
        <v>36099</v>
      </c>
      <c r="B2345" s="11" t="s">
        <v>97</v>
      </c>
      <c r="C2345" s="11" t="s">
        <v>130</v>
      </c>
      <c r="D2345" s="11" t="s">
        <v>131</v>
      </c>
      <c r="E2345" s="13" t="s">
        <v>610</v>
      </c>
      <c r="F2345" s="11" t="s">
        <v>611</v>
      </c>
      <c r="G2345" s="11" t="s">
        <v>611</v>
      </c>
      <c r="H2345" s="13">
        <v>200</v>
      </c>
    </row>
    <row r="2346" spans="1:8" x14ac:dyDescent="0.25">
      <c r="A2346" s="10">
        <v>36099</v>
      </c>
      <c r="B2346" s="11" t="s">
        <v>97</v>
      </c>
      <c r="C2346" s="11" t="s">
        <v>130</v>
      </c>
      <c r="D2346" s="11" t="s">
        <v>466</v>
      </c>
      <c r="E2346" s="13" t="s">
        <v>89</v>
      </c>
      <c r="F2346" s="11" t="s">
        <v>102</v>
      </c>
      <c r="G2346" s="11" t="s">
        <v>103</v>
      </c>
      <c r="H2346" s="13">
        <v>100</v>
      </c>
    </row>
    <row r="2347" spans="1:8" x14ac:dyDescent="0.25">
      <c r="A2347" s="10">
        <v>36099</v>
      </c>
      <c r="B2347" s="11" t="s">
        <v>97</v>
      </c>
      <c r="C2347" s="11" t="s">
        <v>130</v>
      </c>
      <c r="D2347" s="11" t="s">
        <v>466</v>
      </c>
      <c r="E2347" s="13" t="s">
        <v>13</v>
      </c>
      <c r="F2347" s="11" t="s">
        <v>138</v>
      </c>
      <c r="G2347" s="11" t="s">
        <v>585</v>
      </c>
      <c r="H2347" s="13">
        <v>750</v>
      </c>
    </row>
    <row r="2348" spans="1:8" x14ac:dyDescent="0.25">
      <c r="A2348" s="10">
        <v>36099</v>
      </c>
      <c r="B2348" s="11" t="s">
        <v>97</v>
      </c>
      <c r="C2348" s="11" t="s">
        <v>130</v>
      </c>
      <c r="D2348" s="11" t="s">
        <v>466</v>
      </c>
      <c r="E2348" s="13" t="s">
        <v>13</v>
      </c>
      <c r="F2348" s="11" t="s">
        <v>11</v>
      </c>
      <c r="G2348" s="11" t="s">
        <v>576</v>
      </c>
      <c r="H2348" s="13">
        <v>100</v>
      </c>
    </row>
    <row r="2349" spans="1:8" x14ac:dyDescent="0.25">
      <c r="A2349" s="10">
        <v>36099</v>
      </c>
      <c r="B2349" s="11" t="s">
        <v>97</v>
      </c>
      <c r="C2349" s="11" t="s">
        <v>192</v>
      </c>
      <c r="D2349" s="11" t="s">
        <v>193</v>
      </c>
      <c r="E2349" s="13" t="s">
        <v>13</v>
      </c>
      <c r="F2349" s="11" t="s">
        <v>11</v>
      </c>
      <c r="G2349" s="11" t="s">
        <v>576</v>
      </c>
      <c r="H2349" s="13">
        <v>183</v>
      </c>
    </row>
    <row r="2350" spans="1:8" x14ac:dyDescent="0.25">
      <c r="A2350" s="10">
        <v>36129</v>
      </c>
      <c r="B2350" s="11" t="s">
        <v>8</v>
      </c>
      <c r="C2350" s="11" t="s">
        <v>67</v>
      </c>
      <c r="D2350" s="11" t="s">
        <v>459</v>
      </c>
      <c r="E2350" s="13" t="s">
        <v>89</v>
      </c>
      <c r="F2350" s="11" t="s">
        <v>577</v>
      </c>
      <c r="G2350" s="11" t="s">
        <v>609</v>
      </c>
      <c r="H2350" s="13">
        <v>135</v>
      </c>
    </row>
    <row r="2351" spans="1:8" x14ac:dyDescent="0.25">
      <c r="A2351" s="10">
        <v>36129</v>
      </c>
      <c r="B2351" s="11" t="s">
        <v>8</v>
      </c>
      <c r="C2351" s="11" t="s">
        <v>67</v>
      </c>
      <c r="D2351" s="11" t="s">
        <v>459</v>
      </c>
      <c r="E2351" s="13" t="s">
        <v>13</v>
      </c>
      <c r="F2351" s="11" t="s">
        <v>111</v>
      </c>
      <c r="G2351" s="11" t="s">
        <v>356</v>
      </c>
      <c r="H2351" s="13">
        <v>360</v>
      </c>
    </row>
    <row r="2352" spans="1:8" x14ac:dyDescent="0.25">
      <c r="A2352" s="10">
        <v>36129</v>
      </c>
      <c r="B2352" s="11" t="s">
        <v>8</v>
      </c>
      <c r="C2352" s="11" t="s">
        <v>67</v>
      </c>
      <c r="D2352" s="11" t="s">
        <v>455</v>
      </c>
      <c r="E2352" s="13" t="s">
        <v>13</v>
      </c>
      <c r="F2352" s="11" t="s">
        <v>126</v>
      </c>
      <c r="G2352" s="11" t="s">
        <v>570</v>
      </c>
      <c r="H2352" s="13">
        <v>140</v>
      </c>
    </row>
    <row r="2353" spans="1:8" x14ac:dyDescent="0.25">
      <c r="A2353" s="10">
        <v>36129</v>
      </c>
      <c r="B2353" s="11" t="s">
        <v>8</v>
      </c>
      <c r="C2353" s="11" t="s">
        <v>67</v>
      </c>
      <c r="D2353" s="11" t="s">
        <v>456</v>
      </c>
      <c r="E2353" s="13" t="s">
        <v>13</v>
      </c>
      <c r="F2353" s="11" t="s">
        <v>11</v>
      </c>
      <c r="G2353" s="11" t="s">
        <v>150</v>
      </c>
      <c r="H2353" s="13">
        <v>962</v>
      </c>
    </row>
    <row r="2354" spans="1:8" x14ac:dyDescent="0.25">
      <c r="A2354" s="10">
        <v>36129</v>
      </c>
      <c r="B2354" s="11" t="s">
        <v>8</v>
      </c>
      <c r="C2354" s="11" t="s">
        <v>67</v>
      </c>
      <c r="D2354" s="11" t="s">
        <v>68</v>
      </c>
      <c r="E2354" s="13" t="s">
        <v>13</v>
      </c>
      <c r="F2354" s="11" t="s">
        <v>571</v>
      </c>
      <c r="G2354" s="11" t="s">
        <v>572</v>
      </c>
      <c r="H2354" s="13">
        <v>150</v>
      </c>
    </row>
    <row r="2355" spans="1:8" x14ac:dyDescent="0.25">
      <c r="A2355" s="10">
        <v>36129</v>
      </c>
      <c r="B2355" s="11" t="s">
        <v>8</v>
      </c>
      <c r="C2355" s="11" t="s">
        <v>67</v>
      </c>
      <c r="D2355" s="11" t="s">
        <v>68</v>
      </c>
      <c r="E2355" s="13" t="s">
        <v>13</v>
      </c>
      <c r="F2355" s="11" t="s">
        <v>11</v>
      </c>
      <c r="G2355" s="11" t="s">
        <v>576</v>
      </c>
      <c r="H2355" s="13">
        <v>264.60000000000002</v>
      </c>
    </row>
    <row r="2356" spans="1:8" x14ac:dyDescent="0.25">
      <c r="A2356" s="10">
        <v>36129</v>
      </c>
      <c r="B2356" s="11" t="s">
        <v>8</v>
      </c>
      <c r="C2356" s="11" t="s">
        <v>67</v>
      </c>
      <c r="D2356" s="11" t="s">
        <v>457</v>
      </c>
      <c r="E2356" s="13" t="s">
        <v>13</v>
      </c>
      <c r="F2356" s="11" t="s">
        <v>126</v>
      </c>
      <c r="G2356" s="11" t="s">
        <v>570</v>
      </c>
      <c r="H2356" s="13">
        <v>475</v>
      </c>
    </row>
    <row r="2357" spans="1:8" x14ac:dyDescent="0.25">
      <c r="A2357" s="10">
        <v>36129</v>
      </c>
      <c r="B2357" s="11" t="s">
        <v>8</v>
      </c>
      <c r="C2357" s="11" t="s">
        <v>67</v>
      </c>
      <c r="D2357" s="11" t="s">
        <v>328</v>
      </c>
      <c r="E2357" s="13" t="s">
        <v>13</v>
      </c>
      <c r="F2357" s="11" t="s">
        <v>29</v>
      </c>
      <c r="G2357" s="11" t="s">
        <v>30</v>
      </c>
      <c r="H2357" s="13">
        <v>110</v>
      </c>
    </row>
    <row r="2358" spans="1:8" x14ac:dyDescent="0.25">
      <c r="A2358" s="10">
        <v>36129</v>
      </c>
      <c r="B2358" s="11" t="s">
        <v>8</v>
      </c>
      <c r="C2358" s="11" t="s">
        <v>67</v>
      </c>
      <c r="D2358" s="11" t="s">
        <v>328</v>
      </c>
      <c r="E2358" s="13" t="s">
        <v>13</v>
      </c>
      <c r="F2358" s="11" t="s">
        <v>161</v>
      </c>
      <c r="G2358" s="11" t="s">
        <v>162</v>
      </c>
      <c r="H2358" s="13">
        <v>157</v>
      </c>
    </row>
    <row r="2359" spans="1:8" x14ac:dyDescent="0.25">
      <c r="A2359" s="10">
        <v>36129</v>
      </c>
      <c r="B2359" s="11" t="s">
        <v>8</v>
      </c>
      <c r="C2359" s="11" t="s">
        <v>67</v>
      </c>
      <c r="D2359" s="11" t="s">
        <v>328</v>
      </c>
      <c r="E2359" s="13" t="s">
        <v>13</v>
      </c>
      <c r="F2359" s="11" t="s">
        <v>571</v>
      </c>
      <c r="G2359" s="11" t="s">
        <v>572</v>
      </c>
      <c r="H2359" s="13">
        <v>350</v>
      </c>
    </row>
    <row r="2360" spans="1:8" x14ac:dyDescent="0.25">
      <c r="A2360" s="10">
        <v>36129</v>
      </c>
      <c r="B2360" s="11" t="s">
        <v>8</v>
      </c>
      <c r="C2360" s="11" t="s">
        <v>67</v>
      </c>
      <c r="D2360" s="11" t="s">
        <v>328</v>
      </c>
      <c r="E2360" s="13" t="s">
        <v>13</v>
      </c>
      <c r="F2360" s="11" t="s">
        <v>19</v>
      </c>
      <c r="G2360" s="11" t="s">
        <v>573</v>
      </c>
      <c r="H2360" s="13">
        <v>1836.4</v>
      </c>
    </row>
    <row r="2361" spans="1:8" x14ac:dyDescent="0.25">
      <c r="A2361" s="10">
        <v>36129</v>
      </c>
      <c r="B2361" s="11" t="s">
        <v>8</v>
      </c>
      <c r="C2361" s="11" t="s">
        <v>67</v>
      </c>
      <c r="D2361" s="11" t="s">
        <v>328</v>
      </c>
      <c r="E2361" s="13" t="s">
        <v>13</v>
      </c>
      <c r="F2361" s="11" t="s">
        <v>11</v>
      </c>
      <c r="G2361" s="11" t="s">
        <v>576</v>
      </c>
      <c r="H2361" s="13">
        <v>1791.9</v>
      </c>
    </row>
    <row r="2362" spans="1:8" x14ac:dyDescent="0.25">
      <c r="A2362" s="10">
        <v>36129</v>
      </c>
      <c r="B2362" s="11" t="s">
        <v>8</v>
      </c>
      <c r="C2362" s="11" t="s">
        <v>67</v>
      </c>
      <c r="D2362" s="11" t="s">
        <v>328</v>
      </c>
      <c r="E2362" s="13" t="s">
        <v>13</v>
      </c>
      <c r="F2362" s="11" t="s">
        <v>126</v>
      </c>
      <c r="G2362" s="11" t="s">
        <v>570</v>
      </c>
      <c r="H2362" s="13">
        <v>174.5</v>
      </c>
    </row>
    <row r="2363" spans="1:8" x14ac:dyDescent="0.25">
      <c r="A2363" s="10">
        <v>36129</v>
      </c>
      <c r="B2363" s="11" t="s">
        <v>8</v>
      </c>
      <c r="C2363" s="11" t="s">
        <v>67</v>
      </c>
      <c r="D2363" s="11" t="s">
        <v>328</v>
      </c>
      <c r="E2363" s="13" t="s">
        <v>188</v>
      </c>
      <c r="F2363" s="11" t="s">
        <v>188</v>
      </c>
      <c r="G2363" s="11" t="s">
        <v>187</v>
      </c>
      <c r="H2363" s="13">
        <v>4735.625</v>
      </c>
    </row>
    <row r="2364" spans="1:8" x14ac:dyDescent="0.25">
      <c r="A2364" s="10">
        <v>36129</v>
      </c>
      <c r="B2364" s="11" t="s">
        <v>8</v>
      </c>
      <c r="C2364" s="11" t="s">
        <v>9</v>
      </c>
      <c r="D2364" s="11" t="s">
        <v>251</v>
      </c>
      <c r="E2364" s="13" t="s">
        <v>13</v>
      </c>
      <c r="F2364" s="11" t="s">
        <v>161</v>
      </c>
      <c r="G2364" s="11" t="s">
        <v>162</v>
      </c>
      <c r="H2364" s="13">
        <v>426.6</v>
      </c>
    </row>
    <row r="2365" spans="1:8" x14ac:dyDescent="0.25">
      <c r="A2365" s="10">
        <v>36129</v>
      </c>
      <c r="B2365" s="11" t="s">
        <v>8</v>
      </c>
      <c r="C2365" s="11" t="s">
        <v>9</v>
      </c>
      <c r="D2365" s="11" t="s">
        <v>251</v>
      </c>
      <c r="E2365" s="13" t="s">
        <v>13</v>
      </c>
      <c r="F2365" s="11" t="s">
        <v>11</v>
      </c>
      <c r="G2365" s="11" t="s">
        <v>576</v>
      </c>
      <c r="H2365" s="13">
        <v>300</v>
      </c>
    </row>
    <row r="2366" spans="1:8" x14ac:dyDescent="0.25">
      <c r="A2366" s="10">
        <v>36129</v>
      </c>
      <c r="B2366" s="11" t="s">
        <v>8</v>
      </c>
      <c r="C2366" s="11" t="s">
        <v>9</v>
      </c>
      <c r="D2366" s="11" t="s">
        <v>153</v>
      </c>
      <c r="E2366" s="13" t="s">
        <v>13</v>
      </c>
      <c r="F2366" s="11" t="s">
        <v>71</v>
      </c>
      <c r="G2366" s="11" t="s">
        <v>575</v>
      </c>
      <c r="H2366" s="13">
        <v>125</v>
      </c>
    </row>
    <row r="2367" spans="1:8" x14ac:dyDescent="0.25">
      <c r="A2367" s="10">
        <v>36129</v>
      </c>
      <c r="B2367" s="11" t="s">
        <v>8</v>
      </c>
      <c r="C2367" s="11" t="s">
        <v>9</v>
      </c>
      <c r="D2367" s="11" t="s">
        <v>153</v>
      </c>
      <c r="E2367" s="13" t="s">
        <v>13</v>
      </c>
      <c r="F2367" s="11" t="s">
        <v>71</v>
      </c>
      <c r="G2367" s="11" t="s">
        <v>69</v>
      </c>
      <c r="H2367" s="13">
        <v>100</v>
      </c>
    </row>
    <row r="2368" spans="1:8" x14ac:dyDescent="0.25">
      <c r="A2368" s="10">
        <v>36129</v>
      </c>
      <c r="B2368" s="11" t="s">
        <v>8</v>
      </c>
      <c r="C2368" s="11" t="s">
        <v>9</v>
      </c>
      <c r="D2368" s="11" t="s">
        <v>153</v>
      </c>
      <c r="E2368" s="13" t="s">
        <v>13</v>
      </c>
      <c r="F2368" s="11" t="s">
        <v>71</v>
      </c>
      <c r="G2368" s="11" t="s">
        <v>230</v>
      </c>
      <c r="H2368" s="13">
        <v>1749.9</v>
      </c>
    </row>
    <row r="2369" spans="1:8" x14ac:dyDescent="0.25">
      <c r="A2369" s="10">
        <v>36129</v>
      </c>
      <c r="B2369" s="11" t="s">
        <v>8</v>
      </c>
      <c r="C2369" s="11" t="s">
        <v>9</v>
      </c>
      <c r="D2369" s="11" t="s">
        <v>153</v>
      </c>
      <c r="E2369" s="13" t="s">
        <v>13</v>
      </c>
      <c r="F2369" s="11" t="s">
        <v>71</v>
      </c>
      <c r="G2369" s="11" t="s">
        <v>200</v>
      </c>
      <c r="H2369" s="13">
        <v>325</v>
      </c>
    </row>
    <row r="2370" spans="1:8" x14ac:dyDescent="0.25">
      <c r="A2370" s="10">
        <v>36129</v>
      </c>
      <c r="B2370" s="11" t="s">
        <v>8</v>
      </c>
      <c r="C2370" s="11" t="s">
        <v>9</v>
      </c>
      <c r="D2370" s="11" t="s">
        <v>153</v>
      </c>
      <c r="E2370" s="13" t="s">
        <v>13</v>
      </c>
      <c r="F2370" s="11" t="s">
        <v>71</v>
      </c>
      <c r="G2370" s="11" t="s">
        <v>117</v>
      </c>
      <c r="H2370" s="13">
        <v>340</v>
      </c>
    </row>
    <row r="2371" spans="1:8" x14ac:dyDescent="0.25">
      <c r="A2371" s="10">
        <v>36129</v>
      </c>
      <c r="B2371" s="11" t="s">
        <v>8</v>
      </c>
      <c r="C2371" s="11" t="s">
        <v>9</v>
      </c>
      <c r="D2371" s="11" t="s">
        <v>153</v>
      </c>
      <c r="E2371" s="13" t="s">
        <v>13</v>
      </c>
      <c r="F2371" s="11" t="s">
        <v>161</v>
      </c>
      <c r="G2371" s="11" t="s">
        <v>162</v>
      </c>
      <c r="H2371" s="13">
        <v>167.5</v>
      </c>
    </row>
    <row r="2372" spans="1:8" x14ac:dyDescent="0.25">
      <c r="A2372" s="10">
        <v>36129</v>
      </c>
      <c r="B2372" s="11" t="s">
        <v>8</v>
      </c>
      <c r="C2372" s="11" t="s">
        <v>9</v>
      </c>
      <c r="D2372" s="11" t="s">
        <v>153</v>
      </c>
      <c r="E2372" s="13" t="s">
        <v>13</v>
      </c>
      <c r="F2372" s="11" t="s">
        <v>161</v>
      </c>
      <c r="G2372" s="11" t="s">
        <v>167</v>
      </c>
      <c r="H2372" s="13">
        <v>264.89999999999998</v>
      </c>
    </row>
    <row r="2373" spans="1:8" x14ac:dyDescent="0.25">
      <c r="A2373" s="10">
        <v>36129</v>
      </c>
      <c r="B2373" s="11" t="s">
        <v>8</v>
      </c>
      <c r="C2373" s="11" t="s">
        <v>9</v>
      </c>
      <c r="D2373" s="11" t="s">
        <v>153</v>
      </c>
      <c r="E2373" s="13" t="s">
        <v>13</v>
      </c>
      <c r="F2373" s="11" t="s">
        <v>571</v>
      </c>
      <c r="G2373" s="11" t="s">
        <v>364</v>
      </c>
      <c r="H2373" s="13">
        <v>285</v>
      </c>
    </row>
    <row r="2374" spans="1:8" x14ac:dyDescent="0.25">
      <c r="A2374" s="10">
        <v>36129</v>
      </c>
      <c r="B2374" s="11" t="s">
        <v>8</v>
      </c>
      <c r="C2374" s="11" t="s">
        <v>9</v>
      </c>
      <c r="D2374" s="11" t="s">
        <v>153</v>
      </c>
      <c r="E2374" s="13" t="s">
        <v>13</v>
      </c>
      <c r="F2374" s="11" t="s">
        <v>571</v>
      </c>
      <c r="G2374" s="11" t="s">
        <v>572</v>
      </c>
      <c r="H2374" s="13">
        <v>125</v>
      </c>
    </row>
    <row r="2375" spans="1:8" x14ac:dyDescent="0.25">
      <c r="A2375" s="10">
        <v>36129</v>
      </c>
      <c r="B2375" s="11" t="s">
        <v>8</v>
      </c>
      <c r="C2375" s="11" t="s">
        <v>9</v>
      </c>
      <c r="D2375" s="11" t="s">
        <v>153</v>
      </c>
      <c r="E2375" s="13" t="s">
        <v>13</v>
      </c>
      <c r="F2375" s="11" t="s">
        <v>138</v>
      </c>
      <c r="G2375" s="11" t="s">
        <v>205</v>
      </c>
      <c r="H2375" s="13">
        <v>1294.9000000000001</v>
      </c>
    </row>
    <row r="2376" spans="1:8" x14ac:dyDescent="0.25">
      <c r="A2376" s="10">
        <v>36129</v>
      </c>
      <c r="B2376" s="11" t="s">
        <v>8</v>
      </c>
      <c r="C2376" s="11" t="s">
        <v>9</v>
      </c>
      <c r="D2376" s="11" t="s">
        <v>153</v>
      </c>
      <c r="E2376" s="13" t="s">
        <v>13</v>
      </c>
      <c r="F2376" s="11" t="s">
        <v>19</v>
      </c>
      <c r="G2376" s="11" t="s">
        <v>589</v>
      </c>
      <c r="H2376" s="13">
        <v>125</v>
      </c>
    </row>
    <row r="2377" spans="1:8" x14ac:dyDescent="0.25">
      <c r="A2377" s="10">
        <v>36129</v>
      </c>
      <c r="B2377" s="11" t="s">
        <v>8</v>
      </c>
      <c r="C2377" s="11" t="s">
        <v>9</v>
      </c>
      <c r="D2377" s="11" t="s">
        <v>153</v>
      </c>
      <c r="E2377" s="13" t="s">
        <v>13</v>
      </c>
      <c r="F2377" s="11" t="s">
        <v>19</v>
      </c>
      <c r="G2377" s="11" t="s">
        <v>573</v>
      </c>
      <c r="H2377" s="13">
        <v>1815</v>
      </c>
    </row>
    <row r="2378" spans="1:8" x14ac:dyDescent="0.25">
      <c r="A2378" s="10">
        <v>36129</v>
      </c>
      <c r="B2378" s="11" t="s">
        <v>8</v>
      </c>
      <c r="C2378" s="11" t="s">
        <v>9</v>
      </c>
      <c r="D2378" s="11" t="s">
        <v>153</v>
      </c>
      <c r="E2378" s="13" t="s">
        <v>13</v>
      </c>
      <c r="F2378" s="11" t="s">
        <v>19</v>
      </c>
      <c r="G2378" s="11" t="s">
        <v>574</v>
      </c>
      <c r="H2378" s="13">
        <v>200</v>
      </c>
    </row>
    <row r="2379" spans="1:8" x14ac:dyDescent="0.25">
      <c r="A2379" s="10">
        <v>36129</v>
      </c>
      <c r="B2379" s="11" t="s">
        <v>8</v>
      </c>
      <c r="C2379" s="11" t="s">
        <v>9</v>
      </c>
      <c r="D2379" s="11" t="s">
        <v>153</v>
      </c>
      <c r="E2379" s="13" t="s">
        <v>13</v>
      </c>
      <c r="F2379" s="11" t="s">
        <v>34</v>
      </c>
      <c r="G2379" s="11" t="s">
        <v>36</v>
      </c>
      <c r="H2379" s="13">
        <v>779.2</v>
      </c>
    </row>
    <row r="2380" spans="1:8" x14ac:dyDescent="0.25">
      <c r="A2380" s="10">
        <v>36129</v>
      </c>
      <c r="B2380" s="11" t="s">
        <v>8</v>
      </c>
      <c r="C2380" s="11" t="s">
        <v>9</v>
      </c>
      <c r="D2380" s="11" t="s">
        <v>153</v>
      </c>
      <c r="E2380" s="13" t="s">
        <v>13</v>
      </c>
      <c r="F2380" s="11" t="s">
        <v>11</v>
      </c>
      <c r="G2380" s="11" t="s">
        <v>150</v>
      </c>
      <c r="H2380" s="13">
        <v>2340</v>
      </c>
    </row>
    <row r="2381" spans="1:8" x14ac:dyDescent="0.25">
      <c r="A2381" s="10">
        <v>36129</v>
      </c>
      <c r="B2381" s="11" t="s">
        <v>8</v>
      </c>
      <c r="C2381" s="11" t="s">
        <v>9</v>
      </c>
      <c r="D2381" s="11" t="s">
        <v>153</v>
      </c>
      <c r="E2381" s="13" t="s">
        <v>13</v>
      </c>
      <c r="F2381" s="11" t="s">
        <v>11</v>
      </c>
      <c r="G2381" s="11" t="s">
        <v>576</v>
      </c>
      <c r="H2381" s="13">
        <v>1391</v>
      </c>
    </row>
    <row r="2382" spans="1:8" x14ac:dyDescent="0.25">
      <c r="A2382" s="10">
        <v>36129</v>
      </c>
      <c r="B2382" s="11" t="s">
        <v>8</v>
      </c>
      <c r="C2382" s="11" t="s">
        <v>9</v>
      </c>
      <c r="D2382" s="11" t="s">
        <v>153</v>
      </c>
      <c r="E2382" s="13" t="s">
        <v>13</v>
      </c>
      <c r="F2382" s="11" t="s">
        <v>126</v>
      </c>
      <c r="G2382" s="11" t="s">
        <v>570</v>
      </c>
      <c r="H2382" s="13">
        <v>225</v>
      </c>
    </row>
    <row r="2383" spans="1:8" x14ac:dyDescent="0.25">
      <c r="A2383" s="10">
        <v>36129</v>
      </c>
      <c r="B2383" s="11" t="s">
        <v>8</v>
      </c>
      <c r="C2383" s="11" t="s">
        <v>9</v>
      </c>
      <c r="D2383" s="11" t="s">
        <v>10</v>
      </c>
      <c r="E2383" s="13" t="s">
        <v>89</v>
      </c>
      <c r="F2383" s="11" t="s">
        <v>90</v>
      </c>
      <c r="G2383" s="11" t="s">
        <v>90</v>
      </c>
      <c r="H2383" s="13">
        <v>2820</v>
      </c>
    </row>
    <row r="2384" spans="1:8" x14ac:dyDescent="0.25">
      <c r="A2384" s="10">
        <v>36129</v>
      </c>
      <c r="B2384" s="11" t="s">
        <v>8</v>
      </c>
      <c r="C2384" s="11" t="s">
        <v>9</v>
      </c>
      <c r="D2384" s="11" t="s">
        <v>10</v>
      </c>
      <c r="E2384" s="13" t="s">
        <v>89</v>
      </c>
      <c r="F2384" s="11" t="s">
        <v>102</v>
      </c>
      <c r="G2384" s="11" t="s">
        <v>106</v>
      </c>
      <c r="H2384" s="13">
        <v>2757.5</v>
      </c>
    </row>
    <row r="2385" spans="1:8" x14ac:dyDescent="0.25">
      <c r="A2385" s="10">
        <v>36129</v>
      </c>
      <c r="B2385" s="11" t="s">
        <v>8</v>
      </c>
      <c r="C2385" s="11" t="s">
        <v>9</v>
      </c>
      <c r="D2385" s="11" t="s">
        <v>10</v>
      </c>
      <c r="E2385" s="13" t="s">
        <v>89</v>
      </c>
      <c r="F2385" s="11" t="s">
        <v>102</v>
      </c>
      <c r="G2385" s="11" t="s">
        <v>103</v>
      </c>
      <c r="H2385" s="13">
        <v>1416.8</v>
      </c>
    </row>
    <row r="2386" spans="1:8" x14ac:dyDescent="0.25">
      <c r="A2386" s="10">
        <v>36129</v>
      </c>
      <c r="B2386" s="11" t="s">
        <v>8</v>
      </c>
      <c r="C2386" s="11" t="s">
        <v>9</v>
      </c>
      <c r="D2386" s="11" t="s">
        <v>10</v>
      </c>
      <c r="E2386" s="13" t="s">
        <v>89</v>
      </c>
      <c r="F2386" s="11" t="s">
        <v>577</v>
      </c>
      <c r="G2386" s="11" t="s">
        <v>578</v>
      </c>
      <c r="H2386" s="13">
        <v>150</v>
      </c>
    </row>
    <row r="2387" spans="1:8" x14ac:dyDescent="0.25">
      <c r="A2387" s="10">
        <v>36129</v>
      </c>
      <c r="B2387" s="11" t="s">
        <v>8</v>
      </c>
      <c r="C2387" s="11" t="s">
        <v>9</v>
      </c>
      <c r="D2387" s="11" t="s">
        <v>10</v>
      </c>
      <c r="E2387" s="13" t="s">
        <v>89</v>
      </c>
      <c r="F2387" s="11" t="s">
        <v>577</v>
      </c>
      <c r="G2387" s="11" t="s">
        <v>606</v>
      </c>
      <c r="H2387" s="13">
        <v>100</v>
      </c>
    </row>
    <row r="2388" spans="1:8" x14ac:dyDescent="0.25">
      <c r="A2388" s="10">
        <v>36129</v>
      </c>
      <c r="B2388" s="11" t="s">
        <v>8</v>
      </c>
      <c r="C2388" s="11" t="s">
        <v>9</v>
      </c>
      <c r="D2388" s="11" t="s">
        <v>10</v>
      </c>
      <c r="E2388" s="13" t="s">
        <v>89</v>
      </c>
      <c r="F2388" s="11" t="s">
        <v>577</v>
      </c>
      <c r="G2388" s="11" t="s">
        <v>569</v>
      </c>
      <c r="H2388" s="13">
        <v>650</v>
      </c>
    </row>
    <row r="2389" spans="1:8" x14ac:dyDescent="0.25">
      <c r="A2389" s="10">
        <v>36129</v>
      </c>
      <c r="B2389" s="11" t="s">
        <v>8</v>
      </c>
      <c r="C2389" s="11" t="s">
        <v>9</v>
      </c>
      <c r="D2389" s="11" t="s">
        <v>10</v>
      </c>
      <c r="E2389" s="13" t="s">
        <v>13</v>
      </c>
      <c r="F2389" s="11" t="s">
        <v>29</v>
      </c>
      <c r="G2389" s="11" t="s">
        <v>30</v>
      </c>
      <c r="H2389" s="13">
        <v>2769</v>
      </c>
    </row>
    <row r="2390" spans="1:8" x14ac:dyDescent="0.25">
      <c r="A2390" s="10">
        <v>36129</v>
      </c>
      <c r="B2390" s="11" t="s">
        <v>8</v>
      </c>
      <c r="C2390" s="11" t="s">
        <v>9</v>
      </c>
      <c r="D2390" s="11" t="s">
        <v>10</v>
      </c>
      <c r="E2390" s="13" t="s">
        <v>13</v>
      </c>
      <c r="F2390" s="11" t="s">
        <v>29</v>
      </c>
      <c r="G2390" s="11" t="s">
        <v>607</v>
      </c>
      <c r="H2390" s="13">
        <v>100</v>
      </c>
    </row>
    <row r="2391" spans="1:8" x14ac:dyDescent="0.25">
      <c r="A2391" s="10">
        <v>36129</v>
      </c>
      <c r="B2391" s="11" t="s">
        <v>8</v>
      </c>
      <c r="C2391" s="11" t="s">
        <v>9</v>
      </c>
      <c r="D2391" s="11" t="s">
        <v>10</v>
      </c>
      <c r="E2391" s="13" t="s">
        <v>13</v>
      </c>
      <c r="F2391" s="11" t="s">
        <v>71</v>
      </c>
      <c r="G2391" s="11" t="s">
        <v>580</v>
      </c>
      <c r="H2391" s="13">
        <v>3500</v>
      </c>
    </row>
    <row r="2392" spans="1:8" x14ac:dyDescent="0.25">
      <c r="A2392" s="10">
        <v>36129</v>
      </c>
      <c r="B2392" s="11" t="s">
        <v>8</v>
      </c>
      <c r="C2392" s="11" t="s">
        <v>9</v>
      </c>
      <c r="D2392" s="11" t="s">
        <v>10</v>
      </c>
      <c r="E2392" s="13" t="s">
        <v>13</v>
      </c>
      <c r="F2392" s="11" t="s">
        <v>71</v>
      </c>
      <c r="G2392" s="11" t="s">
        <v>575</v>
      </c>
      <c r="H2392" s="13">
        <v>2642.8</v>
      </c>
    </row>
    <row r="2393" spans="1:8" x14ac:dyDescent="0.25">
      <c r="A2393" s="10">
        <v>36129</v>
      </c>
      <c r="B2393" s="11" t="s">
        <v>8</v>
      </c>
      <c r="C2393" s="11" t="s">
        <v>9</v>
      </c>
      <c r="D2393" s="11" t="s">
        <v>10</v>
      </c>
      <c r="E2393" s="13" t="s">
        <v>13</v>
      </c>
      <c r="F2393" s="11" t="s">
        <v>71</v>
      </c>
      <c r="G2393" s="11" t="s">
        <v>69</v>
      </c>
      <c r="H2393" s="13">
        <v>4023.6</v>
      </c>
    </row>
    <row r="2394" spans="1:8" x14ac:dyDescent="0.25">
      <c r="A2394" s="10">
        <v>36129</v>
      </c>
      <c r="B2394" s="11" t="s">
        <v>8</v>
      </c>
      <c r="C2394" s="11" t="s">
        <v>9</v>
      </c>
      <c r="D2394" s="11" t="s">
        <v>10</v>
      </c>
      <c r="E2394" s="13" t="s">
        <v>13</v>
      </c>
      <c r="F2394" s="11" t="s">
        <v>71</v>
      </c>
      <c r="G2394" s="11" t="s">
        <v>230</v>
      </c>
      <c r="H2394" s="13">
        <v>1654.6</v>
      </c>
    </row>
    <row r="2395" spans="1:8" x14ac:dyDescent="0.25">
      <c r="A2395" s="10">
        <v>36129</v>
      </c>
      <c r="B2395" s="11" t="s">
        <v>8</v>
      </c>
      <c r="C2395" s="11" t="s">
        <v>9</v>
      </c>
      <c r="D2395" s="11" t="s">
        <v>10</v>
      </c>
      <c r="E2395" s="13" t="s">
        <v>13</v>
      </c>
      <c r="F2395" s="11" t="s">
        <v>71</v>
      </c>
      <c r="G2395" s="11" t="s">
        <v>200</v>
      </c>
      <c r="H2395" s="13">
        <v>2700</v>
      </c>
    </row>
    <row r="2396" spans="1:8" x14ac:dyDescent="0.25">
      <c r="A2396" s="10">
        <v>36129</v>
      </c>
      <c r="B2396" s="11" t="s">
        <v>8</v>
      </c>
      <c r="C2396" s="11" t="s">
        <v>9</v>
      </c>
      <c r="D2396" s="11" t="s">
        <v>10</v>
      </c>
      <c r="E2396" s="13" t="s">
        <v>13</v>
      </c>
      <c r="F2396" s="11" t="s">
        <v>71</v>
      </c>
      <c r="G2396" s="11" t="s">
        <v>117</v>
      </c>
      <c r="H2396" s="13">
        <v>4344.6000000000004</v>
      </c>
    </row>
    <row r="2397" spans="1:8" x14ac:dyDescent="0.25">
      <c r="A2397" s="10">
        <v>36129</v>
      </c>
      <c r="B2397" s="11" t="s">
        <v>8</v>
      </c>
      <c r="C2397" s="11" t="s">
        <v>9</v>
      </c>
      <c r="D2397" s="11" t="s">
        <v>10</v>
      </c>
      <c r="E2397" s="13" t="s">
        <v>13</v>
      </c>
      <c r="F2397" s="11" t="s">
        <v>161</v>
      </c>
      <c r="G2397" s="11" t="s">
        <v>581</v>
      </c>
      <c r="H2397" s="13">
        <v>1135</v>
      </c>
    </row>
    <row r="2398" spans="1:8" x14ac:dyDescent="0.25">
      <c r="A2398" s="10">
        <v>36129</v>
      </c>
      <c r="B2398" s="11" t="s">
        <v>8</v>
      </c>
      <c r="C2398" s="11" t="s">
        <v>9</v>
      </c>
      <c r="D2398" s="11" t="s">
        <v>10</v>
      </c>
      <c r="E2398" s="13" t="s">
        <v>13</v>
      </c>
      <c r="F2398" s="11" t="s">
        <v>161</v>
      </c>
      <c r="G2398" s="11" t="s">
        <v>162</v>
      </c>
      <c r="H2398" s="13">
        <v>924.6</v>
      </c>
    </row>
    <row r="2399" spans="1:8" x14ac:dyDescent="0.25">
      <c r="A2399" s="10">
        <v>36129</v>
      </c>
      <c r="B2399" s="11" t="s">
        <v>8</v>
      </c>
      <c r="C2399" s="11" t="s">
        <v>9</v>
      </c>
      <c r="D2399" s="11" t="s">
        <v>10</v>
      </c>
      <c r="E2399" s="13" t="s">
        <v>13</v>
      </c>
      <c r="F2399" s="11" t="s">
        <v>161</v>
      </c>
      <c r="G2399" s="11" t="s">
        <v>582</v>
      </c>
      <c r="H2399" s="13">
        <v>1872.5</v>
      </c>
    </row>
    <row r="2400" spans="1:8" x14ac:dyDescent="0.25">
      <c r="A2400" s="10">
        <v>36129</v>
      </c>
      <c r="B2400" s="11" t="s">
        <v>8</v>
      </c>
      <c r="C2400" s="11" t="s">
        <v>9</v>
      </c>
      <c r="D2400" s="11" t="s">
        <v>10</v>
      </c>
      <c r="E2400" s="13" t="s">
        <v>13</v>
      </c>
      <c r="F2400" s="11" t="s">
        <v>161</v>
      </c>
      <c r="G2400" s="11" t="s">
        <v>167</v>
      </c>
      <c r="H2400" s="13">
        <v>8662.7000000000007</v>
      </c>
    </row>
    <row r="2401" spans="1:8" x14ac:dyDescent="0.25">
      <c r="A2401" s="10">
        <v>36129</v>
      </c>
      <c r="B2401" s="11" t="s">
        <v>8</v>
      </c>
      <c r="C2401" s="11" t="s">
        <v>9</v>
      </c>
      <c r="D2401" s="11" t="s">
        <v>10</v>
      </c>
      <c r="E2401" s="13" t="s">
        <v>13</v>
      </c>
      <c r="F2401" s="11" t="s">
        <v>571</v>
      </c>
      <c r="G2401" s="11" t="s">
        <v>364</v>
      </c>
      <c r="H2401" s="13">
        <v>230</v>
      </c>
    </row>
    <row r="2402" spans="1:8" x14ac:dyDescent="0.25">
      <c r="A2402" s="10">
        <v>36129</v>
      </c>
      <c r="B2402" s="11" t="s">
        <v>8</v>
      </c>
      <c r="C2402" s="11" t="s">
        <v>9</v>
      </c>
      <c r="D2402" s="11" t="s">
        <v>10</v>
      </c>
      <c r="E2402" s="13" t="s">
        <v>13</v>
      </c>
      <c r="F2402" s="11" t="s">
        <v>571</v>
      </c>
      <c r="G2402" s="11" t="s">
        <v>133</v>
      </c>
      <c r="H2402" s="13">
        <v>5034.2</v>
      </c>
    </row>
    <row r="2403" spans="1:8" x14ac:dyDescent="0.25">
      <c r="A2403" s="10">
        <v>36129</v>
      </c>
      <c r="B2403" s="11" t="s">
        <v>8</v>
      </c>
      <c r="C2403" s="11" t="s">
        <v>9</v>
      </c>
      <c r="D2403" s="11" t="s">
        <v>10</v>
      </c>
      <c r="E2403" s="13" t="s">
        <v>13</v>
      </c>
      <c r="F2403" s="11" t="s">
        <v>571</v>
      </c>
      <c r="G2403" s="11" t="s">
        <v>572</v>
      </c>
      <c r="H2403" s="13">
        <v>4499.7</v>
      </c>
    </row>
    <row r="2404" spans="1:8" x14ac:dyDescent="0.25">
      <c r="A2404" s="10">
        <v>36129</v>
      </c>
      <c r="B2404" s="11" t="s">
        <v>8</v>
      </c>
      <c r="C2404" s="11" t="s">
        <v>9</v>
      </c>
      <c r="D2404" s="11" t="s">
        <v>10</v>
      </c>
      <c r="E2404" s="13" t="s">
        <v>13</v>
      </c>
      <c r="F2404" s="11" t="s">
        <v>138</v>
      </c>
      <c r="G2404" s="11" t="s">
        <v>205</v>
      </c>
      <c r="H2404" s="13">
        <v>8607.4</v>
      </c>
    </row>
    <row r="2405" spans="1:8" x14ac:dyDescent="0.25">
      <c r="A2405" s="10">
        <v>36129</v>
      </c>
      <c r="B2405" s="11" t="s">
        <v>8</v>
      </c>
      <c r="C2405" s="11" t="s">
        <v>9</v>
      </c>
      <c r="D2405" s="11" t="s">
        <v>10</v>
      </c>
      <c r="E2405" s="13" t="s">
        <v>13</v>
      </c>
      <c r="F2405" s="11" t="s">
        <v>138</v>
      </c>
      <c r="G2405" s="11" t="s">
        <v>583</v>
      </c>
      <c r="H2405" s="13">
        <v>227.2</v>
      </c>
    </row>
    <row r="2406" spans="1:8" x14ac:dyDescent="0.25">
      <c r="A2406" s="10">
        <v>36129</v>
      </c>
      <c r="B2406" s="11" t="s">
        <v>8</v>
      </c>
      <c r="C2406" s="11" t="s">
        <v>9</v>
      </c>
      <c r="D2406" s="11" t="s">
        <v>10</v>
      </c>
      <c r="E2406" s="13" t="s">
        <v>13</v>
      </c>
      <c r="F2406" s="11" t="s">
        <v>138</v>
      </c>
      <c r="G2406" s="11" t="s">
        <v>584</v>
      </c>
      <c r="H2406" s="13">
        <v>2275</v>
      </c>
    </row>
    <row r="2407" spans="1:8" x14ac:dyDescent="0.25">
      <c r="A2407" s="10">
        <v>36129</v>
      </c>
      <c r="B2407" s="11" t="s">
        <v>8</v>
      </c>
      <c r="C2407" s="11" t="s">
        <v>9</v>
      </c>
      <c r="D2407" s="11" t="s">
        <v>10</v>
      </c>
      <c r="E2407" s="13" t="s">
        <v>13</v>
      </c>
      <c r="F2407" s="11" t="s">
        <v>138</v>
      </c>
      <c r="G2407" s="11" t="s">
        <v>139</v>
      </c>
      <c r="H2407" s="13">
        <v>3199.7</v>
      </c>
    </row>
    <row r="2408" spans="1:8" x14ac:dyDescent="0.25">
      <c r="A2408" s="10">
        <v>36129</v>
      </c>
      <c r="B2408" s="11" t="s">
        <v>8</v>
      </c>
      <c r="C2408" s="11" t="s">
        <v>9</v>
      </c>
      <c r="D2408" s="11" t="s">
        <v>10</v>
      </c>
      <c r="E2408" s="13" t="s">
        <v>13</v>
      </c>
      <c r="F2408" s="11" t="s">
        <v>138</v>
      </c>
      <c r="G2408" s="11" t="s">
        <v>585</v>
      </c>
      <c r="H2408" s="13">
        <v>865</v>
      </c>
    </row>
    <row r="2409" spans="1:8" x14ac:dyDescent="0.25">
      <c r="A2409" s="10">
        <v>36129</v>
      </c>
      <c r="B2409" s="11" t="s">
        <v>8</v>
      </c>
      <c r="C2409" s="11" t="s">
        <v>9</v>
      </c>
      <c r="D2409" s="11" t="s">
        <v>10</v>
      </c>
      <c r="E2409" s="13" t="s">
        <v>13</v>
      </c>
      <c r="F2409" s="11" t="s">
        <v>111</v>
      </c>
      <c r="G2409" s="11" t="s">
        <v>112</v>
      </c>
      <c r="H2409" s="13">
        <v>10635.2</v>
      </c>
    </row>
    <row r="2410" spans="1:8" x14ac:dyDescent="0.25">
      <c r="A2410" s="10">
        <v>36129</v>
      </c>
      <c r="B2410" s="11" t="s">
        <v>8</v>
      </c>
      <c r="C2410" s="11" t="s">
        <v>9</v>
      </c>
      <c r="D2410" s="11" t="s">
        <v>10</v>
      </c>
      <c r="E2410" s="13" t="s">
        <v>13</v>
      </c>
      <c r="F2410" s="11" t="s">
        <v>111</v>
      </c>
      <c r="G2410" s="11" t="s">
        <v>267</v>
      </c>
      <c r="H2410" s="13">
        <v>1932.3</v>
      </c>
    </row>
    <row r="2411" spans="1:8" x14ac:dyDescent="0.25">
      <c r="A2411" s="10">
        <v>36129</v>
      </c>
      <c r="B2411" s="11" t="s">
        <v>8</v>
      </c>
      <c r="C2411" s="11" t="s">
        <v>9</v>
      </c>
      <c r="D2411" s="11" t="s">
        <v>10</v>
      </c>
      <c r="E2411" s="13" t="s">
        <v>13</v>
      </c>
      <c r="F2411" s="11" t="s">
        <v>111</v>
      </c>
      <c r="G2411" s="11" t="s">
        <v>356</v>
      </c>
      <c r="H2411" s="13">
        <v>1947.2</v>
      </c>
    </row>
    <row r="2412" spans="1:8" x14ac:dyDescent="0.25">
      <c r="A2412" s="10">
        <v>36129</v>
      </c>
      <c r="B2412" s="11" t="s">
        <v>8</v>
      </c>
      <c r="C2412" s="11" t="s">
        <v>9</v>
      </c>
      <c r="D2412" s="11" t="s">
        <v>10</v>
      </c>
      <c r="E2412" s="13" t="s">
        <v>13</v>
      </c>
      <c r="F2412" s="11" t="s">
        <v>111</v>
      </c>
      <c r="G2412" s="11" t="s">
        <v>586</v>
      </c>
      <c r="H2412" s="13">
        <v>725</v>
      </c>
    </row>
    <row r="2413" spans="1:8" x14ac:dyDescent="0.25">
      <c r="A2413" s="10">
        <v>36129</v>
      </c>
      <c r="B2413" s="11" t="s">
        <v>8</v>
      </c>
      <c r="C2413" s="11" t="s">
        <v>9</v>
      </c>
      <c r="D2413" s="11" t="s">
        <v>10</v>
      </c>
      <c r="E2413" s="13" t="s">
        <v>13</v>
      </c>
      <c r="F2413" s="11" t="s">
        <v>248</v>
      </c>
      <c r="G2413" s="11" t="s">
        <v>262</v>
      </c>
      <c r="H2413" s="13">
        <v>6446.6</v>
      </c>
    </row>
    <row r="2414" spans="1:8" x14ac:dyDescent="0.25">
      <c r="A2414" s="10">
        <v>36129</v>
      </c>
      <c r="B2414" s="11" t="s">
        <v>8</v>
      </c>
      <c r="C2414" s="11" t="s">
        <v>9</v>
      </c>
      <c r="D2414" s="11" t="s">
        <v>10</v>
      </c>
      <c r="E2414" s="13" t="s">
        <v>13</v>
      </c>
      <c r="F2414" s="11" t="s">
        <v>248</v>
      </c>
      <c r="G2414" s="11" t="s">
        <v>587</v>
      </c>
      <c r="H2414" s="13">
        <v>4550</v>
      </c>
    </row>
    <row r="2415" spans="1:8" x14ac:dyDescent="0.25">
      <c r="A2415" s="10">
        <v>36129</v>
      </c>
      <c r="B2415" s="11" t="s">
        <v>8</v>
      </c>
      <c r="C2415" s="11" t="s">
        <v>9</v>
      </c>
      <c r="D2415" s="11" t="s">
        <v>10</v>
      </c>
      <c r="E2415" s="13" t="s">
        <v>13</v>
      </c>
      <c r="F2415" s="11" t="s">
        <v>248</v>
      </c>
      <c r="G2415" s="11" t="s">
        <v>588</v>
      </c>
      <c r="H2415" s="13">
        <v>3696.5</v>
      </c>
    </row>
    <row r="2416" spans="1:8" x14ac:dyDescent="0.25">
      <c r="A2416" s="10">
        <v>36129</v>
      </c>
      <c r="B2416" s="11" t="s">
        <v>8</v>
      </c>
      <c r="C2416" s="11" t="s">
        <v>9</v>
      </c>
      <c r="D2416" s="11" t="s">
        <v>10</v>
      </c>
      <c r="E2416" s="13" t="s">
        <v>13</v>
      </c>
      <c r="F2416" s="11" t="s">
        <v>248</v>
      </c>
      <c r="G2416" s="11" t="s">
        <v>43</v>
      </c>
      <c r="H2416" s="13">
        <v>1295.3</v>
      </c>
    </row>
    <row r="2417" spans="1:8" x14ac:dyDescent="0.25">
      <c r="A2417" s="10">
        <v>36129</v>
      </c>
      <c r="B2417" s="11" t="s">
        <v>8</v>
      </c>
      <c r="C2417" s="11" t="s">
        <v>9</v>
      </c>
      <c r="D2417" s="11" t="s">
        <v>10</v>
      </c>
      <c r="E2417" s="13" t="s">
        <v>13</v>
      </c>
      <c r="F2417" s="11" t="s">
        <v>19</v>
      </c>
      <c r="G2417" s="11" t="s">
        <v>589</v>
      </c>
      <c r="H2417" s="13">
        <v>1380</v>
      </c>
    </row>
    <row r="2418" spans="1:8" x14ac:dyDescent="0.25">
      <c r="A2418" s="10">
        <v>36129</v>
      </c>
      <c r="B2418" s="11" t="s">
        <v>8</v>
      </c>
      <c r="C2418" s="11" t="s">
        <v>9</v>
      </c>
      <c r="D2418" s="11" t="s">
        <v>10</v>
      </c>
      <c r="E2418" s="13" t="s">
        <v>13</v>
      </c>
      <c r="F2418" s="11" t="s">
        <v>19</v>
      </c>
      <c r="G2418" s="11" t="s">
        <v>573</v>
      </c>
      <c r="H2418" s="13">
        <v>16938.900000000001</v>
      </c>
    </row>
    <row r="2419" spans="1:8" x14ac:dyDescent="0.25">
      <c r="A2419" s="10">
        <v>36129</v>
      </c>
      <c r="B2419" s="11" t="s">
        <v>8</v>
      </c>
      <c r="C2419" s="11" t="s">
        <v>9</v>
      </c>
      <c r="D2419" s="11" t="s">
        <v>10</v>
      </c>
      <c r="E2419" s="13" t="s">
        <v>13</v>
      </c>
      <c r="F2419" s="11" t="s">
        <v>19</v>
      </c>
      <c r="G2419" s="11" t="s">
        <v>590</v>
      </c>
      <c r="H2419" s="13">
        <v>4110</v>
      </c>
    </row>
    <row r="2420" spans="1:8" x14ac:dyDescent="0.25">
      <c r="A2420" s="10">
        <v>36129</v>
      </c>
      <c r="B2420" s="11" t="s">
        <v>8</v>
      </c>
      <c r="C2420" s="11" t="s">
        <v>9</v>
      </c>
      <c r="D2420" s="11" t="s">
        <v>10</v>
      </c>
      <c r="E2420" s="13" t="s">
        <v>13</v>
      </c>
      <c r="F2420" s="11" t="s">
        <v>19</v>
      </c>
      <c r="G2420" s="11" t="s">
        <v>574</v>
      </c>
      <c r="H2420" s="13">
        <v>11117.2</v>
      </c>
    </row>
    <row r="2421" spans="1:8" x14ac:dyDescent="0.25">
      <c r="A2421" s="10">
        <v>36129</v>
      </c>
      <c r="B2421" s="11" t="s">
        <v>8</v>
      </c>
      <c r="C2421" s="11" t="s">
        <v>9</v>
      </c>
      <c r="D2421" s="11" t="s">
        <v>10</v>
      </c>
      <c r="E2421" s="13" t="s">
        <v>13</v>
      </c>
      <c r="F2421" s="11" t="s">
        <v>19</v>
      </c>
      <c r="G2421" s="11" t="s">
        <v>21</v>
      </c>
      <c r="H2421" s="13">
        <v>3009.1</v>
      </c>
    </row>
    <row r="2422" spans="1:8" x14ac:dyDescent="0.25">
      <c r="A2422" s="10">
        <v>36129</v>
      </c>
      <c r="B2422" s="11" t="s">
        <v>8</v>
      </c>
      <c r="C2422" s="11" t="s">
        <v>9</v>
      </c>
      <c r="D2422" s="11" t="s">
        <v>10</v>
      </c>
      <c r="E2422" s="13" t="s">
        <v>13</v>
      </c>
      <c r="F2422" s="11" t="s">
        <v>591</v>
      </c>
      <c r="G2422" s="11" t="s">
        <v>608</v>
      </c>
      <c r="H2422" s="13">
        <v>375</v>
      </c>
    </row>
    <row r="2423" spans="1:8" x14ac:dyDescent="0.25">
      <c r="A2423" s="10">
        <v>36129</v>
      </c>
      <c r="B2423" s="11" t="s">
        <v>8</v>
      </c>
      <c r="C2423" s="11" t="s">
        <v>9</v>
      </c>
      <c r="D2423" s="11" t="s">
        <v>10</v>
      </c>
      <c r="E2423" s="13" t="s">
        <v>13</v>
      </c>
      <c r="F2423" s="11" t="s">
        <v>591</v>
      </c>
      <c r="G2423" s="11" t="s">
        <v>592</v>
      </c>
      <c r="H2423" s="13">
        <v>1300</v>
      </c>
    </row>
    <row r="2424" spans="1:8" x14ac:dyDescent="0.25">
      <c r="A2424" s="10">
        <v>36129</v>
      </c>
      <c r="B2424" s="11" t="s">
        <v>8</v>
      </c>
      <c r="C2424" s="11" t="s">
        <v>9</v>
      </c>
      <c r="D2424" s="11" t="s">
        <v>10</v>
      </c>
      <c r="E2424" s="13" t="s">
        <v>13</v>
      </c>
      <c r="F2424" s="11" t="s">
        <v>34</v>
      </c>
      <c r="G2424" s="11" t="s">
        <v>593</v>
      </c>
      <c r="H2424" s="13">
        <v>117.5</v>
      </c>
    </row>
    <row r="2425" spans="1:8" x14ac:dyDescent="0.25">
      <c r="A2425" s="10">
        <v>36129</v>
      </c>
      <c r="B2425" s="11" t="s">
        <v>8</v>
      </c>
      <c r="C2425" s="11" t="s">
        <v>9</v>
      </c>
      <c r="D2425" s="11" t="s">
        <v>10</v>
      </c>
      <c r="E2425" s="13" t="s">
        <v>13</v>
      </c>
      <c r="F2425" s="11" t="s">
        <v>34</v>
      </c>
      <c r="G2425" s="11" t="s">
        <v>171</v>
      </c>
      <c r="H2425" s="13">
        <v>2398.8000000000002</v>
      </c>
    </row>
    <row r="2426" spans="1:8" x14ac:dyDescent="0.25">
      <c r="A2426" s="10">
        <v>36129</v>
      </c>
      <c r="B2426" s="11" t="s">
        <v>8</v>
      </c>
      <c r="C2426" s="11" t="s">
        <v>9</v>
      </c>
      <c r="D2426" s="11" t="s">
        <v>10</v>
      </c>
      <c r="E2426" s="13" t="s">
        <v>13</v>
      </c>
      <c r="F2426" s="11" t="s">
        <v>34</v>
      </c>
      <c r="G2426" s="11" t="s">
        <v>57</v>
      </c>
      <c r="H2426" s="13">
        <v>6106.9</v>
      </c>
    </row>
    <row r="2427" spans="1:8" x14ac:dyDescent="0.25">
      <c r="A2427" s="10">
        <v>36129</v>
      </c>
      <c r="B2427" s="11" t="s">
        <v>8</v>
      </c>
      <c r="C2427" s="11" t="s">
        <v>9</v>
      </c>
      <c r="D2427" s="11" t="s">
        <v>10</v>
      </c>
      <c r="E2427" s="13" t="s">
        <v>13</v>
      </c>
      <c r="F2427" s="11" t="s">
        <v>34</v>
      </c>
      <c r="G2427" s="11" t="s">
        <v>47</v>
      </c>
      <c r="H2427" s="13">
        <v>2280.5</v>
      </c>
    </row>
    <row r="2428" spans="1:8" x14ac:dyDescent="0.25">
      <c r="A2428" s="10">
        <v>36129</v>
      </c>
      <c r="B2428" s="11" t="s">
        <v>8</v>
      </c>
      <c r="C2428" s="11" t="s">
        <v>9</v>
      </c>
      <c r="D2428" s="11" t="s">
        <v>10</v>
      </c>
      <c r="E2428" s="13" t="s">
        <v>13</v>
      </c>
      <c r="F2428" s="11" t="s">
        <v>34</v>
      </c>
      <c r="G2428" s="11" t="s">
        <v>36</v>
      </c>
      <c r="H2428" s="13">
        <v>7086</v>
      </c>
    </row>
    <row r="2429" spans="1:8" x14ac:dyDescent="0.25">
      <c r="A2429" s="10">
        <v>36129</v>
      </c>
      <c r="B2429" s="11" t="s">
        <v>8</v>
      </c>
      <c r="C2429" s="11" t="s">
        <v>9</v>
      </c>
      <c r="D2429" s="11" t="s">
        <v>10</v>
      </c>
      <c r="E2429" s="13" t="s">
        <v>13</v>
      </c>
      <c r="F2429" s="11" t="s">
        <v>42</v>
      </c>
      <c r="G2429" s="11" t="s">
        <v>594</v>
      </c>
      <c r="H2429" s="13">
        <v>1338</v>
      </c>
    </row>
    <row r="2430" spans="1:8" x14ac:dyDescent="0.25">
      <c r="A2430" s="10">
        <v>36129</v>
      </c>
      <c r="B2430" s="11" t="s">
        <v>8</v>
      </c>
      <c r="C2430" s="11" t="s">
        <v>9</v>
      </c>
      <c r="D2430" s="11" t="s">
        <v>10</v>
      </c>
      <c r="E2430" s="13" t="s">
        <v>13</v>
      </c>
      <c r="F2430" s="11" t="s">
        <v>42</v>
      </c>
      <c r="G2430" s="11" t="s">
        <v>595</v>
      </c>
      <c r="H2430" s="13">
        <v>1497.9</v>
      </c>
    </row>
    <row r="2431" spans="1:8" x14ac:dyDescent="0.25">
      <c r="A2431" s="10">
        <v>36129</v>
      </c>
      <c r="B2431" s="11" t="s">
        <v>8</v>
      </c>
      <c r="C2431" s="11" t="s">
        <v>9</v>
      </c>
      <c r="D2431" s="11" t="s">
        <v>10</v>
      </c>
      <c r="E2431" s="13" t="s">
        <v>13</v>
      </c>
      <c r="F2431" s="11" t="s">
        <v>14</v>
      </c>
      <c r="G2431" s="11" t="s">
        <v>94</v>
      </c>
      <c r="H2431" s="13">
        <v>7562.5</v>
      </c>
    </row>
    <row r="2432" spans="1:8" x14ac:dyDescent="0.25">
      <c r="A2432" s="10">
        <v>36129</v>
      </c>
      <c r="B2432" s="11" t="s">
        <v>8</v>
      </c>
      <c r="C2432" s="11" t="s">
        <v>9</v>
      </c>
      <c r="D2432" s="11" t="s">
        <v>10</v>
      </c>
      <c r="E2432" s="13" t="s">
        <v>13</v>
      </c>
      <c r="F2432" s="11" t="s">
        <v>14</v>
      </c>
      <c r="G2432" s="11" t="s">
        <v>596</v>
      </c>
      <c r="H2432" s="13">
        <v>2410</v>
      </c>
    </row>
    <row r="2433" spans="1:8" x14ac:dyDescent="0.25">
      <c r="A2433" s="10">
        <v>36129</v>
      </c>
      <c r="B2433" s="11" t="s">
        <v>8</v>
      </c>
      <c r="C2433" s="11" t="s">
        <v>9</v>
      </c>
      <c r="D2433" s="11" t="s">
        <v>10</v>
      </c>
      <c r="E2433" s="13" t="s">
        <v>13</v>
      </c>
      <c r="F2433" s="11" t="s">
        <v>14</v>
      </c>
      <c r="G2433" s="11" t="s">
        <v>597</v>
      </c>
      <c r="H2433" s="13">
        <v>905</v>
      </c>
    </row>
    <row r="2434" spans="1:8" x14ac:dyDescent="0.25">
      <c r="A2434" s="10">
        <v>36129</v>
      </c>
      <c r="B2434" s="11" t="s">
        <v>8</v>
      </c>
      <c r="C2434" s="11" t="s">
        <v>9</v>
      </c>
      <c r="D2434" s="11" t="s">
        <v>10</v>
      </c>
      <c r="E2434" s="13" t="s">
        <v>13</v>
      </c>
      <c r="F2434" s="11" t="s">
        <v>11</v>
      </c>
      <c r="G2434" s="11" t="s">
        <v>598</v>
      </c>
      <c r="H2434" s="13">
        <v>3781.1</v>
      </c>
    </row>
    <row r="2435" spans="1:8" x14ac:dyDescent="0.25">
      <c r="A2435" s="10">
        <v>36129</v>
      </c>
      <c r="B2435" s="11" t="s">
        <v>8</v>
      </c>
      <c r="C2435" s="11" t="s">
        <v>9</v>
      </c>
      <c r="D2435" s="11" t="s">
        <v>10</v>
      </c>
      <c r="E2435" s="13" t="s">
        <v>13</v>
      </c>
      <c r="F2435" s="11" t="s">
        <v>11</v>
      </c>
      <c r="G2435" s="11" t="s">
        <v>150</v>
      </c>
      <c r="H2435" s="13">
        <v>7689.1</v>
      </c>
    </row>
    <row r="2436" spans="1:8" x14ac:dyDescent="0.25">
      <c r="A2436" s="10">
        <v>36129</v>
      </c>
      <c r="B2436" s="11" t="s">
        <v>8</v>
      </c>
      <c r="C2436" s="11" t="s">
        <v>9</v>
      </c>
      <c r="D2436" s="11" t="s">
        <v>10</v>
      </c>
      <c r="E2436" s="13" t="s">
        <v>13</v>
      </c>
      <c r="F2436" s="11" t="s">
        <v>11</v>
      </c>
      <c r="G2436" s="11" t="s">
        <v>576</v>
      </c>
      <c r="H2436" s="13">
        <v>16399.900000000001</v>
      </c>
    </row>
    <row r="2437" spans="1:8" x14ac:dyDescent="0.25">
      <c r="A2437" s="10">
        <v>36129</v>
      </c>
      <c r="B2437" s="11" t="s">
        <v>8</v>
      </c>
      <c r="C2437" s="11" t="s">
        <v>9</v>
      </c>
      <c r="D2437" s="11" t="s">
        <v>10</v>
      </c>
      <c r="E2437" s="13" t="s">
        <v>13</v>
      </c>
      <c r="F2437" s="11" t="s">
        <v>126</v>
      </c>
      <c r="G2437" s="11" t="s">
        <v>599</v>
      </c>
      <c r="H2437" s="13">
        <v>3390.8</v>
      </c>
    </row>
    <row r="2438" spans="1:8" x14ac:dyDescent="0.25">
      <c r="A2438" s="10">
        <v>36129</v>
      </c>
      <c r="B2438" s="11" t="s">
        <v>8</v>
      </c>
      <c r="C2438" s="11" t="s">
        <v>9</v>
      </c>
      <c r="D2438" s="11" t="s">
        <v>10</v>
      </c>
      <c r="E2438" s="13" t="s">
        <v>13</v>
      </c>
      <c r="F2438" s="11" t="s">
        <v>126</v>
      </c>
      <c r="G2438" s="11" t="s">
        <v>570</v>
      </c>
      <c r="H2438" s="13">
        <v>1884.3</v>
      </c>
    </row>
    <row r="2439" spans="1:8" x14ac:dyDescent="0.25">
      <c r="A2439" s="10">
        <v>36129</v>
      </c>
      <c r="B2439" s="11" t="s">
        <v>8</v>
      </c>
      <c r="C2439" s="11" t="s">
        <v>9</v>
      </c>
      <c r="D2439" s="11" t="s">
        <v>10</v>
      </c>
      <c r="E2439" s="13" t="s">
        <v>13</v>
      </c>
      <c r="F2439" s="11" t="s">
        <v>126</v>
      </c>
      <c r="G2439" s="11" t="s">
        <v>600</v>
      </c>
      <c r="H2439" s="13">
        <v>200</v>
      </c>
    </row>
    <row r="2440" spans="1:8" x14ac:dyDescent="0.25">
      <c r="A2440" s="10">
        <v>36129</v>
      </c>
      <c r="B2440" s="11" t="s">
        <v>8</v>
      </c>
      <c r="C2440" s="11" t="s">
        <v>9</v>
      </c>
      <c r="D2440" s="11" t="s">
        <v>10</v>
      </c>
      <c r="E2440" s="13" t="s">
        <v>188</v>
      </c>
      <c r="F2440" s="11" t="s">
        <v>188</v>
      </c>
      <c r="G2440" s="11" t="s">
        <v>602</v>
      </c>
      <c r="H2440" s="13">
        <v>702.2</v>
      </c>
    </row>
    <row r="2441" spans="1:8" x14ac:dyDescent="0.25">
      <c r="A2441" s="10">
        <v>36129</v>
      </c>
      <c r="B2441" s="11" t="s">
        <v>8</v>
      </c>
      <c r="C2441" s="11" t="s">
        <v>9</v>
      </c>
      <c r="D2441" s="11" t="s">
        <v>10</v>
      </c>
      <c r="E2441" s="13" t="s">
        <v>188</v>
      </c>
      <c r="F2441" s="11" t="s">
        <v>188</v>
      </c>
      <c r="G2441" s="11" t="s">
        <v>187</v>
      </c>
      <c r="H2441" s="13">
        <v>8946.1</v>
      </c>
    </row>
    <row r="2442" spans="1:8" x14ac:dyDescent="0.25">
      <c r="A2442" s="10">
        <v>36129</v>
      </c>
      <c r="B2442" s="11" t="s">
        <v>8</v>
      </c>
      <c r="C2442" s="11" t="s">
        <v>463</v>
      </c>
      <c r="D2442" s="11" t="s">
        <v>464</v>
      </c>
      <c r="E2442" s="13" t="s">
        <v>89</v>
      </c>
      <c r="F2442" s="11" t="s">
        <v>102</v>
      </c>
      <c r="G2442" s="11" t="s">
        <v>103</v>
      </c>
      <c r="H2442" s="13">
        <v>340</v>
      </c>
    </row>
    <row r="2443" spans="1:8" x14ac:dyDescent="0.25">
      <c r="A2443" s="10">
        <v>36129</v>
      </c>
      <c r="B2443" s="11" t="s">
        <v>8</v>
      </c>
      <c r="C2443" s="11" t="s">
        <v>463</v>
      </c>
      <c r="D2443" s="11" t="s">
        <v>464</v>
      </c>
      <c r="E2443" s="13" t="s">
        <v>13</v>
      </c>
      <c r="F2443" s="11" t="s">
        <v>71</v>
      </c>
      <c r="G2443" s="11" t="s">
        <v>200</v>
      </c>
      <c r="H2443" s="13">
        <v>525</v>
      </c>
    </row>
    <row r="2444" spans="1:8" x14ac:dyDescent="0.25">
      <c r="A2444" s="10">
        <v>36129</v>
      </c>
      <c r="B2444" s="11" t="s">
        <v>97</v>
      </c>
      <c r="C2444" s="11" t="s">
        <v>98</v>
      </c>
      <c r="D2444" s="11" t="s">
        <v>99</v>
      </c>
      <c r="E2444" s="13" t="s">
        <v>89</v>
      </c>
      <c r="F2444" s="11" t="s">
        <v>102</v>
      </c>
      <c r="G2444" s="11" t="s">
        <v>103</v>
      </c>
      <c r="H2444" s="13">
        <v>1233.5</v>
      </c>
    </row>
    <row r="2445" spans="1:8" x14ac:dyDescent="0.25">
      <c r="A2445" s="10">
        <v>36129</v>
      </c>
      <c r="B2445" s="11" t="s">
        <v>97</v>
      </c>
      <c r="C2445" s="11" t="s">
        <v>98</v>
      </c>
      <c r="D2445" s="11" t="s">
        <v>99</v>
      </c>
      <c r="E2445" s="13" t="s">
        <v>13</v>
      </c>
      <c r="F2445" s="11" t="s">
        <v>71</v>
      </c>
      <c r="G2445" s="11" t="s">
        <v>230</v>
      </c>
      <c r="H2445" s="13">
        <v>210</v>
      </c>
    </row>
    <row r="2446" spans="1:8" x14ac:dyDescent="0.25">
      <c r="A2446" s="10">
        <v>36129</v>
      </c>
      <c r="B2446" s="11" t="s">
        <v>97</v>
      </c>
      <c r="C2446" s="11" t="s">
        <v>98</v>
      </c>
      <c r="D2446" s="11" t="s">
        <v>467</v>
      </c>
      <c r="E2446" s="13" t="s">
        <v>89</v>
      </c>
      <c r="F2446" s="11" t="s">
        <v>90</v>
      </c>
      <c r="G2446" s="11" t="s">
        <v>90</v>
      </c>
      <c r="H2446" s="13">
        <v>250</v>
      </c>
    </row>
    <row r="2447" spans="1:8" x14ac:dyDescent="0.25">
      <c r="A2447" s="10">
        <v>36129</v>
      </c>
      <c r="B2447" s="11" t="s">
        <v>97</v>
      </c>
      <c r="C2447" s="11" t="s">
        <v>98</v>
      </c>
      <c r="D2447" s="11" t="s">
        <v>465</v>
      </c>
      <c r="E2447" s="13" t="s">
        <v>610</v>
      </c>
      <c r="F2447" s="11" t="s">
        <v>611</v>
      </c>
      <c r="G2447" s="11" t="s">
        <v>611</v>
      </c>
      <c r="H2447" s="13">
        <v>360</v>
      </c>
    </row>
    <row r="2448" spans="1:8" x14ac:dyDescent="0.25">
      <c r="A2448" s="10">
        <v>36129</v>
      </c>
      <c r="B2448" s="11" t="s">
        <v>97</v>
      </c>
      <c r="C2448" s="11" t="s">
        <v>98</v>
      </c>
      <c r="D2448" s="11" t="s">
        <v>465</v>
      </c>
      <c r="E2448" s="13" t="s">
        <v>188</v>
      </c>
      <c r="F2448" s="11" t="s">
        <v>188</v>
      </c>
      <c r="G2448" s="11" t="s">
        <v>602</v>
      </c>
      <c r="H2448" s="13">
        <v>597</v>
      </c>
    </row>
    <row r="2449" spans="1:8" x14ac:dyDescent="0.25">
      <c r="A2449" s="10">
        <v>36129</v>
      </c>
      <c r="B2449" s="11" t="s">
        <v>97</v>
      </c>
      <c r="C2449" s="11" t="s">
        <v>67</v>
      </c>
      <c r="D2449" s="11" t="s">
        <v>499</v>
      </c>
      <c r="E2449" s="13" t="s">
        <v>13</v>
      </c>
      <c r="F2449" s="11" t="s">
        <v>11</v>
      </c>
      <c r="G2449" s="11" t="s">
        <v>576</v>
      </c>
      <c r="H2449" s="13">
        <v>391.6</v>
      </c>
    </row>
    <row r="2450" spans="1:8" x14ac:dyDescent="0.25">
      <c r="A2450" s="10">
        <v>36129</v>
      </c>
      <c r="B2450" s="11" t="s">
        <v>97</v>
      </c>
      <c r="C2450" s="11" t="s">
        <v>130</v>
      </c>
      <c r="D2450" s="11" t="s">
        <v>288</v>
      </c>
      <c r="E2450" s="13" t="s">
        <v>89</v>
      </c>
      <c r="F2450" s="11" t="s">
        <v>90</v>
      </c>
      <c r="G2450" s="11" t="s">
        <v>90</v>
      </c>
      <c r="H2450" s="13">
        <v>450</v>
      </c>
    </row>
    <row r="2451" spans="1:8" x14ac:dyDescent="0.25">
      <c r="A2451" s="10">
        <v>36129</v>
      </c>
      <c r="B2451" s="11" t="s">
        <v>97</v>
      </c>
      <c r="C2451" s="11" t="s">
        <v>130</v>
      </c>
      <c r="D2451" s="11" t="s">
        <v>288</v>
      </c>
      <c r="E2451" s="13" t="s">
        <v>89</v>
      </c>
      <c r="F2451" s="11" t="s">
        <v>102</v>
      </c>
      <c r="G2451" s="11" t="s">
        <v>103</v>
      </c>
      <c r="H2451" s="13">
        <v>207</v>
      </c>
    </row>
    <row r="2452" spans="1:8" x14ac:dyDescent="0.25">
      <c r="A2452" s="10">
        <v>36129</v>
      </c>
      <c r="B2452" s="11" t="s">
        <v>97</v>
      </c>
      <c r="C2452" s="11" t="s">
        <v>130</v>
      </c>
      <c r="D2452" s="11" t="s">
        <v>288</v>
      </c>
      <c r="E2452" s="13" t="s">
        <v>13</v>
      </c>
      <c r="F2452" s="11" t="s">
        <v>71</v>
      </c>
      <c r="G2452" s="11" t="s">
        <v>117</v>
      </c>
      <c r="H2452" s="13">
        <v>100</v>
      </c>
    </row>
    <row r="2453" spans="1:8" x14ac:dyDescent="0.25">
      <c r="A2453" s="10">
        <v>36129</v>
      </c>
      <c r="B2453" s="11" t="s">
        <v>97</v>
      </c>
      <c r="C2453" s="11" t="s">
        <v>130</v>
      </c>
      <c r="D2453" s="11" t="s">
        <v>288</v>
      </c>
      <c r="E2453" s="13" t="s">
        <v>13</v>
      </c>
      <c r="F2453" s="11" t="s">
        <v>138</v>
      </c>
      <c r="G2453" s="11" t="s">
        <v>205</v>
      </c>
      <c r="H2453" s="13">
        <v>150</v>
      </c>
    </row>
    <row r="2454" spans="1:8" x14ac:dyDescent="0.25">
      <c r="A2454" s="10">
        <v>36129</v>
      </c>
      <c r="B2454" s="11" t="s">
        <v>97</v>
      </c>
      <c r="C2454" s="11" t="s">
        <v>130</v>
      </c>
      <c r="D2454" s="11" t="s">
        <v>288</v>
      </c>
      <c r="E2454" s="13" t="s">
        <v>13</v>
      </c>
      <c r="F2454" s="11" t="s">
        <v>138</v>
      </c>
      <c r="G2454" s="11" t="s">
        <v>583</v>
      </c>
      <c r="H2454" s="13">
        <v>500</v>
      </c>
    </row>
    <row r="2455" spans="1:8" x14ac:dyDescent="0.25">
      <c r="A2455" s="10">
        <v>36129</v>
      </c>
      <c r="B2455" s="11" t="s">
        <v>97</v>
      </c>
      <c r="C2455" s="11" t="s">
        <v>130</v>
      </c>
      <c r="D2455" s="11" t="s">
        <v>288</v>
      </c>
      <c r="E2455" s="13" t="s">
        <v>13</v>
      </c>
      <c r="F2455" s="11" t="s">
        <v>138</v>
      </c>
      <c r="G2455" s="11" t="s">
        <v>584</v>
      </c>
      <c r="H2455" s="13">
        <v>650</v>
      </c>
    </row>
    <row r="2456" spans="1:8" x14ac:dyDescent="0.25">
      <c r="A2456" s="10">
        <v>36129</v>
      </c>
      <c r="B2456" s="11" t="s">
        <v>97</v>
      </c>
      <c r="C2456" s="11" t="s">
        <v>130</v>
      </c>
      <c r="D2456" s="11" t="s">
        <v>288</v>
      </c>
      <c r="E2456" s="13" t="s">
        <v>13</v>
      </c>
      <c r="F2456" s="11" t="s">
        <v>19</v>
      </c>
      <c r="G2456" s="11" t="s">
        <v>573</v>
      </c>
      <c r="H2456" s="13">
        <v>124</v>
      </c>
    </row>
    <row r="2457" spans="1:8" x14ac:dyDescent="0.25">
      <c r="A2457" s="10">
        <v>36129</v>
      </c>
      <c r="B2457" s="11" t="s">
        <v>97</v>
      </c>
      <c r="C2457" s="11" t="s">
        <v>130</v>
      </c>
      <c r="D2457" s="11" t="s">
        <v>288</v>
      </c>
      <c r="E2457" s="13" t="s">
        <v>13</v>
      </c>
      <c r="F2457" s="11" t="s">
        <v>11</v>
      </c>
      <c r="G2457" s="11" t="s">
        <v>576</v>
      </c>
      <c r="H2457" s="13">
        <v>551.4</v>
      </c>
    </row>
    <row r="2458" spans="1:8" x14ac:dyDescent="0.25">
      <c r="A2458" s="10">
        <v>36129</v>
      </c>
      <c r="B2458" s="11" t="s">
        <v>97</v>
      </c>
      <c r="C2458" s="11" t="s">
        <v>130</v>
      </c>
      <c r="D2458" s="11" t="s">
        <v>280</v>
      </c>
      <c r="E2458" s="13" t="s">
        <v>13</v>
      </c>
      <c r="F2458" s="11" t="s">
        <v>19</v>
      </c>
      <c r="G2458" s="11" t="s">
        <v>573</v>
      </c>
      <c r="H2458" s="13">
        <v>592</v>
      </c>
    </row>
    <row r="2459" spans="1:8" x14ac:dyDescent="0.25">
      <c r="A2459" s="10">
        <v>36129</v>
      </c>
      <c r="B2459" s="11" t="s">
        <v>97</v>
      </c>
      <c r="C2459" s="11" t="s">
        <v>130</v>
      </c>
      <c r="D2459" s="11" t="s">
        <v>131</v>
      </c>
      <c r="E2459" s="13" t="s">
        <v>89</v>
      </c>
      <c r="F2459" s="11" t="s">
        <v>90</v>
      </c>
      <c r="G2459" s="11" t="s">
        <v>90</v>
      </c>
      <c r="H2459" s="13">
        <v>200</v>
      </c>
    </row>
    <row r="2460" spans="1:8" x14ac:dyDescent="0.25">
      <c r="A2460" s="10">
        <v>36129</v>
      </c>
      <c r="B2460" s="11" t="s">
        <v>97</v>
      </c>
      <c r="C2460" s="11" t="s">
        <v>130</v>
      </c>
      <c r="D2460" s="11" t="s">
        <v>131</v>
      </c>
      <c r="E2460" s="13" t="s">
        <v>13</v>
      </c>
      <c r="F2460" s="11" t="s">
        <v>71</v>
      </c>
      <c r="G2460" s="11" t="s">
        <v>230</v>
      </c>
      <c r="H2460" s="13">
        <v>400</v>
      </c>
    </row>
    <row r="2461" spans="1:8" x14ac:dyDescent="0.25">
      <c r="A2461" s="10">
        <v>36129</v>
      </c>
      <c r="B2461" s="11" t="s">
        <v>97</v>
      </c>
      <c r="C2461" s="11" t="s">
        <v>130</v>
      </c>
      <c r="D2461" s="11" t="s">
        <v>131</v>
      </c>
      <c r="E2461" s="13" t="s">
        <v>13</v>
      </c>
      <c r="F2461" s="11" t="s">
        <v>71</v>
      </c>
      <c r="G2461" s="11" t="s">
        <v>200</v>
      </c>
      <c r="H2461" s="13">
        <v>500</v>
      </c>
    </row>
    <row r="2462" spans="1:8" x14ac:dyDescent="0.25">
      <c r="A2462" s="10">
        <v>36129</v>
      </c>
      <c r="B2462" s="11" t="s">
        <v>97</v>
      </c>
      <c r="C2462" s="11" t="s">
        <v>130</v>
      </c>
      <c r="D2462" s="11" t="s">
        <v>131</v>
      </c>
      <c r="E2462" s="13" t="s">
        <v>13</v>
      </c>
      <c r="F2462" s="11" t="s">
        <v>71</v>
      </c>
      <c r="G2462" s="11" t="s">
        <v>117</v>
      </c>
      <c r="H2462" s="13">
        <v>401</v>
      </c>
    </row>
    <row r="2463" spans="1:8" x14ac:dyDescent="0.25">
      <c r="A2463" s="10">
        <v>36129</v>
      </c>
      <c r="B2463" s="11" t="s">
        <v>97</v>
      </c>
      <c r="C2463" s="11" t="s">
        <v>130</v>
      </c>
      <c r="D2463" s="11" t="s">
        <v>131</v>
      </c>
      <c r="E2463" s="13" t="s">
        <v>13</v>
      </c>
      <c r="F2463" s="11" t="s">
        <v>571</v>
      </c>
      <c r="G2463" s="11" t="s">
        <v>364</v>
      </c>
      <c r="H2463" s="13">
        <v>350</v>
      </c>
    </row>
    <row r="2464" spans="1:8" x14ac:dyDescent="0.25">
      <c r="A2464" s="10">
        <v>36129</v>
      </c>
      <c r="B2464" s="11" t="s">
        <v>97</v>
      </c>
      <c r="C2464" s="11" t="s">
        <v>130</v>
      </c>
      <c r="D2464" s="11" t="s">
        <v>131</v>
      </c>
      <c r="E2464" s="13" t="s">
        <v>13</v>
      </c>
      <c r="F2464" s="11" t="s">
        <v>571</v>
      </c>
      <c r="G2464" s="11" t="s">
        <v>133</v>
      </c>
      <c r="H2464" s="13">
        <v>144</v>
      </c>
    </row>
    <row r="2465" spans="1:8" x14ac:dyDescent="0.25">
      <c r="A2465" s="10">
        <v>36129</v>
      </c>
      <c r="B2465" s="11" t="s">
        <v>97</v>
      </c>
      <c r="C2465" s="11" t="s">
        <v>130</v>
      </c>
      <c r="D2465" s="11" t="s">
        <v>131</v>
      </c>
      <c r="E2465" s="13" t="s">
        <v>13</v>
      </c>
      <c r="F2465" s="11" t="s">
        <v>138</v>
      </c>
      <c r="G2465" s="11" t="s">
        <v>205</v>
      </c>
      <c r="H2465" s="13">
        <v>979</v>
      </c>
    </row>
    <row r="2466" spans="1:8" x14ac:dyDescent="0.25">
      <c r="A2466" s="10">
        <v>36129</v>
      </c>
      <c r="B2466" s="11" t="s">
        <v>97</v>
      </c>
      <c r="C2466" s="11" t="s">
        <v>130</v>
      </c>
      <c r="D2466" s="11" t="s">
        <v>131</v>
      </c>
      <c r="E2466" s="13" t="s">
        <v>13</v>
      </c>
      <c r="F2466" s="11" t="s">
        <v>19</v>
      </c>
      <c r="G2466" s="11" t="s">
        <v>574</v>
      </c>
      <c r="H2466" s="13">
        <v>748</v>
      </c>
    </row>
    <row r="2467" spans="1:8" x14ac:dyDescent="0.25">
      <c r="A2467" s="10">
        <v>36129</v>
      </c>
      <c r="B2467" s="11" t="s">
        <v>97</v>
      </c>
      <c r="C2467" s="11" t="s">
        <v>130</v>
      </c>
      <c r="D2467" s="11" t="s">
        <v>131</v>
      </c>
      <c r="E2467" s="13" t="s">
        <v>13</v>
      </c>
      <c r="F2467" s="11" t="s">
        <v>11</v>
      </c>
      <c r="G2467" s="11" t="s">
        <v>150</v>
      </c>
      <c r="H2467" s="13">
        <v>373</v>
      </c>
    </row>
    <row r="2468" spans="1:8" x14ac:dyDescent="0.25">
      <c r="A2468" s="10">
        <v>36129</v>
      </c>
      <c r="B2468" s="11" t="s">
        <v>97</v>
      </c>
      <c r="C2468" s="11" t="s">
        <v>130</v>
      </c>
      <c r="D2468" s="11" t="s">
        <v>131</v>
      </c>
      <c r="E2468" s="13" t="s">
        <v>13</v>
      </c>
      <c r="F2468" s="11" t="s">
        <v>126</v>
      </c>
      <c r="G2468" s="11" t="s">
        <v>570</v>
      </c>
      <c r="H2468" s="13">
        <v>550</v>
      </c>
    </row>
    <row r="2469" spans="1:8" x14ac:dyDescent="0.25">
      <c r="A2469" s="10">
        <v>36129</v>
      </c>
      <c r="B2469" s="11" t="s">
        <v>97</v>
      </c>
      <c r="C2469" s="11" t="s">
        <v>130</v>
      </c>
      <c r="D2469" s="11" t="s">
        <v>131</v>
      </c>
      <c r="E2469" s="13" t="s">
        <v>610</v>
      </c>
      <c r="F2469" s="11" t="s">
        <v>611</v>
      </c>
      <c r="G2469" s="11" t="s">
        <v>611</v>
      </c>
      <c r="H2469" s="13">
        <v>200</v>
      </c>
    </row>
    <row r="2470" spans="1:8" x14ac:dyDescent="0.25">
      <c r="A2470" s="10">
        <v>36129</v>
      </c>
      <c r="B2470" s="11" t="s">
        <v>97</v>
      </c>
      <c r="C2470" s="11" t="s">
        <v>192</v>
      </c>
      <c r="D2470" s="11" t="s">
        <v>193</v>
      </c>
      <c r="E2470" s="13" t="s">
        <v>13</v>
      </c>
      <c r="F2470" s="11" t="s">
        <v>11</v>
      </c>
      <c r="G2470" s="11" t="s">
        <v>576</v>
      </c>
      <c r="H2470" s="13">
        <v>183</v>
      </c>
    </row>
    <row r="2471" spans="1:8" x14ac:dyDescent="0.25">
      <c r="A2471" s="10">
        <v>36160</v>
      </c>
      <c r="B2471" s="11" t="s">
        <v>8</v>
      </c>
      <c r="C2471" s="11" t="s">
        <v>67</v>
      </c>
      <c r="D2471" s="11" t="s">
        <v>459</v>
      </c>
      <c r="E2471" s="13" t="s">
        <v>89</v>
      </c>
      <c r="F2471" s="11" t="s">
        <v>577</v>
      </c>
      <c r="G2471" s="11" t="s">
        <v>609</v>
      </c>
      <c r="H2471" s="13">
        <v>135</v>
      </c>
    </row>
    <row r="2472" spans="1:8" x14ac:dyDescent="0.25">
      <c r="A2472" s="10">
        <v>36160</v>
      </c>
      <c r="B2472" s="11" t="s">
        <v>8</v>
      </c>
      <c r="C2472" s="11" t="s">
        <v>67</v>
      </c>
      <c r="D2472" s="11" t="s">
        <v>459</v>
      </c>
      <c r="E2472" s="13" t="s">
        <v>13</v>
      </c>
      <c r="F2472" s="11" t="s">
        <v>111</v>
      </c>
      <c r="G2472" s="11" t="s">
        <v>356</v>
      </c>
      <c r="H2472" s="13">
        <v>360</v>
      </c>
    </row>
    <row r="2473" spans="1:8" x14ac:dyDescent="0.25">
      <c r="A2473" s="10">
        <v>36160</v>
      </c>
      <c r="B2473" s="11" t="s">
        <v>8</v>
      </c>
      <c r="C2473" s="11" t="s">
        <v>67</v>
      </c>
      <c r="D2473" s="11" t="s">
        <v>455</v>
      </c>
      <c r="E2473" s="13" t="s">
        <v>13</v>
      </c>
      <c r="F2473" s="11" t="s">
        <v>126</v>
      </c>
      <c r="G2473" s="11" t="s">
        <v>570</v>
      </c>
      <c r="H2473" s="13">
        <v>175</v>
      </c>
    </row>
    <row r="2474" spans="1:8" x14ac:dyDescent="0.25">
      <c r="A2474" s="10">
        <v>36160</v>
      </c>
      <c r="B2474" s="11" t="s">
        <v>8</v>
      </c>
      <c r="C2474" s="11" t="s">
        <v>67</v>
      </c>
      <c r="D2474" s="11" t="s">
        <v>456</v>
      </c>
      <c r="E2474" s="13" t="s">
        <v>13</v>
      </c>
      <c r="F2474" s="11" t="s">
        <v>11</v>
      </c>
      <c r="G2474" s="11" t="s">
        <v>150</v>
      </c>
      <c r="H2474" s="13">
        <v>962</v>
      </c>
    </row>
    <row r="2475" spans="1:8" x14ac:dyDescent="0.25">
      <c r="A2475" s="10">
        <v>36160</v>
      </c>
      <c r="B2475" s="11" t="s">
        <v>8</v>
      </c>
      <c r="C2475" s="11" t="s">
        <v>67</v>
      </c>
      <c r="D2475" s="11" t="s">
        <v>68</v>
      </c>
      <c r="E2475" s="13" t="s">
        <v>13</v>
      </c>
      <c r="F2475" s="11" t="s">
        <v>571</v>
      </c>
      <c r="G2475" s="11" t="s">
        <v>572</v>
      </c>
      <c r="H2475" s="13">
        <v>150</v>
      </c>
    </row>
    <row r="2476" spans="1:8" x14ac:dyDescent="0.25">
      <c r="A2476" s="10">
        <v>36160</v>
      </c>
      <c r="B2476" s="11" t="s">
        <v>8</v>
      </c>
      <c r="C2476" s="11" t="s">
        <v>67</v>
      </c>
      <c r="D2476" s="11" t="s">
        <v>68</v>
      </c>
      <c r="E2476" s="13" t="s">
        <v>13</v>
      </c>
      <c r="F2476" s="11" t="s">
        <v>11</v>
      </c>
      <c r="G2476" s="11" t="s">
        <v>576</v>
      </c>
      <c r="H2476" s="13">
        <v>264.60000000000002</v>
      </c>
    </row>
    <row r="2477" spans="1:8" x14ac:dyDescent="0.25">
      <c r="A2477" s="10">
        <v>36160</v>
      </c>
      <c r="B2477" s="11" t="s">
        <v>8</v>
      </c>
      <c r="C2477" s="11" t="s">
        <v>67</v>
      </c>
      <c r="D2477" s="11" t="s">
        <v>457</v>
      </c>
      <c r="E2477" s="13" t="s">
        <v>13</v>
      </c>
      <c r="F2477" s="11" t="s">
        <v>126</v>
      </c>
      <c r="G2477" s="11" t="s">
        <v>570</v>
      </c>
      <c r="H2477" s="13">
        <v>475</v>
      </c>
    </row>
    <row r="2478" spans="1:8" x14ac:dyDescent="0.25">
      <c r="A2478" s="10">
        <v>36160</v>
      </c>
      <c r="B2478" s="11" t="s">
        <v>8</v>
      </c>
      <c r="C2478" s="11" t="s">
        <v>67</v>
      </c>
      <c r="D2478" s="11" t="s">
        <v>328</v>
      </c>
      <c r="E2478" s="13" t="s">
        <v>13</v>
      </c>
      <c r="F2478" s="11" t="s">
        <v>29</v>
      </c>
      <c r="G2478" s="11" t="s">
        <v>30</v>
      </c>
      <c r="H2478" s="13">
        <v>110</v>
      </c>
    </row>
    <row r="2479" spans="1:8" x14ac:dyDescent="0.25">
      <c r="A2479" s="10">
        <v>36160</v>
      </c>
      <c r="B2479" s="11" t="s">
        <v>8</v>
      </c>
      <c r="C2479" s="11" t="s">
        <v>67</v>
      </c>
      <c r="D2479" s="11" t="s">
        <v>328</v>
      </c>
      <c r="E2479" s="13" t="s">
        <v>13</v>
      </c>
      <c r="F2479" s="11" t="s">
        <v>161</v>
      </c>
      <c r="G2479" s="11" t="s">
        <v>162</v>
      </c>
      <c r="H2479" s="13">
        <v>157</v>
      </c>
    </row>
    <row r="2480" spans="1:8" x14ac:dyDescent="0.25">
      <c r="A2480" s="10">
        <v>36160</v>
      </c>
      <c r="B2480" s="11" t="s">
        <v>8</v>
      </c>
      <c r="C2480" s="11" t="s">
        <v>67</v>
      </c>
      <c r="D2480" s="11" t="s">
        <v>328</v>
      </c>
      <c r="E2480" s="13" t="s">
        <v>13</v>
      </c>
      <c r="F2480" s="11" t="s">
        <v>571</v>
      </c>
      <c r="G2480" s="11" t="s">
        <v>572</v>
      </c>
      <c r="H2480" s="13">
        <v>350</v>
      </c>
    </row>
    <row r="2481" spans="1:8" x14ac:dyDescent="0.25">
      <c r="A2481" s="10">
        <v>36160</v>
      </c>
      <c r="B2481" s="11" t="s">
        <v>8</v>
      </c>
      <c r="C2481" s="11" t="s">
        <v>67</v>
      </c>
      <c r="D2481" s="11" t="s">
        <v>328</v>
      </c>
      <c r="E2481" s="13" t="s">
        <v>13</v>
      </c>
      <c r="F2481" s="11" t="s">
        <v>19</v>
      </c>
      <c r="G2481" s="11" t="s">
        <v>573</v>
      </c>
      <c r="H2481" s="13">
        <v>1836.413</v>
      </c>
    </row>
    <row r="2482" spans="1:8" x14ac:dyDescent="0.25">
      <c r="A2482" s="10">
        <v>36160</v>
      </c>
      <c r="B2482" s="11" t="s">
        <v>8</v>
      </c>
      <c r="C2482" s="11" t="s">
        <v>67</v>
      </c>
      <c r="D2482" s="11" t="s">
        <v>328</v>
      </c>
      <c r="E2482" s="13" t="s">
        <v>13</v>
      </c>
      <c r="F2482" s="11" t="s">
        <v>11</v>
      </c>
      <c r="G2482" s="11" t="s">
        <v>576</v>
      </c>
      <c r="H2482" s="13">
        <v>1791.93</v>
      </c>
    </row>
    <row r="2483" spans="1:8" x14ac:dyDescent="0.25">
      <c r="A2483" s="10">
        <v>36160</v>
      </c>
      <c r="B2483" s="11" t="s">
        <v>8</v>
      </c>
      <c r="C2483" s="11" t="s">
        <v>67</v>
      </c>
      <c r="D2483" s="11" t="s">
        <v>328</v>
      </c>
      <c r="E2483" s="13" t="s">
        <v>13</v>
      </c>
      <c r="F2483" s="11" t="s">
        <v>126</v>
      </c>
      <c r="G2483" s="11" t="s">
        <v>570</v>
      </c>
      <c r="H2483" s="13">
        <v>174.499</v>
      </c>
    </row>
    <row r="2484" spans="1:8" x14ac:dyDescent="0.25">
      <c r="A2484" s="10">
        <v>36160</v>
      </c>
      <c r="B2484" s="11" t="s">
        <v>8</v>
      </c>
      <c r="C2484" s="11" t="s">
        <v>67</v>
      </c>
      <c r="D2484" s="11" t="s">
        <v>328</v>
      </c>
      <c r="E2484" s="13" t="s">
        <v>188</v>
      </c>
      <c r="F2484" s="11" t="s">
        <v>188</v>
      </c>
      <c r="G2484" s="11" t="s">
        <v>187</v>
      </c>
      <c r="H2484" s="13">
        <v>4735.625</v>
      </c>
    </row>
    <row r="2485" spans="1:8" x14ac:dyDescent="0.25">
      <c r="A2485" s="10">
        <v>36160</v>
      </c>
      <c r="B2485" s="11" t="s">
        <v>8</v>
      </c>
      <c r="C2485" s="11" t="s">
        <v>9</v>
      </c>
      <c r="D2485" s="11" t="s">
        <v>251</v>
      </c>
      <c r="E2485" s="13" t="s">
        <v>13</v>
      </c>
      <c r="F2485" s="11" t="s">
        <v>161</v>
      </c>
      <c r="G2485" s="11" t="s">
        <v>162</v>
      </c>
      <c r="H2485" s="13">
        <v>426.6</v>
      </c>
    </row>
    <row r="2486" spans="1:8" x14ac:dyDescent="0.25">
      <c r="A2486" s="10">
        <v>36160</v>
      </c>
      <c r="B2486" s="11" t="s">
        <v>8</v>
      </c>
      <c r="C2486" s="11" t="s">
        <v>9</v>
      </c>
      <c r="D2486" s="11" t="s">
        <v>251</v>
      </c>
      <c r="E2486" s="13" t="s">
        <v>13</v>
      </c>
      <c r="F2486" s="11" t="s">
        <v>11</v>
      </c>
      <c r="G2486" s="11" t="s">
        <v>576</v>
      </c>
      <c r="H2486" s="13">
        <v>300</v>
      </c>
    </row>
    <row r="2487" spans="1:8" x14ac:dyDescent="0.25">
      <c r="A2487" s="10">
        <v>36160</v>
      </c>
      <c r="B2487" s="11" t="s">
        <v>8</v>
      </c>
      <c r="C2487" s="11" t="s">
        <v>9</v>
      </c>
      <c r="D2487" s="11" t="s">
        <v>251</v>
      </c>
      <c r="E2487" s="13" t="s">
        <v>13</v>
      </c>
      <c r="F2487" s="11" t="s">
        <v>126</v>
      </c>
      <c r="G2487" s="11" t="s">
        <v>570</v>
      </c>
      <c r="H2487" s="13">
        <v>110</v>
      </c>
    </row>
    <row r="2488" spans="1:8" x14ac:dyDescent="0.25">
      <c r="A2488" s="10">
        <v>36160</v>
      </c>
      <c r="B2488" s="11" t="s">
        <v>8</v>
      </c>
      <c r="C2488" s="11" t="s">
        <v>9</v>
      </c>
      <c r="D2488" s="11" t="s">
        <v>153</v>
      </c>
      <c r="E2488" s="13" t="s">
        <v>13</v>
      </c>
      <c r="F2488" s="11" t="s">
        <v>71</v>
      </c>
      <c r="G2488" s="11" t="s">
        <v>575</v>
      </c>
      <c r="H2488" s="13">
        <v>125</v>
      </c>
    </row>
    <row r="2489" spans="1:8" x14ac:dyDescent="0.25">
      <c r="A2489" s="10">
        <v>36160</v>
      </c>
      <c r="B2489" s="11" t="s">
        <v>8</v>
      </c>
      <c r="C2489" s="11" t="s">
        <v>9</v>
      </c>
      <c r="D2489" s="11" t="s">
        <v>153</v>
      </c>
      <c r="E2489" s="13" t="s">
        <v>13</v>
      </c>
      <c r="F2489" s="11" t="s">
        <v>71</v>
      </c>
      <c r="G2489" s="11" t="s">
        <v>230</v>
      </c>
      <c r="H2489" s="13">
        <v>1749.9</v>
      </c>
    </row>
    <row r="2490" spans="1:8" x14ac:dyDescent="0.25">
      <c r="A2490" s="10">
        <v>36160</v>
      </c>
      <c r="B2490" s="11" t="s">
        <v>8</v>
      </c>
      <c r="C2490" s="11" t="s">
        <v>9</v>
      </c>
      <c r="D2490" s="11" t="s">
        <v>153</v>
      </c>
      <c r="E2490" s="13" t="s">
        <v>13</v>
      </c>
      <c r="F2490" s="11" t="s">
        <v>71</v>
      </c>
      <c r="G2490" s="11" t="s">
        <v>200</v>
      </c>
      <c r="H2490" s="13">
        <v>325</v>
      </c>
    </row>
    <row r="2491" spans="1:8" x14ac:dyDescent="0.25">
      <c r="A2491" s="10">
        <v>36160</v>
      </c>
      <c r="B2491" s="11" t="s">
        <v>8</v>
      </c>
      <c r="C2491" s="11" t="s">
        <v>9</v>
      </c>
      <c r="D2491" s="11" t="s">
        <v>153</v>
      </c>
      <c r="E2491" s="13" t="s">
        <v>13</v>
      </c>
      <c r="F2491" s="11" t="s">
        <v>71</v>
      </c>
      <c r="G2491" s="11" t="s">
        <v>117</v>
      </c>
      <c r="H2491" s="13">
        <v>340</v>
      </c>
    </row>
    <row r="2492" spans="1:8" x14ac:dyDescent="0.25">
      <c r="A2492" s="10">
        <v>36160</v>
      </c>
      <c r="B2492" s="11" t="s">
        <v>8</v>
      </c>
      <c r="C2492" s="11" t="s">
        <v>9</v>
      </c>
      <c r="D2492" s="11" t="s">
        <v>153</v>
      </c>
      <c r="E2492" s="13" t="s">
        <v>13</v>
      </c>
      <c r="F2492" s="11" t="s">
        <v>161</v>
      </c>
      <c r="G2492" s="11" t="s">
        <v>162</v>
      </c>
      <c r="H2492" s="13">
        <v>167.5</v>
      </c>
    </row>
    <row r="2493" spans="1:8" x14ac:dyDescent="0.25">
      <c r="A2493" s="10">
        <v>36160</v>
      </c>
      <c r="B2493" s="11" t="s">
        <v>8</v>
      </c>
      <c r="C2493" s="11" t="s">
        <v>9</v>
      </c>
      <c r="D2493" s="11" t="s">
        <v>153</v>
      </c>
      <c r="E2493" s="13" t="s">
        <v>13</v>
      </c>
      <c r="F2493" s="11" t="s">
        <v>161</v>
      </c>
      <c r="G2493" s="11" t="s">
        <v>167</v>
      </c>
      <c r="H2493" s="13">
        <v>264.92599999999999</v>
      </c>
    </row>
    <row r="2494" spans="1:8" x14ac:dyDescent="0.25">
      <c r="A2494" s="10">
        <v>36160</v>
      </c>
      <c r="B2494" s="11" t="s">
        <v>8</v>
      </c>
      <c r="C2494" s="11" t="s">
        <v>9</v>
      </c>
      <c r="D2494" s="11" t="s">
        <v>153</v>
      </c>
      <c r="E2494" s="13" t="s">
        <v>13</v>
      </c>
      <c r="F2494" s="11" t="s">
        <v>571</v>
      </c>
      <c r="G2494" s="11" t="s">
        <v>364</v>
      </c>
      <c r="H2494" s="13">
        <v>285</v>
      </c>
    </row>
    <row r="2495" spans="1:8" x14ac:dyDescent="0.25">
      <c r="A2495" s="10">
        <v>36160</v>
      </c>
      <c r="B2495" s="11" t="s">
        <v>8</v>
      </c>
      <c r="C2495" s="11" t="s">
        <v>9</v>
      </c>
      <c r="D2495" s="11" t="s">
        <v>153</v>
      </c>
      <c r="E2495" s="13" t="s">
        <v>13</v>
      </c>
      <c r="F2495" s="11" t="s">
        <v>571</v>
      </c>
      <c r="G2495" s="11" t="s">
        <v>572</v>
      </c>
      <c r="H2495" s="13">
        <v>125</v>
      </c>
    </row>
    <row r="2496" spans="1:8" x14ac:dyDescent="0.25">
      <c r="A2496" s="10">
        <v>36160</v>
      </c>
      <c r="B2496" s="11" t="s">
        <v>8</v>
      </c>
      <c r="C2496" s="11" t="s">
        <v>9</v>
      </c>
      <c r="D2496" s="11" t="s">
        <v>153</v>
      </c>
      <c r="E2496" s="13" t="s">
        <v>13</v>
      </c>
      <c r="F2496" s="11" t="s">
        <v>138</v>
      </c>
      <c r="G2496" s="11" t="s">
        <v>205</v>
      </c>
      <c r="H2496" s="13">
        <v>1494.95</v>
      </c>
    </row>
    <row r="2497" spans="1:8" x14ac:dyDescent="0.25">
      <c r="A2497" s="10">
        <v>36160</v>
      </c>
      <c r="B2497" s="11" t="s">
        <v>8</v>
      </c>
      <c r="C2497" s="11" t="s">
        <v>9</v>
      </c>
      <c r="D2497" s="11" t="s">
        <v>153</v>
      </c>
      <c r="E2497" s="13" t="s">
        <v>13</v>
      </c>
      <c r="F2497" s="11" t="s">
        <v>19</v>
      </c>
      <c r="G2497" s="11" t="s">
        <v>589</v>
      </c>
      <c r="H2497" s="13">
        <v>125</v>
      </c>
    </row>
    <row r="2498" spans="1:8" x14ac:dyDescent="0.25">
      <c r="A2498" s="10">
        <v>36160</v>
      </c>
      <c r="B2498" s="11" t="s">
        <v>8</v>
      </c>
      <c r="C2498" s="11" t="s">
        <v>9</v>
      </c>
      <c r="D2498" s="11" t="s">
        <v>153</v>
      </c>
      <c r="E2498" s="13" t="s">
        <v>13</v>
      </c>
      <c r="F2498" s="11" t="s">
        <v>19</v>
      </c>
      <c r="G2498" s="11" t="s">
        <v>573</v>
      </c>
      <c r="H2498" s="13">
        <v>1815</v>
      </c>
    </row>
    <row r="2499" spans="1:8" x14ac:dyDescent="0.25">
      <c r="A2499" s="10">
        <v>36160</v>
      </c>
      <c r="B2499" s="11" t="s">
        <v>8</v>
      </c>
      <c r="C2499" s="11" t="s">
        <v>9</v>
      </c>
      <c r="D2499" s="11" t="s">
        <v>153</v>
      </c>
      <c r="E2499" s="13" t="s">
        <v>13</v>
      </c>
      <c r="F2499" s="11" t="s">
        <v>19</v>
      </c>
      <c r="G2499" s="11" t="s">
        <v>574</v>
      </c>
      <c r="H2499" s="13">
        <v>200</v>
      </c>
    </row>
    <row r="2500" spans="1:8" x14ac:dyDescent="0.25">
      <c r="A2500" s="10">
        <v>36160</v>
      </c>
      <c r="B2500" s="11" t="s">
        <v>8</v>
      </c>
      <c r="C2500" s="11" t="s">
        <v>9</v>
      </c>
      <c r="D2500" s="11" t="s">
        <v>153</v>
      </c>
      <c r="E2500" s="13" t="s">
        <v>13</v>
      </c>
      <c r="F2500" s="11" t="s">
        <v>34</v>
      </c>
      <c r="G2500" s="11" t="s">
        <v>36</v>
      </c>
      <c r="H2500" s="13">
        <v>779.19299999999998</v>
      </c>
    </row>
    <row r="2501" spans="1:8" x14ac:dyDescent="0.25">
      <c r="A2501" s="10">
        <v>36160</v>
      </c>
      <c r="B2501" s="11" t="s">
        <v>8</v>
      </c>
      <c r="C2501" s="11" t="s">
        <v>9</v>
      </c>
      <c r="D2501" s="11" t="s">
        <v>153</v>
      </c>
      <c r="E2501" s="13" t="s">
        <v>13</v>
      </c>
      <c r="F2501" s="11" t="s">
        <v>11</v>
      </c>
      <c r="G2501" s="11" t="s">
        <v>150</v>
      </c>
      <c r="H2501" s="13">
        <v>2339.973</v>
      </c>
    </row>
    <row r="2502" spans="1:8" x14ac:dyDescent="0.25">
      <c r="A2502" s="10">
        <v>36160</v>
      </c>
      <c r="B2502" s="11" t="s">
        <v>8</v>
      </c>
      <c r="C2502" s="11" t="s">
        <v>9</v>
      </c>
      <c r="D2502" s="11" t="s">
        <v>153</v>
      </c>
      <c r="E2502" s="13" t="s">
        <v>13</v>
      </c>
      <c r="F2502" s="11" t="s">
        <v>11</v>
      </c>
      <c r="G2502" s="11" t="s">
        <v>576</v>
      </c>
      <c r="H2502" s="13">
        <v>1391</v>
      </c>
    </row>
    <row r="2503" spans="1:8" x14ac:dyDescent="0.25">
      <c r="A2503" s="10">
        <v>36160</v>
      </c>
      <c r="B2503" s="11" t="s">
        <v>8</v>
      </c>
      <c r="C2503" s="11" t="s">
        <v>9</v>
      </c>
      <c r="D2503" s="11" t="s">
        <v>153</v>
      </c>
      <c r="E2503" s="13" t="s">
        <v>13</v>
      </c>
      <c r="F2503" s="11" t="s">
        <v>126</v>
      </c>
      <c r="G2503" s="11" t="s">
        <v>570</v>
      </c>
      <c r="H2503" s="13">
        <v>225</v>
      </c>
    </row>
    <row r="2504" spans="1:8" x14ac:dyDescent="0.25">
      <c r="A2504" s="10">
        <v>36160</v>
      </c>
      <c r="B2504" s="11" t="s">
        <v>8</v>
      </c>
      <c r="C2504" s="11" t="s">
        <v>9</v>
      </c>
      <c r="D2504" s="11" t="s">
        <v>10</v>
      </c>
      <c r="E2504" s="13" t="s">
        <v>89</v>
      </c>
      <c r="F2504" s="11" t="s">
        <v>90</v>
      </c>
      <c r="G2504" s="11" t="s">
        <v>90</v>
      </c>
      <c r="H2504" s="13">
        <v>2915</v>
      </c>
    </row>
    <row r="2505" spans="1:8" x14ac:dyDescent="0.25">
      <c r="A2505" s="10">
        <v>36160</v>
      </c>
      <c r="B2505" s="11" t="s">
        <v>8</v>
      </c>
      <c r="C2505" s="11" t="s">
        <v>9</v>
      </c>
      <c r="D2505" s="11" t="s">
        <v>10</v>
      </c>
      <c r="E2505" s="13" t="s">
        <v>89</v>
      </c>
      <c r="F2505" s="11" t="s">
        <v>102</v>
      </c>
      <c r="G2505" s="11" t="s">
        <v>106</v>
      </c>
      <c r="H2505" s="13">
        <v>2757.5</v>
      </c>
    </row>
    <row r="2506" spans="1:8" x14ac:dyDescent="0.25">
      <c r="A2506" s="10">
        <v>36160</v>
      </c>
      <c r="B2506" s="11" t="s">
        <v>8</v>
      </c>
      <c r="C2506" s="11" t="s">
        <v>9</v>
      </c>
      <c r="D2506" s="11" t="s">
        <v>10</v>
      </c>
      <c r="E2506" s="13" t="s">
        <v>89</v>
      </c>
      <c r="F2506" s="11" t="s">
        <v>102</v>
      </c>
      <c r="G2506" s="11" t="s">
        <v>103</v>
      </c>
      <c r="H2506" s="13">
        <v>1416.798</v>
      </c>
    </row>
    <row r="2507" spans="1:8" x14ac:dyDescent="0.25">
      <c r="A2507" s="10">
        <v>36160</v>
      </c>
      <c r="B2507" s="11" t="s">
        <v>8</v>
      </c>
      <c r="C2507" s="11" t="s">
        <v>9</v>
      </c>
      <c r="D2507" s="11" t="s">
        <v>10</v>
      </c>
      <c r="E2507" s="13" t="s">
        <v>89</v>
      </c>
      <c r="F2507" s="11" t="s">
        <v>577</v>
      </c>
      <c r="G2507" s="11" t="s">
        <v>578</v>
      </c>
      <c r="H2507" s="13">
        <v>150</v>
      </c>
    </row>
    <row r="2508" spans="1:8" x14ac:dyDescent="0.25">
      <c r="A2508" s="10">
        <v>36160</v>
      </c>
      <c r="B2508" s="11" t="s">
        <v>8</v>
      </c>
      <c r="C2508" s="11" t="s">
        <v>9</v>
      </c>
      <c r="D2508" s="11" t="s">
        <v>10</v>
      </c>
      <c r="E2508" s="13" t="s">
        <v>89</v>
      </c>
      <c r="F2508" s="11" t="s">
        <v>577</v>
      </c>
      <c r="G2508" s="11" t="s">
        <v>606</v>
      </c>
      <c r="H2508" s="13">
        <v>100</v>
      </c>
    </row>
    <row r="2509" spans="1:8" x14ac:dyDescent="0.25">
      <c r="A2509" s="10">
        <v>36160</v>
      </c>
      <c r="B2509" s="11" t="s">
        <v>8</v>
      </c>
      <c r="C2509" s="11" t="s">
        <v>9</v>
      </c>
      <c r="D2509" s="11" t="s">
        <v>10</v>
      </c>
      <c r="E2509" s="13" t="s">
        <v>89</v>
      </c>
      <c r="F2509" s="11" t="s">
        <v>577</v>
      </c>
      <c r="G2509" s="11" t="s">
        <v>569</v>
      </c>
      <c r="H2509" s="13">
        <v>650</v>
      </c>
    </row>
    <row r="2510" spans="1:8" x14ac:dyDescent="0.25">
      <c r="A2510" s="10">
        <v>36160</v>
      </c>
      <c r="B2510" s="11" t="s">
        <v>8</v>
      </c>
      <c r="C2510" s="11" t="s">
        <v>9</v>
      </c>
      <c r="D2510" s="11" t="s">
        <v>10</v>
      </c>
      <c r="E2510" s="13" t="s">
        <v>13</v>
      </c>
      <c r="F2510" s="11" t="s">
        <v>29</v>
      </c>
      <c r="G2510" s="11" t="s">
        <v>30</v>
      </c>
      <c r="H2510" s="13">
        <v>2769</v>
      </c>
    </row>
    <row r="2511" spans="1:8" x14ac:dyDescent="0.25">
      <c r="A2511" s="10">
        <v>36160</v>
      </c>
      <c r="B2511" s="11" t="s">
        <v>8</v>
      </c>
      <c r="C2511" s="11" t="s">
        <v>9</v>
      </c>
      <c r="D2511" s="11" t="s">
        <v>10</v>
      </c>
      <c r="E2511" s="13" t="s">
        <v>13</v>
      </c>
      <c r="F2511" s="11" t="s">
        <v>29</v>
      </c>
      <c r="G2511" s="11" t="s">
        <v>607</v>
      </c>
      <c r="H2511" s="13">
        <v>100</v>
      </c>
    </row>
    <row r="2512" spans="1:8" x14ac:dyDescent="0.25">
      <c r="A2512" s="10">
        <v>36160</v>
      </c>
      <c r="B2512" s="11" t="s">
        <v>8</v>
      </c>
      <c r="C2512" s="11" t="s">
        <v>9</v>
      </c>
      <c r="D2512" s="11" t="s">
        <v>10</v>
      </c>
      <c r="E2512" s="13" t="s">
        <v>13</v>
      </c>
      <c r="F2512" s="11" t="s">
        <v>71</v>
      </c>
      <c r="G2512" s="11" t="s">
        <v>580</v>
      </c>
      <c r="H2512" s="13">
        <v>3500</v>
      </c>
    </row>
    <row r="2513" spans="1:8" x14ac:dyDescent="0.25">
      <c r="A2513" s="10">
        <v>36160</v>
      </c>
      <c r="B2513" s="11" t="s">
        <v>8</v>
      </c>
      <c r="C2513" s="11" t="s">
        <v>9</v>
      </c>
      <c r="D2513" s="11" t="s">
        <v>10</v>
      </c>
      <c r="E2513" s="13" t="s">
        <v>13</v>
      </c>
      <c r="F2513" s="11" t="s">
        <v>71</v>
      </c>
      <c r="G2513" s="11" t="s">
        <v>575</v>
      </c>
      <c r="H2513" s="13">
        <v>2642.817</v>
      </c>
    </row>
    <row r="2514" spans="1:8" x14ac:dyDescent="0.25">
      <c r="A2514" s="10">
        <v>36160</v>
      </c>
      <c r="B2514" s="11" t="s">
        <v>8</v>
      </c>
      <c r="C2514" s="11" t="s">
        <v>9</v>
      </c>
      <c r="D2514" s="11" t="s">
        <v>10</v>
      </c>
      <c r="E2514" s="13" t="s">
        <v>13</v>
      </c>
      <c r="F2514" s="11" t="s">
        <v>71</v>
      </c>
      <c r="G2514" s="11" t="s">
        <v>69</v>
      </c>
      <c r="H2514" s="13">
        <v>4023.4189999999999</v>
      </c>
    </row>
    <row r="2515" spans="1:8" x14ac:dyDescent="0.25">
      <c r="A2515" s="10">
        <v>36160</v>
      </c>
      <c r="B2515" s="11" t="s">
        <v>8</v>
      </c>
      <c r="C2515" s="11" t="s">
        <v>9</v>
      </c>
      <c r="D2515" s="11" t="s">
        <v>10</v>
      </c>
      <c r="E2515" s="13" t="s">
        <v>13</v>
      </c>
      <c r="F2515" s="11" t="s">
        <v>71</v>
      </c>
      <c r="G2515" s="11" t="s">
        <v>230</v>
      </c>
      <c r="H2515" s="13">
        <v>1654.596</v>
      </c>
    </row>
    <row r="2516" spans="1:8" x14ac:dyDescent="0.25">
      <c r="A2516" s="10">
        <v>36160</v>
      </c>
      <c r="B2516" s="11" t="s">
        <v>8</v>
      </c>
      <c r="C2516" s="11" t="s">
        <v>9</v>
      </c>
      <c r="D2516" s="11" t="s">
        <v>10</v>
      </c>
      <c r="E2516" s="13" t="s">
        <v>13</v>
      </c>
      <c r="F2516" s="11" t="s">
        <v>71</v>
      </c>
      <c r="G2516" s="11" t="s">
        <v>200</v>
      </c>
      <c r="H2516" s="13">
        <v>2700</v>
      </c>
    </row>
    <row r="2517" spans="1:8" x14ac:dyDescent="0.25">
      <c r="A2517" s="10">
        <v>36160</v>
      </c>
      <c r="B2517" s="11" t="s">
        <v>8</v>
      </c>
      <c r="C2517" s="11" t="s">
        <v>9</v>
      </c>
      <c r="D2517" s="11" t="s">
        <v>10</v>
      </c>
      <c r="E2517" s="13" t="s">
        <v>13</v>
      </c>
      <c r="F2517" s="11" t="s">
        <v>71</v>
      </c>
      <c r="G2517" s="11" t="s">
        <v>117</v>
      </c>
      <c r="H2517" s="13">
        <v>4316.5259999999998</v>
      </c>
    </row>
    <row r="2518" spans="1:8" x14ac:dyDescent="0.25">
      <c r="A2518" s="10">
        <v>36160</v>
      </c>
      <c r="B2518" s="11" t="s">
        <v>8</v>
      </c>
      <c r="C2518" s="11" t="s">
        <v>9</v>
      </c>
      <c r="D2518" s="11" t="s">
        <v>10</v>
      </c>
      <c r="E2518" s="13" t="s">
        <v>13</v>
      </c>
      <c r="F2518" s="11" t="s">
        <v>161</v>
      </c>
      <c r="G2518" s="11" t="s">
        <v>581</v>
      </c>
      <c r="H2518" s="13">
        <v>1135</v>
      </c>
    </row>
    <row r="2519" spans="1:8" x14ac:dyDescent="0.25">
      <c r="A2519" s="10">
        <v>36160</v>
      </c>
      <c r="B2519" s="11" t="s">
        <v>8</v>
      </c>
      <c r="C2519" s="11" t="s">
        <v>9</v>
      </c>
      <c r="D2519" s="11" t="s">
        <v>10</v>
      </c>
      <c r="E2519" s="13" t="s">
        <v>13</v>
      </c>
      <c r="F2519" s="11" t="s">
        <v>161</v>
      </c>
      <c r="G2519" s="11" t="s">
        <v>162</v>
      </c>
      <c r="H2519" s="13">
        <v>924.57</v>
      </c>
    </row>
    <row r="2520" spans="1:8" x14ac:dyDescent="0.25">
      <c r="A2520" s="10">
        <v>36160</v>
      </c>
      <c r="B2520" s="11" t="s">
        <v>8</v>
      </c>
      <c r="C2520" s="11" t="s">
        <v>9</v>
      </c>
      <c r="D2520" s="11" t="s">
        <v>10</v>
      </c>
      <c r="E2520" s="13" t="s">
        <v>13</v>
      </c>
      <c r="F2520" s="11" t="s">
        <v>161</v>
      </c>
      <c r="G2520" s="11" t="s">
        <v>582</v>
      </c>
      <c r="H2520" s="13">
        <v>1820</v>
      </c>
    </row>
    <row r="2521" spans="1:8" x14ac:dyDescent="0.25">
      <c r="A2521" s="10">
        <v>36160</v>
      </c>
      <c r="B2521" s="11" t="s">
        <v>8</v>
      </c>
      <c r="C2521" s="11" t="s">
        <v>9</v>
      </c>
      <c r="D2521" s="11" t="s">
        <v>10</v>
      </c>
      <c r="E2521" s="13" t="s">
        <v>13</v>
      </c>
      <c r="F2521" s="11" t="s">
        <v>161</v>
      </c>
      <c r="G2521" s="11" t="s">
        <v>167</v>
      </c>
      <c r="H2521" s="13">
        <v>8437.75</v>
      </c>
    </row>
    <row r="2522" spans="1:8" x14ac:dyDescent="0.25">
      <c r="A2522" s="10">
        <v>36160</v>
      </c>
      <c r="B2522" s="11" t="s">
        <v>8</v>
      </c>
      <c r="C2522" s="11" t="s">
        <v>9</v>
      </c>
      <c r="D2522" s="11" t="s">
        <v>10</v>
      </c>
      <c r="E2522" s="13" t="s">
        <v>13</v>
      </c>
      <c r="F2522" s="11" t="s">
        <v>571</v>
      </c>
      <c r="G2522" s="11" t="s">
        <v>364</v>
      </c>
      <c r="H2522" s="13">
        <v>230</v>
      </c>
    </row>
    <row r="2523" spans="1:8" x14ac:dyDescent="0.25">
      <c r="A2523" s="10">
        <v>36160</v>
      </c>
      <c r="B2523" s="11" t="s">
        <v>8</v>
      </c>
      <c r="C2523" s="11" t="s">
        <v>9</v>
      </c>
      <c r="D2523" s="11" t="s">
        <v>10</v>
      </c>
      <c r="E2523" s="13" t="s">
        <v>13</v>
      </c>
      <c r="F2523" s="11" t="s">
        <v>571</v>
      </c>
      <c r="G2523" s="11" t="s">
        <v>133</v>
      </c>
      <c r="H2523" s="13">
        <v>4874.1499999999996</v>
      </c>
    </row>
    <row r="2524" spans="1:8" x14ac:dyDescent="0.25">
      <c r="A2524" s="10">
        <v>36160</v>
      </c>
      <c r="B2524" s="11" t="s">
        <v>8</v>
      </c>
      <c r="C2524" s="11" t="s">
        <v>9</v>
      </c>
      <c r="D2524" s="11" t="s">
        <v>10</v>
      </c>
      <c r="E2524" s="13" t="s">
        <v>13</v>
      </c>
      <c r="F2524" s="11" t="s">
        <v>571</v>
      </c>
      <c r="G2524" s="11" t="s">
        <v>572</v>
      </c>
      <c r="H2524" s="13">
        <v>4599.6499999999996</v>
      </c>
    </row>
    <row r="2525" spans="1:8" x14ac:dyDescent="0.25">
      <c r="A2525" s="10">
        <v>36160</v>
      </c>
      <c r="B2525" s="11" t="s">
        <v>8</v>
      </c>
      <c r="C2525" s="11" t="s">
        <v>9</v>
      </c>
      <c r="D2525" s="11" t="s">
        <v>10</v>
      </c>
      <c r="E2525" s="13" t="s">
        <v>13</v>
      </c>
      <c r="F2525" s="11" t="s">
        <v>138</v>
      </c>
      <c r="G2525" s="11" t="s">
        <v>205</v>
      </c>
      <c r="H2525" s="13">
        <v>9007.4</v>
      </c>
    </row>
    <row r="2526" spans="1:8" x14ac:dyDescent="0.25">
      <c r="A2526" s="10">
        <v>36160</v>
      </c>
      <c r="B2526" s="11" t="s">
        <v>8</v>
      </c>
      <c r="C2526" s="11" t="s">
        <v>9</v>
      </c>
      <c r="D2526" s="11" t="s">
        <v>10</v>
      </c>
      <c r="E2526" s="13" t="s">
        <v>13</v>
      </c>
      <c r="F2526" s="11" t="s">
        <v>138</v>
      </c>
      <c r="G2526" s="11" t="s">
        <v>583</v>
      </c>
      <c r="H2526" s="13">
        <v>227.2</v>
      </c>
    </row>
    <row r="2527" spans="1:8" x14ac:dyDescent="0.25">
      <c r="A2527" s="10">
        <v>36160</v>
      </c>
      <c r="B2527" s="11" t="s">
        <v>8</v>
      </c>
      <c r="C2527" s="11" t="s">
        <v>9</v>
      </c>
      <c r="D2527" s="11" t="s">
        <v>10</v>
      </c>
      <c r="E2527" s="13" t="s">
        <v>13</v>
      </c>
      <c r="F2527" s="11" t="s">
        <v>138</v>
      </c>
      <c r="G2527" s="11" t="s">
        <v>584</v>
      </c>
      <c r="H2527" s="13">
        <v>2275</v>
      </c>
    </row>
    <row r="2528" spans="1:8" x14ac:dyDescent="0.25">
      <c r="A2528" s="10">
        <v>36160</v>
      </c>
      <c r="B2528" s="11" t="s">
        <v>8</v>
      </c>
      <c r="C2528" s="11" t="s">
        <v>9</v>
      </c>
      <c r="D2528" s="11" t="s">
        <v>10</v>
      </c>
      <c r="E2528" s="13" t="s">
        <v>13</v>
      </c>
      <c r="F2528" s="11" t="s">
        <v>138</v>
      </c>
      <c r="G2528" s="11" t="s">
        <v>139</v>
      </c>
      <c r="H2528" s="13">
        <v>3035</v>
      </c>
    </row>
    <row r="2529" spans="1:8" x14ac:dyDescent="0.25">
      <c r="A2529" s="10">
        <v>36160</v>
      </c>
      <c r="B2529" s="11" t="s">
        <v>8</v>
      </c>
      <c r="C2529" s="11" t="s">
        <v>9</v>
      </c>
      <c r="D2529" s="11" t="s">
        <v>10</v>
      </c>
      <c r="E2529" s="13" t="s">
        <v>13</v>
      </c>
      <c r="F2529" s="11" t="s">
        <v>138</v>
      </c>
      <c r="G2529" s="11" t="s">
        <v>585</v>
      </c>
      <c r="H2529" s="13">
        <v>864.99</v>
      </c>
    </row>
    <row r="2530" spans="1:8" x14ac:dyDescent="0.25">
      <c r="A2530" s="10">
        <v>36160</v>
      </c>
      <c r="B2530" s="11" t="s">
        <v>8</v>
      </c>
      <c r="C2530" s="11" t="s">
        <v>9</v>
      </c>
      <c r="D2530" s="11" t="s">
        <v>10</v>
      </c>
      <c r="E2530" s="13" t="s">
        <v>13</v>
      </c>
      <c r="F2530" s="11" t="s">
        <v>111</v>
      </c>
      <c r="G2530" s="11" t="s">
        <v>112</v>
      </c>
      <c r="H2530" s="13">
        <v>11260.164000000001</v>
      </c>
    </row>
    <row r="2531" spans="1:8" x14ac:dyDescent="0.25">
      <c r="A2531" s="10">
        <v>36160</v>
      </c>
      <c r="B2531" s="11" t="s">
        <v>8</v>
      </c>
      <c r="C2531" s="11" t="s">
        <v>9</v>
      </c>
      <c r="D2531" s="11" t="s">
        <v>10</v>
      </c>
      <c r="E2531" s="13" t="s">
        <v>13</v>
      </c>
      <c r="F2531" s="11" t="s">
        <v>111</v>
      </c>
      <c r="G2531" s="11" t="s">
        <v>267</v>
      </c>
      <c r="H2531" s="13">
        <v>2132.3249999999998</v>
      </c>
    </row>
    <row r="2532" spans="1:8" x14ac:dyDescent="0.25">
      <c r="A2532" s="10">
        <v>36160</v>
      </c>
      <c r="B2532" s="11" t="s">
        <v>8</v>
      </c>
      <c r="C2532" s="11" t="s">
        <v>9</v>
      </c>
      <c r="D2532" s="11" t="s">
        <v>10</v>
      </c>
      <c r="E2532" s="13" t="s">
        <v>13</v>
      </c>
      <c r="F2532" s="11" t="s">
        <v>111</v>
      </c>
      <c r="G2532" s="11" t="s">
        <v>356</v>
      </c>
      <c r="H2532" s="13">
        <v>2147.2049999999999</v>
      </c>
    </row>
    <row r="2533" spans="1:8" x14ac:dyDescent="0.25">
      <c r="A2533" s="10">
        <v>36160</v>
      </c>
      <c r="B2533" s="11" t="s">
        <v>8</v>
      </c>
      <c r="C2533" s="11" t="s">
        <v>9</v>
      </c>
      <c r="D2533" s="11" t="s">
        <v>10</v>
      </c>
      <c r="E2533" s="13" t="s">
        <v>13</v>
      </c>
      <c r="F2533" s="11" t="s">
        <v>111</v>
      </c>
      <c r="G2533" s="11" t="s">
        <v>586</v>
      </c>
      <c r="H2533" s="13">
        <v>725</v>
      </c>
    </row>
    <row r="2534" spans="1:8" x14ac:dyDescent="0.25">
      <c r="A2534" s="10">
        <v>36160</v>
      </c>
      <c r="B2534" s="11" t="s">
        <v>8</v>
      </c>
      <c r="C2534" s="11" t="s">
        <v>9</v>
      </c>
      <c r="D2534" s="11" t="s">
        <v>10</v>
      </c>
      <c r="E2534" s="13" t="s">
        <v>13</v>
      </c>
      <c r="F2534" s="11" t="s">
        <v>248</v>
      </c>
      <c r="G2534" s="11" t="s">
        <v>262</v>
      </c>
      <c r="H2534" s="13">
        <v>6871.58</v>
      </c>
    </row>
    <row r="2535" spans="1:8" x14ac:dyDescent="0.25">
      <c r="A2535" s="10">
        <v>36160</v>
      </c>
      <c r="B2535" s="11" t="s">
        <v>8</v>
      </c>
      <c r="C2535" s="11" t="s">
        <v>9</v>
      </c>
      <c r="D2535" s="11" t="s">
        <v>10</v>
      </c>
      <c r="E2535" s="13" t="s">
        <v>13</v>
      </c>
      <c r="F2535" s="11" t="s">
        <v>248</v>
      </c>
      <c r="G2535" s="11" t="s">
        <v>587</v>
      </c>
      <c r="H2535" s="13">
        <v>4750</v>
      </c>
    </row>
    <row r="2536" spans="1:8" x14ac:dyDescent="0.25">
      <c r="A2536" s="10">
        <v>36160</v>
      </c>
      <c r="B2536" s="11" t="s">
        <v>8</v>
      </c>
      <c r="C2536" s="11" t="s">
        <v>9</v>
      </c>
      <c r="D2536" s="11" t="s">
        <v>10</v>
      </c>
      <c r="E2536" s="13" t="s">
        <v>13</v>
      </c>
      <c r="F2536" s="11" t="s">
        <v>248</v>
      </c>
      <c r="G2536" s="11" t="s">
        <v>588</v>
      </c>
      <c r="H2536" s="13">
        <v>3816.5</v>
      </c>
    </row>
    <row r="2537" spans="1:8" x14ac:dyDescent="0.25">
      <c r="A2537" s="10">
        <v>36160</v>
      </c>
      <c r="B2537" s="11" t="s">
        <v>8</v>
      </c>
      <c r="C2537" s="11" t="s">
        <v>9</v>
      </c>
      <c r="D2537" s="11" t="s">
        <v>10</v>
      </c>
      <c r="E2537" s="13" t="s">
        <v>13</v>
      </c>
      <c r="F2537" s="11" t="s">
        <v>248</v>
      </c>
      <c r="G2537" s="11" t="s">
        <v>43</v>
      </c>
      <c r="H2537" s="13">
        <v>1495.2529999999999</v>
      </c>
    </row>
    <row r="2538" spans="1:8" x14ac:dyDescent="0.25">
      <c r="A2538" s="10">
        <v>36160</v>
      </c>
      <c r="B2538" s="11" t="s">
        <v>8</v>
      </c>
      <c r="C2538" s="11" t="s">
        <v>9</v>
      </c>
      <c r="D2538" s="11" t="s">
        <v>10</v>
      </c>
      <c r="E2538" s="13" t="s">
        <v>13</v>
      </c>
      <c r="F2538" s="11" t="s">
        <v>19</v>
      </c>
      <c r="G2538" s="11" t="s">
        <v>589</v>
      </c>
      <c r="H2538" s="13">
        <v>1480</v>
      </c>
    </row>
    <row r="2539" spans="1:8" x14ac:dyDescent="0.25">
      <c r="A2539" s="10">
        <v>36160</v>
      </c>
      <c r="B2539" s="11" t="s">
        <v>8</v>
      </c>
      <c r="C2539" s="11" t="s">
        <v>9</v>
      </c>
      <c r="D2539" s="11" t="s">
        <v>10</v>
      </c>
      <c r="E2539" s="13" t="s">
        <v>13</v>
      </c>
      <c r="F2539" s="11" t="s">
        <v>19</v>
      </c>
      <c r="G2539" s="11" t="s">
        <v>573</v>
      </c>
      <c r="H2539" s="13">
        <v>16788.713</v>
      </c>
    </row>
    <row r="2540" spans="1:8" x14ac:dyDescent="0.25">
      <c r="A2540" s="10">
        <v>36160</v>
      </c>
      <c r="B2540" s="11" t="s">
        <v>8</v>
      </c>
      <c r="C2540" s="11" t="s">
        <v>9</v>
      </c>
      <c r="D2540" s="11" t="s">
        <v>10</v>
      </c>
      <c r="E2540" s="13" t="s">
        <v>13</v>
      </c>
      <c r="F2540" s="11" t="s">
        <v>19</v>
      </c>
      <c r="G2540" s="11" t="s">
        <v>590</v>
      </c>
      <c r="H2540" s="13">
        <v>4110</v>
      </c>
    </row>
    <row r="2541" spans="1:8" x14ac:dyDescent="0.25">
      <c r="A2541" s="10">
        <v>36160</v>
      </c>
      <c r="B2541" s="11" t="s">
        <v>8</v>
      </c>
      <c r="C2541" s="11" t="s">
        <v>9</v>
      </c>
      <c r="D2541" s="11" t="s">
        <v>10</v>
      </c>
      <c r="E2541" s="13" t="s">
        <v>13</v>
      </c>
      <c r="F2541" s="11" t="s">
        <v>19</v>
      </c>
      <c r="G2541" s="11" t="s">
        <v>574</v>
      </c>
      <c r="H2541" s="13">
        <v>11012.103999999999</v>
      </c>
    </row>
    <row r="2542" spans="1:8" x14ac:dyDescent="0.25">
      <c r="A2542" s="10">
        <v>36160</v>
      </c>
      <c r="B2542" s="11" t="s">
        <v>8</v>
      </c>
      <c r="C2542" s="11" t="s">
        <v>9</v>
      </c>
      <c r="D2542" s="11" t="s">
        <v>10</v>
      </c>
      <c r="E2542" s="13" t="s">
        <v>13</v>
      </c>
      <c r="F2542" s="11" t="s">
        <v>19</v>
      </c>
      <c r="G2542" s="11" t="s">
        <v>21</v>
      </c>
      <c r="H2542" s="13">
        <v>3009.076</v>
      </c>
    </row>
    <row r="2543" spans="1:8" x14ac:dyDescent="0.25">
      <c r="A2543" s="10">
        <v>36160</v>
      </c>
      <c r="B2543" s="11" t="s">
        <v>8</v>
      </c>
      <c r="C2543" s="11" t="s">
        <v>9</v>
      </c>
      <c r="D2543" s="11" t="s">
        <v>10</v>
      </c>
      <c r="E2543" s="13" t="s">
        <v>13</v>
      </c>
      <c r="F2543" s="11" t="s">
        <v>591</v>
      </c>
      <c r="G2543" s="11" t="s">
        <v>608</v>
      </c>
      <c r="H2543" s="13">
        <v>375</v>
      </c>
    </row>
    <row r="2544" spans="1:8" x14ac:dyDescent="0.25">
      <c r="A2544" s="10">
        <v>36160</v>
      </c>
      <c r="B2544" s="11" t="s">
        <v>8</v>
      </c>
      <c r="C2544" s="11" t="s">
        <v>9</v>
      </c>
      <c r="D2544" s="11" t="s">
        <v>10</v>
      </c>
      <c r="E2544" s="13" t="s">
        <v>13</v>
      </c>
      <c r="F2544" s="11" t="s">
        <v>591</v>
      </c>
      <c r="G2544" s="11" t="s">
        <v>592</v>
      </c>
      <c r="H2544" s="13">
        <v>1760</v>
      </c>
    </row>
    <row r="2545" spans="1:8" x14ac:dyDescent="0.25">
      <c r="A2545" s="10">
        <v>36160</v>
      </c>
      <c r="B2545" s="11" t="s">
        <v>8</v>
      </c>
      <c r="C2545" s="11" t="s">
        <v>9</v>
      </c>
      <c r="D2545" s="11" t="s">
        <v>10</v>
      </c>
      <c r="E2545" s="13" t="s">
        <v>13</v>
      </c>
      <c r="F2545" s="11" t="s">
        <v>34</v>
      </c>
      <c r="G2545" s="11" t="s">
        <v>593</v>
      </c>
      <c r="H2545" s="13">
        <v>117.51</v>
      </c>
    </row>
    <row r="2546" spans="1:8" x14ac:dyDescent="0.25">
      <c r="A2546" s="10">
        <v>36160</v>
      </c>
      <c r="B2546" s="11" t="s">
        <v>8</v>
      </c>
      <c r="C2546" s="11" t="s">
        <v>9</v>
      </c>
      <c r="D2546" s="11" t="s">
        <v>10</v>
      </c>
      <c r="E2546" s="13" t="s">
        <v>13</v>
      </c>
      <c r="F2546" s="11" t="s">
        <v>34</v>
      </c>
      <c r="G2546" s="11" t="s">
        <v>171</v>
      </c>
      <c r="H2546" s="13">
        <v>2498.8040000000001</v>
      </c>
    </row>
    <row r="2547" spans="1:8" x14ac:dyDescent="0.25">
      <c r="A2547" s="10">
        <v>36160</v>
      </c>
      <c r="B2547" s="11" t="s">
        <v>8</v>
      </c>
      <c r="C2547" s="11" t="s">
        <v>9</v>
      </c>
      <c r="D2547" s="11" t="s">
        <v>10</v>
      </c>
      <c r="E2547" s="13" t="s">
        <v>13</v>
      </c>
      <c r="F2547" s="11" t="s">
        <v>34</v>
      </c>
      <c r="G2547" s="11" t="s">
        <v>57</v>
      </c>
      <c r="H2547" s="13">
        <v>6106.8559999999998</v>
      </c>
    </row>
    <row r="2548" spans="1:8" x14ac:dyDescent="0.25">
      <c r="A2548" s="10">
        <v>36160</v>
      </c>
      <c r="B2548" s="11" t="s">
        <v>8</v>
      </c>
      <c r="C2548" s="11" t="s">
        <v>9</v>
      </c>
      <c r="D2548" s="11" t="s">
        <v>10</v>
      </c>
      <c r="E2548" s="13" t="s">
        <v>13</v>
      </c>
      <c r="F2548" s="11" t="s">
        <v>34</v>
      </c>
      <c r="G2548" s="11" t="s">
        <v>47</v>
      </c>
      <c r="H2548" s="13">
        <v>2238.056</v>
      </c>
    </row>
    <row r="2549" spans="1:8" x14ac:dyDescent="0.25">
      <c r="A2549" s="10">
        <v>36160</v>
      </c>
      <c r="B2549" s="11" t="s">
        <v>8</v>
      </c>
      <c r="C2549" s="11" t="s">
        <v>9</v>
      </c>
      <c r="D2549" s="11" t="s">
        <v>10</v>
      </c>
      <c r="E2549" s="13" t="s">
        <v>13</v>
      </c>
      <c r="F2549" s="11" t="s">
        <v>34</v>
      </c>
      <c r="G2549" s="11" t="s">
        <v>36</v>
      </c>
      <c r="H2549" s="13">
        <v>7095.9470000000001</v>
      </c>
    </row>
    <row r="2550" spans="1:8" x14ac:dyDescent="0.25">
      <c r="A2550" s="10">
        <v>36160</v>
      </c>
      <c r="B2550" s="11" t="s">
        <v>8</v>
      </c>
      <c r="C2550" s="11" t="s">
        <v>9</v>
      </c>
      <c r="D2550" s="11" t="s">
        <v>10</v>
      </c>
      <c r="E2550" s="13" t="s">
        <v>13</v>
      </c>
      <c r="F2550" s="11" t="s">
        <v>42</v>
      </c>
      <c r="G2550" s="11" t="s">
        <v>594</v>
      </c>
      <c r="H2550" s="13">
        <v>1518</v>
      </c>
    </row>
    <row r="2551" spans="1:8" x14ac:dyDescent="0.25">
      <c r="A2551" s="10">
        <v>36160</v>
      </c>
      <c r="B2551" s="11" t="s">
        <v>8</v>
      </c>
      <c r="C2551" s="11" t="s">
        <v>9</v>
      </c>
      <c r="D2551" s="11" t="s">
        <v>10</v>
      </c>
      <c r="E2551" s="13" t="s">
        <v>13</v>
      </c>
      <c r="F2551" s="11" t="s">
        <v>42</v>
      </c>
      <c r="G2551" s="11" t="s">
        <v>595</v>
      </c>
      <c r="H2551" s="13">
        <v>1497.9</v>
      </c>
    </row>
    <row r="2552" spans="1:8" x14ac:dyDescent="0.25">
      <c r="A2552" s="10">
        <v>36160</v>
      </c>
      <c r="B2552" s="11" t="s">
        <v>8</v>
      </c>
      <c r="C2552" s="11" t="s">
        <v>9</v>
      </c>
      <c r="D2552" s="11" t="s">
        <v>10</v>
      </c>
      <c r="E2552" s="13" t="s">
        <v>13</v>
      </c>
      <c r="F2552" s="11" t="s">
        <v>14</v>
      </c>
      <c r="G2552" s="11" t="s">
        <v>94</v>
      </c>
      <c r="H2552" s="13">
        <v>7562.4880000000003</v>
      </c>
    </row>
    <row r="2553" spans="1:8" x14ac:dyDescent="0.25">
      <c r="A2553" s="10">
        <v>36160</v>
      </c>
      <c r="B2553" s="11" t="s">
        <v>8</v>
      </c>
      <c r="C2553" s="11" t="s">
        <v>9</v>
      </c>
      <c r="D2553" s="11" t="s">
        <v>10</v>
      </c>
      <c r="E2553" s="13" t="s">
        <v>13</v>
      </c>
      <c r="F2553" s="11" t="s">
        <v>14</v>
      </c>
      <c r="G2553" s="11" t="s">
        <v>596</v>
      </c>
      <c r="H2553" s="13">
        <v>2250</v>
      </c>
    </row>
    <row r="2554" spans="1:8" x14ac:dyDescent="0.25">
      <c r="A2554" s="10">
        <v>36160</v>
      </c>
      <c r="B2554" s="11" t="s">
        <v>8</v>
      </c>
      <c r="C2554" s="11" t="s">
        <v>9</v>
      </c>
      <c r="D2554" s="11" t="s">
        <v>10</v>
      </c>
      <c r="E2554" s="13" t="s">
        <v>13</v>
      </c>
      <c r="F2554" s="11" t="s">
        <v>14</v>
      </c>
      <c r="G2554" s="11" t="s">
        <v>597</v>
      </c>
      <c r="H2554" s="13">
        <v>905</v>
      </c>
    </row>
    <row r="2555" spans="1:8" x14ac:dyDescent="0.25">
      <c r="A2555" s="10">
        <v>36160</v>
      </c>
      <c r="B2555" s="11" t="s">
        <v>8</v>
      </c>
      <c r="C2555" s="11" t="s">
        <v>9</v>
      </c>
      <c r="D2555" s="11" t="s">
        <v>10</v>
      </c>
      <c r="E2555" s="13" t="s">
        <v>13</v>
      </c>
      <c r="F2555" s="11" t="s">
        <v>11</v>
      </c>
      <c r="G2555" s="11" t="s">
        <v>598</v>
      </c>
      <c r="H2555" s="13">
        <v>3375.7249999999999</v>
      </c>
    </row>
    <row r="2556" spans="1:8" x14ac:dyDescent="0.25">
      <c r="A2556" s="10">
        <v>36160</v>
      </c>
      <c r="B2556" s="11" t="s">
        <v>8</v>
      </c>
      <c r="C2556" s="11" t="s">
        <v>9</v>
      </c>
      <c r="D2556" s="11" t="s">
        <v>10</v>
      </c>
      <c r="E2556" s="13" t="s">
        <v>13</v>
      </c>
      <c r="F2556" s="11" t="s">
        <v>11</v>
      </c>
      <c r="G2556" s="11" t="s">
        <v>150</v>
      </c>
      <c r="H2556" s="13">
        <v>6939.0240000000003</v>
      </c>
    </row>
    <row r="2557" spans="1:8" x14ac:dyDescent="0.25">
      <c r="A2557" s="10">
        <v>36160</v>
      </c>
      <c r="B2557" s="11" t="s">
        <v>8</v>
      </c>
      <c r="C2557" s="11" t="s">
        <v>9</v>
      </c>
      <c r="D2557" s="11" t="s">
        <v>10</v>
      </c>
      <c r="E2557" s="13" t="s">
        <v>13</v>
      </c>
      <c r="F2557" s="11" t="s">
        <v>11</v>
      </c>
      <c r="G2557" s="11" t="s">
        <v>576</v>
      </c>
      <c r="H2557" s="13">
        <v>16209.892</v>
      </c>
    </row>
    <row r="2558" spans="1:8" x14ac:dyDescent="0.25">
      <c r="A2558" s="10">
        <v>36160</v>
      </c>
      <c r="B2558" s="11" t="s">
        <v>8</v>
      </c>
      <c r="C2558" s="11" t="s">
        <v>9</v>
      </c>
      <c r="D2558" s="11" t="s">
        <v>10</v>
      </c>
      <c r="E2558" s="13" t="s">
        <v>13</v>
      </c>
      <c r="F2558" s="11" t="s">
        <v>126</v>
      </c>
      <c r="G2558" s="11" t="s">
        <v>599</v>
      </c>
      <c r="H2558" s="13">
        <v>3390.7489999999998</v>
      </c>
    </row>
    <row r="2559" spans="1:8" x14ac:dyDescent="0.25">
      <c r="A2559" s="10">
        <v>36160</v>
      </c>
      <c r="B2559" s="11" t="s">
        <v>8</v>
      </c>
      <c r="C2559" s="11" t="s">
        <v>9</v>
      </c>
      <c r="D2559" s="11" t="s">
        <v>10</v>
      </c>
      <c r="E2559" s="13" t="s">
        <v>13</v>
      </c>
      <c r="F2559" s="11" t="s">
        <v>126</v>
      </c>
      <c r="G2559" s="11" t="s">
        <v>570</v>
      </c>
      <c r="H2559" s="13">
        <v>1675</v>
      </c>
    </row>
    <row r="2560" spans="1:8" x14ac:dyDescent="0.25">
      <c r="A2560" s="10">
        <v>36160</v>
      </c>
      <c r="B2560" s="11" t="s">
        <v>8</v>
      </c>
      <c r="C2560" s="11" t="s">
        <v>9</v>
      </c>
      <c r="D2560" s="11" t="s">
        <v>10</v>
      </c>
      <c r="E2560" s="13" t="s">
        <v>13</v>
      </c>
      <c r="F2560" s="11" t="s">
        <v>126</v>
      </c>
      <c r="G2560" s="11" t="s">
        <v>600</v>
      </c>
      <c r="H2560" s="13">
        <v>100</v>
      </c>
    </row>
    <row r="2561" spans="1:8" x14ac:dyDescent="0.25">
      <c r="A2561" s="10">
        <v>36160</v>
      </c>
      <c r="B2561" s="11" t="s">
        <v>8</v>
      </c>
      <c r="C2561" s="11" t="s">
        <v>9</v>
      </c>
      <c r="D2561" s="11" t="s">
        <v>10</v>
      </c>
      <c r="E2561" s="13" t="s">
        <v>188</v>
      </c>
      <c r="F2561" s="11" t="s">
        <v>188</v>
      </c>
      <c r="G2561" s="11" t="s">
        <v>602</v>
      </c>
      <c r="H2561" s="13">
        <v>702.245</v>
      </c>
    </row>
    <row r="2562" spans="1:8" x14ac:dyDescent="0.25">
      <c r="A2562" s="10">
        <v>36160</v>
      </c>
      <c r="B2562" s="11" t="s">
        <v>8</v>
      </c>
      <c r="C2562" s="11" t="s">
        <v>9</v>
      </c>
      <c r="D2562" s="11" t="s">
        <v>10</v>
      </c>
      <c r="E2562" s="13" t="s">
        <v>188</v>
      </c>
      <c r="F2562" s="11" t="s">
        <v>188</v>
      </c>
      <c r="G2562" s="11" t="s">
        <v>187</v>
      </c>
      <c r="H2562" s="13">
        <v>8918.4349999999995</v>
      </c>
    </row>
    <row r="2563" spans="1:8" x14ac:dyDescent="0.25">
      <c r="A2563" s="10">
        <v>36160</v>
      </c>
      <c r="B2563" s="11" t="s">
        <v>8</v>
      </c>
      <c r="C2563" s="11" t="s">
        <v>463</v>
      </c>
      <c r="D2563" s="11" t="s">
        <v>464</v>
      </c>
      <c r="E2563" s="13" t="s">
        <v>89</v>
      </c>
      <c r="F2563" s="11" t="s">
        <v>102</v>
      </c>
      <c r="G2563" s="11" t="s">
        <v>103</v>
      </c>
      <c r="H2563" s="13">
        <v>340</v>
      </c>
    </row>
    <row r="2564" spans="1:8" x14ac:dyDescent="0.25">
      <c r="A2564" s="10">
        <v>36160</v>
      </c>
      <c r="B2564" s="11" t="s">
        <v>8</v>
      </c>
      <c r="C2564" s="11" t="s">
        <v>463</v>
      </c>
      <c r="D2564" s="11" t="s">
        <v>464</v>
      </c>
      <c r="E2564" s="13" t="s">
        <v>13</v>
      </c>
      <c r="F2564" s="11" t="s">
        <v>71</v>
      </c>
      <c r="G2564" s="11" t="s">
        <v>200</v>
      </c>
      <c r="H2564" s="13">
        <v>525</v>
      </c>
    </row>
    <row r="2565" spans="1:8" x14ac:dyDescent="0.25">
      <c r="A2565" s="10">
        <v>36160</v>
      </c>
      <c r="B2565" s="11" t="s">
        <v>97</v>
      </c>
      <c r="C2565" s="11" t="s">
        <v>98</v>
      </c>
      <c r="D2565" s="11" t="s">
        <v>99</v>
      </c>
      <c r="E2565" s="13" t="s">
        <v>89</v>
      </c>
      <c r="F2565" s="11" t="s">
        <v>102</v>
      </c>
      <c r="G2565" s="11" t="s">
        <v>103</v>
      </c>
      <c r="H2565" s="13">
        <v>783.45500000000004</v>
      </c>
    </row>
    <row r="2566" spans="1:8" x14ac:dyDescent="0.25">
      <c r="A2566" s="10">
        <v>36160</v>
      </c>
      <c r="B2566" s="11" t="s">
        <v>97</v>
      </c>
      <c r="C2566" s="11" t="s">
        <v>98</v>
      </c>
      <c r="D2566" s="11" t="s">
        <v>99</v>
      </c>
      <c r="E2566" s="13" t="s">
        <v>13</v>
      </c>
      <c r="F2566" s="11" t="s">
        <v>71</v>
      </c>
      <c r="G2566" s="11" t="s">
        <v>230</v>
      </c>
      <c r="H2566" s="13">
        <v>210</v>
      </c>
    </row>
    <row r="2567" spans="1:8" x14ac:dyDescent="0.25">
      <c r="A2567" s="10">
        <v>36160</v>
      </c>
      <c r="B2567" s="11" t="s">
        <v>97</v>
      </c>
      <c r="C2567" s="11" t="s">
        <v>98</v>
      </c>
      <c r="D2567" s="11" t="s">
        <v>467</v>
      </c>
      <c r="E2567" s="13" t="s">
        <v>89</v>
      </c>
      <c r="F2567" s="11" t="s">
        <v>90</v>
      </c>
      <c r="G2567" s="11" t="s">
        <v>90</v>
      </c>
      <c r="H2567" s="13">
        <v>250</v>
      </c>
    </row>
    <row r="2568" spans="1:8" x14ac:dyDescent="0.25">
      <c r="A2568" s="10">
        <v>36160</v>
      </c>
      <c r="B2568" s="11" t="s">
        <v>97</v>
      </c>
      <c r="C2568" s="11" t="s">
        <v>98</v>
      </c>
      <c r="D2568" s="11" t="s">
        <v>465</v>
      </c>
      <c r="E2568" s="13" t="s">
        <v>610</v>
      </c>
      <c r="F2568" s="11" t="s">
        <v>611</v>
      </c>
      <c r="G2568" s="11" t="s">
        <v>611</v>
      </c>
      <c r="H2568" s="13">
        <v>360</v>
      </c>
    </row>
    <row r="2569" spans="1:8" x14ac:dyDescent="0.25">
      <c r="A2569" s="10">
        <v>36160</v>
      </c>
      <c r="B2569" s="11" t="s">
        <v>97</v>
      </c>
      <c r="C2569" s="11" t="s">
        <v>98</v>
      </c>
      <c r="D2569" s="11" t="s">
        <v>465</v>
      </c>
      <c r="E2569" s="13" t="s">
        <v>188</v>
      </c>
      <c r="F2569" s="11" t="s">
        <v>188</v>
      </c>
      <c r="G2569" s="11" t="s">
        <v>602</v>
      </c>
      <c r="H2569" s="13">
        <v>596.5</v>
      </c>
    </row>
    <row r="2570" spans="1:8" x14ac:dyDescent="0.25">
      <c r="A2570" s="10">
        <v>36160</v>
      </c>
      <c r="B2570" s="11" t="s">
        <v>97</v>
      </c>
      <c r="C2570" s="11" t="s">
        <v>67</v>
      </c>
      <c r="D2570" s="11" t="s">
        <v>499</v>
      </c>
      <c r="E2570" s="13" t="s">
        <v>13</v>
      </c>
      <c r="F2570" s="11" t="s">
        <v>11</v>
      </c>
      <c r="G2570" s="11" t="s">
        <v>576</v>
      </c>
      <c r="H2570" s="13">
        <v>391.55</v>
      </c>
    </row>
    <row r="2571" spans="1:8" x14ac:dyDescent="0.25">
      <c r="A2571" s="10">
        <v>36160</v>
      </c>
      <c r="B2571" s="11" t="s">
        <v>97</v>
      </c>
      <c r="C2571" s="11" t="s">
        <v>130</v>
      </c>
      <c r="D2571" s="11" t="s">
        <v>288</v>
      </c>
      <c r="E2571" s="13" t="s">
        <v>89</v>
      </c>
      <c r="F2571" s="11" t="s">
        <v>90</v>
      </c>
      <c r="G2571" s="11" t="s">
        <v>90</v>
      </c>
      <c r="H2571" s="13">
        <v>450</v>
      </c>
    </row>
    <row r="2572" spans="1:8" x14ac:dyDescent="0.25">
      <c r="A2572" s="10">
        <v>36160</v>
      </c>
      <c r="B2572" s="11" t="s">
        <v>97</v>
      </c>
      <c r="C2572" s="11" t="s">
        <v>130</v>
      </c>
      <c r="D2572" s="11" t="s">
        <v>288</v>
      </c>
      <c r="E2572" s="13" t="s">
        <v>89</v>
      </c>
      <c r="F2572" s="11" t="s">
        <v>102</v>
      </c>
      <c r="G2572" s="11" t="s">
        <v>103</v>
      </c>
      <c r="H2572" s="13">
        <v>206.74299999999999</v>
      </c>
    </row>
    <row r="2573" spans="1:8" x14ac:dyDescent="0.25">
      <c r="A2573" s="10">
        <v>36160</v>
      </c>
      <c r="B2573" s="11" t="s">
        <v>97</v>
      </c>
      <c r="C2573" s="11" t="s">
        <v>130</v>
      </c>
      <c r="D2573" s="11" t="s">
        <v>288</v>
      </c>
      <c r="E2573" s="13" t="s">
        <v>13</v>
      </c>
      <c r="F2573" s="11" t="s">
        <v>71</v>
      </c>
      <c r="G2573" s="11" t="s">
        <v>117</v>
      </c>
      <c r="H2573" s="13">
        <v>100</v>
      </c>
    </row>
    <row r="2574" spans="1:8" x14ac:dyDescent="0.25">
      <c r="A2574" s="10">
        <v>36160</v>
      </c>
      <c r="B2574" s="11" t="s">
        <v>97</v>
      </c>
      <c r="C2574" s="11" t="s">
        <v>130</v>
      </c>
      <c r="D2574" s="11" t="s">
        <v>288</v>
      </c>
      <c r="E2574" s="13" t="s">
        <v>13</v>
      </c>
      <c r="F2574" s="11" t="s">
        <v>571</v>
      </c>
      <c r="G2574" s="11" t="s">
        <v>133</v>
      </c>
      <c r="H2574" s="13">
        <v>225</v>
      </c>
    </row>
    <row r="2575" spans="1:8" x14ac:dyDescent="0.25">
      <c r="A2575" s="10">
        <v>36160</v>
      </c>
      <c r="B2575" s="11" t="s">
        <v>97</v>
      </c>
      <c r="C2575" s="11" t="s">
        <v>130</v>
      </c>
      <c r="D2575" s="11" t="s">
        <v>288</v>
      </c>
      <c r="E2575" s="13" t="s">
        <v>13</v>
      </c>
      <c r="F2575" s="11" t="s">
        <v>138</v>
      </c>
      <c r="G2575" s="11" t="s">
        <v>583</v>
      </c>
      <c r="H2575" s="13">
        <v>500</v>
      </c>
    </row>
    <row r="2576" spans="1:8" x14ac:dyDescent="0.25">
      <c r="A2576" s="10">
        <v>36160</v>
      </c>
      <c r="B2576" s="11" t="s">
        <v>97</v>
      </c>
      <c r="C2576" s="11" t="s">
        <v>130</v>
      </c>
      <c r="D2576" s="11" t="s">
        <v>288</v>
      </c>
      <c r="E2576" s="13" t="s">
        <v>13</v>
      </c>
      <c r="F2576" s="11" t="s">
        <v>138</v>
      </c>
      <c r="G2576" s="11" t="s">
        <v>584</v>
      </c>
      <c r="H2576" s="13">
        <v>650</v>
      </c>
    </row>
    <row r="2577" spans="1:8" x14ac:dyDescent="0.25">
      <c r="A2577" s="10">
        <v>36160</v>
      </c>
      <c r="B2577" s="11" t="s">
        <v>97</v>
      </c>
      <c r="C2577" s="11" t="s">
        <v>130</v>
      </c>
      <c r="D2577" s="11" t="s">
        <v>288</v>
      </c>
      <c r="E2577" s="13" t="s">
        <v>13</v>
      </c>
      <c r="F2577" s="11" t="s">
        <v>19</v>
      </c>
      <c r="G2577" s="11" t="s">
        <v>573</v>
      </c>
      <c r="H2577" s="13">
        <v>123.91200000000001</v>
      </c>
    </row>
    <row r="2578" spans="1:8" x14ac:dyDescent="0.25">
      <c r="A2578" s="10">
        <v>36160</v>
      </c>
      <c r="B2578" s="11" t="s">
        <v>97</v>
      </c>
      <c r="C2578" s="11" t="s">
        <v>130</v>
      </c>
      <c r="D2578" s="11" t="s">
        <v>288</v>
      </c>
      <c r="E2578" s="13" t="s">
        <v>13</v>
      </c>
      <c r="F2578" s="11" t="s">
        <v>11</v>
      </c>
      <c r="G2578" s="11" t="s">
        <v>576</v>
      </c>
      <c r="H2578" s="13">
        <v>551.43799999999999</v>
      </c>
    </row>
    <row r="2579" spans="1:8" x14ac:dyDescent="0.25">
      <c r="A2579" s="10">
        <v>36160</v>
      </c>
      <c r="B2579" s="11" t="s">
        <v>97</v>
      </c>
      <c r="C2579" s="11" t="s">
        <v>130</v>
      </c>
      <c r="D2579" s="11" t="s">
        <v>280</v>
      </c>
      <c r="E2579" s="13" t="s">
        <v>13</v>
      </c>
      <c r="F2579" s="11" t="s">
        <v>19</v>
      </c>
      <c r="G2579" s="11" t="s">
        <v>573</v>
      </c>
      <c r="H2579" s="13">
        <v>724.78700000000003</v>
      </c>
    </row>
    <row r="2580" spans="1:8" x14ac:dyDescent="0.25">
      <c r="A2580" s="10">
        <v>36160</v>
      </c>
      <c r="B2580" s="11" t="s">
        <v>97</v>
      </c>
      <c r="C2580" s="11" t="s">
        <v>130</v>
      </c>
      <c r="D2580" s="11" t="s">
        <v>131</v>
      </c>
      <c r="E2580" s="13" t="s">
        <v>89</v>
      </c>
      <c r="F2580" s="11" t="s">
        <v>90</v>
      </c>
      <c r="G2580" s="11" t="s">
        <v>90</v>
      </c>
      <c r="H2580" s="13">
        <v>200</v>
      </c>
    </row>
    <row r="2581" spans="1:8" x14ac:dyDescent="0.25">
      <c r="A2581" s="10">
        <v>36160</v>
      </c>
      <c r="B2581" s="11" t="s">
        <v>97</v>
      </c>
      <c r="C2581" s="11" t="s">
        <v>130</v>
      </c>
      <c r="D2581" s="11" t="s">
        <v>131</v>
      </c>
      <c r="E2581" s="13" t="s">
        <v>13</v>
      </c>
      <c r="F2581" s="11" t="s">
        <v>71</v>
      </c>
      <c r="G2581" s="11" t="s">
        <v>230</v>
      </c>
      <c r="H2581" s="13">
        <v>400</v>
      </c>
    </row>
    <row r="2582" spans="1:8" x14ac:dyDescent="0.25">
      <c r="A2582" s="10">
        <v>36160</v>
      </c>
      <c r="B2582" s="11" t="s">
        <v>97</v>
      </c>
      <c r="C2582" s="11" t="s">
        <v>130</v>
      </c>
      <c r="D2582" s="11" t="s">
        <v>131</v>
      </c>
      <c r="E2582" s="13" t="s">
        <v>13</v>
      </c>
      <c r="F2582" s="11" t="s">
        <v>71</v>
      </c>
      <c r="G2582" s="11" t="s">
        <v>200</v>
      </c>
      <c r="H2582" s="13">
        <v>500</v>
      </c>
    </row>
    <row r="2583" spans="1:8" x14ac:dyDescent="0.25">
      <c r="A2583" s="10">
        <v>36160</v>
      </c>
      <c r="B2583" s="11" t="s">
        <v>97</v>
      </c>
      <c r="C2583" s="11" t="s">
        <v>130</v>
      </c>
      <c r="D2583" s="11" t="s">
        <v>131</v>
      </c>
      <c r="E2583" s="13" t="s">
        <v>13</v>
      </c>
      <c r="F2583" s="11" t="s">
        <v>71</v>
      </c>
      <c r="G2583" s="11" t="s">
        <v>117</v>
      </c>
      <c r="H2583" s="13">
        <v>401.10899999999998</v>
      </c>
    </row>
    <row r="2584" spans="1:8" x14ac:dyDescent="0.25">
      <c r="A2584" s="10">
        <v>36160</v>
      </c>
      <c r="B2584" s="11" t="s">
        <v>97</v>
      </c>
      <c r="C2584" s="11" t="s">
        <v>130</v>
      </c>
      <c r="D2584" s="11" t="s">
        <v>131</v>
      </c>
      <c r="E2584" s="13" t="s">
        <v>13</v>
      </c>
      <c r="F2584" s="11" t="s">
        <v>571</v>
      </c>
      <c r="G2584" s="11" t="s">
        <v>364</v>
      </c>
      <c r="H2584" s="13">
        <v>350.08100000000002</v>
      </c>
    </row>
    <row r="2585" spans="1:8" x14ac:dyDescent="0.25">
      <c r="A2585" s="10">
        <v>36160</v>
      </c>
      <c r="B2585" s="11" t="s">
        <v>97</v>
      </c>
      <c r="C2585" s="11" t="s">
        <v>130</v>
      </c>
      <c r="D2585" s="11" t="s">
        <v>131</v>
      </c>
      <c r="E2585" s="13" t="s">
        <v>13</v>
      </c>
      <c r="F2585" s="11" t="s">
        <v>138</v>
      </c>
      <c r="G2585" s="11" t="s">
        <v>205</v>
      </c>
      <c r="H2585" s="13">
        <v>1278.758</v>
      </c>
    </row>
    <row r="2586" spans="1:8" x14ac:dyDescent="0.25">
      <c r="A2586" s="10">
        <v>36160</v>
      </c>
      <c r="B2586" s="11" t="s">
        <v>97</v>
      </c>
      <c r="C2586" s="11" t="s">
        <v>130</v>
      </c>
      <c r="D2586" s="11" t="s">
        <v>131</v>
      </c>
      <c r="E2586" s="13" t="s">
        <v>13</v>
      </c>
      <c r="F2586" s="11" t="s">
        <v>19</v>
      </c>
      <c r="G2586" s="11" t="s">
        <v>574</v>
      </c>
      <c r="H2586" s="13">
        <v>1047.941</v>
      </c>
    </row>
    <row r="2587" spans="1:8" x14ac:dyDescent="0.25">
      <c r="A2587" s="10">
        <v>36160</v>
      </c>
      <c r="B2587" s="11" t="s">
        <v>97</v>
      </c>
      <c r="C2587" s="11" t="s">
        <v>130</v>
      </c>
      <c r="D2587" s="11" t="s">
        <v>131</v>
      </c>
      <c r="E2587" s="13" t="s">
        <v>13</v>
      </c>
      <c r="F2587" s="11" t="s">
        <v>11</v>
      </c>
      <c r="G2587" s="11" t="s">
        <v>150</v>
      </c>
      <c r="H2587" s="13">
        <v>372.92599999999999</v>
      </c>
    </row>
    <row r="2588" spans="1:8" x14ac:dyDescent="0.25">
      <c r="A2588" s="10">
        <v>36160</v>
      </c>
      <c r="B2588" s="11" t="s">
        <v>97</v>
      </c>
      <c r="C2588" s="11" t="s">
        <v>130</v>
      </c>
      <c r="D2588" s="11" t="s">
        <v>131</v>
      </c>
      <c r="E2588" s="13" t="s">
        <v>13</v>
      </c>
      <c r="F2588" s="11" t="s">
        <v>126</v>
      </c>
      <c r="G2588" s="11" t="s">
        <v>570</v>
      </c>
      <c r="H2588" s="13">
        <v>550</v>
      </c>
    </row>
    <row r="2589" spans="1:8" x14ac:dyDescent="0.25">
      <c r="A2589" s="10">
        <v>36160</v>
      </c>
      <c r="B2589" s="11" t="s">
        <v>97</v>
      </c>
      <c r="C2589" s="11" t="s">
        <v>130</v>
      </c>
      <c r="D2589" s="11" t="s">
        <v>131</v>
      </c>
      <c r="E2589" s="13" t="s">
        <v>610</v>
      </c>
      <c r="F2589" s="11" t="s">
        <v>611</v>
      </c>
      <c r="G2589" s="11" t="s">
        <v>611</v>
      </c>
      <c r="H2589" s="13">
        <v>200</v>
      </c>
    </row>
    <row r="2590" spans="1:8" x14ac:dyDescent="0.25">
      <c r="A2590" s="10">
        <v>36160</v>
      </c>
      <c r="B2590" s="11" t="s">
        <v>97</v>
      </c>
      <c r="C2590" s="11" t="s">
        <v>192</v>
      </c>
      <c r="D2590" s="11" t="s">
        <v>193</v>
      </c>
      <c r="E2590" s="13" t="s">
        <v>13</v>
      </c>
      <c r="F2590" s="11" t="s">
        <v>11</v>
      </c>
      <c r="G2590" s="11" t="s">
        <v>576</v>
      </c>
      <c r="H2590" s="13">
        <v>183</v>
      </c>
    </row>
    <row r="2591" spans="1:8" x14ac:dyDescent="0.25">
      <c r="A2591" s="10">
        <v>36191</v>
      </c>
      <c r="B2591" s="11" t="s">
        <v>8</v>
      </c>
      <c r="C2591" s="11" t="s">
        <v>67</v>
      </c>
      <c r="D2591" s="11" t="s">
        <v>459</v>
      </c>
      <c r="E2591" s="13" t="s">
        <v>89</v>
      </c>
      <c r="F2591" s="11" t="s">
        <v>577</v>
      </c>
      <c r="G2591" s="11" t="s">
        <v>609</v>
      </c>
      <c r="H2591" s="13">
        <v>135</v>
      </c>
    </row>
    <row r="2592" spans="1:8" x14ac:dyDescent="0.25">
      <c r="A2592" s="10">
        <v>36191</v>
      </c>
      <c r="B2592" s="11" t="s">
        <v>8</v>
      </c>
      <c r="C2592" s="11" t="s">
        <v>67</v>
      </c>
      <c r="D2592" s="11" t="s">
        <v>459</v>
      </c>
      <c r="E2592" s="13" t="s">
        <v>13</v>
      </c>
      <c r="F2592" s="11" t="s">
        <v>111</v>
      </c>
      <c r="G2592" s="11" t="s">
        <v>356</v>
      </c>
      <c r="H2592" s="13">
        <v>360</v>
      </c>
    </row>
    <row r="2593" spans="1:8" x14ac:dyDescent="0.25">
      <c r="A2593" s="10">
        <v>36191</v>
      </c>
      <c r="B2593" s="11" t="s">
        <v>8</v>
      </c>
      <c r="C2593" s="11" t="s">
        <v>67</v>
      </c>
      <c r="D2593" s="11" t="s">
        <v>455</v>
      </c>
      <c r="E2593" s="13" t="s">
        <v>13</v>
      </c>
      <c r="F2593" s="11" t="s">
        <v>126</v>
      </c>
      <c r="G2593" s="11" t="s">
        <v>570</v>
      </c>
      <c r="H2593" s="13">
        <v>175</v>
      </c>
    </row>
    <row r="2594" spans="1:8" x14ac:dyDescent="0.25">
      <c r="A2594" s="10">
        <v>36191</v>
      </c>
      <c r="B2594" s="11" t="s">
        <v>8</v>
      </c>
      <c r="C2594" s="11" t="s">
        <v>67</v>
      </c>
      <c r="D2594" s="11" t="s">
        <v>456</v>
      </c>
      <c r="E2594" s="13" t="s">
        <v>13</v>
      </c>
      <c r="F2594" s="11" t="s">
        <v>11</v>
      </c>
      <c r="G2594" s="11" t="s">
        <v>150</v>
      </c>
      <c r="H2594" s="13">
        <v>962</v>
      </c>
    </row>
    <row r="2595" spans="1:8" x14ac:dyDescent="0.25">
      <c r="A2595" s="10">
        <v>36191</v>
      </c>
      <c r="B2595" s="11" t="s">
        <v>8</v>
      </c>
      <c r="C2595" s="11" t="s">
        <v>67</v>
      </c>
      <c r="D2595" s="11" t="s">
        <v>68</v>
      </c>
      <c r="E2595" s="13" t="s">
        <v>13</v>
      </c>
      <c r="F2595" s="11" t="s">
        <v>571</v>
      </c>
      <c r="G2595" s="11" t="s">
        <v>572</v>
      </c>
      <c r="H2595" s="13">
        <v>150</v>
      </c>
    </row>
    <row r="2596" spans="1:8" x14ac:dyDescent="0.25">
      <c r="A2596" s="10">
        <v>36191</v>
      </c>
      <c r="B2596" s="11" t="s">
        <v>8</v>
      </c>
      <c r="C2596" s="11" t="s">
        <v>67</v>
      </c>
      <c r="D2596" s="11" t="s">
        <v>68</v>
      </c>
      <c r="E2596" s="13" t="s">
        <v>13</v>
      </c>
      <c r="F2596" s="11" t="s">
        <v>11</v>
      </c>
      <c r="G2596" s="11" t="s">
        <v>576</v>
      </c>
      <c r="H2596" s="13">
        <v>264.60000000000002</v>
      </c>
    </row>
    <row r="2597" spans="1:8" x14ac:dyDescent="0.25">
      <c r="A2597" s="10">
        <v>36191</v>
      </c>
      <c r="B2597" s="11" t="s">
        <v>8</v>
      </c>
      <c r="C2597" s="11" t="s">
        <v>67</v>
      </c>
      <c r="D2597" s="11" t="s">
        <v>457</v>
      </c>
      <c r="E2597" s="13" t="s">
        <v>13</v>
      </c>
      <c r="F2597" s="11" t="s">
        <v>126</v>
      </c>
      <c r="G2597" s="11" t="s">
        <v>570</v>
      </c>
      <c r="H2597" s="13">
        <v>475</v>
      </c>
    </row>
    <row r="2598" spans="1:8" x14ac:dyDescent="0.25">
      <c r="A2598" s="10">
        <v>36191</v>
      </c>
      <c r="B2598" s="11" t="s">
        <v>8</v>
      </c>
      <c r="C2598" s="11" t="s">
        <v>67</v>
      </c>
      <c r="D2598" s="11" t="s">
        <v>328</v>
      </c>
      <c r="E2598" s="13" t="s">
        <v>13</v>
      </c>
      <c r="F2598" s="11" t="s">
        <v>29</v>
      </c>
      <c r="G2598" s="11" t="s">
        <v>30</v>
      </c>
      <c r="H2598" s="13">
        <v>110</v>
      </c>
    </row>
    <row r="2599" spans="1:8" x14ac:dyDescent="0.25">
      <c r="A2599" s="10">
        <v>36191</v>
      </c>
      <c r="B2599" s="11" t="s">
        <v>8</v>
      </c>
      <c r="C2599" s="11" t="s">
        <v>67</v>
      </c>
      <c r="D2599" s="11" t="s">
        <v>328</v>
      </c>
      <c r="E2599" s="13" t="s">
        <v>13</v>
      </c>
      <c r="F2599" s="11" t="s">
        <v>571</v>
      </c>
      <c r="G2599" s="11" t="s">
        <v>572</v>
      </c>
      <c r="H2599" s="13">
        <v>350</v>
      </c>
    </row>
    <row r="2600" spans="1:8" x14ac:dyDescent="0.25">
      <c r="A2600" s="10">
        <v>36191</v>
      </c>
      <c r="B2600" s="11" t="s">
        <v>8</v>
      </c>
      <c r="C2600" s="11" t="s">
        <v>67</v>
      </c>
      <c r="D2600" s="11" t="s">
        <v>328</v>
      </c>
      <c r="E2600" s="13" t="s">
        <v>13</v>
      </c>
      <c r="F2600" s="11" t="s">
        <v>19</v>
      </c>
      <c r="G2600" s="11" t="s">
        <v>573</v>
      </c>
      <c r="H2600" s="13">
        <v>1836.4</v>
      </c>
    </row>
    <row r="2601" spans="1:8" x14ac:dyDescent="0.25">
      <c r="A2601" s="10">
        <v>36191</v>
      </c>
      <c r="B2601" s="11" t="s">
        <v>8</v>
      </c>
      <c r="C2601" s="11" t="s">
        <v>67</v>
      </c>
      <c r="D2601" s="11" t="s">
        <v>328</v>
      </c>
      <c r="E2601" s="13" t="s">
        <v>13</v>
      </c>
      <c r="F2601" s="11" t="s">
        <v>34</v>
      </c>
      <c r="G2601" s="11" t="s">
        <v>36</v>
      </c>
      <c r="H2601" s="13">
        <v>125</v>
      </c>
    </row>
    <row r="2602" spans="1:8" x14ac:dyDescent="0.25">
      <c r="A2602" s="10">
        <v>36191</v>
      </c>
      <c r="B2602" s="11" t="s">
        <v>8</v>
      </c>
      <c r="C2602" s="11" t="s">
        <v>67</v>
      </c>
      <c r="D2602" s="11" t="s">
        <v>328</v>
      </c>
      <c r="E2602" s="13" t="s">
        <v>13</v>
      </c>
      <c r="F2602" s="11" t="s">
        <v>11</v>
      </c>
      <c r="G2602" s="11" t="s">
        <v>576</v>
      </c>
      <c r="H2602" s="13">
        <v>1791.9</v>
      </c>
    </row>
    <row r="2603" spans="1:8" x14ac:dyDescent="0.25">
      <c r="A2603" s="10">
        <v>36191</v>
      </c>
      <c r="B2603" s="11" t="s">
        <v>8</v>
      </c>
      <c r="C2603" s="11" t="s">
        <v>67</v>
      </c>
      <c r="D2603" s="11" t="s">
        <v>328</v>
      </c>
      <c r="E2603" s="13" t="s">
        <v>13</v>
      </c>
      <c r="F2603" s="11" t="s">
        <v>126</v>
      </c>
      <c r="G2603" s="11" t="s">
        <v>570</v>
      </c>
      <c r="H2603" s="13">
        <v>174.5</v>
      </c>
    </row>
    <row r="2604" spans="1:8" x14ac:dyDescent="0.25">
      <c r="A2604" s="10">
        <v>36191</v>
      </c>
      <c r="B2604" s="11" t="s">
        <v>8</v>
      </c>
      <c r="C2604" s="11" t="s">
        <v>67</v>
      </c>
      <c r="D2604" s="11" t="s">
        <v>328</v>
      </c>
      <c r="E2604" s="13" t="s">
        <v>188</v>
      </c>
      <c r="F2604" s="11" t="s">
        <v>188</v>
      </c>
      <c r="G2604" s="11" t="s">
        <v>187</v>
      </c>
      <c r="H2604" s="13">
        <v>2550</v>
      </c>
    </row>
    <row r="2605" spans="1:8" x14ac:dyDescent="0.25">
      <c r="A2605" s="10">
        <v>36191</v>
      </c>
      <c r="B2605" s="11" t="s">
        <v>8</v>
      </c>
      <c r="C2605" s="11" t="s">
        <v>9</v>
      </c>
      <c r="D2605" s="11" t="s">
        <v>251</v>
      </c>
      <c r="E2605" s="13" t="s">
        <v>13</v>
      </c>
      <c r="F2605" s="11" t="s">
        <v>161</v>
      </c>
      <c r="G2605" s="11" t="s">
        <v>162</v>
      </c>
      <c r="H2605" s="13">
        <v>426.6</v>
      </c>
    </row>
    <row r="2606" spans="1:8" x14ac:dyDescent="0.25">
      <c r="A2606" s="10">
        <v>36191</v>
      </c>
      <c r="B2606" s="11" t="s">
        <v>8</v>
      </c>
      <c r="C2606" s="11" t="s">
        <v>9</v>
      </c>
      <c r="D2606" s="11" t="s">
        <v>251</v>
      </c>
      <c r="E2606" s="13" t="s">
        <v>13</v>
      </c>
      <c r="F2606" s="11" t="s">
        <v>11</v>
      </c>
      <c r="G2606" s="11" t="s">
        <v>576</v>
      </c>
      <c r="H2606" s="13">
        <v>300</v>
      </c>
    </row>
    <row r="2607" spans="1:8" x14ac:dyDescent="0.25">
      <c r="A2607" s="10">
        <v>36191</v>
      </c>
      <c r="B2607" s="11" t="s">
        <v>8</v>
      </c>
      <c r="C2607" s="11" t="s">
        <v>9</v>
      </c>
      <c r="D2607" s="11" t="s">
        <v>251</v>
      </c>
      <c r="E2607" s="13" t="s">
        <v>13</v>
      </c>
      <c r="F2607" s="11" t="s">
        <v>126</v>
      </c>
      <c r="G2607" s="11" t="s">
        <v>570</v>
      </c>
      <c r="H2607" s="13">
        <v>110</v>
      </c>
    </row>
    <row r="2608" spans="1:8" x14ac:dyDescent="0.25">
      <c r="A2608" s="10">
        <v>36191</v>
      </c>
      <c r="B2608" s="11" t="s">
        <v>8</v>
      </c>
      <c r="C2608" s="11" t="s">
        <v>9</v>
      </c>
      <c r="D2608" s="11" t="s">
        <v>153</v>
      </c>
      <c r="E2608" s="13" t="s">
        <v>13</v>
      </c>
      <c r="F2608" s="11" t="s">
        <v>71</v>
      </c>
      <c r="G2608" s="11" t="s">
        <v>575</v>
      </c>
      <c r="H2608" s="13">
        <v>125</v>
      </c>
    </row>
    <row r="2609" spans="1:8" x14ac:dyDescent="0.25">
      <c r="A2609" s="10">
        <v>36191</v>
      </c>
      <c r="B2609" s="11" t="s">
        <v>8</v>
      </c>
      <c r="C2609" s="11" t="s">
        <v>9</v>
      </c>
      <c r="D2609" s="11" t="s">
        <v>153</v>
      </c>
      <c r="E2609" s="13" t="s">
        <v>13</v>
      </c>
      <c r="F2609" s="11" t="s">
        <v>71</v>
      </c>
      <c r="G2609" s="11" t="s">
        <v>230</v>
      </c>
      <c r="H2609" s="13">
        <v>1749.9</v>
      </c>
    </row>
    <row r="2610" spans="1:8" x14ac:dyDescent="0.25">
      <c r="A2610" s="10">
        <v>36191</v>
      </c>
      <c r="B2610" s="11" t="s">
        <v>8</v>
      </c>
      <c r="C2610" s="11" t="s">
        <v>9</v>
      </c>
      <c r="D2610" s="11" t="s">
        <v>153</v>
      </c>
      <c r="E2610" s="13" t="s">
        <v>13</v>
      </c>
      <c r="F2610" s="11" t="s">
        <v>71</v>
      </c>
      <c r="G2610" s="11" t="s">
        <v>200</v>
      </c>
      <c r="H2610" s="13">
        <v>325</v>
      </c>
    </row>
    <row r="2611" spans="1:8" x14ac:dyDescent="0.25">
      <c r="A2611" s="10">
        <v>36191</v>
      </c>
      <c r="B2611" s="11" t="s">
        <v>8</v>
      </c>
      <c r="C2611" s="11" t="s">
        <v>9</v>
      </c>
      <c r="D2611" s="11" t="s">
        <v>153</v>
      </c>
      <c r="E2611" s="13" t="s">
        <v>13</v>
      </c>
      <c r="F2611" s="11" t="s">
        <v>71</v>
      </c>
      <c r="G2611" s="11" t="s">
        <v>117</v>
      </c>
      <c r="H2611" s="13">
        <v>340</v>
      </c>
    </row>
    <row r="2612" spans="1:8" x14ac:dyDescent="0.25">
      <c r="A2612" s="10">
        <v>36191</v>
      </c>
      <c r="B2612" s="11" t="s">
        <v>8</v>
      </c>
      <c r="C2612" s="11" t="s">
        <v>9</v>
      </c>
      <c r="D2612" s="11" t="s">
        <v>153</v>
      </c>
      <c r="E2612" s="13" t="s">
        <v>13</v>
      </c>
      <c r="F2612" s="11" t="s">
        <v>161</v>
      </c>
      <c r="G2612" s="11" t="s">
        <v>162</v>
      </c>
      <c r="H2612" s="13">
        <v>167.5</v>
      </c>
    </row>
    <row r="2613" spans="1:8" x14ac:dyDescent="0.25">
      <c r="A2613" s="10">
        <v>36191</v>
      </c>
      <c r="B2613" s="11" t="s">
        <v>8</v>
      </c>
      <c r="C2613" s="11" t="s">
        <v>9</v>
      </c>
      <c r="D2613" s="11" t="s">
        <v>153</v>
      </c>
      <c r="E2613" s="13" t="s">
        <v>13</v>
      </c>
      <c r="F2613" s="11" t="s">
        <v>161</v>
      </c>
      <c r="G2613" s="11" t="s">
        <v>167</v>
      </c>
      <c r="H2613" s="13">
        <v>264.89999999999998</v>
      </c>
    </row>
    <row r="2614" spans="1:8" x14ac:dyDescent="0.25">
      <c r="A2614" s="10">
        <v>36191</v>
      </c>
      <c r="B2614" s="11" t="s">
        <v>8</v>
      </c>
      <c r="C2614" s="11" t="s">
        <v>9</v>
      </c>
      <c r="D2614" s="11" t="s">
        <v>153</v>
      </c>
      <c r="E2614" s="13" t="s">
        <v>13</v>
      </c>
      <c r="F2614" s="11" t="s">
        <v>571</v>
      </c>
      <c r="G2614" s="11" t="s">
        <v>364</v>
      </c>
      <c r="H2614" s="13">
        <v>285</v>
      </c>
    </row>
    <row r="2615" spans="1:8" x14ac:dyDescent="0.25">
      <c r="A2615" s="10">
        <v>36191</v>
      </c>
      <c r="B2615" s="11" t="s">
        <v>8</v>
      </c>
      <c r="C2615" s="11" t="s">
        <v>9</v>
      </c>
      <c r="D2615" s="11" t="s">
        <v>153</v>
      </c>
      <c r="E2615" s="13" t="s">
        <v>13</v>
      </c>
      <c r="F2615" s="11" t="s">
        <v>571</v>
      </c>
      <c r="G2615" s="11" t="s">
        <v>572</v>
      </c>
      <c r="H2615" s="13">
        <v>125</v>
      </c>
    </row>
    <row r="2616" spans="1:8" x14ac:dyDescent="0.25">
      <c r="A2616" s="10">
        <v>36191</v>
      </c>
      <c r="B2616" s="11" t="s">
        <v>8</v>
      </c>
      <c r="C2616" s="11" t="s">
        <v>9</v>
      </c>
      <c r="D2616" s="11" t="s">
        <v>153</v>
      </c>
      <c r="E2616" s="13" t="s">
        <v>13</v>
      </c>
      <c r="F2616" s="11" t="s">
        <v>138</v>
      </c>
      <c r="G2616" s="11" t="s">
        <v>205</v>
      </c>
      <c r="H2616" s="13">
        <v>1494.9</v>
      </c>
    </row>
    <row r="2617" spans="1:8" x14ac:dyDescent="0.25">
      <c r="A2617" s="10">
        <v>36191</v>
      </c>
      <c r="B2617" s="11" t="s">
        <v>8</v>
      </c>
      <c r="C2617" s="11" t="s">
        <v>9</v>
      </c>
      <c r="D2617" s="11" t="s">
        <v>153</v>
      </c>
      <c r="E2617" s="13" t="s">
        <v>13</v>
      </c>
      <c r="F2617" s="11" t="s">
        <v>19</v>
      </c>
      <c r="G2617" s="11" t="s">
        <v>589</v>
      </c>
      <c r="H2617" s="13">
        <v>125</v>
      </c>
    </row>
    <row r="2618" spans="1:8" x14ac:dyDescent="0.25">
      <c r="A2618" s="10">
        <v>36191</v>
      </c>
      <c r="B2618" s="11" t="s">
        <v>8</v>
      </c>
      <c r="C2618" s="11" t="s">
        <v>9</v>
      </c>
      <c r="D2618" s="11" t="s">
        <v>153</v>
      </c>
      <c r="E2618" s="13" t="s">
        <v>13</v>
      </c>
      <c r="F2618" s="11" t="s">
        <v>19</v>
      </c>
      <c r="G2618" s="11" t="s">
        <v>573</v>
      </c>
      <c r="H2618" s="13">
        <v>1815</v>
      </c>
    </row>
    <row r="2619" spans="1:8" x14ac:dyDescent="0.25">
      <c r="A2619" s="10">
        <v>36191</v>
      </c>
      <c r="B2619" s="11" t="s">
        <v>8</v>
      </c>
      <c r="C2619" s="11" t="s">
        <v>9</v>
      </c>
      <c r="D2619" s="11" t="s">
        <v>153</v>
      </c>
      <c r="E2619" s="13" t="s">
        <v>13</v>
      </c>
      <c r="F2619" s="11" t="s">
        <v>19</v>
      </c>
      <c r="G2619" s="11" t="s">
        <v>574</v>
      </c>
      <c r="H2619" s="13">
        <v>200</v>
      </c>
    </row>
    <row r="2620" spans="1:8" x14ac:dyDescent="0.25">
      <c r="A2620" s="10">
        <v>36191</v>
      </c>
      <c r="B2620" s="11" t="s">
        <v>8</v>
      </c>
      <c r="C2620" s="11" t="s">
        <v>9</v>
      </c>
      <c r="D2620" s="11" t="s">
        <v>153</v>
      </c>
      <c r="E2620" s="13" t="s">
        <v>13</v>
      </c>
      <c r="F2620" s="11" t="s">
        <v>34</v>
      </c>
      <c r="G2620" s="11" t="s">
        <v>36</v>
      </c>
      <c r="H2620" s="13">
        <v>779.2</v>
      </c>
    </row>
    <row r="2621" spans="1:8" x14ac:dyDescent="0.25">
      <c r="A2621" s="10">
        <v>36191</v>
      </c>
      <c r="B2621" s="11" t="s">
        <v>8</v>
      </c>
      <c r="C2621" s="11" t="s">
        <v>9</v>
      </c>
      <c r="D2621" s="11" t="s">
        <v>153</v>
      </c>
      <c r="E2621" s="13" t="s">
        <v>13</v>
      </c>
      <c r="F2621" s="11" t="s">
        <v>14</v>
      </c>
      <c r="G2621" s="11" t="s">
        <v>94</v>
      </c>
      <c r="H2621" s="13">
        <v>200</v>
      </c>
    </row>
    <row r="2622" spans="1:8" x14ac:dyDescent="0.25">
      <c r="A2622" s="10">
        <v>36191</v>
      </c>
      <c r="B2622" s="11" t="s">
        <v>8</v>
      </c>
      <c r="C2622" s="11" t="s">
        <v>9</v>
      </c>
      <c r="D2622" s="11" t="s">
        <v>153</v>
      </c>
      <c r="E2622" s="13" t="s">
        <v>13</v>
      </c>
      <c r="F2622" s="11" t="s">
        <v>11</v>
      </c>
      <c r="G2622" s="11" t="s">
        <v>150</v>
      </c>
      <c r="H2622" s="13">
        <v>2340</v>
      </c>
    </row>
    <row r="2623" spans="1:8" x14ac:dyDescent="0.25">
      <c r="A2623" s="10">
        <v>36191</v>
      </c>
      <c r="B2623" s="11" t="s">
        <v>8</v>
      </c>
      <c r="C2623" s="11" t="s">
        <v>9</v>
      </c>
      <c r="D2623" s="11" t="s">
        <v>153</v>
      </c>
      <c r="E2623" s="13" t="s">
        <v>13</v>
      </c>
      <c r="F2623" s="11" t="s">
        <v>11</v>
      </c>
      <c r="G2623" s="11" t="s">
        <v>576</v>
      </c>
      <c r="H2623" s="13">
        <v>1391</v>
      </c>
    </row>
    <row r="2624" spans="1:8" x14ac:dyDescent="0.25">
      <c r="A2624" s="10">
        <v>36191</v>
      </c>
      <c r="B2624" s="11" t="s">
        <v>8</v>
      </c>
      <c r="C2624" s="11" t="s">
        <v>9</v>
      </c>
      <c r="D2624" s="11" t="s">
        <v>153</v>
      </c>
      <c r="E2624" s="13" t="s">
        <v>13</v>
      </c>
      <c r="F2624" s="11" t="s">
        <v>126</v>
      </c>
      <c r="G2624" s="11" t="s">
        <v>570</v>
      </c>
      <c r="H2624" s="13">
        <v>225</v>
      </c>
    </row>
    <row r="2625" spans="1:8" x14ac:dyDescent="0.25">
      <c r="A2625" s="10">
        <v>36191</v>
      </c>
      <c r="B2625" s="11" t="s">
        <v>8</v>
      </c>
      <c r="C2625" s="11" t="s">
        <v>9</v>
      </c>
      <c r="D2625" s="11" t="s">
        <v>10</v>
      </c>
      <c r="E2625" s="13" t="s">
        <v>89</v>
      </c>
      <c r="F2625" s="11" t="s">
        <v>90</v>
      </c>
      <c r="G2625" s="11" t="s">
        <v>90</v>
      </c>
      <c r="H2625" s="13">
        <v>2815</v>
      </c>
    </row>
    <row r="2626" spans="1:8" x14ac:dyDescent="0.25">
      <c r="A2626" s="10">
        <v>36191</v>
      </c>
      <c r="B2626" s="11" t="s">
        <v>8</v>
      </c>
      <c r="C2626" s="11" t="s">
        <v>9</v>
      </c>
      <c r="D2626" s="11" t="s">
        <v>10</v>
      </c>
      <c r="E2626" s="13" t="s">
        <v>89</v>
      </c>
      <c r="F2626" s="11" t="s">
        <v>102</v>
      </c>
      <c r="G2626" s="11" t="s">
        <v>106</v>
      </c>
      <c r="H2626" s="13">
        <v>2757.5</v>
      </c>
    </row>
    <row r="2627" spans="1:8" x14ac:dyDescent="0.25">
      <c r="A2627" s="10">
        <v>36191</v>
      </c>
      <c r="B2627" s="11" t="s">
        <v>8</v>
      </c>
      <c r="C2627" s="11" t="s">
        <v>9</v>
      </c>
      <c r="D2627" s="11" t="s">
        <v>10</v>
      </c>
      <c r="E2627" s="13" t="s">
        <v>89</v>
      </c>
      <c r="F2627" s="11" t="s">
        <v>102</v>
      </c>
      <c r="G2627" s="11" t="s">
        <v>103</v>
      </c>
      <c r="H2627" s="13">
        <v>1416.8</v>
      </c>
    </row>
    <row r="2628" spans="1:8" x14ac:dyDescent="0.25">
      <c r="A2628" s="10">
        <v>36191</v>
      </c>
      <c r="B2628" s="11" t="s">
        <v>8</v>
      </c>
      <c r="C2628" s="11" t="s">
        <v>9</v>
      </c>
      <c r="D2628" s="11" t="s">
        <v>10</v>
      </c>
      <c r="E2628" s="13" t="s">
        <v>89</v>
      </c>
      <c r="F2628" s="11" t="s">
        <v>577</v>
      </c>
      <c r="G2628" s="11" t="s">
        <v>578</v>
      </c>
      <c r="H2628" s="13">
        <v>150</v>
      </c>
    </row>
    <row r="2629" spans="1:8" x14ac:dyDescent="0.25">
      <c r="A2629" s="10">
        <v>36191</v>
      </c>
      <c r="B2629" s="11" t="s">
        <v>8</v>
      </c>
      <c r="C2629" s="11" t="s">
        <v>9</v>
      </c>
      <c r="D2629" s="11" t="s">
        <v>10</v>
      </c>
      <c r="E2629" s="13" t="s">
        <v>89</v>
      </c>
      <c r="F2629" s="11" t="s">
        <v>577</v>
      </c>
      <c r="G2629" s="11" t="s">
        <v>606</v>
      </c>
      <c r="H2629" s="13">
        <v>100</v>
      </c>
    </row>
    <row r="2630" spans="1:8" x14ac:dyDescent="0.25">
      <c r="A2630" s="10">
        <v>36191</v>
      </c>
      <c r="B2630" s="11" t="s">
        <v>8</v>
      </c>
      <c r="C2630" s="11" t="s">
        <v>9</v>
      </c>
      <c r="D2630" s="11" t="s">
        <v>10</v>
      </c>
      <c r="E2630" s="13" t="s">
        <v>89</v>
      </c>
      <c r="F2630" s="11" t="s">
        <v>577</v>
      </c>
      <c r="G2630" s="11" t="s">
        <v>569</v>
      </c>
      <c r="H2630" s="13">
        <v>650</v>
      </c>
    </row>
    <row r="2631" spans="1:8" x14ac:dyDescent="0.25">
      <c r="A2631" s="10">
        <v>36191</v>
      </c>
      <c r="B2631" s="11" t="s">
        <v>8</v>
      </c>
      <c r="C2631" s="11" t="s">
        <v>9</v>
      </c>
      <c r="D2631" s="11" t="s">
        <v>10</v>
      </c>
      <c r="E2631" s="13" t="s">
        <v>13</v>
      </c>
      <c r="F2631" s="11" t="s">
        <v>29</v>
      </c>
      <c r="G2631" s="11" t="s">
        <v>30</v>
      </c>
      <c r="H2631" s="13">
        <v>2769</v>
      </c>
    </row>
    <row r="2632" spans="1:8" x14ac:dyDescent="0.25">
      <c r="A2632" s="10">
        <v>36191</v>
      </c>
      <c r="B2632" s="11" t="s">
        <v>8</v>
      </c>
      <c r="C2632" s="11" t="s">
        <v>9</v>
      </c>
      <c r="D2632" s="11" t="s">
        <v>10</v>
      </c>
      <c r="E2632" s="13" t="s">
        <v>13</v>
      </c>
      <c r="F2632" s="11" t="s">
        <v>29</v>
      </c>
      <c r="G2632" s="11" t="s">
        <v>607</v>
      </c>
      <c r="H2632" s="13">
        <v>100</v>
      </c>
    </row>
    <row r="2633" spans="1:8" x14ac:dyDescent="0.25">
      <c r="A2633" s="10">
        <v>36191</v>
      </c>
      <c r="B2633" s="11" t="s">
        <v>8</v>
      </c>
      <c r="C2633" s="11" t="s">
        <v>9</v>
      </c>
      <c r="D2633" s="11" t="s">
        <v>10</v>
      </c>
      <c r="E2633" s="13" t="s">
        <v>13</v>
      </c>
      <c r="F2633" s="11" t="s">
        <v>71</v>
      </c>
      <c r="G2633" s="11" t="s">
        <v>580</v>
      </c>
      <c r="H2633" s="13">
        <v>3400</v>
      </c>
    </row>
    <row r="2634" spans="1:8" x14ac:dyDescent="0.25">
      <c r="A2634" s="10">
        <v>36191</v>
      </c>
      <c r="B2634" s="11" t="s">
        <v>8</v>
      </c>
      <c r="C2634" s="11" t="s">
        <v>9</v>
      </c>
      <c r="D2634" s="11" t="s">
        <v>10</v>
      </c>
      <c r="E2634" s="13" t="s">
        <v>13</v>
      </c>
      <c r="F2634" s="11" t="s">
        <v>71</v>
      </c>
      <c r="G2634" s="11" t="s">
        <v>575</v>
      </c>
      <c r="H2634" s="13">
        <v>2325.3000000000002</v>
      </c>
    </row>
    <row r="2635" spans="1:8" x14ac:dyDescent="0.25">
      <c r="A2635" s="10">
        <v>36191</v>
      </c>
      <c r="B2635" s="11" t="s">
        <v>8</v>
      </c>
      <c r="C2635" s="11" t="s">
        <v>9</v>
      </c>
      <c r="D2635" s="11" t="s">
        <v>10</v>
      </c>
      <c r="E2635" s="13" t="s">
        <v>13</v>
      </c>
      <c r="F2635" s="11" t="s">
        <v>71</v>
      </c>
      <c r="G2635" s="11" t="s">
        <v>69</v>
      </c>
      <c r="H2635" s="13">
        <v>3883.8</v>
      </c>
    </row>
    <row r="2636" spans="1:8" x14ac:dyDescent="0.25">
      <c r="A2636" s="10">
        <v>36191</v>
      </c>
      <c r="B2636" s="11" t="s">
        <v>8</v>
      </c>
      <c r="C2636" s="11" t="s">
        <v>9</v>
      </c>
      <c r="D2636" s="11" t="s">
        <v>10</v>
      </c>
      <c r="E2636" s="13" t="s">
        <v>13</v>
      </c>
      <c r="F2636" s="11" t="s">
        <v>71</v>
      </c>
      <c r="G2636" s="11" t="s">
        <v>230</v>
      </c>
      <c r="H2636" s="13">
        <v>1654.6</v>
      </c>
    </row>
    <row r="2637" spans="1:8" x14ac:dyDescent="0.25">
      <c r="A2637" s="10">
        <v>36191</v>
      </c>
      <c r="B2637" s="11" t="s">
        <v>8</v>
      </c>
      <c r="C2637" s="11" t="s">
        <v>9</v>
      </c>
      <c r="D2637" s="11" t="s">
        <v>10</v>
      </c>
      <c r="E2637" s="13" t="s">
        <v>13</v>
      </c>
      <c r="F2637" s="11" t="s">
        <v>71</v>
      </c>
      <c r="G2637" s="11" t="s">
        <v>200</v>
      </c>
      <c r="H2637" s="13">
        <v>2850</v>
      </c>
    </row>
    <row r="2638" spans="1:8" x14ac:dyDescent="0.25">
      <c r="A2638" s="10">
        <v>36191</v>
      </c>
      <c r="B2638" s="11" t="s">
        <v>8</v>
      </c>
      <c r="C2638" s="11" t="s">
        <v>9</v>
      </c>
      <c r="D2638" s="11" t="s">
        <v>10</v>
      </c>
      <c r="E2638" s="13" t="s">
        <v>13</v>
      </c>
      <c r="F2638" s="11" t="s">
        <v>71</v>
      </c>
      <c r="G2638" s="11" t="s">
        <v>117</v>
      </c>
      <c r="H2638" s="13">
        <v>4191.5</v>
      </c>
    </row>
    <row r="2639" spans="1:8" x14ac:dyDescent="0.25">
      <c r="A2639" s="10">
        <v>36191</v>
      </c>
      <c r="B2639" s="11" t="s">
        <v>8</v>
      </c>
      <c r="C2639" s="11" t="s">
        <v>9</v>
      </c>
      <c r="D2639" s="11" t="s">
        <v>10</v>
      </c>
      <c r="E2639" s="13" t="s">
        <v>13</v>
      </c>
      <c r="F2639" s="11" t="s">
        <v>161</v>
      </c>
      <c r="G2639" s="11" t="s">
        <v>581</v>
      </c>
      <c r="H2639" s="13">
        <v>1135</v>
      </c>
    </row>
    <row r="2640" spans="1:8" x14ac:dyDescent="0.25">
      <c r="A2640" s="10">
        <v>36191</v>
      </c>
      <c r="B2640" s="11" t="s">
        <v>8</v>
      </c>
      <c r="C2640" s="11" t="s">
        <v>9</v>
      </c>
      <c r="D2640" s="11" t="s">
        <v>10</v>
      </c>
      <c r="E2640" s="13" t="s">
        <v>13</v>
      </c>
      <c r="F2640" s="11" t="s">
        <v>161</v>
      </c>
      <c r="G2640" s="11" t="s">
        <v>162</v>
      </c>
      <c r="H2640" s="13">
        <v>1309.5999999999999</v>
      </c>
    </row>
    <row r="2641" spans="1:8" x14ac:dyDescent="0.25">
      <c r="A2641" s="10">
        <v>36191</v>
      </c>
      <c r="B2641" s="11" t="s">
        <v>8</v>
      </c>
      <c r="C2641" s="11" t="s">
        <v>9</v>
      </c>
      <c r="D2641" s="11" t="s">
        <v>10</v>
      </c>
      <c r="E2641" s="13" t="s">
        <v>13</v>
      </c>
      <c r="F2641" s="11" t="s">
        <v>161</v>
      </c>
      <c r="G2641" s="11" t="s">
        <v>582</v>
      </c>
      <c r="H2641" s="13">
        <v>1970</v>
      </c>
    </row>
    <row r="2642" spans="1:8" x14ac:dyDescent="0.25">
      <c r="A2642" s="10">
        <v>36191</v>
      </c>
      <c r="B2642" s="11" t="s">
        <v>8</v>
      </c>
      <c r="C2642" s="11" t="s">
        <v>9</v>
      </c>
      <c r="D2642" s="11" t="s">
        <v>10</v>
      </c>
      <c r="E2642" s="13" t="s">
        <v>13</v>
      </c>
      <c r="F2642" s="11" t="s">
        <v>161</v>
      </c>
      <c r="G2642" s="11" t="s">
        <v>167</v>
      </c>
      <c r="H2642" s="13">
        <v>8272.7000000000007</v>
      </c>
    </row>
    <row r="2643" spans="1:8" x14ac:dyDescent="0.25">
      <c r="A2643" s="10">
        <v>36191</v>
      </c>
      <c r="B2643" s="11" t="s">
        <v>8</v>
      </c>
      <c r="C2643" s="11" t="s">
        <v>9</v>
      </c>
      <c r="D2643" s="11" t="s">
        <v>10</v>
      </c>
      <c r="E2643" s="13" t="s">
        <v>13</v>
      </c>
      <c r="F2643" s="11" t="s">
        <v>571</v>
      </c>
      <c r="G2643" s="11" t="s">
        <v>364</v>
      </c>
      <c r="H2643" s="13">
        <v>230</v>
      </c>
    </row>
    <row r="2644" spans="1:8" x14ac:dyDescent="0.25">
      <c r="A2644" s="10">
        <v>36191</v>
      </c>
      <c r="B2644" s="11" t="s">
        <v>8</v>
      </c>
      <c r="C2644" s="11" t="s">
        <v>9</v>
      </c>
      <c r="D2644" s="11" t="s">
        <v>10</v>
      </c>
      <c r="E2644" s="13" t="s">
        <v>13</v>
      </c>
      <c r="F2644" s="11" t="s">
        <v>571</v>
      </c>
      <c r="G2644" s="11" t="s">
        <v>133</v>
      </c>
      <c r="H2644" s="13">
        <v>4744.2</v>
      </c>
    </row>
    <row r="2645" spans="1:8" x14ac:dyDescent="0.25">
      <c r="A2645" s="10">
        <v>36191</v>
      </c>
      <c r="B2645" s="11" t="s">
        <v>8</v>
      </c>
      <c r="C2645" s="11" t="s">
        <v>9</v>
      </c>
      <c r="D2645" s="11" t="s">
        <v>10</v>
      </c>
      <c r="E2645" s="13" t="s">
        <v>13</v>
      </c>
      <c r="F2645" s="11" t="s">
        <v>571</v>
      </c>
      <c r="G2645" s="11" t="s">
        <v>572</v>
      </c>
      <c r="H2645" s="13">
        <v>4499.7</v>
      </c>
    </row>
    <row r="2646" spans="1:8" x14ac:dyDescent="0.25">
      <c r="A2646" s="10">
        <v>36191</v>
      </c>
      <c r="B2646" s="11" t="s">
        <v>8</v>
      </c>
      <c r="C2646" s="11" t="s">
        <v>9</v>
      </c>
      <c r="D2646" s="11" t="s">
        <v>10</v>
      </c>
      <c r="E2646" s="13" t="s">
        <v>13</v>
      </c>
      <c r="F2646" s="11" t="s">
        <v>138</v>
      </c>
      <c r="G2646" s="11" t="s">
        <v>205</v>
      </c>
      <c r="H2646" s="13">
        <v>9007.4</v>
      </c>
    </row>
    <row r="2647" spans="1:8" x14ac:dyDescent="0.25">
      <c r="A2647" s="10">
        <v>36191</v>
      </c>
      <c r="B2647" s="11" t="s">
        <v>8</v>
      </c>
      <c r="C2647" s="11" t="s">
        <v>9</v>
      </c>
      <c r="D2647" s="11" t="s">
        <v>10</v>
      </c>
      <c r="E2647" s="13" t="s">
        <v>13</v>
      </c>
      <c r="F2647" s="11" t="s">
        <v>138</v>
      </c>
      <c r="G2647" s="11" t="s">
        <v>583</v>
      </c>
      <c r="H2647" s="13">
        <v>227.2</v>
      </c>
    </row>
    <row r="2648" spans="1:8" x14ac:dyDescent="0.25">
      <c r="A2648" s="10">
        <v>36191</v>
      </c>
      <c r="B2648" s="11" t="s">
        <v>8</v>
      </c>
      <c r="C2648" s="11" t="s">
        <v>9</v>
      </c>
      <c r="D2648" s="11" t="s">
        <v>10</v>
      </c>
      <c r="E2648" s="13" t="s">
        <v>13</v>
      </c>
      <c r="F2648" s="11" t="s">
        <v>138</v>
      </c>
      <c r="G2648" s="11" t="s">
        <v>584</v>
      </c>
      <c r="H2648" s="13">
        <v>2275</v>
      </c>
    </row>
    <row r="2649" spans="1:8" x14ac:dyDescent="0.25">
      <c r="A2649" s="10">
        <v>36191</v>
      </c>
      <c r="B2649" s="11" t="s">
        <v>8</v>
      </c>
      <c r="C2649" s="11" t="s">
        <v>9</v>
      </c>
      <c r="D2649" s="11" t="s">
        <v>10</v>
      </c>
      <c r="E2649" s="13" t="s">
        <v>13</v>
      </c>
      <c r="F2649" s="11" t="s">
        <v>138</v>
      </c>
      <c r="G2649" s="11" t="s">
        <v>139</v>
      </c>
      <c r="H2649" s="13">
        <v>3035</v>
      </c>
    </row>
    <row r="2650" spans="1:8" x14ac:dyDescent="0.25">
      <c r="A2650" s="10">
        <v>36191</v>
      </c>
      <c r="B2650" s="11" t="s">
        <v>8</v>
      </c>
      <c r="C2650" s="11" t="s">
        <v>9</v>
      </c>
      <c r="D2650" s="11" t="s">
        <v>10</v>
      </c>
      <c r="E2650" s="13" t="s">
        <v>13</v>
      </c>
      <c r="F2650" s="11" t="s">
        <v>138</v>
      </c>
      <c r="G2650" s="11" t="s">
        <v>585</v>
      </c>
      <c r="H2650" s="13">
        <v>865</v>
      </c>
    </row>
    <row r="2651" spans="1:8" x14ac:dyDescent="0.25">
      <c r="A2651" s="10">
        <v>36191</v>
      </c>
      <c r="B2651" s="11" t="s">
        <v>8</v>
      </c>
      <c r="C2651" s="11" t="s">
        <v>9</v>
      </c>
      <c r="D2651" s="11" t="s">
        <v>10</v>
      </c>
      <c r="E2651" s="13" t="s">
        <v>13</v>
      </c>
      <c r="F2651" s="11" t="s">
        <v>111</v>
      </c>
      <c r="G2651" s="11" t="s">
        <v>112</v>
      </c>
      <c r="H2651" s="13">
        <v>11260.2</v>
      </c>
    </row>
    <row r="2652" spans="1:8" x14ac:dyDescent="0.25">
      <c r="A2652" s="10">
        <v>36191</v>
      </c>
      <c r="B2652" s="11" t="s">
        <v>8</v>
      </c>
      <c r="C2652" s="11" t="s">
        <v>9</v>
      </c>
      <c r="D2652" s="11" t="s">
        <v>10</v>
      </c>
      <c r="E2652" s="13" t="s">
        <v>13</v>
      </c>
      <c r="F2652" s="11" t="s">
        <v>111</v>
      </c>
      <c r="G2652" s="11" t="s">
        <v>267</v>
      </c>
      <c r="H2652" s="13">
        <v>2132.3000000000002</v>
      </c>
    </row>
    <row r="2653" spans="1:8" x14ac:dyDescent="0.25">
      <c r="A2653" s="10">
        <v>36191</v>
      </c>
      <c r="B2653" s="11" t="s">
        <v>8</v>
      </c>
      <c r="C2653" s="11" t="s">
        <v>9</v>
      </c>
      <c r="D2653" s="11" t="s">
        <v>10</v>
      </c>
      <c r="E2653" s="13" t="s">
        <v>13</v>
      </c>
      <c r="F2653" s="11" t="s">
        <v>111</v>
      </c>
      <c r="G2653" s="11" t="s">
        <v>356</v>
      </c>
      <c r="H2653" s="13">
        <v>2147.1999999999998</v>
      </c>
    </row>
    <row r="2654" spans="1:8" x14ac:dyDescent="0.25">
      <c r="A2654" s="10">
        <v>36191</v>
      </c>
      <c r="B2654" s="11" t="s">
        <v>8</v>
      </c>
      <c r="C2654" s="11" t="s">
        <v>9</v>
      </c>
      <c r="D2654" s="11" t="s">
        <v>10</v>
      </c>
      <c r="E2654" s="13" t="s">
        <v>13</v>
      </c>
      <c r="F2654" s="11" t="s">
        <v>111</v>
      </c>
      <c r="G2654" s="11" t="s">
        <v>586</v>
      </c>
      <c r="H2654" s="13">
        <v>725</v>
      </c>
    </row>
    <row r="2655" spans="1:8" x14ac:dyDescent="0.25">
      <c r="A2655" s="10">
        <v>36191</v>
      </c>
      <c r="B2655" s="11" t="s">
        <v>8</v>
      </c>
      <c r="C2655" s="11" t="s">
        <v>9</v>
      </c>
      <c r="D2655" s="11" t="s">
        <v>10</v>
      </c>
      <c r="E2655" s="13" t="s">
        <v>13</v>
      </c>
      <c r="F2655" s="11" t="s">
        <v>248</v>
      </c>
      <c r="G2655" s="11" t="s">
        <v>262</v>
      </c>
      <c r="H2655" s="13">
        <v>7411.6</v>
      </c>
    </row>
    <row r="2656" spans="1:8" x14ac:dyDescent="0.25">
      <c r="A2656" s="10">
        <v>36191</v>
      </c>
      <c r="B2656" s="11" t="s">
        <v>8</v>
      </c>
      <c r="C2656" s="11" t="s">
        <v>9</v>
      </c>
      <c r="D2656" s="11" t="s">
        <v>10</v>
      </c>
      <c r="E2656" s="13" t="s">
        <v>13</v>
      </c>
      <c r="F2656" s="11" t="s">
        <v>248</v>
      </c>
      <c r="G2656" s="11" t="s">
        <v>587</v>
      </c>
      <c r="H2656" s="13">
        <v>4750</v>
      </c>
    </row>
    <row r="2657" spans="1:8" x14ac:dyDescent="0.25">
      <c r="A2657" s="10">
        <v>36191</v>
      </c>
      <c r="B2657" s="11" t="s">
        <v>8</v>
      </c>
      <c r="C2657" s="11" t="s">
        <v>9</v>
      </c>
      <c r="D2657" s="11" t="s">
        <v>10</v>
      </c>
      <c r="E2657" s="13" t="s">
        <v>13</v>
      </c>
      <c r="F2657" s="11" t="s">
        <v>248</v>
      </c>
      <c r="G2657" s="11" t="s">
        <v>588</v>
      </c>
      <c r="H2657" s="13">
        <v>3816.5</v>
      </c>
    </row>
    <row r="2658" spans="1:8" x14ac:dyDescent="0.25">
      <c r="A2658" s="10">
        <v>36191</v>
      </c>
      <c r="B2658" s="11" t="s">
        <v>8</v>
      </c>
      <c r="C2658" s="11" t="s">
        <v>9</v>
      </c>
      <c r="D2658" s="11" t="s">
        <v>10</v>
      </c>
      <c r="E2658" s="13" t="s">
        <v>13</v>
      </c>
      <c r="F2658" s="11" t="s">
        <v>248</v>
      </c>
      <c r="G2658" s="11" t="s">
        <v>43</v>
      </c>
      <c r="H2658" s="13">
        <v>1894.1</v>
      </c>
    </row>
    <row r="2659" spans="1:8" x14ac:dyDescent="0.25">
      <c r="A2659" s="10">
        <v>36191</v>
      </c>
      <c r="B2659" s="11" t="s">
        <v>8</v>
      </c>
      <c r="C2659" s="11" t="s">
        <v>9</v>
      </c>
      <c r="D2659" s="11" t="s">
        <v>10</v>
      </c>
      <c r="E2659" s="13" t="s">
        <v>13</v>
      </c>
      <c r="F2659" s="11" t="s">
        <v>19</v>
      </c>
      <c r="G2659" s="11" t="s">
        <v>589</v>
      </c>
      <c r="H2659" s="13">
        <v>1480</v>
      </c>
    </row>
    <row r="2660" spans="1:8" x14ac:dyDescent="0.25">
      <c r="A2660" s="10">
        <v>36191</v>
      </c>
      <c r="B2660" s="11" t="s">
        <v>8</v>
      </c>
      <c r="C2660" s="11" t="s">
        <v>9</v>
      </c>
      <c r="D2660" s="11" t="s">
        <v>10</v>
      </c>
      <c r="E2660" s="13" t="s">
        <v>13</v>
      </c>
      <c r="F2660" s="11" t="s">
        <v>19</v>
      </c>
      <c r="G2660" s="11" t="s">
        <v>573</v>
      </c>
      <c r="H2660" s="13">
        <v>16037.4</v>
      </c>
    </row>
    <row r="2661" spans="1:8" x14ac:dyDescent="0.25">
      <c r="A2661" s="10">
        <v>36191</v>
      </c>
      <c r="B2661" s="11" t="s">
        <v>8</v>
      </c>
      <c r="C2661" s="11" t="s">
        <v>9</v>
      </c>
      <c r="D2661" s="11" t="s">
        <v>10</v>
      </c>
      <c r="E2661" s="13" t="s">
        <v>13</v>
      </c>
      <c r="F2661" s="11" t="s">
        <v>19</v>
      </c>
      <c r="G2661" s="11" t="s">
        <v>590</v>
      </c>
      <c r="H2661" s="13">
        <v>1985</v>
      </c>
    </row>
    <row r="2662" spans="1:8" x14ac:dyDescent="0.25">
      <c r="A2662" s="10">
        <v>36191</v>
      </c>
      <c r="B2662" s="11" t="s">
        <v>8</v>
      </c>
      <c r="C2662" s="11" t="s">
        <v>9</v>
      </c>
      <c r="D2662" s="11" t="s">
        <v>10</v>
      </c>
      <c r="E2662" s="13" t="s">
        <v>13</v>
      </c>
      <c r="F2662" s="11" t="s">
        <v>19</v>
      </c>
      <c r="G2662" s="11" t="s">
        <v>574</v>
      </c>
      <c r="H2662" s="13">
        <v>10632.7</v>
      </c>
    </row>
    <row r="2663" spans="1:8" x14ac:dyDescent="0.25">
      <c r="A2663" s="10">
        <v>36191</v>
      </c>
      <c r="B2663" s="11" t="s">
        <v>8</v>
      </c>
      <c r="C2663" s="11" t="s">
        <v>9</v>
      </c>
      <c r="D2663" s="11" t="s">
        <v>10</v>
      </c>
      <c r="E2663" s="13" t="s">
        <v>13</v>
      </c>
      <c r="F2663" s="11" t="s">
        <v>19</v>
      </c>
      <c r="G2663" s="11" t="s">
        <v>21</v>
      </c>
      <c r="H2663" s="13">
        <v>2704.1</v>
      </c>
    </row>
    <row r="2664" spans="1:8" x14ac:dyDescent="0.25">
      <c r="A2664" s="10">
        <v>36191</v>
      </c>
      <c r="B2664" s="11" t="s">
        <v>8</v>
      </c>
      <c r="C2664" s="11" t="s">
        <v>9</v>
      </c>
      <c r="D2664" s="11" t="s">
        <v>10</v>
      </c>
      <c r="E2664" s="13" t="s">
        <v>13</v>
      </c>
      <c r="F2664" s="11" t="s">
        <v>591</v>
      </c>
      <c r="G2664" s="11" t="s">
        <v>608</v>
      </c>
      <c r="H2664" s="13">
        <v>375</v>
      </c>
    </row>
    <row r="2665" spans="1:8" x14ac:dyDescent="0.25">
      <c r="A2665" s="10">
        <v>36191</v>
      </c>
      <c r="B2665" s="11" t="s">
        <v>8</v>
      </c>
      <c r="C2665" s="11" t="s">
        <v>9</v>
      </c>
      <c r="D2665" s="11" t="s">
        <v>10</v>
      </c>
      <c r="E2665" s="13" t="s">
        <v>13</v>
      </c>
      <c r="F2665" s="11" t="s">
        <v>591</v>
      </c>
      <c r="G2665" s="11" t="s">
        <v>592</v>
      </c>
      <c r="H2665" s="13">
        <v>1760</v>
      </c>
    </row>
    <row r="2666" spans="1:8" x14ac:dyDescent="0.25">
      <c r="A2666" s="10">
        <v>36191</v>
      </c>
      <c r="B2666" s="11" t="s">
        <v>8</v>
      </c>
      <c r="C2666" s="11" t="s">
        <v>9</v>
      </c>
      <c r="D2666" s="11" t="s">
        <v>10</v>
      </c>
      <c r="E2666" s="13" t="s">
        <v>13</v>
      </c>
      <c r="F2666" s="11" t="s">
        <v>34</v>
      </c>
      <c r="G2666" s="11" t="s">
        <v>593</v>
      </c>
      <c r="H2666" s="13">
        <v>117.5</v>
      </c>
    </row>
    <row r="2667" spans="1:8" x14ac:dyDescent="0.25">
      <c r="A2667" s="10">
        <v>36191</v>
      </c>
      <c r="B2667" s="11" t="s">
        <v>8</v>
      </c>
      <c r="C2667" s="11" t="s">
        <v>9</v>
      </c>
      <c r="D2667" s="11" t="s">
        <v>10</v>
      </c>
      <c r="E2667" s="13" t="s">
        <v>13</v>
      </c>
      <c r="F2667" s="11" t="s">
        <v>34</v>
      </c>
      <c r="G2667" s="11" t="s">
        <v>171</v>
      </c>
      <c r="H2667" s="13">
        <v>2003.8</v>
      </c>
    </row>
    <row r="2668" spans="1:8" x14ac:dyDescent="0.25">
      <c r="A2668" s="10">
        <v>36191</v>
      </c>
      <c r="B2668" s="11" t="s">
        <v>8</v>
      </c>
      <c r="C2668" s="11" t="s">
        <v>9</v>
      </c>
      <c r="D2668" s="11" t="s">
        <v>10</v>
      </c>
      <c r="E2668" s="13" t="s">
        <v>13</v>
      </c>
      <c r="F2668" s="11" t="s">
        <v>34</v>
      </c>
      <c r="G2668" s="11" t="s">
        <v>57</v>
      </c>
      <c r="H2668" s="13">
        <v>5599.2</v>
      </c>
    </row>
    <row r="2669" spans="1:8" x14ac:dyDescent="0.25">
      <c r="A2669" s="10">
        <v>36191</v>
      </c>
      <c r="B2669" s="11" t="s">
        <v>8</v>
      </c>
      <c r="C2669" s="11" t="s">
        <v>9</v>
      </c>
      <c r="D2669" s="11" t="s">
        <v>10</v>
      </c>
      <c r="E2669" s="13" t="s">
        <v>13</v>
      </c>
      <c r="F2669" s="11" t="s">
        <v>34</v>
      </c>
      <c r="G2669" s="11" t="s">
        <v>47</v>
      </c>
      <c r="H2669" s="13">
        <v>2238.1</v>
      </c>
    </row>
    <row r="2670" spans="1:8" x14ac:dyDescent="0.25">
      <c r="A2670" s="10">
        <v>36191</v>
      </c>
      <c r="B2670" s="11" t="s">
        <v>8</v>
      </c>
      <c r="C2670" s="11" t="s">
        <v>9</v>
      </c>
      <c r="D2670" s="11" t="s">
        <v>10</v>
      </c>
      <c r="E2670" s="13" t="s">
        <v>13</v>
      </c>
      <c r="F2670" s="11" t="s">
        <v>34</v>
      </c>
      <c r="G2670" s="11" t="s">
        <v>36</v>
      </c>
      <c r="H2670" s="13">
        <v>7751</v>
      </c>
    </row>
    <row r="2671" spans="1:8" x14ac:dyDescent="0.25">
      <c r="A2671" s="10">
        <v>36191</v>
      </c>
      <c r="B2671" s="11" t="s">
        <v>8</v>
      </c>
      <c r="C2671" s="11" t="s">
        <v>9</v>
      </c>
      <c r="D2671" s="11" t="s">
        <v>10</v>
      </c>
      <c r="E2671" s="13" t="s">
        <v>13</v>
      </c>
      <c r="F2671" s="11" t="s">
        <v>42</v>
      </c>
      <c r="G2671" s="11" t="s">
        <v>594</v>
      </c>
      <c r="H2671" s="13">
        <v>575</v>
      </c>
    </row>
    <row r="2672" spans="1:8" x14ac:dyDescent="0.25">
      <c r="A2672" s="10">
        <v>36191</v>
      </c>
      <c r="B2672" s="11" t="s">
        <v>8</v>
      </c>
      <c r="C2672" s="11" t="s">
        <v>9</v>
      </c>
      <c r="D2672" s="11" t="s">
        <v>10</v>
      </c>
      <c r="E2672" s="13" t="s">
        <v>13</v>
      </c>
      <c r="F2672" s="11" t="s">
        <v>42</v>
      </c>
      <c r="G2672" s="11" t="s">
        <v>595</v>
      </c>
      <c r="H2672" s="13">
        <v>1697.9</v>
      </c>
    </row>
    <row r="2673" spans="1:8" x14ac:dyDescent="0.25">
      <c r="A2673" s="10">
        <v>36191</v>
      </c>
      <c r="B2673" s="11" t="s">
        <v>8</v>
      </c>
      <c r="C2673" s="11" t="s">
        <v>9</v>
      </c>
      <c r="D2673" s="11" t="s">
        <v>10</v>
      </c>
      <c r="E2673" s="13" t="s">
        <v>13</v>
      </c>
      <c r="F2673" s="11" t="s">
        <v>14</v>
      </c>
      <c r="G2673" s="11" t="s">
        <v>94</v>
      </c>
      <c r="H2673" s="13">
        <v>8062.5</v>
      </c>
    </row>
    <row r="2674" spans="1:8" x14ac:dyDescent="0.25">
      <c r="A2674" s="10">
        <v>36191</v>
      </c>
      <c r="B2674" s="11" t="s">
        <v>8</v>
      </c>
      <c r="C2674" s="11" t="s">
        <v>9</v>
      </c>
      <c r="D2674" s="11" t="s">
        <v>10</v>
      </c>
      <c r="E2674" s="13" t="s">
        <v>13</v>
      </c>
      <c r="F2674" s="11" t="s">
        <v>14</v>
      </c>
      <c r="G2674" s="11" t="s">
        <v>596</v>
      </c>
      <c r="H2674" s="13">
        <v>2250</v>
      </c>
    </row>
    <row r="2675" spans="1:8" x14ac:dyDescent="0.25">
      <c r="A2675" s="10">
        <v>36191</v>
      </c>
      <c r="B2675" s="11" t="s">
        <v>8</v>
      </c>
      <c r="C2675" s="11" t="s">
        <v>9</v>
      </c>
      <c r="D2675" s="11" t="s">
        <v>10</v>
      </c>
      <c r="E2675" s="13" t="s">
        <v>13</v>
      </c>
      <c r="F2675" s="11" t="s">
        <v>14</v>
      </c>
      <c r="G2675" s="11" t="s">
        <v>597</v>
      </c>
      <c r="H2675" s="13">
        <v>905</v>
      </c>
    </row>
    <row r="2676" spans="1:8" x14ac:dyDescent="0.25">
      <c r="A2676" s="10">
        <v>36191</v>
      </c>
      <c r="B2676" s="11" t="s">
        <v>8</v>
      </c>
      <c r="C2676" s="11" t="s">
        <v>9</v>
      </c>
      <c r="D2676" s="11" t="s">
        <v>10</v>
      </c>
      <c r="E2676" s="13" t="s">
        <v>13</v>
      </c>
      <c r="F2676" s="11" t="s">
        <v>11</v>
      </c>
      <c r="G2676" s="11" t="s">
        <v>598</v>
      </c>
      <c r="H2676" s="13">
        <v>3375.8</v>
      </c>
    </row>
    <row r="2677" spans="1:8" x14ac:dyDescent="0.25">
      <c r="A2677" s="10">
        <v>36191</v>
      </c>
      <c r="B2677" s="11" t="s">
        <v>8</v>
      </c>
      <c r="C2677" s="11" t="s">
        <v>9</v>
      </c>
      <c r="D2677" s="11" t="s">
        <v>10</v>
      </c>
      <c r="E2677" s="13" t="s">
        <v>13</v>
      </c>
      <c r="F2677" s="11" t="s">
        <v>11</v>
      </c>
      <c r="G2677" s="11" t="s">
        <v>150</v>
      </c>
      <c r="H2677" s="13">
        <v>7440.1</v>
      </c>
    </row>
    <row r="2678" spans="1:8" x14ac:dyDescent="0.25">
      <c r="A2678" s="10">
        <v>36191</v>
      </c>
      <c r="B2678" s="11" t="s">
        <v>8</v>
      </c>
      <c r="C2678" s="11" t="s">
        <v>9</v>
      </c>
      <c r="D2678" s="11" t="s">
        <v>10</v>
      </c>
      <c r="E2678" s="13" t="s">
        <v>13</v>
      </c>
      <c r="F2678" s="11" t="s">
        <v>11</v>
      </c>
      <c r="G2678" s="11" t="s">
        <v>576</v>
      </c>
      <c r="H2678" s="13">
        <v>18410</v>
      </c>
    </row>
    <row r="2679" spans="1:8" x14ac:dyDescent="0.25">
      <c r="A2679" s="10">
        <v>36191</v>
      </c>
      <c r="B2679" s="11" t="s">
        <v>8</v>
      </c>
      <c r="C2679" s="11" t="s">
        <v>9</v>
      </c>
      <c r="D2679" s="11" t="s">
        <v>10</v>
      </c>
      <c r="E2679" s="13" t="s">
        <v>13</v>
      </c>
      <c r="F2679" s="11" t="s">
        <v>126</v>
      </c>
      <c r="G2679" s="11" t="s">
        <v>599</v>
      </c>
      <c r="H2679" s="13">
        <v>3590.8</v>
      </c>
    </row>
    <row r="2680" spans="1:8" x14ac:dyDescent="0.25">
      <c r="A2680" s="10">
        <v>36191</v>
      </c>
      <c r="B2680" s="11" t="s">
        <v>8</v>
      </c>
      <c r="C2680" s="11" t="s">
        <v>9</v>
      </c>
      <c r="D2680" s="11" t="s">
        <v>10</v>
      </c>
      <c r="E2680" s="13" t="s">
        <v>13</v>
      </c>
      <c r="F2680" s="11" t="s">
        <v>126</v>
      </c>
      <c r="G2680" s="11" t="s">
        <v>570</v>
      </c>
      <c r="H2680" s="13">
        <v>1955</v>
      </c>
    </row>
    <row r="2681" spans="1:8" x14ac:dyDescent="0.25">
      <c r="A2681" s="10">
        <v>36191</v>
      </c>
      <c r="B2681" s="11" t="s">
        <v>8</v>
      </c>
      <c r="C2681" s="11" t="s">
        <v>9</v>
      </c>
      <c r="D2681" s="11" t="s">
        <v>10</v>
      </c>
      <c r="E2681" s="13" t="s">
        <v>13</v>
      </c>
      <c r="F2681" s="11" t="s">
        <v>126</v>
      </c>
      <c r="G2681" s="11" t="s">
        <v>600</v>
      </c>
      <c r="H2681" s="13">
        <v>100</v>
      </c>
    </row>
    <row r="2682" spans="1:8" x14ac:dyDescent="0.25">
      <c r="A2682" s="10">
        <v>36191</v>
      </c>
      <c r="B2682" s="11" t="s">
        <v>8</v>
      </c>
      <c r="C2682" s="11" t="s">
        <v>9</v>
      </c>
      <c r="D2682" s="11" t="s">
        <v>10</v>
      </c>
      <c r="E2682" s="13" t="s">
        <v>188</v>
      </c>
      <c r="F2682" s="11" t="s">
        <v>188</v>
      </c>
      <c r="G2682" s="11" t="s">
        <v>602</v>
      </c>
      <c r="H2682" s="13">
        <v>702.2</v>
      </c>
    </row>
    <row r="2683" spans="1:8" x14ac:dyDescent="0.25">
      <c r="A2683" s="10">
        <v>36191</v>
      </c>
      <c r="B2683" s="11" t="s">
        <v>8</v>
      </c>
      <c r="C2683" s="11" t="s">
        <v>9</v>
      </c>
      <c r="D2683" s="11" t="s">
        <v>10</v>
      </c>
      <c r="E2683" s="13" t="s">
        <v>188</v>
      </c>
      <c r="F2683" s="11" t="s">
        <v>188</v>
      </c>
      <c r="G2683" s="11" t="s">
        <v>187</v>
      </c>
      <c r="H2683" s="13">
        <v>8914.4</v>
      </c>
    </row>
    <row r="2684" spans="1:8" x14ac:dyDescent="0.25">
      <c r="A2684" s="10">
        <v>36191</v>
      </c>
      <c r="B2684" s="11" t="s">
        <v>8</v>
      </c>
      <c r="C2684" s="11" t="s">
        <v>463</v>
      </c>
      <c r="D2684" s="11" t="s">
        <v>464</v>
      </c>
      <c r="E2684" s="13" t="s">
        <v>89</v>
      </c>
      <c r="F2684" s="11" t="s">
        <v>102</v>
      </c>
      <c r="G2684" s="11" t="s">
        <v>103</v>
      </c>
      <c r="H2684" s="13">
        <v>340</v>
      </c>
    </row>
    <row r="2685" spans="1:8" x14ac:dyDescent="0.25">
      <c r="A2685" s="10">
        <v>36191</v>
      </c>
      <c r="B2685" s="11" t="s">
        <v>8</v>
      </c>
      <c r="C2685" s="11" t="s">
        <v>463</v>
      </c>
      <c r="D2685" s="11" t="s">
        <v>464</v>
      </c>
      <c r="E2685" s="13" t="s">
        <v>13</v>
      </c>
      <c r="F2685" s="11" t="s">
        <v>71</v>
      </c>
      <c r="G2685" s="11" t="s">
        <v>200</v>
      </c>
      <c r="H2685" s="13">
        <v>525</v>
      </c>
    </row>
    <row r="2686" spans="1:8" x14ac:dyDescent="0.25">
      <c r="A2686" s="10">
        <v>36191</v>
      </c>
      <c r="B2686" s="11" t="s">
        <v>97</v>
      </c>
      <c r="C2686" s="11" t="s">
        <v>98</v>
      </c>
      <c r="D2686" s="11" t="s">
        <v>99</v>
      </c>
      <c r="E2686" s="13" t="s">
        <v>89</v>
      </c>
      <c r="F2686" s="11" t="s">
        <v>102</v>
      </c>
      <c r="G2686" s="11" t="s">
        <v>103</v>
      </c>
      <c r="H2686" s="13">
        <v>783.5</v>
      </c>
    </row>
    <row r="2687" spans="1:8" x14ac:dyDescent="0.25">
      <c r="A2687" s="10">
        <v>36191</v>
      </c>
      <c r="B2687" s="11" t="s">
        <v>97</v>
      </c>
      <c r="C2687" s="11" t="s">
        <v>98</v>
      </c>
      <c r="D2687" s="11" t="s">
        <v>99</v>
      </c>
      <c r="E2687" s="13" t="s">
        <v>13</v>
      </c>
      <c r="F2687" s="11" t="s">
        <v>71</v>
      </c>
      <c r="G2687" s="11" t="s">
        <v>230</v>
      </c>
      <c r="H2687" s="13">
        <v>210</v>
      </c>
    </row>
    <row r="2688" spans="1:8" x14ac:dyDescent="0.25">
      <c r="A2688" s="10">
        <v>36191</v>
      </c>
      <c r="B2688" s="11" t="s">
        <v>97</v>
      </c>
      <c r="C2688" s="11" t="s">
        <v>98</v>
      </c>
      <c r="D2688" s="11" t="s">
        <v>467</v>
      </c>
      <c r="E2688" s="13" t="s">
        <v>89</v>
      </c>
      <c r="F2688" s="11" t="s">
        <v>90</v>
      </c>
      <c r="G2688" s="11" t="s">
        <v>90</v>
      </c>
      <c r="H2688" s="13">
        <v>250</v>
      </c>
    </row>
    <row r="2689" spans="1:8" x14ac:dyDescent="0.25">
      <c r="A2689" s="10">
        <v>36191</v>
      </c>
      <c r="B2689" s="11" t="s">
        <v>97</v>
      </c>
      <c r="C2689" s="11" t="s">
        <v>98</v>
      </c>
      <c r="D2689" s="11" t="s">
        <v>465</v>
      </c>
      <c r="E2689" s="13" t="s">
        <v>610</v>
      </c>
      <c r="F2689" s="11" t="s">
        <v>611</v>
      </c>
      <c r="G2689" s="11" t="s">
        <v>611</v>
      </c>
      <c r="H2689" s="13">
        <v>360</v>
      </c>
    </row>
    <row r="2690" spans="1:8" x14ac:dyDescent="0.25">
      <c r="A2690" s="10">
        <v>36191</v>
      </c>
      <c r="B2690" s="11" t="s">
        <v>97</v>
      </c>
      <c r="C2690" s="11" t="s">
        <v>98</v>
      </c>
      <c r="D2690" s="11" t="s">
        <v>465</v>
      </c>
      <c r="E2690" s="13" t="s">
        <v>188</v>
      </c>
      <c r="F2690" s="11" t="s">
        <v>188</v>
      </c>
      <c r="G2690" s="11" t="s">
        <v>602</v>
      </c>
      <c r="H2690" s="13">
        <v>597</v>
      </c>
    </row>
    <row r="2691" spans="1:8" x14ac:dyDescent="0.25">
      <c r="A2691" s="10">
        <v>36191</v>
      </c>
      <c r="B2691" s="11" t="s">
        <v>97</v>
      </c>
      <c r="C2691" s="11" t="s">
        <v>67</v>
      </c>
      <c r="D2691" s="11" t="s">
        <v>499</v>
      </c>
      <c r="E2691" s="13" t="s">
        <v>13</v>
      </c>
      <c r="F2691" s="11" t="s">
        <v>11</v>
      </c>
      <c r="G2691" s="11" t="s">
        <v>576</v>
      </c>
      <c r="H2691" s="13">
        <v>391.6</v>
      </c>
    </row>
    <row r="2692" spans="1:8" x14ac:dyDescent="0.25">
      <c r="A2692" s="10">
        <v>36191</v>
      </c>
      <c r="B2692" s="11" t="s">
        <v>97</v>
      </c>
      <c r="C2692" s="11" t="s">
        <v>130</v>
      </c>
      <c r="D2692" s="11" t="s">
        <v>288</v>
      </c>
      <c r="E2692" s="13" t="s">
        <v>89</v>
      </c>
      <c r="F2692" s="11" t="s">
        <v>90</v>
      </c>
      <c r="G2692" s="11" t="s">
        <v>90</v>
      </c>
      <c r="H2692" s="13">
        <v>450</v>
      </c>
    </row>
    <row r="2693" spans="1:8" x14ac:dyDescent="0.25">
      <c r="A2693" s="10">
        <v>36191</v>
      </c>
      <c r="B2693" s="11" t="s">
        <v>97</v>
      </c>
      <c r="C2693" s="11" t="s">
        <v>130</v>
      </c>
      <c r="D2693" s="11" t="s">
        <v>288</v>
      </c>
      <c r="E2693" s="13" t="s">
        <v>89</v>
      </c>
      <c r="F2693" s="11" t="s">
        <v>102</v>
      </c>
      <c r="G2693" s="11" t="s">
        <v>103</v>
      </c>
      <c r="H2693" s="13">
        <v>207</v>
      </c>
    </row>
    <row r="2694" spans="1:8" x14ac:dyDescent="0.25">
      <c r="A2694" s="10">
        <v>36191</v>
      </c>
      <c r="B2694" s="11" t="s">
        <v>97</v>
      </c>
      <c r="C2694" s="11" t="s">
        <v>130</v>
      </c>
      <c r="D2694" s="11" t="s">
        <v>288</v>
      </c>
      <c r="E2694" s="13" t="s">
        <v>13</v>
      </c>
      <c r="F2694" s="11" t="s">
        <v>71</v>
      </c>
      <c r="G2694" s="11" t="s">
        <v>117</v>
      </c>
      <c r="H2694" s="13">
        <v>100</v>
      </c>
    </row>
    <row r="2695" spans="1:8" x14ac:dyDescent="0.25">
      <c r="A2695" s="10">
        <v>36191</v>
      </c>
      <c r="B2695" s="11" t="s">
        <v>97</v>
      </c>
      <c r="C2695" s="11" t="s">
        <v>130</v>
      </c>
      <c r="D2695" s="11" t="s">
        <v>288</v>
      </c>
      <c r="E2695" s="13" t="s">
        <v>13</v>
      </c>
      <c r="F2695" s="11" t="s">
        <v>571</v>
      </c>
      <c r="G2695" s="11" t="s">
        <v>133</v>
      </c>
      <c r="H2695" s="13">
        <v>225</v>
      </c>
    </row>
    <row r="2696" spans="1:8" x14ac:dyDescent="0.25">
      <c r="A2696" s="10">
        <v>36191</v>
      </c>
      <c r="B2696" s="11" t="s">
        <v>97</v>
      </c>
      <c r="C2696" s="11" t="s">
        <v>130</v>
      </c>
      <c r="D2696" s="11" t="s">
        <v>288</v>
      </c>
      <c r="E2696" s="13" t="s">
        <v>13</v>
      </c>
      <c r="F2696" s="11" t="s">
        <v>138</v>
      </c>
      <c r="G2696" s="11" t="s">
        <v>583</v>
      </c>
      <c r="H2696" s="13">
        <v>500</v>
      </c>
    </row>
    <row r="2697" spans="1:8" x14ac:dyDescent="0.25">
      <c r="A2697" s="10">
        <v>36191</v>
      </c>
      <c r="B2697" s="11" t="s">
        <v>97</v>
      </c>
      <c r="C2697" s="11" t="s">
        <v>130</v>
      </c>
      <c r="D2697" s="11" t="s">
        <v>288</v>
      </c>
      <c r="E2697" s="13" t="s">
        <v>13</v>
      </c>
      <c r="F2697" s="11" t="s">
        <v>138</v>
      </c>
      <c r="G2697" s="11" t="s">
        <v>584</v>
      </c>
      <c r="H2697" s="13">
        <v>650</v>
      </c>
    </row>
    <row r="2698" spans="1:8" x14ac:dyDescent="0.25">
      <c r="A2698" s="10">
        <v>36191</v>
      </c>
      <c r="B2698" s="11" t="s">
        <v>97</v>
      </c>
      <c r="C2698" s="11" t="s">
        <v>130</v>
      </c>
      <c r="D2698" s="11" t="s">
        <v>288</v>
      </c>
      <c r="E2698" s="13" t="s">
        <v>13</v>
      </c>
      <c r="F2698" s="11" t="s">
        <v>19</v>
      </c>
      <c r="G2698" s="11" t="s">
        <v>573</v>
      </c>
      <c r="H2698" s="13">
        <v>124</v>
      </c>
    </row>
    <row r="2699" spans="1:8" x14ac:dyDescent="0.25">
      <c r="A2699" s="10">
        <v>36191</v>
      </c>
      <c r="B2699" s="11" t="s">
        <v>97</v>
      </c>
      <c r="C2699" s="11" t="s">
        <v>130</v>
      </c>
      <c r="D2699" s="11" t="s">
        <v>288</v>
      </c>
      <c r="E2699" s="13" t="s">
        <v>13</v>
      </c>
      <c r="F2699" s="11" t="s">
        <v>11</v>
      </c>
      <c r="G2699" s="11" t="s">
        <v>576</v>
      </c>
      <c r="H2699" s="13">
        <v>746.4</v>
      </c>
    </row>
    <row r="2700" spans="1:8" x14ac:dyDescent="0.25">
      <c r="A2700" s="10">
        <v>36191</v>
      </c>
      <c r="B2700" s="11" t="s">
        <v>97</v>
      </c>
      <c r="C2700" s="11" t="s">
        <v>130</v>
      </c>
      <c r="D2700" s="11" t="s">
        <v>280</v>
      </c>
      <c r="E2700" s="13" t="s">
        <v>13</v>
      </c>
      <c r="F2700" s="11" t="s">
        <v>19</v>
      </c>
      <c r="G2700" s="11" t="s">
        <v>573</v>
      </c>
      <c r="H2700" s="13">
        <v>725</v>
      </c>
    </row>
    <row r="2701" spans="1:8" x14ac:dyDescent="0.25">
      <c r="A2701" s="10">
        <v>36191</v>
      </c>
      <c r="B2701" s="11" t="s">
        <v>97</v>
      </c>
      <c r="C2701" s="11" t="s">
        <v>130</v>
      </c>
      <c r="D2701" s="11" t="s">
        <v>131</v>
      </c>
      <c r="E2701" s="13" t="s">
        <v>89</v>
      </c>
      <c r="F2701" s="11" t="s">
        <v>90</v>
      </c>
      <c r="G2701" s="11" t="s">
        <v>90</v>
      </c>
      <c r="H2701" s="13">
        <v>200</v>
      </c>
    </row>
    <row r="2702" spans="1:8" x14ac:dyDescent="0.25">
      <c r="A2702" s="10">
        <v>36191</v>
      </c>
      <c r="B2702" s="11" t="s">
        <v>97</v>
      </c>
      <c r="C2702" s="11" t="s">
        <v>130</v>
      </c>
      <c r="D2702" s="11" t="s">
        <v>131</v>
      </c>
      <c r="E2702" s="13" t="s">
        <v>13</v>
      </c>
      <c r="F2702" s="11" t="s">
        <v>71</v>
      </c>
      <c r="G2702" s="11" t="s">
        <v>575</v>
      </c>
      <c r="H2702" s="13">
        <v>250</v>
      </c>
    </row>
    <row r="2703" spans="1:8" x14ac:dyDescent="0.25">
      <c r="A2703" s="10">
        <v>36191</v>
      </c>
      <c r="B2703" s="11" t="s">
        <v>97</v>
      </c>
      <c r="C2703" s="11" t="s">
        <v>130</v>
      </c>
      <c r="D2703" s="11" t="s">
        <v>131</v>
      </c>
      <c r="E2703" s="13" t="s">
        <v>13</v>
      </c>
      <c r="F2703" s="11" t="s">
        <v>71</v>
      </c>
      <c r="G2703" s="11" t="s">
        <v>230</v>
      </c>
      <c r="H2703" s="13">
        <v>400</v>
      </c>
    </row>
    <row r="2704" spans="1:8" x14ac:dyDescent="0.25">
      <c r="A2704" s="10">
        <v>36191</v>
      </c>
      <c r="B2704" s="11" t="s">
        <v>97</v>
      </c>
      <c r="C2704" s="11" t="s">
        <v>130</v>
      </c>
      <c r="D2704" s="11" t="s">
        <v>131</v>
      </c>
      <c r="E2704" s="13" t="s">
        <v>13</v>
      </c>
      <c r="F2704" s="11" t="s">
        <v>71</v>
      </c>
      <c r="G2704" s="11" t="s">
        <v>200</v>
      </c>
      <c r="H2704" s="13">
        <v>500</v>
      </c>
    </row>
    <row r="2705" spans="1:8" x14ac:dyDescent="0.25">
      <c r="A2705" s="10">
        <v>36191</v>
      </c>
      <c r="B2705" s="11" t="s">
        <v>97</v>
      </c>
      <c r="C2705" s="11" t="s">
        <v>130</v>
      </c>
      <c r="D2705" s="11" t="s">
        <v>131</v>
      </c>
      <c r="E2705" s="13" t="s">
        <v>13</v>
      </c>
      <c r="F2705" s="11" t="s">
        <v>71</v>
      </c>
      <c r="G2705" s="11" t="s">
        <v>117</v>
      </c>
      <c r="H2705" s="13">
        <v>401</v>
      </c>
    </row>
    <row r="2706" spans="1:8" x14ac:dyDescent="0.25">
      <c r="A2706" s="10">
        <v>36191</v>
      </c>
      <c r="B2706" s="11" t="s">
        <v>97</v>
      </c>
      <c r="C2706" s="11" t="s">
        <v>130</v>
      </c>
      <c r="D2706" s="11" t="s">
        <v>131</v>
      </c>
      <c r="E2706" s="13" t="s">
        <v>13</v>
      </c>
      <c r="F2706" s="11" t="s">
        <v>571</v>
      </c>
      <c r="G2706" s="11" t="s">
        <v>364</v>
      </c>
      <c r="H2706" s="13">
        <v>350</v>
      </c>
    </row>
    <row r="2707" spans="1:8" x14ac:dyDescent="0.25">
      <c r="A2707" s="10">
        <v>36191</v>
      </c>
      <c r="B2707" s="11" t="s">
        <v>97</v>
      </c>
      <c r="C2707" s="11" t="s">
        <v>130</v>
      </c>
      <c r="D2707" s="11" t="s">
        <v>131</v>
      </c>
      <c r="E2707" s="13" t="s">
        <v>13</v>
      </c>
      <c r="F2707" s="11" t="s">
        <v>138</v>
      </c>
      <c r="G2707" s="11" t="s">
        <v>205</v>
      </c>
      <c r="H2707" s="13">
        <v>1279</v>
      </c>
    </row>
    <row r="2708" spans="1:8" x14ac:dyDescent="0.25">
      <c r="A2708" s="10">
        <v>36191</v>
      </c>
      <c r="B2708" s="11" t="s">
        <v>97</v>
      </c>
      <c r="C2708" s="11" t="s">
        <v>130</v>
      </c>
      <c r="D2708" s="11" t="s">
        <v>131</v>
      </c>
      <c r="E2708" s="13" t="s">
        <v>13</v>
      </c>
      <c r="F2708" s="11" t="s">
        <v>19</v>
      </c>
      <c r="G2708" s="11" t="s">
        <v>574</v>
      </c>
      <c r="H2708" s="13">
        <v>1048</v>
      </c>
    </row>
    <row r="2709" spans="1:8" x14ac:dyDescent="0.25">
      <c r="A2709" s="10">
        <v>36191</v>
      </c>
      <c r="B2709" s="11" t="s">
        <v>97</v>
      </c>
      <c r="C2709" s="11" t="s">
        <v>130</v>
      </c>
      <c r="D2709" s="11" t="s">
        <v>131</v>
      </c>
      <c r="E2709" s="13" t="s">
        <v>13</v>
      </c>
      <c r="F2709" s="11" t="s">
        <v>11</v>
      </c>
      <c r="G2709" s="11" t="s">
        <v>150</v>
      </c>
      <c r="H2709" s="13">
        <v>373</v>
      </c>
    </row>
    <row r="2710" spans="1:8" x14ac:dyDescent="0.25">
      <c r="A2710" s="10">
        <v>36191</v>
      </c>
      <c r="B2710" s="11" t="s">
        <v>97</v>
      </c>
      <c r="C2710" s="11" t="s">
        <v>130</v>
      </c>
      <c r="D2710" s="11" t="s">
        <v>131</v>
      </c>
      <c r="E2710" s="13" t="s">
        <v>13</v>
      </c>
      <c r="F2710" s="11" t="s">
        <v>126</v>
      </c>
      <c r="G2710" s="11" t="s">
        <v>570</v>
      </c>
      <c r="H2710" s="13">
        <v>550</v>
      </c>
    </row>
    <row r="2711" spans="1:8" x14ac:dyDescent="0.25">
      <c r="A2711" s="10">
        <v>36191</v>
      </c>
      <c r="B2711" s="11" t="s">
        <v>97</v>
      </c>
      <c r="C2711" s="11" t="s">
        <v>130</v>
      </c>
      <c r="D2711" s="11" t="s">
        <v>131</v>
      </c>
      <c r="E2711" s="13" t="s">
        <v>610</v>
      </c>
      <c r="F2711" s="11" t="s">
        <v>611</v>
      </c>
      <c r="G2711" s="11" t="s">
        <v>611</v>
      </c>
      <c r="H2711" s="13">
        <v>200</v>
      </c>
    </row>
    <row r="2712" spans="1:8" x14ac:dyDescent="0.25">
      <c r="A2712" s="10">
        <v>36191</v>
      </c>
      <c r="B2712" s="11" t="s">
        <v>97</v>
      </c>
      <c r="C2712" s="11" t="s">
        <v>130</v>
      </c>
      <c r="D2712" s="11" t="s">
        <v>466</v>
      </c>
      <c r="E2712" s="13" t="s">
        <v>89</v>
      </c>
      <c r="F2712" s="11" t="s">
        <v>102</v>
      </c>
      <c r="G2712" s="11" t="s">
        <v>103</v>
      </c>
      <c r="H2712" s="13">
        <v>100</v>
      </c>
    </row>
    <row r="2713" spans="1:8" x14ac:dyDescent="0.25">
      <c r="A2713" s="10">
        <v>36219</v>
      </c>
      <c r="B2713" s="11" t="s">
        <v>8</v>
      </c>
      <c r="C2713" s="11" t="s">
        <v>67</v>
      </c>
      <c r="D2713" s="11" t="s">
        <v>459</v>
      </c>
      <c r="E2713" s="13" t="s">
        <v>89</v>
      </c>
      <c r="F2713" s="11" t="s">
        <v>577</v>
      </c>
      <c r="G2713" s="11" t="s">
        <v>609</v>
      </c>
      <c r="H2713" s="13">
        <v>135</v>
      </c>
    </row>
    <row r="2714" spans="1:8" x14ac:dyDescent="0.25">
      <c r="A2714" s="10">
        <v>36219</v>
      </c>
      <c r="B2714" s="11" t="s">
        <v>8</v>
      </c>
      <c r="C2714" s="11" t="s">
        <v>67</v>
      </c>
      <c r="D2714" s="11" t="s">
        <v>459</v>
      </c>
      <c r="E2714" s="13" t="s">
        <v>13</v>
      </c>
      <c r="F2714" s="11" t="s">
        <v>111</v>
      </c>
      <c r="G2714" s="11" t="s">
        <v>356</v>
      </c>
      <c r="H2714" s="13">
        <v>360</v>
      </c>
    </row>
    <row r="2715" spans="1:8" x14ac:dyDescent="0.25">
      <c r="A2715" s="10">
        <v>36219</v>
      </c>
      <c r="B2715" s="11" t="s">
        <v>8</v>
      </c>
      <c r="C2715" s="11" t="s">
        <v>67</v>
      </c>
      <c r="D2715" s="11" t="s">
        <v>455</v>
      </c>
      <c r="E2715" s="13" t="s">
        <v>13</v>
      </c>
      <c r="F2715" s="11" t="s">
        <v>126</v>
      </c>
      <c r="G2715" s="11" t="s">
        <v>570</v>
      </c>
      <c r="H2715" s="13">
        <v>175</v>
      </c>
    </row>
    <row r="2716" spans="1:8" x14ac:dyDescent="0.25">
      <c r="A2716" s="10">
        <v>36219</v>
      </c>
      <c r="B2716" s="11" t="s">
        <v>8</v>
      </c>
      <c r="C2716" s="11" t="s">
        <v>67</v>
      </c>
      <c r="D2716" s="11" t="s">
        <v>456</v>
      </c>
      <c r="E2716" s="13" t="s">
        <v>13</v>
      </c>
      <c r="F2716" s="11" t="s">
        <v>11</v>
      </c>
      <c r="G2716" s="11" t="s">
        <v>150</v>
      </c>
      <c r="H2716" s="13">
        <v>962</v>
      </c>
    </row>
    <row r="2717" spans="1:8" x14ac:dyDescent="0.25">
      <c r="A2717" s="10">
        <v>36219</v>
      </c>
      <c r="B2717" s="11" t="s">
        <v>8</v>
      </c>
      <c r="C2717" s="11" t="s">
        <v>67</v>
      </c>
      <c r="D2717" s="11" t="s">
        <v>68</v>
      </c>
      <c r="E2717" s="13" t="s">
        <v>13</v>
      </c>
      <c r="F2717" s="11" t="s">
        <v>571</v>
      </c>
      <c r="G2717" s="11" t="s">
        <v>572</v>
      </c>
      <c r="H2717" s="13">
        <v>150</v>
      </c>
    </row>
    <row r="2718" spans="1:8" x14ac:dyDescent="0.25">
      <c r="A2718" s="10">
        <v>36219</v>
      </c>
      <c r="B2718" s="11" t="s">
        <v>8</v>
      </c>
      <c r="C2718" s="11" t="s">
        <v>67</v>
      </c>
      <c r="D2718" s="11" t="s">
        <v>68</v>
      </c>
      <c r="E2718" s="13" t="s">
        <v>13</v>
      </c>
      <c r="F2718" s="11" t="s">
        <v>11</v>
      </c>
      <c r="G2718" s="11" t="s">
        <v>576</v>
      </c>
      <c r="H2718" s="13">
        <v>264.60000000000002</v>
      </c>
    </row>
    <row r="2719" spans="1:8" x14ac:dyDescent="0.25">
      <c r="A2719" s="10">
        <v>36219</v>
      </c>
      <c r="B2719" s="11" t="s">
        <v>8</v>
      </c>
      <c r="C2719" s="11" t="s">
        <v>67</v>
      </c>
      <c r="D2719" s="11" t="s">
        <v>468</v>
      </c>
      <c r="E2719" s="13" t="s">
        <v>13</v>
      </c>
      <c r="F2719" s="11" t="s">
        <v>138</v>
      </c>
      <c r="G2719" s="11" t="s">
        <v>139</v>
      </c>
      <c r="H2719" s="13">
        <v>223.7</v>
      </c>
    </row>
    <row r="2720" spans="1:8" x14ac:dyDescent="0.25">
      <c r="A2720" s="10">
        <v>36219</v>
      </c>
      <c r="B2720" s="11" t="s">
        <v>8</v>
      </c>
      <c r="C2720" s="11" t="s">
        <v>67</v>
      </c>
      <c r="D2720" s="11" t="s">
        <v>457</v>
      </c>
      <c r="E2720" s="13" t="s">
        <v>13</v>
      </c>
      <c r="F2720" s="11" t="s">
        <v>126</v>
      </c>
      <c r="G2720" s="11" t="s">
        <v>570</v>
      </c>
      <c r="H2720" s="13">
        <v>475</v>
      </c>
    </row>
    <row r="2721" spans="1:8" x14ac:dyDescent="0.25">
      <c r="A2721" s="10">
        <v>36219</v>
      </c>
      <c r="B2721" s="11" t="s">
        <v>8</v>
      </c>
      <c r="C2721" s="11" t="s">
        <v>67</v>
      </c>
      <c r="D2721" s="11" t="s">
        <v>328</v>
      </c>
      <c r="E2721" s="13" t="s">
        <v>13</v>
      </c>
      <c r="F2721" s="11" t="s">
        <v>29</v>
      </c>
      <c r="G2721" s="11" t="s">
        <v>30</v>
      </c>
      <c r="H2721" s="13">
        <v>110</v>
      </c>
    </row>
    <row r="2722" spans="1:8" x14ac:dyDescent="0.25">
      <c r="A2722" s="10">
        <v>36219</v>
      </c>
      <c r="B2722" s="11" t="s">
        <v>8</v>
      </c>
      <c r="C2722" s="11" t="s">
        <v>67</v>
      </c>
      <c r="D2722" s="11" t="s">
        <v>328</v>
      </c>
      <c r="E2722" s="13" t="s">
        <v>13</v>
      </c>
      <c r="F2722" s="11" t="s">
        <v>571</v>
      </c>
      <c r="G2722" s="11" t="s">
        <v>572</v>
      </c>
      <c r="H2722" s="13">
        <v>350</v>
      </c>
    </row>
    <row r="2723" spans="1:8" x14ac:dyDescent="0.25">
      <c r="A2723" s="10">
        <v>36219</v>
      </c>
      <c r="B2723" s="11" t="s">
        <v>8</v>
      </c>
      <c r="C2723" s="11" t="s">
        <v>67</v>
      </c>
      <c r="D2723" s="11" t="s">
        <v>328</v>
      </c>
      <c r="E2723" s="13" t="s">
        <v>13</v>
      </c>
      <c r="F2723" s="11" t="s">
        <v>19</v>
      </c>
      <c r="G2723" s="11" t="s">
        <v>573</v>
      </c>
      <c r="H2723" s="13">
        <v>1836.4</v>
      </c>
    </row>
    <row r="2724" spans="1:8" x14ac:dyDescent="0.25">
      <c r="A2724" s="10">
        <v>36219</v>
      </c>
      <c r="B2724" s="11" t="s">
        <v>8</v>
      </c>
      <c r="C2724" s="11" t="s">
        <v>67</v>
      </c>
      <c r="D2724" s="11" t="s">
        <v>328</v>
      </c>
      <c r="E2724" s="13" t="s">
        <v>13</v>
      </c>
      <c r="F2724" s="11" t="s">
        <v>34</v>
      </c>
      <c r="G2724" s="11" t="s">
        <v>36</v>
      </c>
      <c r="H2724" s="13">
        <v>125</v>
      </c>
    </row>
    <row r="2725" spans="1:8" x14ac:dyDescent="0.25">
      <c r="A2725" s="10">
        <v>36219</v>
      </c>
      <c r="B2725" s="11" t="s">
        <v>8</v>
      </c>
      <c r="C2725" s="11" t="s">
        <v>67</v>
      </c>
      <c r="D2725" s="11" t="s">
        <v>328</v>
      </c>
      <c r="E2725" s="13" t="s">
        <v>13</v>
      </c>
      <c r="F2725" s="11" t="s">
        <v>11</v>
      </c>
      <c r="G2725" s="11" t="s">
        <v>576</v>
      </c>
      <c r="H2725" s="13">
        <v>1791.9</v>
      </c>
    </row>
    <row r="2726" spans="1:8" x14ac:dyDescent="0.25">
      <c r="A2726" s="10">
        <v>36219</v>
      </c>
      <c r="B2726" s="11" t="s">
        <v>8</v>
      </c>
      <c r="C2726" s="11" t="s">
        <v>67</v>
      </c>
      <c r="D2726" s="11" t="s">
        <v>328</v>
      </c>
      <c r="E2726" s="13" t="s">
        <v>13</v>
      </c>
      <c r="F2726" s="11" t="s">
        <v>126</v>
      </c>
      <c r="G2726" s="11" t="s">
        <v>570</v>
      </c>
      <c r="H2726" s="13">
        <v>174.5</v>
      </c>
    </row>
    <row r="2727" spans="1:8" x14ac:dyDescent="0.25">
      <c r="A2727" s="10">
        <v>36219</v>
      </c>
      <c r="B2727" s="11" t="s">
        <v>8</v>
      </c>
      <c r="C2727" s="11" t="s">
        <v>67</v>
      </c>
      <c r="D2727" s="11" t="s">
        <v>328</v>
      </c>
      <c r="E2727" s="13" t="s">
        <v>188</v>
      </c>
      <c r="F2727" s="11" t="s">
        <v>188</v>
      </c>
      <c r="G2727" s="11" t="s">
        <v>187</v>
      </c>
      <c r="H2727" s="13">
        <v>2550</v>
      </c>
    </row>
    <row r="2728" spans="1:8" x14ac:dyDescent="0.25">
      <c r="A2728" s="10">
        <v>36219</v>
      </c>
      <c r="B2728" s="11" t="s">
        <v>8</v>
      </c>
      <c r="C2728" s="11" t="s">
        <v>9</v>
      </c>
      <c r="D2728" s="11" t="s">
        <v>251</v>
      </c>
      <c r="E2728" s="13" t="s">
        <v>13</v>
      </c>
      <c r="F2728" s="11" t="s">
        <v>161</v>
      </c>
      <c r="G2728" s="11" t="s">
        <v>162</v>
      </c>
      <c r="H2728" s="13">
        <v>426.6</v>
      </c>
    </row>
    <row r="2729" spans="1:8" x14ac:dyDescent="0.25">
      <c r="A2729" s="10">
        <v>36219</v>
      </c>
      <c r="B2729" s="11" t="s">
        <v>8</v>
      </c>
      <c r="C2729" s="11" t="s">
        <v>9</v>
      </c>
      <c r="D2729" s="11" t="s">
        <v>251</v>
      </c>
      <c r="E2729" s="13" t="s">
        <v>13</v>
      </c>
      <c r="F2729" s="11" t="s">
        <v>11</v>
      </c>
      <c r="G2729" s="11" t="s">
        <v>576</v>
      </c>
      <c r="H2729" s="13">
        <v>300</v>
      </c>
    </row>
    <row r="2730" spans="1:8" x14ac:dyDescent="0.25">
      <c r="A2730" s="10">
        <v>36219</v>
      </c>
      <c r="B2730" s="11" t="s">
        <v>8</v>
      </c>
      <c r="C2730" s="11" t="s">
        <v>9</v>
      </c>
      <c r="D2730" s="11" t="s">
        <v>251</v>
      </c>
      <c r="E2730" s="13" t="s">
        <v>13</v>
      </c>
      <c r="F2730" s="11" t="s">
        <v>126</v>
      </c>
      <c r="G2730" s="11" t="s">
        <v>570</v>
      </c>
      <c r="H2730" s="13">
        <v>110</v>
      </c>
    </row>
    <row r="2731" spans="1:8" x14ac:dyDescent="0.25">
      <c r="A2731" s="10">
        <v>36219</v>
      </c>
      <c r="B2731" s="11" t="s">
        <v>8</v>
      </c>
      <c r="C2731" s="11" t="s">
        <v>9</v>
      </c>
      <c r="D2731" s="11" t="s">
        <v>153</v>
      </c>
      <c r="E2731" s="13" t="s">
        <v>13</v>
      </c>
      <c r="F2731" s="11" t="s">
        <v>71</v>
      </c>
      <c r="G2731" s="11" t="s">
        <v>575</v>
      </c>
      <c r="H2731" s="13">
        <v>125</v>
      </c>
    </row>
    <row r="2732" spans="1:8" x14ac:dyDescent="0.25">
      <c r="A2732" s="10">
        <v>36219</v>
      </c>
      <c r="B2732" s="11" t="s">
        <v>8</v>
      </c>
      <c r="C2732" s="11" t="s">
        <v>9</v>
      </c>
      <c r="D2732" s="11" t="s">
        <v>153</v>
      </c>
      <c r="E2732" s="13" t="s">
        <v>13</v>
      </c>
      <c r="F2732" s="11" t="s">
        <v>71</v>
      </c>
      <c r="G2732" s="11" t="s">
        <v>230</v>
      </c>
      <c r="H2732" s="13">
        <v>1749.9</v>
      </c>
    </row>
    <row r="2733" spans="1:8" x14ac:dyDescent="0.25">
      <c r="A2733" s="10">
        <v>36219</v>
      </c>
      <c r="B2733" s="11" t="s">
        <v>8</v>
      </c>
      <c r="C2733" s="11" t="s">
        <v>9</v>
      </c>
      <c r="D2733" s="11" t="s">
        <v>153</v>
      </c>
      <c r="E2733" s="13" t="s">
        <v>13</v>
      </c>
      <c r="F2733" s="11" t="s">
        <v>71</v>
      </c>
      <c r="G2733" s="11" t="s">
        <v>200</v>
      </c>
      <c r="H2733" s="13">
        <v>325</v>
      </c>
    </row>
    <row r="2734" spans="1:8" x14ac:dyDescent="0.25">
      <c r="A2734" s="10">
        <v>36219</v>
      </c>
      <c r="B2734" s="11" t="s">
        <v>8</v>
      </c>
      <c r="C2734" s="11" t="s">
        <v>9</v>
      </c>
      <c r="D2734" s="11" t="s">
        <v>153</v>
      </c>
      <c r="E2734" s="13" t="s">
        <v>13</v>
      </c>
      <c r="F2734" s="11" t="s">
        <v>71</v>
      </c>
      <c r="G2734" s="11" t="s">
        <v>117</v>
      </c>
      <c r="H2734" s="13">
        <v>340</v>
      </c>
    </row>
    <row r="2735" spans="1:8" x14ac:dyDescent="0.25">
      <c r="A2735" s="10">
        <v>36219</v>
      </c>
      <c r="B2735" s="11" t="s">
        <v>8</v>
      </c>
      <c r="C2735" s="11" t="s">
        <v>9</v>
      </c>
      <c r="D2735" s="11" t="s">
        <v>153</v>
      </c>
      <c r="E2735" s="13" t="s">
        <v>13</v>
      </c>
      <c r="F2735" s="11" t="s">
        <v>161</v>
      </c>
      <c r="G2735" s="11" t="s">
        <v>162</v>
      </c>
      <c r="H2735" s="13">
        <v>167.5</v>
      </c>
    </row>
    <row r="2736" spans="1:8" x14ac:dyDescent="0.25">
      <c r="A2736" s="10">
        <v>36219</v>
      </c>
      <c r="B2736" s="11" t="s">
        <v>8</v>
      </c>
      <c r="C2736" s="11" t="s">
        <v>9</v>
      </c>
      <c r="D2736" s="11" t="s">
        <v>153</v>
      </c>
      <c r="E2736" s="13" t="s">
        <v>13</v>
      </c>
      <c r="F2736" s="11" t="s">
        <v>161</v>
      </c>
      <c r="G2736" s="11" t="s">
        <v>167</v>
      </c>
      <c r="H2736" s="13">
        <v>264.89999999999998</v>
      </c>
    </row>
    <row r="2737" spans="1:8" x14ac:dyDescent="0.25">
      <c r="A2737" s="10">
        <v>36219</v>
      </c>
      <c r="B2737" s="11" t="s">
        <v>8</v>
      </c>
      <c r="C2737" s="11" t="s">
        <v>9</v>
      </c>
      <c r="D2737" s="11" t="s">
        <v>153</v>
      </c>
      <c r="E2737" s="13" t="s">
        <v>13</v>
      </c>
      <c r="F2737" s="11" t="s">
        <v>571</v>
      </c>
      <c r="G2737" s="11" t="s">
        <v>364</v>
      </c>
      <c r="H2737" s="13">
        <v>285</v>
      </c>
    </row>
    <row r="2738" spans="1:8" x14ac:dyDescent="0.25">
      <c r="A2738" s="10">
        <v>36219</v>
      </c>
      <c r="B2738" s="11" t="s">
        <v>8</v>
      </c>
      <c r="C2738" s="11" t="s">
        <v>9</v>
      </c>
      <c r="D2738" s="11" t="s">
        <v>153</v>
      </c>
      <c r="E2738" s="13" t="s">
        <v>13</v>
      </c>
      <c r="F2738" s="11" t="s">
        <v>571</v>
      </c>
      <c r="G2738" s="11" t="s">
        <v>572</v>
      </c>
      <c r="H2738" s="13">
        <v>125</v>
      </c>
    </row>
    <row r="2739" spans="1:8" x14ac:dyDescent="0.25">
      <c r="A2739" s="10">
        <v>36219</v>
      </c>
      <c r="B2739" s="11" t="s">
        <v>8</v>
      </c>
      <c r="C2739" s="11" t="s">
        <v>9</v>
      </c>
      <c r="D2739" s="11" t="s">
        <v>153</v>
      </c>
      <c r="E2739" s="13" t="s">
        <v>13</v>
      </c>
      <c r="F2739" s="11" t="s">
        <v>138</v>
      </c>
      <c r="G2739" s="11" t="s">
        <v>205</v>
      </c>
      <c r="H2739" s="13">
        <v>1494.9</v>
      </c>
    </row>
    <row r="2740" spans="1:8" x14ac:dyDescent="0.25">
      <c r="A2740" s="10">
        <v>36219</v>
      </c>
      <c r="B2740" s="11" t="s">
        <v>8</v>
      </c>
      <c r="C2740" s="11" t="s">
        <v>9</v>
      </c>
      <c r="D2740" s="11" t="s">
        <v>153</v>
      </c>
      <c r="E2740" s="13" t="s">
        <v>13</v>
      </c>
      <c r="F2740" s="11" t="s">
        <v>19</v>
      </c>
      <c r="G2740" s="11" t="s">
        <v>573</v>
      </c>
      <c r="H2740" s="13">
        <v>1815</v>
      </c>
    </row>
    <row r="2741" spans="1:8" x14ac:dyDescent="0.25">
      <c r="A2741" s="10">
        <v>36219</v>
      </c>
      <c r="B2741" s="11" t="s">
        <v>8</v>
      </c>
      <c r="C2741" s="11" t="s">
        <v>9</v>
      </c>
      <c r="D2741" s="11" t="s">
        <v>153</v>
      </c>
      <c r="E2741" s="13" t="s">
        <v>13</v>
      </c>
      <c r="F2741" s="11" t="s">
        <v>19</v>
      </c>
      <c r="G2741" s="11" t="s">
        <v>574</v>
      </c>
      <c r="H2741" s="13">
        <v>200</v>
      </c>
    </row>
    <row r="2742" spans="1:8" x14ac:dyDescent="0.25">
      <c r="A2742" s="10">
        <v>36219</v>
      </c>
      <c r="B2742" s="11" t="s">
        <v>8</v>
      </c>
      <c r="C2742" s="11" t="s">
        <v>9</v>
      </c>
      <c r="D2742" s="11" t="s">
        <v>153</v>
      </c>
      <c r="E2742" s="13" t="s">
        <v>13</v>
      </c>
      <c r="F2742" s="11" t="s">
        <v>34</v>
      </c>
      <c r="G2742" s="11" t="s">
        <v>36</v>
      </c>
      <c r="H2742" s="13">
        <v>654.20000000000005</v>
      </c>
    </row>
    <row r="2743" spans="1:8" x14ac:dyDescent="0.25">
      <c r="A2743" s="10">
        <v>36219</v>
      </c>
      <c r="B2743" s="11" t="s">
        <v>8</v>
      </c>
      <c r="C2743" s="11" t="s">
        <v>9</v>
      </c>
      <c r="D2743" s="11" t="s">
        <v>153</v>
      </c>
      <c r="E2743" s="13" t="s">
        <v>13</v>
      </c>
      <c r="F2743" s="11" t="s">
        <v>14</v>
      </c>
      <c r="G2743" s="11" t="s">
        <v>94</v>
      </c>
      <c r="H2743" s="13">
        <v>200</v>
      </c>
    </row>
    <row r="2744" spans="1:8" x14ac:dyDescent="0.25">
      <c r="A2744" s="10">
        <v>36219</v>
      </c>
      <c r="B2744" s="11" t="s">
        <v>8</v>
      </c>
      <c r="C2744" s="11" t="s">
        <v>9</v>
      </c>
      <c r="D2744" s="11" t="s">
        <v>153</v>
      </c>
      <c r="E2744" s="13" t="s">
        <v>13</v>
      </c>
      <c r="F2744" s="11" t="s">
        <v>11</v>
      </c>
      <c r="G2744" s="11" t="s">
        <v>150</v>
      </c>
      <c r="H2744" s="13">
        <v>2340</v>
      </c>
    </row>
    <row r="2745" spans="1:8" x14ac:dyDescent="0.25">
      <c r="A2745" s="10">
        <v>36219</v>
      </c>
      <c r="B2745" s="11" t="s">
        <v>8</v>
      </c>
      <c r="C2745" s="11" t="s">
        <v>9</v>
      </c>
      <c r="D2745" s="11" t="s">
        <v>153</v>
      </c>
      <c r="E2745" s="13" t="s">
        <v>13</v>
      </c>
      <c r="F2745" s="11" t="s">
        <v>11</v>
      </c>
      <c r="G2745" s="11" t="s">
        <v>576</v>
      </c>
      <c r="H2745" s="13">
        <v>2277</v>
      </c>
    </row>
    <row r="2746" spans="1:8" x14ac:dyDescent="0.25">
      <c r="A2746" s="10">
        <v>36219</v>
      </c>
      <c r="B2746" s="11" t="s">
        <v>8</v>
      </c>
      <c r="C2746" s="11" t="s">
        <v>9</v>
      </c>
      <c r="D2746" s="11" t="s">
        <v>153</v>
      </c>
      <c r="E2746" s="13" t="s">
        <v>13</v>
      </c>
      <c r="F2746" s="11" t="s">
        <v>126</v>
      </c>
      <c r="G2746" s="11" t="s">
        <v>570</v>
      </c>
      <c r="H2746" s="13">
        <v>225</v>
      </c>
    </row>
    <row r="2747" spans="1:8" x14ac:dyDescent="0.25">
      <c r="A2747" s="10">
        <v>36219</v>
      </c>
      <c r="B2747" s="11" t="s">
        <v>8</v>
      </c>
      <c r="C2747" s="11" t="s">
        <v>9</v>
      </c>
      <c r="D2747" s="11" t="s">
        <v>10</v>
      </c>
      <c r="E2747" s="13" t="s">
        <v>89</v>
      </c>
      <c r="F2747" s="11" t="s">
        <v>90</v>
      </c>
      <c r="G2747" s="11" t="s">
        <v>90</v>
      </c>
      <c r="H2747" s="13">
        <v>2815</v>
      </c>
    </row>
    <row r="2748" spans="1:8" x14ac:dyDescent="0.25">
      <c r="A2748" s="10">
        <v>36219</v>
      </c>
      <c r="B2748" s="11" t="s">
        <v>8</v>
      </c>
      <c r="C2748" s="11" t="s">
        <v>9</v>
      </c>
      <c r="D2748" s="11" t="s">
        <v>10</v>
      </c>
      <c r="E2748" s="13" t="s">
        <v>89</v>
      </c>
      <c r="F2748" s="11" t="s">
        <v>102</v>
      </c>
      <c r="G2748" s="11" t="s">
        <v>106</v>
      </c>
      <c r="H2748" s="13">
        <v>2757.5</v>
      </c>
    </row>
    <row r="2749" spans="1:8" x14ac:dyDescent="0.25">
      <c r="A2749" s="10">
        <v>36219</v>
      </c>
      <c r="B2749" s="11" t="s">
        <v>8</v>
      </c>
      <c r="C2749" s="11" t="s">
        <v>9</v>
      </c>
      <c r="D2749" s="11" t="s">
        <v>10</v>
      </c>
      <c r="E2749" s="13" t="s">
        <v>89</v>
      </c>
      <c r="F2749" s="11" t="s">
        <v>102</v>
      </c>
      <c r="G2749" s="11" t="s">
        <v>103</v>
      </c>
      <c r="H2749" s="13">
        <v>1416.8</v>
      </c>
    </row>
    <row r="2750" spans="1:8" x14ac:dyDescent="0.25">
      <c r="A2750" s="10">
        <v>36219</v>
      </c>
      <c r="B2750" s="11" t="s">
        <v>8</v>
      </c>
      <c r="C2750" s="11" t="s">
        <v>9</v>
      </c>
      <c r="D2750" s="11" t="s">
        <v>10</v>
      </c>
      <c r="E2750" s="13" t="s">
        <v>89</v>
      </c>
      <c r="F2750" s="11" t="s">
        <v>577</v>
      </c>
      <c r="G2750" s="11" t="s">
        <v>578</v>
      </c>
      <c r="H2750" s="13">
        <v>150</v>
      </c>
    </row>
    <row r="2751" spans="1:8" x14ac:dyDescent="0.25">
      <c r="A2751" s="10">
        <v>36219</v>
      </c>
      <c r="B2751" s="11" t="s">
        <v>8</v>
      </c>
      <c r="C2751" s="11" t="s">
        <v>9</v>
      </c>
      <c r="D2751" s="11" t="s">
        <v>10</v>
      </c>
      <c r="E2751" s="13" t="s">
        <v>89</v>
      </c>
      <c r="F2751" s="11" t="s">
        <v>577</v>
      </c>
      <c r="G2751" s="11" t="s">
        <v>606</v>
      </c>
      <c r="H2751" s="13">
        <v>100</v>
      </c>
    </row>
    <row r="2752" spans="1:8" x14ac:dyDescent="0.25">
      <c r="A2752" s="10">
        <v>36219</v>
      </c>
      <c r="B2752" s="11" t="s">
        <v>8</v>
      </c>
      <c r="C2752" s="11" t="s">
        <v>9</v>
      </c>
      <c r="D2752" s="11" t="s">
        <v>10</v>
      </c>
      <c r="E2752" s="13" t="s">
        <v>89</v>
      </c>
      <c r="F2752" s="11" t="s">
        <v>577</v>
      </c>
      <c r="G2752" s="11" t="s">
        <v>569</v>
      </c>
      <c r="H2752" s="13">
        <v>650</v>
      </c>
    </row>
    <row r="2753" spans="1:8" x14ac:dyDescent="0.25">
      <c r="A2753" s="10">
        <v>36219</v>
      </c>
      <c r="B2753" s="11" t="s">
        <v>8</v>
      </c>
      <c r="C2753" s="11" t="s">
        <v>9</v>
      </c>
      <c r="D2753" s="11" t="s">
        <v>10</v>
      </c>
      <c r="E2753" s="13" t="s">
        <v>13</v>
      </c>
      <c r="F2753" s="11" t="s">
        <v>29</v>
      </c>
      <c r="G2753" s="11" t="s">
        <v>30</v>
      </c>
      <c r="H2753" s="13">
        <v>2769</v>
      </c>
    </row>
    <row r="2754" spans="1:8" x14ac:dyDescent="0.25">
      <c r="A2754" s="10">
        <v>36219</v>
      </c>
      <c r="B2754" s="11" t="s">
        <v>8</v>
      </c>
      <c r="C2754" s="11" t="s">
        <v>9</v>
      </c>
      <c r="D2754" s="11" t="s">
        <v>10</v>
      </c>
      <c r="E2754" s="13" t="s">
        <v>13</v>
      </c>
      <c r="F2754" s="11" t="s">
        <v>29</v>
      </c>
      <c r="G2754" s="11" t="s">
        <v>607</v>
      </c>
      <c r="H2754" s="13">
        <v>100</v>
      </c>
    </row>
    <row r="2755" spans="1:8" x14ac:dyDescent="0.25">
      <c r="A2755" s="10">
        <v>36219</v>
      </c>
      <c r="B2755" s="11" t="s">
        <v>8</v>
      </c>
      <c r="C2755" s="11" t="s">
        <v>9</v>
      </c>
      <c r="D2755" s="11" t="s">
        <v>10</v>
      </c>
      <c r="E2755" s="13" t="s">
        <v>13</v>
      </c>
      <c r="F2755" s="11" t="s">
        <v>71</v>
      </c>
      <c r="G2755" s="11" t="s">
        <v>580</v>
      </c>
      <c r="H2755" s="13">
        <v>3570</v>
      </c>
    </row>
    <row r="2756" spans="1:8" x14ac:dyDescent="0.25">
      <c r="A2756" s="10">
        <v>36219</v>
      </c>
      <c r="B2756" s="11" t="s">
        <v>8</v>
      </c>
      <c r="C2756" s="11" t="s">
        <v>9</v>
      </c>
      <c r="D2756" s="11" t="s">
        <v>10</v>
      </c>
      <c r="E2756" s="13" t="s">
        <v>13</v>
      </c>
      <c r="F2756" s="11" t="s">
        <v>71</v>
      </c>
      <c r="G2756" s="11" t="s">
        <v>575</v>
      </c>
      <c r="H2756" s="13">
        <v>2325.3000000000002</v>
      </c>
    </row>
    <row r="2757" spans="1:8" x14ac:dyDescent="0.25">
      <c r="A2757" s="10">
        <v>36219</v>
      </c>
      <c r="B2757" s="11" t="s">
        <v>8</v>
      </c>
      <c r="C2757" s="11" t="s">
        <v>9</v>
      </c>
      <c r="D2757" s="11" t="s">
        <v>10</v>
      </c>
      <c r="E2757" s="13" t="s">
        <v>13</v>
      </c>
      <c r="F2757" s="11" t="s">
        <v>71</v>
      </c>
      <c r="G2757" s="11" t="s">
        <v>69</v>
      </c>
      <c r="H2757" s="13">
        <v>3783.8</v>
      </c>
    </row>
    <row r="2758" spans="1:8" x14ac:dyDescent="0.25">
      <c r="A2758" s="10">
        <v>36219</v>
      </c>
      <c r="B2758" s="11" t="s">
        <v>8</v>
      </c>
      <c r="C2758" s="11" t="s">
        <v>9</v>
      </c>
      <c r="D2758" s="11" t="s">
        <v>10</v>
      </c>
      <c r="E2758" s="13" t="s">
        <v>13</v>
      </c>
      <c r="F2758" s="11" t="s">
        <v>71</v>
      </c>
      <c r="G2758" s="11" t="s">
        <v>230</v>
      </c>
      <c r="H2758" s="13">
        <v>1654.6</v>
      </c>
    </row>
    <row r="2759" spans="1:8" x14ac:dyDescent="0.25">
      <c r="A2759" s="10">
        <v>36219</v>
      </c>
      <c r="B2759" s="11" t="s">
        <v>8</v>
      </c>
      <c r="C2759" s="11" t="s">
        <v>9</v>
      </c>
      <c r="D2759" s="11" t="s">
        <v>10</v>
      </c>
      <c r="E2759" s="13" t="s">
        <v>13</v>
      </c>
      <c r="F2759" s="11" t="s">
        <v>71</v>
      </c>
      <c r="G2759" s="11" t="s">
        <v>200</v>
      </c>
      <c r="H2759" s="13">
        <v>2850</v>
      </c>
    </row>
    <row r="2760" spans="1:8" x14ac:dyDescent="0.25">
      <c r="A2760" s="10">
        <v>36219</v>
      </c>
      <c r="B2760" s="11" t="s">
        <v>8</v>
      </c>
      <c r="C2760" s="11" t="s">
        <v>9</v>
      </c>
      <c r="D2760" s="11" t="s">
        <v>10</v>
      </c>
      <c r="E2760" s="13" t="s">
        <v>13</v>
      </c>
      <c r="F2760" s="11" t="s">
        <v>71</v>
      </c>
      <c r="G2760" s="11" t="s">
        <v>117</v>
      </c>
      <c r="H2760" s="13">
        <v>4001.5</v>
      </c>
    </row>
    <row r="2761" spans="1:8" x14ac:dyDescent="0.25">
      <c r="A2761" s="10">
        <v>36219</v>
      </c>
      <c r="B2761" s="11" t="s">
        <v>8</v>
      </c>
      <c r="C2761" s="11" t="s">
        <v>9</v>
      </c>
      <c r="D2761" s="11" t="s">
        <v>10</v>
      </c>
      <c r="E2761" s="13" t="s">
        <v>13</v>
      </c>
      <c r="F2761" s="11" t="s">
        <v>161</v>
      </c>
      <c r="G2761" s="11" t="s">
        <v>581</v>
      </c>
      <c r="H2761" s="13">
        <v>1135</v>
      </c>
    </row>
    <row r="2762" spans="1:8" x14ac:dyDescent="0.25">
      <c r="A2762" s="10">
        <v>36219</v>
      </c>
      <c r="B2762" s="11" t="s">
        <v>8</v>
      </c>
      <c r="C2762" s="11" t="s">
        <v>9</v>
      </c>
      <c r="D2762" s="11" t="s">
        <v>10</v>
      </c>
      <c r="E2762" s="13" t="s">
        <v>13</v>
      </c>
      <c r="F2762" s="11" t="s">
        <v>161</v>
      </c>
      <c r="G2762" s="11" t="s">
        <v>162</v>
      </c>
      <c r="H2762" s="13">
        <v>1659.6</v>
      </c>
    </row>
    <row r="2763" spans="1:8" x14ac:dyDescent="0.25">
      <c r="A2763" s="10">
        <v>36219</v>
      </c>
      <c r="B2763" s="11" t="s">
        <v>8</v>
      </c>
      <c r="C2763" s="11" t="s">
        <v>9</v>
      </c>
      <c r="D2763" s="11" t="s">
        <v>10</v>
      </c>
      <c r="E2763" s="13" t="s">
        <v>13</v>
      </c>
      <c r="F2763" s="11" t="s">
        <v>161</v>
      </c>
      <c r="G2763" s="11" t="s">
        <v>582</v>
      </c>
      <c r="H2763" s="13">
        <v>1970</v>
      </c>
    </row>
    <row r="2764" spans="1:8" x14ac:dyDescent="0.25">
      <c r="A2764" s="10">
        <v>36219</v>
      </c>
      <c r="B2764" s="11" t="s">
        <v>8</v>
      </c>
      <c r="C2764" s="11" t="s">
        <v>9</v>
      </c>
      <c r="D2764" s="11" t="s">
        <v>10</v>
      </c>
      <c r="E2764" s="13" t="s">
        <v>13</v>
      </c>
      <c r="F2764" s="11" t="s">
        <v>161</v>
      </c>
      <c r="G2764" s="11" t="s">
        <v>167</v>
      </c>
      <c r="H2764" s="13">
        <v>8272.7000000000007</v>
      </c>
    </row>
    <row r="2765" spans="1:8" x14ac:dyDescent="0.25">
      <c r="A2765" s="10">
        <v>36219</v>
      </c>
      <c r="B2765" s="11" t="s">
        <v>8</v>
      </c>
      <c r="C2765" s="11" t="s">
        <v>9</v>
      </c>
      <c r="D2765" s="11" t="s">
        <v>10</v>
      </c>
      <c r="E2765" s="13" t="s">
        <v>13</v>
      </c>
      <c r="F2765" s="11" t="s">
        <v>571</v>
      </c>
      <c r="G2765" s="11" t="s">
        <v>364</v>
      </c>
      <c r="H2765" s="13">
        <v>230</v>
      </c>
    </row>
    <row r="2766" spans="1:8" x14ac:dyDescent="0.25">
      <c r="A2766" s="10">
        <v>36219</v>
      </c>
      <c r="B2766" s="11" t="s">
        <v>8</v>
      </c>
      <c r="C2766" s="11" t="s">
        <v>9</v>
      </c>
      <c r="D2766" s="11" t="s">
        <v>10</v>
      </c>
      <c r="E2766" s="13" t="s">
        <v>13</v>
      </c>
      <c r="F2766" s="11" t="s">
        <v>571</v>
      </c>
      <c r="G2766" s="11" t="s">
        <v>133</v>
      </c>
      <c r="H2766" s="13">
        <v>4744.2</v>
      </c>
    </row>
    <row r="2767" spans="1:8" x14ac:dyDescent="0.25">
      <c r="A2767" s="10">
        <v>36219</v>
      </c>
      <c r="B2767" s="11" t="s">
        <v>8</v>
      </c>
      <c r="C2767" s="11" t="s">
        <v>9</v>
      </c>
      <c r="D2767" s="11" t="s">
        <v>10</v>
      </c>
      <c r="E2767" s="13" t="s">
        <v>13</v>
      </c>
      <c r="F2767" s="11" t="s">
        <v>571</v>
      </c>
      <c r="G2767" s="11" t="s">
        <v>572</v>
      </c>
      <c r="H2767" s="13">
        <v>4709.7</v>
      </c>
    </row>
    <row r="2768" spans="1:8" x14ac:dyDescent="0.25">
      <c r="A2768" s="10">
        <v>36219</v>
      </c>
      <c r="B2768" s="11" t="s">
        <v>8</v>
      </c>
      <c r="C2768" s="11" t="s">
        <v>9</v>
      </c>
      <c r="D2768" s="11" t="s">
        <v>10</v>
      </c>
      <c r="E2768" s="13" t="s">
        <v>13</v>
      </c>
      <c r="F2768" s="11" t="s">
        <v>138</v>
      </c>
      <c r="G2768" s="11" t="s">
        <v>205</v>
      </c>
      <c r="H2768" s="13">
        <v>9007.4</v>
      </c>
    </row>
    <row r="2769" spans="1:8" x14ac:dyDescent="0.25">
      <c r="A2769" s="10">
        <v>36219</v>
      </c>
      <c r="B2769" s="11" t="s">
        <v>8</v>
      </c>
      <c r="C2769" s="11" t="s">
        <v>9</v>
      </c>
      <c r="D2769" s="11" t="s">
        <v>10</v>
      </c>
      <c r="E2769" s="13" t="s">
        <v>13</v>
      </c>
      <c r="F2769" s="11" t="s">
        <v>138</v>
      </c>
      <c r="G2769" s="11" t="s">
        <v>583</v>
      </c>
      <c r="H2769" s="13">
        <v>227.2</v>
      </c>
    </row>
    <row r="2770" spans="1:8" x14ac:dyDescent="0.25">
      <c r="A2770" s="10">
        <v>36219</v>
      </c>
      <c r="B2770" s="11" t="s">
        <v>8</v>
      </c>
      <c r="C2770" s="11" t="s">
        <v>9</v>
      </c>
      <c r="D2770" s="11" t="s">
        <v>10</v>
      </c>
      <c r="E2770" s="13" t="s">
        <v>13</v>
      </c>
      <c r="F2770" s="11" t="s">
        <v>138</v>
      </c>
      <c r="G2770" s="11" t="s">
        <v>584</v>
      </c>
      <c r="H2770" s="13">
        <v>2425</v>
      </c>
    </row>
    <row r="2771" spans="1:8" x14ac:dyDescent="0.25">
      <c r="A2771" s="10">
        <v>36219</v>
      </c>
      <c r="B2771" s="11" t="s">
        <v>8</v>
      </c>
      <c r="C2771" s="11" t="s">
        <v>9</v>
      </c>
      <c r="D2771" s="11" t="s">
        <v>10</v>
      </c>
      <c r="E2771" s="13" t="s">
        <v>13</v>
      </c>
      <c r="F2771" s="11" t="s">
        <v>138</v>
      </c>
      <c r="G2771" s="11" t="s">
        <v>139</v>
      </c>
      <c r="H2771" s="13">
        <v>3035</v>
      </c>
    </row>
    <row r="2772" spans="1:8" x14ac:dyDescent="0.25">
      <c r="A2772" s="10">
        <v>36219</v>
      </c>
      <c r="B2772" s="11" t="s">
        <v>8</v>
      </c>
      <c r="C2772" s="11" t="s">
        <v>9</v>
      </c>
      <c r="D2772" s="11" t="s">
        <v>10</v>
      </c>
      <c r="E2772" s="13" t="s">
        <v>13</v>
      </c>
      <c r="F2772" s="11" t="s">
        <v>138</v>
      </c>
      <c r="G2772" s="11" t="s">
        <v>585</v>
      </c>
      <c r="H2772" s="13">
        <v>865</v>
      </c>
    </row>
    <row r="2773" spans="1:8" x14ac:dyDescent="0.25">
      <c r="A2773" s="10">
        <v>36219</v>
      </c>
      <c r="B2773" s="11" t="s">
        <v>8</v>
      </c>
      <c r="C2773" s="11" t="s">
        <v>9</v>
      </c>
      <c r="D2773" s="11" t="s">
        <v>10</v>
      </c>
      <c r="E2773" s="13" t="s">
        <v>13</v>
      </c>
      <c r="F2773" s="11" t="s">
        <v>111</v>
      </c>
      <c r="G2773" s="11" t="s">
        <v>112</v>
      </c>
      <c r="H2773" s="13">
        <v>11260.2</v>
      </c>
    </row>
    <row r="2774" spans="1:8" x14ac:dyDescent="0.25">
      <c r="A2774" s="10">
        <v>36219</v>
      </c>
      <c r="B2774" s="11" t="s">
        <v>8</v>
      </c>
      <c r="C2774" s="11" t="s">
        <v>9</v>
      </c>
      <c r="D2774" s="11" t="s">
        <v>10</v>
      </c>
      <c r="E2774" s="13" t="s">
        <v>13</v>
      </c>
      <c r="F2774" s="11" t="s">
        <v>111</v>
      </c>
      <c r="G2774" s="11" t="s">
        <v>267</v>
      </c>
      <c r="H2774" s="13">
        <v>2132.3000000000002</v>
      </c>
    </row>
    <row r="2775" spans="1:8" x14ac:dyDescent="0.25">
      <c r="A2775" s="10">
        <v>36219</v>
      </c>
      <c r="B2775" s="11" t="s">
        <v>8</v>
      </c>
      <c r="C2775" s="11" t="s">
        <v>9</v>
      </c>
      <c r="D2775" s="11" t="s">
        <v>10</v>
      </c>
      <c r="E2775" s="13" t="s">
        <v>13</v>
      </c>
      <c r="F2775" s="11" t="s">
        <v>111</v>
      </c>
      <c r="G2775" s="11" t="s">
        <v>356</v>
      </c>
      <c r="H2775" s="13">
        <v>2147.1999999999998</v>
      </c>
    </row>
    <row r="2776" spans="1:8" x14ac:dyDescent="0.25">
      <c r="A2776" s="10">
        <v>36219</v>
      </c>
      <c r="B2776" s="11" t="s">
        <v>8</v>
      </c>
      <c r="C2776" s="11" t="s">
        <v>9</v>
      </c>
      <c r="D2776" s="11" t="s">
        <v>10</v>
      </c>
      <c r="E2776" s="13" t="s">
        <v>13</v>
      </c>
      <c r="F2776" s="11" t="s">
        <v>111</v>
      </c>
      <c r="G2776" s="11" t="s">
        <v>586</v>
      </c>
      <c r="H2776" s="13">
        <v>725</v>
      </c>
    </row>
    <row r="2777" spans="1:8" x14ac:dyDescent="0.25">
      <c r="A2777" s="10">
        <v>36219</v>
      </c>
      <c r="B2777" s="11" t="s">
        <v>8</v>
      </c>
      <c r="C2777" s="11" t="s">
        <v>9</v>
      </c>
      <c r="D2777" s="11" t="s">
        <v>10</v>
      </c>
      <c r="E2777" s="13" t="s">
        <v>13</v>
      </c>
      <c r="F2777" s="11" t="s">
        <v>248</v>
      </c>
      <c r="G2777" s="11" t="s">
        <v>262</v>
      </c>
      <c r="H2777" s="13">
        <v>6961.6</v>
      </c>
    </row>
    <row r="2778" spans="1:8" x14ac:dyDescent="0.25">
      <c r="A2778" s="10">
        <v>36219</v>
      </c>
      <c r="B2778" s="11" t="s">
        <v>8</v>
      </c>
      <c r="C2778" s="11" t="s">
        <v>9</v>
      </c>
      <c r="D2778" s="11" t="s">
        <v>10</v>
      </c>
      <c r="E2778" s="13" t="s">
        <v>13</v>
      </c>
      <c r="F2778" s="11" t="s">
        <v>248</v>
      </c>
      <c r="G2778" s="11" t="s">
        <v>587</v>
      </c>
      <c r="H2778" s="13">
        <v>4750</v>
      </c>
    </row>
    <row r="2779" spans="1:8" x14ac:dyDescent="0.25">
      <c r="A2779" s="10">
        <v>36219</v>
      </c>
      <c r="B2779" s="11" t="s">
        <v>8</v>
      </c>
      <c r="C2779" s="11" t="s">
        <v>9</v>
      </c>
      <c r="D2779" s="11" t="s">
        <v>10</v>
      </c>
      <c r="E2779" s="13" t="s">
        <v>13</v>
      </c>
      <c r="F2779" s="11" t="s">
        <v>248</v>
      </c>
      <c r="G2779" s="11" t="s">
        <v>588</v>
      </c>
      <c r="H2779" s="13">
        <v>3816.5</v>
      </c>
    </row>
    <row r="2780" spans="1:8" x14ac:dyDescent="0.25">
      <c r="A2780" s="10">
        <v>36219</v>
      </c>
      <c r="B2780" s="11" t="s">
        <v>8</v>
      </c>
      <c r="C2780" s="11" t="s">
        <v>9</v>
      </c>
      <c r="D2780" s="11" t="s">
        <v>10</v>
      </c>
      <c r="E2780" s="13" t="s">
        <v>13</v>
      </c>
      <c r="F2780" s="11" t="s">
        <v>248</v>
      </c>
      <c r="G2780" s="11" t="s">
        <v>43</v>
      </c>
      <c r="H2780" s="13">
        <v>1894.1</v>
      </c>
    </row>
    <row r="2781" spans="1:8" x14ac:dyDescent="0.25">
      <c r="A2781" s="10">
        <v>36219</v>
      </c>
      <c r="B2781" s="11" t="s">
        <v>8</v>
      </c>
      <c r="C2781" s="11" t="s">
        <v>9</v>
      </c>
      <c r="D2781" s="11" t="s">
        <v>10</v>
      </c>
      <c r="E2781" s="13" t="s">
        <v>13</v>
      </c>
      <c r="F2781" s="11" t="s">
        <v>19</v>
      </c>
      <c r="G2781" s="11" t="s">
        <v>589</v>
      </c>
      <c r="H2781" s="13">
        <v>1480</v>
      </c>
    </row>
    <row r="2782" spans="1:8" x14ac:dyDescent="0.25">
      <c r="A2782" s="10">
        <v>36219</v>
      </c>
      <c r="B2782" s="11" t="s">
        <v>8</v>
      </c>
      <c r="C2782" s="11" t="s">
        <v>9</v>
      </c>
      <c r="D2782" s="11" t="s">
        <v>10</v>
      </c>
      <c r="E2782" s="13" t="s">
        <v>13</v>
      </c>
      <c r="F2782" s="11" t="s">
        <v>19</v>
      </c>
      <c r="G2782" s="11" t="s">
        <v>573</v>
      </c>
      <c r="H2782" s="13">
        <v>14833.4</v>
      </c>
    </row>
    <row r="2783" spans="1:8" x14ac:dyDescent="0.25">
      <c r="A2783" s="10">
        <v>36219</v>
      </c>
      <c r="B2783" s="11" t="s">
        <v>8</v>
      </c>
      <c r="C2783" s="11" t="s">
        <v>9</v>
      </c>
      <c r="D2783" s="11" t="s">
        <v>10</v>
      </c>
      <c r="E2783" s="13" t="s">
        <v>13</v>
      </c>
      <c r="F2783" s="11" t="s">
        <v>19</v>
      </c>
      <c r="G2783" s="11" t="s">
        <v>590</v>
      </c>
      <c r="H2783" s="13">
        <v>1985</v>
      </c>
    </row>
    <row r="2784" spans="1:8" x14ac:dyDescent="0.25">
      <c r="A2784" s="10">
        <v>36219</v>
      </c>
      <c r="B2784" s="11" t="s">
        <v>8</v>
      </c>
      <c r="C2784" s="11" t="s">
        <v>9</v>
      </c>
      <c r="D2784" s="11" t="s">
        <v>10</v>
      </c>
      <c r="E2784" s="13" t="s">
        <v>13</v>
      </c>
      <c r="F2784" s="11" t="s">
        <v>19</v>
      </c>
      <c r="G2784" s="11" t="s">
        <v>574</v>
      </c>
      <c r="H2784" s="13">
        <v>10257.700000000001</v>
      </c>
    </row>
    <row r="2785" spans="1:8" x14ac:dyDescent="0.25">
      <c r="A2785" s="10">
        <v>36219</v>
      </c>
      <c r="B2785" s="11" t="s">
        <v>8</v>
      </c>
      <c r="C2785" s="11" t="s">
        <v>9</v>
      </c>
      <c r="D2785" s="11" t="s">
        <v>10</v>
      </c>
      <c r="E2785" s="13" t="s">
        <v>13</v>
      </c>
      <c r="F2785" s="11" t="s">
        <v>19</v>
      </c>
      <c r="G2785" s="11" t="s">
        <v>21</v>
      </c>
      <c r="H2785" s="13">
        <v>2704.1</v>
      </c>
    </row>
    <row r="2786" spans="1:8" x14ac:dyDescent="0.25">
      <c r="A2786" s="10">
        <v>36219</v>
      </c>
      <c r="B2786" s="11" t="s">
        <v>8</v>
      </c>
      <c r="C2786" s="11" t="s">
        <v>9</v>
      </c>
      <c r="D2786" s="11" t="s">
        <v>10</v>
      </c>
      <c r="E2786" s="13" t="s">
        <v>13</v>
      </c>
      <c r="F2786" s="11" t="s">
        <v>591</v>
      </c>
      <c r="G2786" s="11" t="s">
        <v>608</v>
      </c>
      <c r="H2786" s="13">
        <v>375</v>
      </c>
    </row>
    <row r="2787" spans="1:8" x14ac:dyDescent="0.25">
      <c r="A2787" s="10">
        <v>36219</v>
      </c>
      <c r="B2787" s="11" t="s">
        <v>8</v>
      </c>
      <c r="C2787" s="11" t="s">
        <v>9</v>
      </c>
      <c r="D2787" s="11" t="s">
        <v>10</v>
      </c>
      <c r="E2787" s="13" t="s">
        <v>13</v>
      </c>
      <c r="F2787" s="11" t="s">
        <v>591</v>
      </c>
      <c r="G2787" s="11" t="s">
        <v>592</v>
      </c>
      <c r="H2787" s="13">
        <v>1660</v>
      </c>
    </row>
    <row r="2788" spans="1:8" x14ac:dyDescent="0.25">
      <c r="A2788" s="10">
        <v>36219</v>
      </c>
      <c r="B2788" s="11" t="s">
        <v>8</v>
      </c>
      <c r="C2788" s="11" t="s">
        <v>9</v>
      </c>
      <c r="D2788" s="11" t="s">
        <v>10</v>
      </c>
      <c r="E2788" s="13" t="s">
        <v>13</v>
      </c>
      <c r="F2788" s="11" t="s">
        <v>34</v>
      </c>
      <c r="G2788" s="11" t="s">
        <v>593</v>
      </c>
      <c r="H2788" s="13">
        <v>117.5</v>
      </c>
    </row>
    <row r="2789" spans="1:8" x14ac:dyDescent="0.25">
      <c r="A2789" s="10">
        <v>36219</v>
      </c>
      <c r="B2789" s="11" t="s">
        <v>8</v>
      </c>
      <c r="C2789" s="11" t="s">
        <v>9</v>
      </c>
      <c r="D2789" s="11" t="s">
        <v>10</v>
      </c>
      <c r="E2789" s="13" t="s">
        <v>13</v>
      </c>
      <c r="F2789" s="11" t="s">
        <v>34</v>
      </c>
      <c r="G2789" s="11" t="s">
        <v>171</v>
      </c>
      <c r="H2789" s="13">
        <v>2003</v>
      </c>
    </row>
    <row r="2790" spans="1:8" x14ac:dyDescent="0.25">
      <c r="A2790" s="10">
        <v>36219</v>
      </c>
      <c r="B2790" s="11" t="s">
        <v>8</v>
      </c>
      <c r="C2790" s="11" t="s">
        <v>9</v>
      </c>
      <c r="D2790" s="11" t="s">
        <v>10</v>
      </c>
      <c r="E2790" s="13" t="s">
        <v>13</v>
      </c>
      <c r="F2790" s="11" t="s">
        <v>34</v>
      </c>
      <c r="G2790" s="11" t="s">
        <v>57</v>
      </c>
      <c r="H2790" s="13">
        <v>5399.2</v>
      </c>
    </row>
    <row r="2791" spans="1:8" x14ac:dyDescent="0.25">
      <c r="A2791" s="10">
        <v>36219</v>
      </c>
      <c r="B2791" s="11" t="s">
        <v>8</v>
      </c>
      <c r="C2791" s="11" t="s">
        <v>9</v>
      </c>
      <c r="D2791" s="11" t="s">
        <v>10</v>
      </c>
      <c r="E2791" s="13" t="s">
        <v>13</v>
      </c>
      <c r="F2791" s="11" t="s">
        <v>34</v>
      </c>
      <c r="G2791" s="11" t="s">
        <v>47</v>
      </c>
      <c r="H2791" s="13">
        <v>2238.1</v>
      </c>
    </row>
    <row r="2792" spans="1:8" x14ac:dyDescent="0.25">
      <c r="A2792" s="10">
        <v>36219</v>
      </c>
      <c r="B2792" s="11" t="s">
        <v>8</v>
      </c>
      <c r="C2792" s="11" t="s">
        <v>9</v>
      </c>
      <c r="D2792" s="11" t="s">
        <v>10</v>
      </c>
      <c r="E2792" s="13" t="s">
        <v>13</v>
      </c>
      <c r="F2792" s="11" t="s">
        <v>34</v>
      </c>
      <c r="G2792" s="11" t="s">
        <v>36</v>
      </c>
      <c r="H2792" s="13">
        <v>7651</v>
      </c>
    </row>
    <row r="2793" spans="1:8" x14ac:dyDescent="0.25">
      <c r="A2793" s="10">
        <v>36219</v>
      </c>
      <c r="B2793" s="11" t="s">
        <v>8</v>
      </c>
      <c r="C2793" s="11" t="s">
        <v>9</v>
      </c>
      <c r="D2793" s="11" t="s">
        <v>10</v>
      </c>
      <c r="E2793" s="13" t="s">
        <v>13</v>
      </c>
      <c r="F2793" s="11" t="s">
        <v>42</v>
      </c>
      <c r="G2793" s="11" t="s">
        <v>594</v>
      </c>
      <c r="H2793" s="13">
        <v>575</v>
      </c>
    </row>
    <row r="2794" spans="1:8" x14ac:dyDescent="0.25">
      <c r="A2794" s="10">
        <v>36219</v>
      </c>
      <c r="B2794" s="11" t="s">
        <v>8</v>
      </c>
      <c r="C2794" s="11" t="s">
        <v>9</v>
      </c>
      <c r="D2794" s="11" t="s">
        <v>10</v>
      </c>
      <c r="E2794" s="13" t="s">
        <v>13</v>
      </c>
      <c r="F2794" s="11" t="s">
        <v>42</v>
      </c>
      <c r="G2794" s="11" t="s">
        <v>595</v>
      </c>
      <c r="H2794" s="13">
        <v>1697.9</v>
      </c>
    </row>
    <row r="2795" spans="1:8" x14ac:dyDescent="0.25">
      <c r="A2795" s="10">
        <v>36219</v>
      </c>
      <c r="B2795" s="11" t="s">
        <v>8</v>
      </c>
      <c r="C2795" s="11" t="s">
        <v>9</v>
      </c>
      <c r="D2795" s="11" t="s">
        <v>10</v>
      </c>
      <c r="E2795" s="13" t="s">
        <v>13</v>
      </c>
      <c r="F2795" s="11" t="s">
        <v>14</v>
      </c>
      <c r="G2795" s="11" t="s">
        <v>94</v>
      </c>
      <c r="H2795" s="13">
        <v>8062.5</v>
      </c>
    </row>
    <row r="2796" spans="1:8" x14ac:dyDescent="0.25">
      <c r="A2796" s="10">
        <v>36219</v>
      </c>
      <c r="B2796" s="11" t="s">
        <v>8</v>
      </c>
      <c r="C2796" s="11" t="s">
        <v>9</v>
      </c>
      <c r="D2796" s="11" t="s">
        <v>10</v>
      </c>
      <c r="E2796" s="13" t="s">
        <v>13</v>
      </c>
      <c r="F2796" s="11" t="s">
        <v>14</v>
      </c>
      <c r="G2796" s="11" t="s">
        <v>596</v>
      </c>
      <c r="H2796" s="13">
        <v>2250</v>
      </c>
    </row>
    <row r="2797" spans="1:8" x14ac:dyDescent="0.25">
      <c r="A2797" s="10">
        <v>36219</v>
      </c>
      <c r="B2797" s="11" t="s">
        <v>8</v>
      </c>
      <c r="C2797" s="11" t="s">
        <v>9</v>
      </c>
      <c r="D2797" s="11" t="s">
        <v>10</v>
      </c>
      <c r="E2797" s="13" t="s">
        <v>13</v>
      </c>
      <c r="F2797" s="11" t="s">
        <v>14</v>
      </c>
      <c r="G2797" s="11" t="s">
        <v>597</v>
      </c>
      <c r="H2797" s="13">
        <v>905</v>
      </c>
    </row>
    <row r="2798" spans="1:8" x14ac:dyDescent="0.25">
      <c r="A2798" s="10">
        <v>36219</v>
      </c>
      <c r="B2798" s="11" t="s">
        <v>8</v>
      </c>
      <c r="C2798" s="11" t="s">
        <v>9</v>
      </c>
      <c r="D2798" s="11" t="s">
        <v>10</v>
      </c>
      <c r="E2798" s="13" t="s">
        <v>13</v>
      </c>
      <c r="F2798" s="11" t="s">
        <v>11</v>
      </c>
      <c r="G2798" s="11" t="s">
        <v>598</v>
      </c>
      <c r="H2798" s="13">
        <v>3375.8</v>
      </c>
    </row>
    <row r="2799" spans="1:8" x14ac:dyDescent="0.25">
      <c r="A2799" s="10">
        <v>36219</v>
      </c>
      <c r="B2799" s="11" t="s">
        <v>8</v>
      </c>
      <c r="C2799" s="11" t="s">
        <v>9</v>
      </c>
      <c r="D2799" s="11" t="s">
        <v>10</v>
      </c>
      <c r="E2799" s="13" t="s">
        <v>13</v>
      </c>
      <c r="F2799" s="11" t="s">
        <v>11</v>
      </c>
      <c r="G2799" s="11" t="s">
        <v>150</v>
      </c>
      <c r="H2799" s="13">
        <v>6090.1</v>
      </c>
    </row>
    <row r="2800" spans="1:8" x14ac:dyDescent="0.25">
      <c r="A2800" s="10">
        <v>36219</v>
      </c>
      <c r="B2800" s="11" t="s">
        <v>8</v>
      </c>
      <c r="C2800" s="11" t="s">
        <v>9</v>
      </c>
      <c r="D2800" s="11" t="s">
        <v>10</v>
      </c>
      <c r="E2800" s="13" t="s">
        <v>13</v>
      </c>
      <c r="F2800" s="11" t="s">
        <v>11</v>
      </c>
      <c r="G2800" s="11" t="s">
        <v>576</v>
      </c>
      <c r="H2800" s="13">
        <v>18321.5</v>
      </c>
    </row>
    <row r="2801" spans="1:8" x14ac:dyDescent="0.25">
      <c r="A2801" s="10">
        <v>36219</v>
      </c>
      <c r="B2801" s="11" t="s">
        <v>8</v>
      </c>
      <c r="C2801" s="11" t="s">
        <v>9</v>
      </c>
      <c r="D2801" s="11" t="s">
        <v>10</v>
      </c>
      <c r="E2801" s="13" t="s">
        <v>13</v>
      </c>
      <c r="F2801" s="11" t="s">
        <v>126</v>
      </c>
      <c r="G2801" s="11" t="s">
        <v>599</v>
      </c>
      <c r="H2801" s="13">
        <v>3490.8</v>
      </c>
    </row>
    <row r="2802" spans="1:8" x14ac:dyDescent="0.25">
      <c r="A2802" s="10">
        <v>36219</v>
      </c>
      <c r="B2802" s="11" t="s">
        <v>8</v>
      </c>
      <c r="C2802" s="11" t="s">
        <v>9</v>
      </c>
      <c r="D2802" s="11" t="s">
        <v>10</v>
      </c>
      <c r="E2802" s="13" t="s">
        <v>13</v>
      </c>
      <c r="F2802" s="11" t="s">
        <v>126</v>
      </c>
      <c r="G2802" s="11" t="s">
        <v>570</v>
      </c>
      <c r="H2802" s="13">
        <v>1955</v>
      </c>
    </row>
    <row r="2803" spans="1:8" x14ac:dyDescent="0.25">
      <c r="A2803" s="10">
        <v>36219</v>
      </c>
      <c r="B2803" s="11" t="s">
        <v>8</v>
      </c>
      <c r="C2803" s="11" t="s">
        <v>9</v>
      </c>
      <c r="D2803" s="11" t="s">
        <v>10</v>
      </c>
      <c r="E2803" s="13" t="s">
        <v>13</v>
      </c>
      <c r="F2803" s="11" t="s">
        <v>126</v>
      </c>
      <c r="G2803" s="11" t="s">
        <v>600</v>
      </c>
      <c r="H2803" s="13">
        <v>100</v>
      </c>
    </row>
    <row r="2804" spans="1:8" x14ac:dyDescent="0.25">
      <c r="A2804" s="10">
        <v>36219</v>
      </c>
      <c r="B2804" s="11" t="s">
        <v>8</v>
      </c>
      <c r="C2804" s="11" t="s">
        <v>9</v>
      </c>
      <c r="D2804" s="11" t="s">
        <v>10</v>
      </c>
      <c r="E2804" s="13" t="s">
        <v>188</v>
      </c>
      <c r="F2804" s="11" t="s">
        <v>188</v>
      </c>
      <c r="G2804" s="11" t="s">
        <v>602</v>
      </c>
      <c r="H2804" s="13">
        <v>699.5</v>
      </c>
    </row>
    <row r="2805" spans="1:8" x14ac:dyDescent="0.25">
      <c r="A2805" s="10">
        <v>36219</v>
      </c>
      <c r="B2805" s="11" t="s">
        <v>8</v>
      </c>
      <c r="C2805" s="11" t="s">
        <v>9</v>
      </c>
      <c r="D2805" s="11" t="s">
        <v>10</v>
      </c>
      <c r="E2805" s="13" t="s">
        <v>188</v>
      </c>
      <c r="F2805" s="11" t="s">
        <v>188</v>
      </c>
      <c r="G2805" s="11" t="s">
        <v>187</v>
      </c>
      <c r="H2805" s="13">
        <v>8684.4</v>
      </c>
    </row>
    <row r="2806" spans="1:8" x14ac:dyDescent="0.25">
      <c r="A2806" s="10">
        <v>36219</v>
      </c>
      <c r="B2806" s="11" t="s">
        <v>8</v>
      </c>
      <c r="C2806" s="11" t="s">
        <v>463</v>
      </c>
      <c r="D2806" s="11" t="s">
        <v>464</v>
      </c>
      <c r="E2806" s="13" t="s">
        <v>89</v>
      </c>
      <c r="F2806" s="11" t="s">
        <v>102</v>
      </c>
      <c r="G2806" s="11" t="s">
        <v>103</v>
      </c>
      <c r="H2806" s="13">
        <v>340</v>
      </c>
    </row>
    <row r="2807" spans="1:8" x14ac:dyDescent="0.25">
      <c r="A2807" s="10">
        <v>36219</v>
      </c>
      <c r="B2807" s="11" t="s">
        <v>8</v>
      </c>
      <c r="C2807" s="11" t="s">
        <v>463</v>
      </c>
      <c r="D2807" s="11" t="s">
        <v>464</v>
      </c>
      <c r="E2807" s="13" t="s">
        <v>13</v>
      </c>
      <c r="F2807" s="11" t="s">
        <v>71</v>
      </c>
      <c r="G2807" s="11" t="s">
        <v>200</v>
      </c>
      <c r="H2807" s="13">
        <v>525</v>
      </c>
    </row>
    <row r="2808" spans="1:8" x14ac:dyDescent="0.25">
      <c r="A2808" s="10">
        <v>36219</v>
      </c>
      <c r="B2808" s="11" t="s">
        <v>97</v>
      </c>
      <c r="C2808" s="11" t="s">
        <v>98</v>
      </c>
      <c r="D2808" s="11" t="s">
        <v>99</v>
      </c>
      <c r="E2808" s="13" t="s">
        <v>89</v>
      </c>
      <c r="F2808" s="11" t="s">
        <v>102</v>
      </c>
      <c r="G2808" s="11" t="s">
        <v>103</v>
      </c>
      <c r="H2808" s="13">
        <v>783.5</v>
      </c>
    </row>
    <row r="2809" spans="1:8" x14ac:dyDescent="0.25">
      <c r="A2809" s="10">
        <v>36219</v>
      </c>
      <c r="B2809" s="11" t="s">
        <v>97</v>
      </c>
      <c r="C2809" s="11" t="s">
        <v>98</v>
      </c>
      <c r="D2809" s="11" t="s">
        <v>99</v>
      </c>
      <c r="E2809" s="13" t="s">
        <v>13</v>
      </c>
      <c r="F2809" s="11" t="s">
        <v>71</v>
      </c>
      <c r="G2809" s="11" t="s">
        <v>230</v>
      </c>
      <c r="H2809" s="13">
        <v>210</v>
      </c>
    </row>
    <row r="2810" spans="1:8" x14ac:dyDescent="0.25">
      <c r="A2810" s="10">
        <v>36219</v>
      </c>
      <c r="B2810" s="11" t="s">
        <v>97</v>
      </c>
      <c r="C2810" s="11" t="s">
        <v>98</v>
      </c>
      <c r="D2810" s="11" t="s">
        <v>467</v>
      </c>
      <c r="E2810" s="13" t="s">
        <v>89</v>
      </c>
      <c r="F2810" s="11" t="s">
        <v>90</v>
      </c>
      <c r="G2810" s="11" t="s">
        <v>90</v>
      </c>
      <c r="H2810" s="13">
        <v>250</v>
      </c>
    </row>
    <row r="2811" spans="1:8" x14ac:dyDescent="0.25">
      <c r="A2811" s="10">
        <v>36219</v>
      </c>
      <c r="B2811" s="11" t="s">
        <v>97</v>
      </c>
      <c r="C2811" s="11" t="s">
        <v>98</v>
      </c>
      <c r="D2811" s="11" t="s">
        <v>465</v>
      </c>
      <c r="E2811" s="13" t="s">
        <v>610</v>
      </c>
      <c r="F2811" s="11" t="s">
        <v>611</v>
      </c>
      <c r="G2811" s="11" t="s">
        <v>611</v>
      </c>
      <c r="H2811" s="13">
        <v>360</v>
      </c>
    </row>
    <row r="2812" spans="1:8" x14ac:dyDescent="0.25">
      <c r="A2812" s="10">
        <v>36219</v>
      </c>
      <c r="B2812" s="11" t="s">
        <v>97</v>
      </c>
      <c r="C2812" s="11" t="s">
        <v>98</v>
      </c>
      <c r="D2812" s="11" t="s">
        <v>465</v>
      </c>
      <c r="E2812" s="13" t="s">
        <v>188</v>
      </c>
      <c r="F2812" s="11" t="s">
        <v>188</v>
      </c>
      <c r="G2812" s="11" t="s">
        <v>602</v>
      </c>
      <c r="H2812" s="13">
        <v>597</v>
      </c>
    </row>
    <row r="2813" spans="1:8" x14ac:dyDescent="0.25">
      <c r="A2813" s="10">
        <v>36219</v>
      </c>
      <c r="B2813" s="11" t="s">
        <v>97</v>
      </c>
      <c r="C2813" s="11" t="s">
        <v>67</v>
      </c>
      <c r="D2813" s="11" t="s">
        <v>499</v>
      </c>
      <c r="E2813" s="13" t="s">
        <v>13</v>
      </c>
      <c r="F2813" s="11" t="s">
        <v>11</v>
      </c>
      <c r="G2813" s="11" t="s">
        <v>150</v>
      </c>
      <c r="H2813" s="13">
        <v>253.2</v>
      </c>
    </row>
    <row r="2814" spans="1:8" x14ac:dyDescent="0.25">
      <c r="A2814" s="10">
        <v>36219</v>
      </c>
      <c r="B2814" s="11" t="s">
        <v>97</v>
      </c>
      <c r="C2814" s="11" t="s">
        <v>130</v>
      </c>
      <c r="D2814" s="11" t="s">
        <v>288</v>
      </c>
      <c r="E2814" s="13" t="s">
        <v>89</v>
      </c>
      <c r="F2814" s="11" t="s">
        <v>90</v>
      </c>
      <c r="G2814" s="11" t="s">
        <v>90</v>
      </c>
      <c r="H2814" s="13">
        <v>450</v>
      </c>
    </row>
    <row r="2815" spans="1:8" x14ac:dyDescent="0.25">
      <c r="A2815" s="10">
        <v>36219</v>
      </c>
      <c r="B2815" s="11" t="s">
        <v>97</v>
      </c>
      <c r="C2815" s="11" t="s">
        <v>130</v>
      </c>
      <c r="D2815" s="11" t="s">
        <v>288</v>
      </c>
      <c r="E2815" s="13" t="s">
        <v>89</v>
      </c>
      <c r="F2815" s="11" t="s">
        <v>102</v>
      </c>
      <c r="G2815" s="11" t="s">
        <v>103</v>
      </c>
      <c r="H2815" s="13">
        <v>207</v>
      </c>
    </row>
    <row r="2816" spans="1:8" x14ac:dyDescent="0.25">
      <c r="A2816" s="10">
        <v>36219</v>
      </c>
      <c r="B2816" s="11" t="s">
        <v>97</v>
      </c>
      <c r="C2816" s="11" t="s">
        <v>130</v>
      </c>
      <c r="D2816" s="11" t="s">
        <v>288</v>
      </c>
      <c r="E2816" s="13" t="s">
        <v>13</v>
      </c>
      <c r="F2816" s="11" t="s">
        <v>71</v>
      </c>
      <c r="G2816" s="11" t="s">
        <v>117</v>
      </c>
      <c r="H2816" s="13">
        <v>100</v>
      </c>
    </row>
    <row r="2817" spans="1:8" x14ac:dyDescent="0.25">
      <c r="A2817" s="10">
        <v>36219</v>
      </c>
      <c r="B2817" s="11" t="s">
        <v>97</v>
      </c>
      <c r="C2817" s="11" t="s">
        <v>130</v>
      </c>
      <c r="D2817" s="11" t="s">
        <v>288</v>
      </c>
      <c r="E2817" s="13" t="s">
        <v>13</v>
      </c>
      <c r="F2817" s="11" t="s">
        <v>571</v>
      </c>
      <c r="G2817" s="11" t="s">
        <v>133</v>
      </c>
      <c r="H2817" s="13">
        <v>225</v>
      </c>
    </row>
    <row r="2818" spans="1:8" x14ac:dyDescent="0.25">
      <c r="A2818" s="10">
        <v>36219</v>
      </c>
      <c r="B2818" s="11" t="s">
        <v>97</v>
      </c>
      <c r="C2818" s="11" t="s">
        <v>130</v>
      </c>
      <c r="D2818" s="11" t="s">
        <v>288</v>
      </c>
      <c r="E2818" s="13" t="s">
        <v>13</v>
      </c>
      <c r="F2818" s="11" t="s">
        <v>138</v>
      </c>
      <c r="G2818" s="11" t="s">
        <v>583</v>
      </c>
      <c r="H2818" s="13">
        <v>500</v>
      </c>
    </row>
    <row r="2819" spans="1:8" x14ac:dyDescent="0.25">
      <c r="A2819" s="10">
        <v>36219</v>
      </c>
      <c r="B2819" s="11" t="s">
        <v>97</v>
      </c>
      <c r="C2819" s="11" t="s">
        <v>130</v>
      </c>
      <c r="D2819" s="11" t="s">
        <v>288</v>
      </c>
      <c r="E2819" s="13" t="s">
        <v>13</v>
      </c>
      <c r="F2819" s="11" t="s">
        <v>138</v>
      </c>
      <c r="G2819" s="11" t="s">
        <v>584</v>
      </c>
      <c r="H2819" s="13">
        <v>650</v>
      </c>
    </row>
    <row r="2820" spans="1:8" x14ac:dyDescent="0.25">
      <c r="A2820" s="10">
        <v>36219</v>
      </c>
      <c r="B2820" s="11" t="s">
        <v>97</v>
      </c>
      <c r="C2820" s="11" t="s">
        <v>130</v>
      </c>
      <c r="D2820" s="11" t="s">
        <v>288</v>
      </c>
      <c r="E2820" s="13" t="s">
        <v>13</v>
      </c>
      <c r="F2820" s="11" t="s">
        <v>19</v>
      </c>
      <c r="G2820" s="11" t="s">
        <v>573</v>
      </c>
      <c r="H2820" s="13">
        <v>124</v>
      </c>
    </row>
    <row r="2821" spans="1:8" x14ac:dyDescent="0.25">
      <c r="A2821" s="10">
        <v>36219</v>
      </c>
      <c r="B2821" s="11" t="s">
        <v>97</v>
      </c>
      <c r="C2821" s="11" t="s">
        <v>130</v>
      </c>
      <c r="D2821" s="11" t="s">
        <v>288</v>
      </c>
      <c r="E2821" s="13" t="s">
        <v>13</v>
      </c>
      <c r="F2821" s="11" t="s">
        <v>11</v>
      </c>
      <c r="G2821" s="11" t="s">
        <v>576</v>
      </c>
      <c r="H2821" s="13">
        <v>746.4</v>
      </c>
    </row>
    <row r="2822" spans="1:8" x14ac:dyDescent="0.25">
      <c r="A2822" s="10">
        <v>36219</v>
      </c>
      <c r="B2822" s="11" t="s">
        <v>97</v>
      </c>
      <c r="C2822" s="11" t="s">
        <v>130</v>
      </c>
      <c r="D2822" s="11" t="s">
        <v>280</v>
      </c>
      <c r="E2822" s="13" t="s">
        <v>13</v>
      </c>
      <c r="F2822" s="11" t="s">
        <v>19</v>
      </c>
      <c r="G2822" s="11" t="s">
        <v>573</v>
      </c>
      <c r="H2822" s="13">
        <v>712</v>
      </c>
    </row>
    <row r="2823" spans="1:8" x14ac:dyDescent="0.25">
      <c r="A2823" s="10">
        <v>36219</v>
      </c>
      <c r="B2823" s="11" t="s">
        <v>97</v>
      </c>
      <c r="C2823" s="11" t="s">
        <v>130</v>
      </c>
      <c r="D2823" s="11" t="s">
        <v>131</v>
      </c>
      <c r="E2823" s="13" t="s">
        <v>89</v>
      </c>
      <c r="F2823" s="11" t="s">
        <v>90</v>
      </c>
      <c r="G2823" s="11" t="s">
        <v>90</v>
      </c>
      <c r="H2823" s="13">
        <v>200</v>
      </c>
    </row>
    <row r="2824" spans="1:8" x14ac:dyDescent="0.25">
      <c r="A2824" s="10">
        <v>36219</v>
      </c>
      <c r="B2824" s="11" t="s">
        <v>97</v>
      </c>
      <c r="C2824" s="11" t="s">
        <v>130</v>
      </c>
      <c r="D2824" s="11" t="s">
        <v>131</v>
      </c>
      <c r="E2824" s="13" t="s">
        <v>13</v>
      </c>
      <c r="F2824" s="11" t="s">
        <v>71</v>
      </c>
      <c r="G2824" s="11" t="s">
        <v>575</v>
      </c>
      <c r="H2824" s="13">
        <v>250</v>
      </c>
    </row>
    <row r="2825" spans="1:8" x14ac:dyDescent="0.25">
      <c r="A2825" s="10">
        <v>36219</v>
      </c>
      <c r="B2825" s="11" t="s">
        <v>97</v>
      </c>
      <c r="C2825" s="11" t="s">
        <v>130</v>
      </c>
      <c r="D2825" s="11" t="s">
        <v>131</v>
      </c>
      <c r="E2825" s="13" t="s">
        <v>13</v>
      </c>
      <c r="F2825" s="11" t="s">
        <v>71</v>
      </c>
      <c r="G2825" s="11" t="s">
        <v>230</v>
      </c>
      <c r="H2825" s="13">
        <v>400</v>
      </c>
    </row>
    <row r="2826" spans="1:8" x14ac:dyDescent="0.25">
      <c r="A2826" s="10">
        <v>36219</v>
      </c>
      <c r="B2826" s="11" t="s">
        <v>97</v>
      </c>
      <c r="C2826" s="11" t="s">
        <v>130</v>
      </c>
      <c r="D2826" s="11" t="s">
        <v>131</v>
      </c>
      <c r="E2826" s="13" t="s">
        <v>13</v>
      </c>
      <c r="F2826" s="11" t="s">
        <v>71</v>
      </c>
      <c r="G2826" s="11" t="s">
        <v>200</v>
      </c>
      <c r="H2826" s="13">
        <v>500</v>
      </c>
    </row>
    <row r="2827" spans="1:8" x14ac:dyDescent="0.25">
      <c r="A2827" s="10">
        <v>36219</v>
      </c>
      <c r="B2827" s="11" t="s">
        <v>97</v>
      </c>
      <c r="C2827" s="11" t="s">
        <v>130</v>
      </c>
      <c r="D2827" s="11" t="s">
        <v>131</v>
      </c>
      <c r="E2827" s="13" t="s">
        <v>13</v>
      </c>
      <c r="F2827" s="11" t="s">
        <v>71</v>
      </c>
      <c r="G2827" s="11" t="s">
        <v>117</v>
      </c>
      <c r="H2827" s="13">
        <v>401</v>
      </c>
    </row>
    <row r="2828" spans="1:8" x14ac:dyDescent="0.25">
      <c r="A2828" s="10">
        <v>36219</v>
      </c>
      <c r="B2828" s="11" t="s">
        <v>97</v>
      </c>
      <c r="C2828" s="11" t="s">
        <v>130</v>
      </c>
      <c r="D2828" s="11" t="s">
        <v>131</v>
      </c>
      <c r="E2828" s="13" t="s">
        <v>13</v>
      </c>
      <c r="F2828" s="11" t="s">
        <v>571</v>
      </c>
      <c r="G2828" s="11" t="s">
        <v>364</v>
      </c>
      <c r="H2828" s="13">
        <v>350</v>
      </c>
    </row>
    <row r="2829" spans="1:8" x14ac:dyDescent="0.25">
      <c r="A2829" s="10">
        <v>36219</v>
      </c>
      <c r="B2829" s="11" t="s">
        <v>97</v>
      </c>
      <c r="C2829" s="11" t="s">
        <v>130</v>
      </c>
      <c r="D2829" s="11" t="s">
        <v>131</v>
      </c>
      <c r="E2829" s="13" t="s">
        <v>13</v>
      </c>
      <c r="F2829" s="11" t="s">
        <v>138</v>
      </c>
      <c r="G2829" s="11" t="s">
        <v>205</v>
      </c>
      <c r="H2829" s="13">
        <v>1279</v>
      </c>
    </row>
    <row r="2830" spans="1:8" x14ac:dyDescent="0.25">
      <c r="A2830" s="10">
        <v>36219</v>
      </c>
      <c r="B2830" s="11" t="s">
        <v>97</v>
      </c>
      <c r="C2830" s="11" t="s">
        <v>130</v>
      </c>
      <c r="D2830" s="11" t="s">
        <v>131</v>
      </c>
      <c r="E2830" s="13" t="s">
        <v>13</v>
      </c>
      <c r="F2830" s="11" t="s">
        <v>19</v>
      </c>
      <c r="G2830" s="11" t="s">
        <v>574</v>
      </c>
      <c r="H2830" s="13">
        <v>1048</v>
      </c>
    </row>
    <row r="2831" spans="1:8" x14ac:dyDescent="0.25">
      <c r="A2831" s="10">
        <v>36219</v>
      </c>
      <c r="B2831" s="11" t="s">
        <v>97</v>
      </c>
      <c r="C2831" s="11" t="s">
        <v>130</v>
      </c>
      <c r="D2831" s="11" t="s">
        <v>131</v>
      </c>
      <c r="E2831" s="13" t="s">
        <v>13</v>
      </c>
      <c r="F2831" s="11" t="s">
        <v>11</v>
      </c>
      <c r="G2831" s="11" t="s">
        <v>150</v>
      </c>
      <c r="H2831" s="13">
        <v>373</v>
      </c>
    </row>
    <row r="2832" spans="1:8" x14ac:dyDescent="0.25">
      <c r="A2832" s="10">
        <v>36219</v>
      </c>
      <c r="B2832" s="11" t="s">
        <v>97</v>
      </c>
      <c r="C2832" s="11" t="s">
        <v>130</v>
      </c>
      <c r="D2832" s="11" t="s">
        <v>131</v>
      </c>
      <c r="E2832" s="13" t="s">
        <v>13</v>
      </c>
      <c r="F2832" s="11" t="s">
        <v>126</v>
      </c>
      <c r="G2832" s="11" t="s">
        <v>570</v>
      </c>
      <c r="H2832" s="13">
        <v>550</v>
      </c>
    </row>
    <row r="2833" spans="1:8" x14ac:dyDescent="0.25">
      <c r="A2833" s="10">
        <v>36219</v>
      </c>
      <c r="B2833" s="11" t="s">
        <v>97</v>
      </c>
      <c r="C2833" s="11" t="s">
        <v>130</v>
      </c>
      <c r="D2833" s="11" t="s">
        <v>131</v>
      </c>
      <c r="E2833" s="13" t="s">
        <v>610</v>
      </c>
      <c r="F2833" s="11" t="s">
        <v>611</v>
      </c>
      <c r="G2833" s="11" t="s">
        <v>611</v>
      </c>
      <c r="H2833" s="13">
        <v>200</v>
      </c>
    </row>
    <row r="2834" spans="1:8" x14ac:dyDescent="0.25">
      <c r="A2834" s="10">
        <v>36219</v>
      </c>
      <c r="B2834" s="11" t="s">
        <v>97</v>
      </c>
      <c r="C2834" s="11" t="s">
        <v>130</v>
      </c>
      <c r="D2834" s="11" t="s">
        <v>466</v>
      </c>
      <c r="E2834" s="13" t="s">
        <v>89</v>
      </c>
      <c r="F2834" s="11" t="s">
        <v>102</v>
      </c>
      <c r="G2834" s="11" t="s">
        <v>103</v>
      </c>
      <c r="H2834" s="13">
        <v>100</v>
      </c>
    </row>
    <row r="2835" spans="1:8" x14ac:dyDescent="0.25">
      <c r="A2835" s="10">
        <v>36219</v>
      </c>
      <c r="B2835" s="11" t="s">
        <v>97</v>
      </c>
      <c r="C2835" s="11" t="s">
        <v>192</v>
      </c>
      <c r="D2835" s="11" t="s">
        <v>193</v>
      </c>
      <c r="E2835" s="13" t="s">
        <v>13</v>
      </c>
      <c r="F2835" s="11" t="s">
        <v>11</v>
      </c>
      <c r="G2835" s="11" t="s">
        <v>576</v>
      </c>
      <c r="H2835" s="13">
        <v>183</v>
      </c>
    </row>
    <row r="2836" spans="1:8" x14ac:dyDescent="0.25">
      <c r="A2836" s="10">
        <v>36250</v>
      </c>
      <c r="B2836" s="11" t="s">
        <v>8</v>
      </c>
      <c r="C2836" s="11" t="s">
        <v>67</v>
      </c>
      <c r="D2836" s="11" t="s">
        <v>459</v>
      </c>
      <c r="E2836" s="13" t="s">
        <v>89</v>
      </c>
      <c r="F2836" s="11" t="s">
        <v>577</v>
      </c>
      <c r="G2836" s="11" t="s">
        <v>609</v>
      </c>
      <c r="H2836" s="13">
        <v>135</v>
      </c>
    </row>
    <row r="2837" spans="1:8" x14ac:dyDescent="0.25">
      <c r="A2837" s="10">
        <v>36250</v>
      </c>
      <c r="B2837" s="11" t="s">
        <v>8</v>
      </c>
      <c r="C2837" s="11" t="s">
        <v>67</v>
      </c>
      <c r="D2837" s="11" t="s">
        <v>459</v>
      </c>
      <c r="E2837" s="13" t="s">
        <v>13</v>
      </c>
      <c r="F2837" s="11" t="s">
        <v>111</v>
      </c>
      <c r="G2837" s="11" t="s">
        <v>356</v>
      </c>
      <c r="H2837" s="13">
        <v>360</v>
      </c>
    </row>
    <row r="2838" spans="1:8" x14ac:dyDescent="0.25">
      <c r="A2838" s="10">
        <v>36250</v>
      </c>
      <c r="B2838" s="11" t="s">
        <v>8</v>
      </c>
      <c r="C2838" s="11" t="s">
        <v>67</v>
      </c>
      <c r="D2838" s="11" t="s">
        <v>455</v>
      </c>
      <c r="E2838" s="13" t="s">
        <v>13</v>
      </c>
      <c r="F2838" s="11" t="s">
        <v>126</v>
      </c>
      <c r="G2838" s="11" t="s">
        <v>570</v>
      </c>
      <c r="H2838" s="13">
        <v>175</v>
      </c>
    </row>
    <row r="2839" spans="1:8" x14ac:dyDescent="0.25">
      <c r="A2839" s="10">
        <v>36250</v>
      </c>
      <c r="B2839" s="11" t="s">
        <v>8</v>
      </c>
      <c r="C2839" s="11" t="s">
        <v>67</v>
      </c>
      <c r="D2839" s="11" t="s">
        <v>456</v>
      </c>
      <c r="E2839" s="13" t="s">
        <v>13</v>
      </c>
      <c r="F2839" s="11" t="s">
        <v>11</v>
      </c>
      <c r="G2839" s="11" t="s">
        <v>150</v>
      </c>
      <c r="H2839" s="13">
        <v>962</v>
      </c>
    </row>
    <row r="2840" spans="1:8" x14ac:dyDescent="0.25">
      <c r="A2840" s="10">
        <v>36250</v>
      </c>
      <c r="B2840" s="11" t="s">
        <v>8</v>
      </c>
      <c r="C2840" s="11" t="s">
        <v>67</v>
      </c>
      <c r="D2840" s="11" t="s">
        <v>68</v>
      </c>
      <c r="E2840" s="13" t="s">
        <v>13</v>
      </c>
      <c r="F2840" s="11" t="s">
        <v>571</v>
      </c>
      <c r="G2840" s="11" t="s">
        <v>572</v>
      </c>
      <c r="H2840" s="13">
        <v>150</v>
      </c>
    </row>
    <row r="2841" spans="1:8" x14ac:dyDescent="0.25">
      <c r="A2841" s="10">
        <v>36250</v>
      </c>
      <c r="B2841" s="11" t="s">
        <v>8</v>
      </c>
      <c r="C2841" s="11" t="s">
        <v>67</v>
      </c>
      <c r="D2841" s="11" t="s">
        <v>68</v>
      </c>
      <c r="E2841" s="13" t="s">
        <v>13</v>
      </c>
      <c r="F2841" s="11" t="s">
        <v>11</v>
      </c>
      <c r="G2841" s="11" t="s">
        <v>576</v>
      </c>
      <c r="H2841" s="13">
        <v>264.60000000000002</v>
      </c>
    </row>
    <row r="2842" spans="1:8" x14ac:dyDescent="0.25">
      <c r="A2842" s="10">
        <v>36250</v>
      </c>
      <c r="B2842" s="11" t="s">
        <v>8</v>
      </c>
      <c r="C2842" s="11" t="s">
        <v>67</v>
      </c>
      <c r="D2842" s="11" t="s">
        <v>468</v>
      </c>
      <c r="E2842" s="13" t="s">
        <v>13</v>
      </c>
      <c r="F2842" s="11" t="s">
        <v>138</v>
      </c>
      <c r="G2842" s="11" t="s">
        <v>139</v>
      </c>
      <c r="H2842" s="13">
        <v>223.7</v>
      </c>
    </row>
    <row r="2843" spans="1:8" x14ac:dyDescent="0.25">
      <c r="A2843" s="10">
        <v>36250</v>
      </c>
      <c r="B2843" s="11" t="s">
        <v>8</v>
      </c>
      <c r="C2843" s="11" t="s">
        <v>67</v>
      </c>
      <c r="D2843" s="11" t="s">
        <v>457</v>
      </c>
      <c r="E2843" s="13" t="s">
        <v>13</v>
      </c>
      <c r="F2843" s="11" t="s">
        <v>126</v>
      </c>
      <c r="G2843" s="11" t="s">
        <v>570</v>
      </c>
      <c r="H2843" s="13">
        <v>475</v>
      </c>
    </row>
    <row r="2844" spans="1:8" x14ac:dyDescent="0.25">
      <c r="A2844" s="10">
        <v>36250</v>
      </c>
      <c r="B2844" s="11" t="s">
        <v>8</v>
      </c>
      <c r="C2844" s="11" t="s">
        <v>67</v>
      </c>
      <c r="D2844" s="11" t="s">
        <v>328</v>
      </c>
      <c r="E2844" s="13" t="s">
        <v>13</v>
      </c>
      <c r="F2844" s="11" t="s">
        <v>29</v>
      </c>
      <c r="G2844" s="11" t="s">
        <v>30</v>
      </c>
      <c r="H2844" s="13">
        <v>110</v>
      </c>
    </row>
    <row r="2845" spans="1:8" x14ac:dyDescent="0.25">
      <c r="A2845" s="10">
        <v>36250</v>
      </c>
      <c r="B2845" s="11" t="s">
        <v>8</v>
      </c>
      <c r="C2845" s="11" t="s">
        <v>67</v>
      </c>
      <c r="D2845" s="11" t="s">
        <v>328</v>
      </c>
      <c r="E2845" s="13" t="s">
        <v>13</v>
      </c>
      <c r="F2845" s="11" t="s">
        <v>571</v>
      </c>
      <c r="G2845" s="11" t="s">
        <v>572</v>
      </c>
      <c r="H2845" s="13">
        <v>350</v>
      </c>
    </row>
    <row r="2846" spans="1:8" x14ac:dyDescent="0.25">
      <c r="A2846" s="10">
        <v>36250</v>
      </c>
      <c r="B2846" s="11" t="s">
        <v>8</v>
      </c>
      <c r="C2846" s="11" t="s">
        <v>67</v>
      </c>
      <c r="D2846" s="11" t="s">
        <v>328</v>
      </c>
      <c r="E2846" s="13" t="s">
        <v>13</v>
      </c>
      <c r="F2846" s="11" t="s">
        <v>19</v>
      </c>
      <c r="G2846" s="11" t="s">
        <v>573</v>
      </c>
      <c r="H2846" s="13">
        <v>1836.4</v>
      </c>
    </row>
    <row r="2847" spans="1:8" x14ac:dyDescent="0.25">
      <c r="A2847" s="10">
        <v>36250</v>
      </c>
      <c r="B2847" s="11" t="s">
        <v>8</v>
      </c>
      <c r="C2847" s="11" t="s">
        <v>67</v>
      </c>
      <c r="D2847" s="11" t="s">
        <v>328</v>
      </c>
      <c r="E2847" s="13" t="s">
        <v>13</v>
      </c>
      <c r="F2847" s="11" t="s">
        <v>34</v>
      </c>
      <c r="G2847" s="11" t="s">
        <v>36</v>
      </c>
      <c r="H2847" s="13">
        <v>125</v>
      </c>
    </row>
    <row r="2848" spans="1:8" x14ac:dyDescent="0.25">
      <c r="A2848" s="10">
        <v>36250</v>
      </c>
      <c r="B2848" s="11" t="s">
        <v>8</v>
      </c>
      <c r="C2848" s="11" t="s">
        <v>67</v>
      </c>
      <c r="D2848" s="11" t="s">
        <v>328</v>
      </c>
      <c r="E2848" s="13" t="s">
        <v>13</v>
      </c>
      <c r="F2848" s="11" t="s">
        <v>11</v>
      </c>
      <c r="G2848" s="11" t="s">
        <v>150</v>
      </c>
      <c r="H2848" s="13">
        <v>263</v>
      </c>
    </row>
    <row r="2849" spans="1:8" x14ac:dyDescent="0.25">
      <c r="A2849" s="10">
        <v>36250</v>
      </c>
      <c r="B2849" s="11" t="s">
        <v>8</v>
      </c>
      <c r="C2849" s="11" t="s">
        <v>67</v>
      </c>
      <c r="D2849" s="11" t="s">
        <v>328</v>
      </c>
      <c r="E2849" s="13" t="s">
        <v>13</v>
      </c>
      <c r="F2849" s="11" t="s">
        <v>11</v>
      </c>
      <c r="G2849" s="11" t="s">
        <v>576</v>
      </c>
      <c r="H2849" s="13">
        <v>1791.9</v>
      </c>
    </row>
    <row r="2850" spans="1:8" x14ac:dyDescent="0.25">
      <c r="A2850" s="10">
        <v>36250</v>
      </c>
      <c r="B2850" s="11" t="s">
        <v>8</v>
      </c>
      <c r="C2850" s="11" t="s">
        <v>67</v>
      </c>
      <c r="D2850" s="11" t="s">
        <v>328</v>
      </c>
      <c r="E2850" s="13" t="s">
        <v>188</v>
      </c>
      <c r="F2850" s="11" t="s">
        <v>188</v>
      </c>
      <c r="G2850" s="11" t="s">
        <v>187</v>
      </c>
      <c r="H2850" s="13">
        <v>2550</v>
      </c>
    </row>
    <row r="2851" spans="1:8" x14ac:dyDescent="0.25">
      <c r="A2851" s="10">
        <v>36250</v>
      </c>
      <c r="B2851" s="11" t="s">
        <v>8</v>
      </c>
      <c r="C2851" s="11" t="s">
        <v>9</v>
      </c>
      <c r="D2851" s="11" t="s">
        <v>251</v>
      </c>
      <c r="E2851" s="13" t="s">
        <v>89</v>
      </c>
      <c r="F2851" s="11" t="s">
        <v>577</v>
      </c>
      <c r="G2851" s="11" t="s">
        <v>609</v>
      </c>
      <c r="H2851" s="13">
        <v>100</v>
      </c>
    </row>
    <row r="2852" spans="1:8" x14ac:dyDescent="0.25">
      <c r="A2852" s="10">
        <v>36250</v>
      </c>
      <c r="B2852" s="11" t="s">
        <v>8</v>
      </c>
      <c r="C2852" s="11" t="s">
        <v>9</v>
      </c>
      <c r="D2852" s="11" t="s">
        <v>251</v>
      </c>
      <c r="E2852" s="13" t="s">
        <v>13</v>
      </c>
      <c r="F2852" s="11" t="s">
        <v>161</v>
      </c>
      <c r="G2852" s="11" t="s">
        <v>162</v>
      </c>
      <c r="H2852" s="13">
        <v>426.6</v>
      </c>
    </row>
    <row r="2853" spans="1:8" x14ac:dyDescent="0.25">
      <c r="A2853" s="10">
        <v>36250</v>
      </c>
      <c r="B2853" s="11" t="s">
        <v>8</v>
      </c>
      <c r="C2853" s="11" t="s">
        <v>9</v>
      </c>
      <c r="D2853" s="11" t="s">
        <v>251</v>
      </c>
      <c r="E2853" s="13" t="s">
        <v>13</v>
      </c>
      <c r="F2853" s="11" t="s">
        <v>11</v>
      </c>
      <c r="G2853" s="11" t="s">
        <v>576</v>
      </c>
      <c r="H2853" s="13">
        <v>300</v>
      </c>
    </row>
    <row r="2854" spans="1:8" x14ac:dyDescent="0.25">
      <c r="A2854" s="10">
        <v>36250</v>
      </c>
      <c r="B2854" s="11" t="s">
        <v>8</v>
      </c>
      <c r="C2854" s="11" t="s">
        <v>9</v>
      </c>
      <c r="D2854" s="11" t="s">
        <v>251</v>
      </c>
      <c r="E2854" s="13" t="s">
        <v>13</v>
      </c>
      <c r="F2854" s="11" t="s">
        <v>126</v>
      </c>
      <c r="G2854" s="11" t="s">
        <v>570</v>
      </c>
      <c r="H2854" s="13">
        <v>110</v>
      </c>
    </row>
    <row r="2855" spans="1:8" x14ac:dyDescent="0.25">
      <c r="A2855" s="10">
        <v>36250</v>
      </c>
      <c r="B2855" s="11" t="s">
        <v>8</v>
      </c>
      <c r="C2855" s="11" t="s">
        <v>9</v>
      </c>
      <c r="D2855" s="11" t="s">
        <v>153</v>
      </c>
      <c r="E2855" s="13" t="s">
        <v>13</v>
      </c>
      <c r="F2855" s="11" t="s">
        <v>71</v>
      </c>
      <c r="G2855" s="11" t="s">
        <v>575</v>
      </c>
      <c r="H2855" s="13">
        <v>125</v>
      </c>
    </row>
    <row r="2856" spans="1:8" x14ac:dyDescent="0.25">
      <c r="A2856" s="10">
        <v>36250</v>
      </c>
      <c r="B2856" s="11" t="s">
        <v>8</v>
      </c>
      <c r="C2856" s="11" t="s">
        <v>9</v>
      </c>
      <c r="D2856" s="11" t="s">
        <v>153</v>
      </c>
      <c r="E2856" s="13" t="s">
        <v>13</v>
      </c>
      <c r="F2856" s="11" t="s">
        <v>71</v>
      </c>
      <c r="G2856" s="11" t="s">
        <v>230</v>
      </c>
      <c r="H2856" s="13">
        <v>1749.9</v>
      </c>
    </row>
    <row r="2857" spans="1:8" x14ac:dyDescent="0.25">
      <c r="A2857" s="10">
        <v>36250</v>
      </c>
      <c r="B2857" s="11" t="s">
        <v>8</v>
      </c>
      <c r="C2857" s="11" t="s">
        <v>9</v>
      </c>
      <c r="D2857" s="11" t="s">
        <v>153</v>
      </c>
      <c r="E2857" s="13" t="s">
        <v>13</v>
      </c>
      <c r="F2857" s="11" t="s">
        <v>71</v>
      </c>
      <c r="G2857" s="11" t="s">
        <v>200</v>
      </c>
      <c r="H2857" s="13">
        <v>600</v>
      </c>
    </row>
    <row r="2858" spans="1:8" x14ac:dyDescent="0.25">
      <c r="A2858" s="10">
        <v>36250</v>
      </c>
      <c r="B2858" s="11" t="s">
        <v>8</v>
      </c>
      <c r="C2858" s="11" t="s">
        <v>9</v>
      </c>
      <c r="D2858" s="11" t="s">
        <v>153</v>
      </c>
      <c r="E2858" s="13" t="s">
        <v>13</v>
      </c>
      <c r="F2858" s="11" t="s">
        <v>71</v>
      </c>
      <c r="G2858" s="11" t="s">
        <v>117</v>
      </c>
      <c r="H2858" s="13">
        <v>340</v>
      </c>
    </row>
    <row r="2859" spans="1:8" x14ac:dyDescent="0.25">
      <c r="A2859" s="10">
        <v>36250</v>
      </c>
      <c r="B2859" s="11" t="s">
        <v>8</v>
      </c>
      <c r="C2859" s="11" t="s">
        <v>9</v>
      </c>
      <c r="D2859" s="11" t="s">
        <v>153</v>
      </c>
      <c r="E2859" s="13" t="s">
        <v>13</v>
      </c>
      <c r="F2859" s="11" t="s">
        <v>161</v>
      </c>
      <c r="G2859" s="11" t="s">
        <v>162</v>
      </c>
      <c r="H2859" s="13">
        <v>167.5</v>
      </c>
    </row>
    <row r="2860" spans="1:8" x14ac:dyDescent="0.25">
      <c r="A2860" s="10">
        <v>36250</v>
      </c>
      <c r="B2860" s="11" t="s">
        <v>8</v>
      </c>
      <c r="C2860" s="11" t="s">
        <v>9</v>
      </c>
      <c r="D2860" s="11" t="s">
        <v>153</v>
      </c>
      <c r="E2860" s="13" t="s">
        <v>13</v>
      </c>
      <c r="F2860" s="11" t="s">
        <v>161</v>
      </c>
      <c r="G2860" s="11" t="s">
        <v>167</v>
      </c>
      <c r="H2860" s="13">
        <v>264.89999999999998</v>
      </c>
    </row>
    <row r="2861" spans="1:8" x14ac:dyDescent="0.25">
      <c r="A2861" s="10">
        <v>36250</v>
      </c>
      <c r="B2861" s="11" t="s">
        <v>8</v>
      </c>
      <c r="C2861" s="11" t="s">
        <v>9</v>
      </c>
      <c r="D2861" s="11" t="s">
        <v>153</v>
      </c>
      <c r="E2861" s="13" t="s">
        <v>13</v>
      </c>
      <c r="F2861" s="11" t="s">
        <v>571</v>
      </c>
      <c r="G2861" s="11" t="s">
        <v>364</v>
      </c>
      <c r="H2861" s="13">
        <v>285</v>
      </c>
    </row>
    <row r="2862" spans="1:8" x14ac:dyDescent="0.25">
      <c r="A2862" s="10">
        <v>36250</v>
      </c>
      <c r="B2862" s="11" t="s">
        <v>8</v>
      </c>
      <c r="C2862" s="11" t="s">
        <v>9</v>
      </c>
      <c r="D2862" s="11" t="s">
        <v>153</v>
      </c>
      <c r="E2862" s="13" t="s">
        <v>13</v>
      </c>
      <c r="F2862" s="11" t="s">
        <v>571</v>
      </c>
      <c r="G2862" s="11" t="s">
        <v>572</v>
      </c>
      <c r="H2862" s="13">
        <v>125</v>
      </c>
    </row>
    <row r="2863" spans="1:8" x14ac:dyDescent="0.25">
      <c r="A2863" s="10">
        <v>36250</v>
      </c>
      <c r="B2863" s="11" t="s">
        <v>8</v>
      </c>
      <c r="C2863" s="11" t="s">
        <v>9</v>
      </c>
      <c r="D2863" s="11" t="s">
        <v>153</v>
      </c>
      <c r="E2863" s="13" t="s">
        <v>13</v>
      </c>
      <c r="F2863" s="11" t="s">
        <v>138</v>
      </c>
      <c r="G2863" s="11" t="s">
        <v>205</v>
      </c>
      <c r="H2863" s="13">
        <v>1494.9</v>
      </c>
    </row>
    <row r="2864" spans="1:8" x14ac:dyDescent="0.25">
      <c r="A2864" s="10">
        <v>36250</v>
      </c>
      <c r="B2864" s="11" t="s">
        <v>8</v>
      </c>
      <c r="C2864" s="11" t="s">
        <v>9</v>
      </c>
      <c r="D2864" s="11" t="s">
        <v>153</v>
      </c>
      <c r="E2864" s="13" t="s">
        <v>13</v>
      </c>
      <c r="F2864" s="11" t="s">
        <v>19</v>
      </c>
      <c r="G2864" s="11" t="s">
        <v>589</v>
      </c>
      <c r="H2864" s="13">
        <v>200</v>
      </c>
    </row>
    <row r="2865" spans="1:8" x14ac:dyDescent="0.25">
      <c r="A2865" s="10">
        <v>36250</v>
      </c>
      <c r="B2865" s="11" t="s">
        <v>8</v>
      </c>
      <c r="C2865" s="11" t="s">
        <v>9</v>
      </c>
      <c r="D2865" s="11" t="s">
        <v>153</v>
      </c>
      <c r="E2865" s="13" t="s">
        <v>13</v>
      </c>
      <c r="F2865" s="11" t="s">
        <v>19</v>
      </c>
      <c r="G2865" s="11" t="s">
        <v>573</v>
      </c>
      <c r="H2865" s="13">
        <v>1815</v>
      </c>
    </row>
    <row r="2866" spans="1:8" x14ac:dyDescent="0.25">
      <c r="A2866" s="10">
        <v>36250</v>
      </c>
      <c r="B2866" s="11" t="s">
        <v>8</v>
      </c>
      <c r="C2866" s="11" t="s">
        <v>9</v>
      </c>
      <c r="D2866" s="11" t="s">
        <v>153</v>
      </c>
      <c r="E2866" s="13" t="s">
        <v>13</v>
      </c>
      <c r="F2866" s="11" t="s">
        <v>19</v>
      </c>
      <c r="G2866" s="11" t="s">
        <v>574</v>
      </c>
      <c r="H2866" s="13">
        <v>200</v>
      </c>
    </row>
    <row r="2867" spans="1:8" x14ac:dyDescent="0.25">
      <c r="A2867" s="10">
        <v>36250</v>
      </c>
      <c r="B2867" s="11" t="s">
        <v>8</v>
      </c>
      <c r="C2867" s="11" t="s">
        <v>9</v>
      </c>
      <c r="D2867" s="11" t="s">
        <v>153</v>
      </c>
      <c r="E2867" s="13" t="s">
        <v>13</v>
      </c>
      <c r="F2867" s="11" t="s">
        <v>34</v>
      </c>
      <c r="G2867" s="11" t="s">
        <v>36</v>
      </c>
      <c r="H2867" s="13">
        <v>654.20000000000005</v>
      </c>
    </row>
    <row r="2868" spans="1:8" x14ac:dyDescent="0.25">
      <c r="A2868" s="10">
        <v>36250</v>
      </c>
      <c r="B2868" s="11" t="s">
        <v>8</v>
      </c>
      <c r="C2868" s="11" t="s">
        <v>9</v>
      </c>
      <c r="D2868" s="11" t="s">
        <v>153</v>
      </c>
      <c r="E2868" s="13" t="s">
        <v>13</v>
      </c>
      <c r="F2868" s="11" t="s">
        <v>14</v>
      </c>
      <c r="G2868" s="11" t="s">
        <v>94</v>
      </c>
      <c r="H2868" s="13">
        <v>200</v>
      </c>
    </row>
    <row r="2869" spans="1:8" x14ac:dyDescent="0.25">
      <c r="A2869" s="10">
        <v>36250</v>
      </c>
      <c r="B2869" s="11" t="s">
        <v>8</v>
      </c>
      <c r="C2869" s="11" t="s">
        <v>9</v>
      </c>
      <c r="D2869" s="11" t="s">
        <v>153</v>
      </c>
      <c r="E2869" s="13" t="s">
        <v>13</v>
      </c>
      <c r="F2869" s="11" t="s">
        <v>11</v>
      </c>
      <c r="G2869" s="11" t="s">
        <v>150</v>
      </c>
      <c r="H2869" s="13">
        <v>2340</v>
      </c>
    </row>
    <row r="2870" spans="1:8" x14ac:dyDescent="0.25">
      <c r="A2870" s="10">
        <v>36250</v>
      </c>
      <c r="B2870" s="11" t="s">
        <v>8</v>
      </c>
      <c r="C2870" s="11" t="s">
        <v>9</v>
      </c>
      <c r="D2870" s="11" t="s">
        <v>153</v>
      </c>
      <c r="E2870" s="13" t="s">
        <v>13</v>
      </c>
      <c r="F2870" s="11" t="s">
        <v>11</v>
      </c>
      <c r="G2870" s="11" t="s">
        <v>576</v>
      </c>
      <c r="H2870" s="13">
        <v>2277</v>
      </c>
    </row>
    <row r="2871" spans="1:8" x14ac:dyDescent="0.25">
      <c r="A2871" s="10">
        <v>36250</v>
      </c>
      <c r="B2871" s="11" t="s">
        <v>8</v>
      </c>
      <c r="C2871" s="11" t="s">
        <v>9</v>
      </c>
      <c r="D2871" s="11" t="s">
        <v>153</v>
      </c>
      <c r="E2871" s="13" t="s">
        <v>13</v>
      </c>
      <c r="F2871" s="11" t="s">
        <v>126</v>
      </c>
      <c r="G2871" s="11" t="s">
        <v>570</v>
      </c>
      <c r="H2871" s="13">
        <v>225</v>
      </c>
    </row>
    <row r="2872" spans="1:8" x14ac:dyDescent="0.25">
      <c r="A2872" s="10">
        <v>36250</v>
      </c>
      <c r="B2872" s="11" t="s">
        <v>8</v>
      </c>
      <c r="C2872" s="11" t="s">
        <v>9</v>
      </c>
      <c r="D2872" s="11" t="s">
        <v>10</v>
      </c>
      <c r="E2872" s="13" t="s">
        <v>89</v>
      </c>
      <c r="F2872" s="11" t="s">
        <v>90</v>
      </c>
      <c r="G2872" s="11" t="s">
        <v>90</v>
      </c>
      <c r="H2872" s="13">
        <v>3015</v>
      </c>
    </row>
    <row r="2873" spans="1:8" x14ac:dyDescent="0.25">
      <c r="A2873" s="10">
        <v>36250</v>
      </c>
      <c r="B2873" s="11" t="s">
        <v>8</v>
      </c>
      <c r="C2873" s="11" t="s">
        <v>9</v>
      </c>
      <c r="D2873" s="11" t="s">
        <v>10</v>
      </c>
      <c r="E2873" s="13" t="s">
        <v>89</v>
      </c>
      <c r="F2873" s="11" t="s">
        <v>102</v>
      </c>
      <c r="G2873" s="11" t="s">
        <v>106</v>
      </c>
      <c r="H2873" s="13">
        <v>2757.5</v>
      </c>
    </row>
    <row r="2874" spans="1:8" x14ac:dyDescent="0.25">
      <c r="A2874" s="10">
        <v>36250</v>
      </c>
      <c r="B2874" s="11" t="s">
        <v>8</v>
      </c>
      <c r="C2874" s="11" t="s">
        <v>9</v>
      </c>
      <c r="D2874" s="11" t="s">
        <v>10</v>
      </c>
      <c r="E2874" s="13" t="s">
        <v>89</v>
      </c>
      <c r="F2874" s="11" t="s">
        <v>102</v>
      </c>
      <c r="G2874" s="11" t="s">
        <v>103</v>
      </c>
      <c r="H2874" s="13">
        <v>1416.8</v>
      </c>
    </row>
    <row r="2875" spans="1:8" x14ac:dyDescent="0.25">
      <c r="A2875" s="10">
        <v>36250</v>
      </c>
      <c r="B2875" s="11" t="s">
        <v>8</v>
      </c>
      <c r="C2875" s="11" t="s">
        <v>9</v>
      </c>
      <c r="D2875" s="11" t="s">
        <v>10</v>
      </c>
      <c r="E2875" s="13" t="s">
        <v>89</v>
      </c>
      <c r="F2875" s="11" t="s">
        <v>577</v>
      </c>
      <c r="G2875" s="11" t="s">
        <v>578</v>
      </c>
      <c r="H2875" s="13">
        <v>150</v>
      </c>
    </row>
    <row r="2876" spans="1:8" x14ac:dyDescent="0.25">
      <c r="A2876" s="10">
        <v>36250</v>
      </c>
      <c r="B2876" s="11" t="s">
        <v>8</v>
      </c>
      <c r="C2876" s="11" t="s">
        <v>9</v>
      </c>
      <c r="D2876" s="11" t="s">
        <v>10</v>
      </c>
      <c r="E2876" s="13" t="s">
        <v>89</v>
      </c>
      <c r="F2876" s="11" t="s">
        <v>577</v>
      </c>
      <c r="G2876" s="11" t="s">
        <v>606</v>
      </c>
      <c r="H2876" s="13">
        <v>100</v>
      </c>
    </row>
    <row r="2877" spans="1:8" x14ac:dyDescent="0.25">
      <c r="A2877" s="10">
        <v>36250</v>
      </c>
      <c r="B2877" s="11" t="s">
        <v>8</v>
      </c>
      <c r="C2877" s="11" t="s">
        <v>9</v>
      </c>
      <c r="D2877" s="11" t="s">
        <v>10</v>
      </c>
      <c r="E2877" s="13" t="s">
        <v>89</v>
      </c>
      <c r="F2877" s="11" t="s">
        <v>577</v>
      </c>
      <c r="G2877" s="11" t="s">
        <v>569</v>
      </c>
      <c r="H2877" s="13">
        <v>650</v>
      </c>
    </row>
    <row r="2878" spans="1:8" x14ac:dyDescent="0.25">
      <c r="A2878" s="10">
        <v>36250</v>
      </c>
      <c r="B2878" s="11" t="s">
        <v>8</v>
      </c>
      <c r="C2878" s="11" t="s">
        <v>9</v>
      </c>
      <c r="D2878" s="11" t="s">
        <v>10</v>
      </c>
      <c r="E2878" s="13" t="s">
        <v>89</v>
      </c>
      <c r="F2878" s="11" t="s">
        <v>577</v>
      </c>
      <c r="G2878" s="11" t="s">
        <v>609</v>
      </c>
      <c r="H2878" s="13">
        <v>100</v>
      </c>
    </row>
    <row r="2879" spans="1:8" x14ac:dyDescent="0.25">
      <c r="A2879" s="10">
        <v>36250</v>
      </c>
      <c r="B2879" s="11" t="s">
        <v>8</v>
      </c>
      <c r="C2879" s="11" t="s">
        <v>9</v>
      </c>
      <c r="D2879" s="11" t="s">
        <v>10</v>
      </c>
      <c r="E2879" s="13" t="s">
        <v>13</v>
      </c>
      <c r="F2879" s="11" t="s">
        <v>29</v>
      </c>
      <c r="G2879" s="11" t="s">
        <v>30</v>
      </c>
      <c r="H2879" s="13">
        <v>2769</v>
      </c>
    </row>
    <row r="2880" spans="1:8" x14ac:dyDescent="0.25">
      <c r="A2880" s="10">
        <v>36250</v>
      </c>
      <c r="B2880" s="11" t="s">
        <v>8</v>
      </c>
      <c r="C2880" s="11" t="s">
        <v>9</v>
      </c>
      <c r="D2880" s="11" t="s">
        <v>10</v>
      </c>
      <c r="E2880" s="13" t="s">
        <v>13</v>
      </c>
      <c r="F2880" s="11" t="s">
        <v>29</v>
      </c>
      <c r="G2880" s="11" t="s">
        <v>607</v>
      </c>
      <c r="H2880" s="13">
        <v>200</v>
      </c>
    </row>
    <row r="2881" spans="1:8" x14ac:dyDescent="0.25">
      <c r="A2881" s="10">
        <v>36250</v>
      </c>
      <c r="B2881" s="11" t="s">
        <v>8</v>
      </c>
      <c r="C2881" s="11" t="s">
        <v>9</v>
      </c>
      <c r="D2881" s="11" t="s">
        <v>10</v>
      </c>
      <c r="E2881" s="13" t="s">
        <v>13</v>
      </c>
      <c r="F2881" s="11" t="s">
        <v>71</v>
      </c>
      <c r="G2881" s="11" t="s">
        <v>580</v>
      </c>
      <c r="H2881" s="13">
        <v>4237</v>
      </c>
    </row>
    <row r="2882" spans="1:8" x14ac:dyDescent="0.25">
      <c r="A2882" s="10">
        <v>36250</v>
      </c>
      <c r="B2882" s="11" t="s">
        <v>8</v>
      </c>
      <c r="C2882" s="11" t="s">
        <v>9</v>
      </c>
      <c r="D2882" s="11" t="s">
        <v>10</v>
      </c>
      <c r="E2882" s="13" t="s">
        <v>13</v>
      </c>
      <c r="F2882" s="11" t="s">
        <v>71</v>
      </c>
      <c r="G2882" s="11" t="s">
        <v>575</v>
      </c>
      <c r="H2882" s="13">
        <v>2325.3000000000002</v>
      </c>
    </row>
    <row r="2883" spans="1:8" x14ac:dyDescent="0.25">
      <c r="A2883" s="10">
        <v>36250</v>
      </c>
      <c r="B2883" s="11" t="s">
        <v>8</v>
      </c>
      <c r="C2883" s="11" t="s">
        <v>9</v>
      </c>
      <c r="D2883" s="11" t="s">
        <v>10</v>
      </c>
      <c r="E2883" s="13" t="s">
        <v>13</v>
      </c>
      <c r="F2883" s="11" t="s">
        <v>71</v>
      </c>
      <c r="G2883" s="11" t="s">
        <v>69</v>
      </c>
      <c r="H2883" s="13">
        <v>3783.8</v>
      </c>
    </row>
    <row r="2884" spans="1:8" x14ac:dyDescent="0.25">
      <c r="A2884" s="10">
        <v>36250</v>
      </c>
      <c r="B2884" s="11" t="s">
        <v>8</v>
      </c>
      <c r="C2884" s="11" t="s">
        <v>9</v>
      </c>
      <c r="D2884" s="11" t="s">
        <v>10</v>
      </c>
      <c r="E2884" s="13" t="s">
        <v>13</v>
      </c>
      <c r="F2884" s="11" t="s">
        <v>71</v>
      </c>
      <c r="G2884" s="11" t="s">
        <v>230</v>
      </c>
      <c r="H2884" s="13">
        <v>1554.6</v>
      </c>
    </row>
    <row r="2885" spans="1:8" x14ac:dyDescent="0.25">
      <c r="A2885" s="10">
        <v>36250</v>
      </c>
      <c r="B2885" s="11" t="s">
        <v>8</v>
      </c>
      <c r="C2885" s="11" t="s">
        <v>9</v>
      </c>
      <c r="D2885" s="11" t="s">
        <v>10</v>
      </c>
      <c r="E2885" s="13" t="s">
        <v>13</v>
      </c>
      <c r="F2885" s="11" t="s">
        <v>71</v>
      </c>
      <c r="G2885" s="11" t="s">
        <v>200</v>
      </c>
      <c r="H2885" s="13">
        <v>2850</v>
      </c>
    </row>
    <row r="2886" spans="1:8" x14ac:dyDescent="0.25">
      <c r="A2886" s="10">
        <v>36250</v>
      </c>
      <c r="B2886" s="11" t="s">
        <v>8</v>
      </c>
      <c r="C2886" s="11" t="s">
        <v>9</v>
      </c>
      <c r="D2886" s="11" t="s">
        <v>10</v>
      </c>
      <c r="E2886" s="13" t="s">
        <v>13</v>
      </c>
      <c r="F2886" s="11" t="s">
        <v>71</v>
      </c>
      <c r="G2886" s="11" t="s">
        <v>117</v>
      </c>
      <c r="H2886" s="13">
        <v>3687.4</v>
      </c>
    </row>
    <row r="2887" spans="1:8" x14ac:dyDescent="0.25">
      <c r="A2887" s="10">
        <v>36250</v>
      </c>
      <c r="B2887" s="11" t="s">
        <v>8</v>
      </c>
      <c r="C2887" s="11" t="s">
        <v>9</v>
      </c>
      <c r="D2887" s="11" t="s">
        <v>10</v>
      </c>
      <c r="E2887" s="13" t="s">
        <v>13</v>
      </c>
      <c r="F2887" s="11" t="s">
        <v>161</v>
      </c>
      <c r="G2887" s="11" t="s">
        <v>581</v>
      </c>
      <c r="H2887" s="13">
        <v>1135</v>
      </c>
    </row>
    <row r="2888" spans="1:8" x14ac:dyDescent="0.25">
      <c r="A2888" s="10">
        <v>36250</v>
      </c>
      <c r="B2888" s="11" t="s">
        <v>8</v>
      </c>
      <c r="C2888" s="11" t="s">
        <v>9</v>
      </c>
      <c r="D2888" s="11" t="s">
        <v>10</v>
      </c>
      <c r="E2888" s="13" t="s">
        <v>13</v>
      </c>
      <c r="F2888" s="11" t="s">
        <v>161</v>
      </c>
      <c r="G2888" s="11" t="s">
        <v>162</v>
      </c>
      <c r="H2888" s="13">
        <v>1659.6</v>
      </c>
    </row>
    <row r="2889" spans="1:8" x14ac:dyDescent="0.25">
      <c r="A2889" s="10">
        <v>36250</v>
      </c>
      <c r="B2889" s="11" t="s">
        <v>8</v>
      </c>
      <c r="C2889" s="11" t="s">
        <v>9</v>
      </c>
      <c r="D2889" s="11" t="s">
        <v>10</v>
      </c>
      <c r="E2889" s="13" t="s">
        <v>13</v>
      </c>
      <c r="F2889" s="11" t="s">
        <v>161</v>
      </c>
      <c r="G2889" s="11" t="s">
        <v>582</v>
      </c>
      <c r="H2889" s="13">
        <v>1883.3</v>
      </c>
    </row>
    <row r="2890" spans="1:8" x14ac:dyDescent="0.25">
      <c r="A2890" s="10">
        <v>36250</v>
      </c>
      <c r="B2890" s="11" t="s">
        <v>8</v>
      </c>
      <c r="C2890" s="11" t="s">
        <v>9</v>
      </c>
      <c r="D2890" s="11" t="s">
        <v>10</v>
      </c>
      <c r="E2890" s="13" t="s">
        <v>13</v>
      </c>
      <c r="F2890" s="11" t="s">
        <v>161</v>
      </c>
      <c r="G2890" s="11" t="s">
        <v>167</v>
      </c>
      <c r="H2890" s="13">
        <v>8702.7000000000007</v>
      </c>
    </row>
    <row r="2891" spans="1:8" x14ac:dyDescent="0.25">
      <c r="A2891" s="10">
        <v>36250</v>
      </c>
      <c r="B2891" s="11" t="s">
        <v>8</v>
      </c>
      <c r="C2891" s="11" t="s">
        <v>9</v>
      </c>
      <c r="D2891" s="11" t="s">
        <v>10</v>
      </c>
      <c r="E2891" s="13" t="s">
        <v>13</v>
      </c>
      <c r="F2891" s="11" t="s">
        <v>571</v>
      </c>
      <c r="G2891" s="11" t="s">
        <v>364</v>
      </c>
      <c r="H2891" s="13">
        <v>230</v>
      </c>
    </row>
    <row r="2892" spans="1:8" x14ac:dyDescent="0.25">
      <c r="A2892" s="10">
        <v>36250</v>
      </c>
      <c r="B2892" s="11" t="s">
        <v>8</v>
      </c>
      <c r="C2892" s="11" t="s">
        <v>9</v>
      </c>
      <c r="D2892" s="11" t="s">
        <v>10</v>
      </c>
      <c r="E2892" s="13" t="s">
        <v>13</v>
      </c>
      <c r="F2892" s="11" t="s">
        <v>571</v>
      </c>
      <c r="G2892" s="11" t="s">
        <v>133</v>
      </c>
      <c r="H2892" s="13">
        <v>4744.2</v>
      </c>
    </row>
    <row r="2893" spans="1:8" x14ac:dyDescent="0.25">
      <c r="A2893" s="10">
        <v>36250</v>
      </c>
      <c r="B2893" s="11" t="s">
        <v>8</v>
      </c>
      <c r="C2893" s="11" t="s">
        <v>9</v>
      </c>
      <c r="D2893" s="11" t="s">
        <v>10</v>
      </c>
      <c r="E2893" s="13" t="s">
        <v>13</v>
      </c>
      <c r="F2893" s="11" t="s">
        <v>571</v>
      </c>
      <c r="G2893" s="11" t="s">
        <v>572</v>
      </c>
      <c r="H2893" s="13">
        <v>4709.7</v>
      </c>
    </row>
    <row r="2894" spans="1:8" x14ac:dyDescent="0.25">
      <c r="A2894" s="10">
        <v>36250</v>
      </c>
      <c r="B2894" s="11" t="s">
        <v>8</v>
      </c>
      <c r="C2894" s="11" t="s">
        <v>9</v>
      </c>
      <c r="D2894" s="11" t="s">
        <v>10</v>
      </c>
      <c r="E2894" s="13" t="s">
        <v>13</v>
      </c>
      <c r="F2894" s="11" t="s">
        <v>138</v>
      </c>
      <c r="G2894" s="11" t="s">
        <v>205</v>
      </c>
      <c r="H2894" s="13">
        <v>8657.4</v>
      </c>
    </row>
    <row r="2895" spans="1:8" x14ac:dyDescent="0.25">
      <c r="A2895" s="10">
        <v>36250</v>
      </c>
      <c r="B2895" s="11" t="s">
        <v>8</v>
      </c>
      <c r="C2895" s="11" t="s">
        <v>9</v>
      </c>
      <c r="D2895" s="11" t="s">
        <v>10</v>
      </c>
      <c r="E2895" s="13" t="s">
        <v>13</v>
      </c>
      <c r="F2895" s="11" t="s">
        <v>138</v>
      </c>
      <c r="G2895" s="11" t="s">
        <v>583</v>
      </c>
      <c r="H2895" s="13">
        <v>227.2</v>
      </c>
    </row>
    <row r="2896" spans="1:8" x14ac:dyDescent="0.25">
      <c r="A2896" s="10">
        <v>36250</v>
      </c>
      <c r="B2896" s="11" t="s">
        <v>8</v>
      </c>
      <c r="C2896" s="11" t="s">
        <v>9</v>
      </c>
      <c r="D2896" s="11" t="s">
        <v>10</v>
      </c>
      <c r="E2896" s="13" t="s">
        <v>13</v>
      </c>
      <c r="F2896" s="11" t="s">
        <v>138</v>
      </c>
      <c r="G2896" s="11" t="s">
        <v>584</v>
      </c>
      <c r="H2896" s="13">
        <v>2425</v>
      </c>
    </row>
    <row r="2897" spans="1:8" x14ac:dyDescent="0.25">
      <c r="A2897" s="10">
        <v>36250</v>
      </c>
      <c r="B2897" s="11" t="s">
        <v>8</v>
      </c>
      <c r="C2897" s="11" t="s">
        <v>9</v>
      </c>
      <c r="D2897" s="11" t="s">
        <v>10</v>
      </c>
      <c r="E2897" s="13" t="s">
        <v>13</v>
      </c>
      <c r="F2897" s="11" t="s">
        <v>138</v>
      </c>
      <c r="G2897" s="11" t="s">
        <v>139</v>
      </c>
      <c r="H2897" s="13">
        <v>3034.7</v>
      </c>
    </row>
    <row r="2898" spans="1:8" x14ac:dyDescent="0.25">
      <c r="A2898" s="10">
        <v>36250</v>
      </c>
      <c r="B2898" s="11" t="s">
        <v>8</v>
      </c>
      <c r="C2898" s="11" t="s">
        <v>9</v>
      </c>
      <c r="D2898" s="11" t="s">
        <v>10</v>
      </c>
      <c r="E2898" s="13" t="s">
        <v>13</v>
      </c>
      <c r="F2898" s="11" t="s">
        <v>138</v>
      </c>
      <c r="G2898" s="11" t="s">
        <v>585</v>
      </c>
      <c r="H2898" s="13">
        <v>865</v>
      </c>
    </row>
    <row r="2899" spans="1:8" x14ac:dyDescent="0.25">
      <c r="A2899" s="10">
        <v>36250</v>
      </c>
      <c r="B2899" s="11" t="s">
        <v>8</v>
      </c>
      <c r="C2899" s="11" t="s">
        <v>9</v>
      </c>
      <c r="D2899" s="11" t="s">
        <v>10</v>
      </c>
      <c r="E2899" s="13" t="s">
        <v>13</v>
      </c>
      <c r="F2899" s="11" t="s">
        <v>111</v>
      </c>
      <c r="G2899" s="11" t="s">
        <v>112</v>
      </c>
      <c r="H2899" s="13">
        <v>11410.2</v>
      </c>
    </row>
    <row r="2900" spans="1:8" x14ac:dyDescent="0.25">
      <c r="A2900" s="10">
        <v>36250</v>
      </c>
      <c r="B2900" s="11" t="s">
        <v>8</v>
      </c>
      <c r="C2900" s="11" t="s">
        <v>9</v>
      </c>
      <c r="D2900" s="11" t="s">
        <v>10</v>
      </c>
      <c r="E2900" s="13" t="s">
        <v>13</v>
      </c>
      <c r="F2900" s="11" t="s">
        <v>111</v>
      </c>
      <c r="G2900" s="11" t="s">
        <v>267</v>
      </c>
      <c r="H2900" s="13">
        <v>2132.3000000000002</v>
      </c>
    </row>
    <row r="2901" spans="1:8" x14ac:dyDescent="0.25">
      <c r="A2901" s="10">
        <v>36250</v>
      </c>
      <c r="B2901" s="11" t="s">
        <v>8</v>
      </c>
      <c r="C2901" s="11" t="s">
        <v>9</v>
      </c>
      <c r="D2901" s="11" t="s">
        <v>10</v>
      </c>
      <c r="E2901" s="13" t="s">
        <v>13</v>
      </c>
      <c r="F2901" s="11" t="s">
        <v>111</v>
      </c>
      <c r="G2901" s="11" t="s">
        <v>356</v>
      </c>
      <c r="H2901" s="13">
        <v>2147.1999999999998</v>
      </c>
    </row>
    <row r="2902" spans="1:8" x14ac:dyDescent="0.25">
      <c r="A2902" s="10">
        <v>36250</v>
      </c>
      <c r="B2902" s="11" t="s">
        <v>8</v>
      </c>
      <c r="C2902" s="11" t="s">
        <v>9</v>
      </c>
      <c r="D2902" s="11" t="s">
        <v>10</v>
      </c>
      <c r="E2902" s="13" t="s">
        <v>13</v>
      </c>
      <c r="F2902" s="11" t="s">
        <v>111</v>
      </c>
      <c r="G2902" s="11" t="s">
        <v>586</v>
      </c>
      <c r="H2902" s="13">
        <v>725</v>
      </c>
    </row>
    <row r="2903" spans="1:8" x14ac:dyDescent="0.25">
      <c r="A2903" s="10">
        <v>36250</v>
      </c>
      <c r="B2903" s="11" t="s">
        <v>8</v>
      </c>
      <c r="C2903" s="11" t="s">
        <v>9</v>
      </c>
      <c r="D2903" s="11" t="s">
        <v>10</v>
      </c>
      <c r="E2903" s="13" t="s">
        <v>13</v>
      </c>
      <c r="F2903" s="11" t="s">
        <v>248</v>
      </c>
      <c r="G2903" s="11" t="s">
        <v>262</v>
      </c>
      <c r="H2903" s="13">
        <v>6846.6</v>
      </c>
    </row>
    <row r="2904" spans="1:8" x14ac:dyDescent="0.25">
      <c r="A2904" s="10">
        <v>36250</v>
      </c>
      <c r="B2904" s="11" t="s">
        <v>8</v>
      </c>
      <c r="C2904" s="11" t="s">
        <v>9</v>
      </c>
      <c r="D2904" s="11" t="s">
        <v>10</v>
      </c>
      <c r="E2904" s="13" t="s">
        <v>13</v>
      </c>
      <c r="F2904" s="11" t="s">
        <v>248</v>
      </c>
      <c r="G2904" s="11" t="s">
        <v>587</v>
      </c>
      <c r="H2904" s="13">
        <v>4750</v>
      </c>
    </row>
    <row r="2905" spans="1:8" x14ac:dyDescent="0.25">
      <c r="A2905" s="10">
        <v>36250</v>
      </c>
      <c r="B2905" s="11" t="s">
        <v>8</v>
      </c>
      <c r="C2905" s="11" t="s">
        <v>9</v>
      </c>
      <c r="D2905" s="11" t="s">
        <v>10</v>
      </c>
      <c r="E2905" s="13" t="s">
        <v>13</v>
      </c>
      <c r="F2905" s="11" t="s">
        <v>248</v>
      </c>
      <c r="G2905" s="11" t="s">
        <v>588</v>
      </c>
      <c r="H2905" s="13">
        <v>3816.5</v>
      </c>
    </row>
    <row r="2906" spans="1:8" x14ac:dyDescent="0.25">
      <c r="A2906" s="10">
        <v>36250</v>
      </c>
      <c r="B2906" s="11" t="s">
        <v>8</v>
      </c>
      <c r="C2906" s="11" t="s">
        <v>9</v>
      </c>
      <c r="D2906" s="11" t="s">
        <v>10</v>
      </c>
      <c r="E2906" s="13" t="s">
        <v>13</v>
      </c>
      <c r="F2906" s="11" t="s">
        <v>248</v>
      </c>
      <c r="G2906" s="11" t="s">
        <v>43</v>
      </c>
      <c r="H2906" s="13">
        <v>1784.1</v>
      </c>
    </row>
    <row r="2907" spans="1:8" x14ac:dyDescent="0.25">
      <c r="A2907" s="10">
        <v>36250</v>
      </c>
      <c r="B2907" s="11" t="s">
        <v>8</v>
      </c>
      <c r="C2907" s="11" t="s">
        <v>9</v>
      </c>
      <c r="D2907" s="11" t="s">
        <v>10</v>
      </c>
      <c r="E2907" s="13" t="s">
        <v>13</v>
      </c>
      <c r="F2907" s="11" t="s">
        <v>19</v>
      </c>
      <c r="G2907" s="11" t="s">
        <v>589</v>
      </c>
      <c r="H2907" s="13">
        <v>1380</v>
      </c>
    </row>
    <row r="2908" spans="1:8" x14ac:dyDescent="0.25">
      <c r="A2908" s="10">
        <v>36250</v>
      </c>
      <c r="B2908" s="11" t="s">
        <v>8</v>
      </c>
      <c r="C2908" s="11" t="s">
        <v>9</v>
      </c>
      <c r="D2908" s="11" t="s">
        <v>10</v>
      </c>
      <c r="E2908" s="13" t="s">
        <v>13</v>
      </c>
      <c r="F2908" s="11" t="s">
        <v>19</v>
      </c>
      <c r="G2908" s="11" t="s">
        <v>573</v>
      </c>
      <c r="H2908" s="13">
        <v>14633.4</v>
      </c>
    </row>
    <row r="2909" spans="1:8" x14ac:dyDescent="0.25">
      <c r="A2909" s="10">
        <v>36250</v>
      </c>
      <c r="B2909" s="11" t="s">
        <v>8</v>
      </c>
      <c r="C2909" s="11" t="s">
        <v>9</v>
      </c>
      <c r="D2909" s="11" t="s">
        <v>10</v>
      </c>
      <c r="E2909" s="13" t="s">
        <v>13</v>
      </c>
      <c r="F2909" s="11" t="s">
        <v>19</v>
      </c>
      <c r="G2909" s="11" t="s">
        <v>590</v>
      </c>
      <c r="H2909" s="13">
        <v>1985</v>
      </c>
    </row>
    <row r="2910" spans="1:8" x14ac:dyDescent="0.25">
      <c r="A2910" s="10">
        <v>36250</v>
      </c>
      <c r="B2910" s="11" t="s">
        <v>8</v>
      </c>
      <c r="C2910" s="11" t="s">
        <v>9</v>
      </c>
      <c r="D2910" s="11" t="s">
        <v>10</v>
      </c>
      <c r="E2910" s="13" t="s">
        <v>13</v>
      </c>
      <c r="F2910" s="11" t="s">
        <v>19</v>
      </c>
      <c r="G2910" s="11" t="s">
        <v>574</v>
      </c>
      <c r="H2910" s="13">
        <v>10807.7</v>
      </c>
    </row>
    <row r="2911" spans="1:8" x14ac:dyDescent="0.25">
      <c r="A2911" s="10">
        <v>36250</v>
      </c>
      <c r="B2911" s="11" t="s">
        <v>8</v>
      </c>
      <c r="C2911" s="11" t="s">
        <v>9</v>
      </c>
      <c r="D2911" s="11" t="s">
        <v>10</v>
      </c>
      <c r="E2911" s="13" t="s">
        <v>13</v>
      </c>
      <c r="F2911" s="11" t="s">
        <v>19</v>
      </c>
      <c r="G2911" s="11" t="s">
        <v>21</v>
      </c>
      <c r="H2911" s="13">
        <v>2704.1</v>
      </c>
    </row>
    <row r="2912" spans="1:8" x14ac:dyDescent="0.25">
      <c r="A2912" s="10">
        <v>36250</v>
      </c>
      <c r="B2912" s="11" t="s">
        <v>8</v>
      </c>
      <c r="C2912" s="11" t="s">
        <v>9</v>
      </c>
      <c r="D2912" s="11" t="s">
        <v>10</v>
      </c>
      <c r="E2912" s="13" t="s">
        <v>13</v>
      </c>
      <c r="F2912" s="11" t="s">
        <v>591</v>
      </c>
      <c r="G2912" s="11" t="s">
        <v>608</v>
      </c>
      <c r="H2912" s="13">
        <v>375</v>
      </c>
    </row>
    <row r="2913" spans="1:8" x14ac:dyDescent="0.25">
      <c r="A2913" s="10">
        <v>36250</v>
      </c>
      <c r="B2913" s="11" t="s">
        <v>8</v>
      </c>
      <c r="C2913" s="11" t="s">
        <v>9</v>
      </c>
      <c r="D2913" s="11" t="s">
        <v>10</v>
      </c>
      <c r="E2913" s="13" t="s">
        <v>13</v>
      </c>
      <c r="F2913" s="11" t="s">
        <v>591</v>
      </c>
      <c r="G2913" s="11" t="s">
        <v>592</v>
      </c>
      <c r="H2913" s="13">
        <v>1760</v>
      </c>
    </row>
    <row r="2914" spans="1:8" x14ac:dyDescent="0.25">
      <c r="A2914" s="10">
        <v>36250</v>
      </c>
      <c r="B2914" s="11" t="s">
        <v>8</v>
      </c>
      <c r="C2914" s="11" t="s">
        <v>9</v>
      </c>
      <c r="D2914" s="11" t="s">
        <v>10</v>
      </c>
      <c r="E2914" s="13" t="s">
        <v>13</v>
      </c>
      <c r="F2914" s="11" t="s">
        <v>34</v>
      </c>
      <c r="G2914" s="11" t="s">
        <v>593</v>
      </c>
      <c r="H2914" s="13">
        <v>117.5</v>
      </c>
    </row>
    <row r="2915" spans="1:8" x14ac:dyDescent="0.25">
      <c r="A2915" s="10">
        <v>36250</v>
      </c>
      <c r="B2915" s="11" t="s">
        <v>8</v>
      </c>
      <c r="C2915" s="11" t="s">
        <v>9</v>
      </c>
      <c r="D2915" s="11" t="s">
        <v>10</v>
      </c>
      <c r="E2915" s="13" t="s">
        <v>13</v>
      </c>
      <c r="F2915" s="11" t="s">
        <v>34</v>
      </c>
      <c r="G2915" s="11" t="s">
        <v>171</v>
      </c>
      <c r="H2915" s="13">
        <v>2003</v>
      </c>
    </row>
    <row r="2916" spans="1:8" x14ac:dyDescent="0.25">
      <c r="A2916" s="10">
        <v>36250</v>
      </c>
      <c r="B2916" s="11" t="s">
        <v>8</v>
      </c>
      <c r="C2916" s="11" t="s">
        <v>9</v>
      </c>
      <c r="D2916" s="11" t="s">
        <v>10</v>
      </c>
      <c r="E2916" s="13" t="s">
        <v>13</v>
      </c>
      <c r="F2916" s="11" t="s">
        <v>34</v>
      </c>
      <c r="G2916" s="11" t="s">
        <v>57</v>
      </c>
      <c r="H2916" s="13">
        <v>5399.7</v>
      </c>
    </row>
    <row r="2917" spans="1:8" x14ac:dyDescent="0.25">
      <c r="A2917" s="10">
        <v>36250</v>
      </c>
      <c r="B2917" s="11" t="s">
        <v>8</v>
      </c>
      <c r="C2917" s="11" t="s">
        <v>9</v>
      </c>
      <c r="D2917" s="11" t="s">
        <v>10</v>
      </c>
      <c r="E2917" s="13" t="s">
        <v>13</v>
      </c>
      <c r="F2917" s="11" t="s">
        <v>34</v>
      </c>
      <c r="G2917" s="11" t="s">
        <v>47</v>
      </c>
      <c r="H2917" s="13">
        <v>2238.1</v>
      </c>
    </row>
    <row r="2918" spans="1:8" x14ac:dyDescent="0.25">
      <c r="A2918" s="10">
        <v>36250</v>
      </c>
      <c r="B2918" s="11" t="s">
        <v>8</v>
      </c>
      <c r="C2918" s="11" t="s">
        <v>9</v>
      </c>
      <c r="D2918" s="11" t="s">
        <v>10</v>
      </c>
      <c r="E2918" s="13" t="s">
        <v>13</v>
      </c>
      <c r="F2918" s="11" t="s">
        <v>34</v>
      </c>
      <c r="G2918" s="11" t="s">
        <v>36</v>
      </c>
      <c r="H2918" s="13">
        <v>9101</v>
      </c>
    </row>
    <row r="2919" spans="1:8" x14ac:dyDescent="0.25">
      <c r="A2919" s="10">
        <v>36250</v>
      </c>
      <c r="B2919" s="11" t="s">
        <v>8</v>
      </c>
      <c r="C2919" s="11" t="s">
        <v>9</v>
      </c>
      <c r="D2919" s="11" t="s">
        <v>10</v>
      </c>
      <c r="E2919" s="13" t="s">
        <v>13</v>
      </c>
      <c r="F2919" s="11" t="s">
        <v>42</v>
      </c>
      <c r="G2919" s="11" t="s">
        <v>594</v>
      </c>
      <c r="H2919" s="13">
        <v>395</v>
      </c>
    </row>
    <row r="2920" spans="1:8" x14ac:dyDescent="0.25">
      <c r="A2920" s="10">
        <v>36250</v>
      </c>
      <c r="B2920" s="11" t="s">
        <v>8</v>
      </c>
      <c r="C2920" s="11" t="s">
        <v>9</v>
      </c>
      <c r="D2920" s="11" t="s">
        <v>10</v>
      </c>
      <c r="E2920" s="13" t="s">
        <v>13</v>
      </c>
      <c r="F2920" s="11" t="s">
        <v>42</v>
      </c>
      <c r="G2920" s="11" t="s">
        <v>595</v>
      </c>
      <c r="H2920" s="13">
        <v>1697.9</v>
      </c>
    </row>
    <row r="2921" spans="1:8" x14ac:dyDescent="0.25">
      <c r="A2921" s="10">
        <v>36250</v>
      </c>
      <c r="B2921" s="11" t="s">
        <v>8</v>
      </c>
      <c r="C2921" s="11" t="s">
        <v>9</v>
      </c>
      <c r="D2921" s="11" t="s">
        <v>10</v>
      </c>
      <c r="E2921" s="13" t="s">
        <v>13</v>
      </c>
      <c r="F2921" s="11" t="s">
        <v>14</v>
      </c>
      <c r="G2921" s="11" t="s">
        <v>94</v>
      </c>
      <c r="H2921" s="13">
        <v>8062.5</v>
      </c>
    </row>
    <row r="2922" spans="1:8" x14ac:dyDescent="0.25">
      <c r="A2922" s="10">
        <v>36250</v>
      </c>
      <c r="B2922" s="11" t="s">
        <v>8</v>
      </c>
      <c r="C2922" s="11" t="s">
        <v>9</v>
      </c>
      <c r="D2922" s="11" t="s">
        <v>10</v>
      </c>
      <c r="E2922" s="13" t="s">
        <v>13</v>
      </c>
      <c r="F2922" s="11" t="s">
        <v>14</v>
      </c>
      <c r="G2922" s="11" t="s">
        <v>596</v>
      </c>
      <c r="H2922" s="13">
        <v>2250</v>
      </c>
    </row>
    <row r="2923" spans="1:8" x14ac:dyDescent="0.25">
      <c r="A2923" s="10">
        <v>36250</v>
      </c>
      <c r="B2923" s="11" t="s">
        <v>8</v>
      </c>
      <c r="C2923" s="11" t="s">
        <v>9</v>
      </c>
      <c r="D2923" s="11" t="s">
        <v>10</v>
      </c>
      <c r="E2923" s="13" t="s">
        <v>13</v>
      </c>
      <c r="F2923" s="11" t="s">
        <v>14</v>
      </c>
      <c r="G2923" s="11" t="s">
        <v>597</v>
      </c>
      <c r="H2923" s="13">
        <v>905</v>
      </c>
    </row>
    <row r="2924" spans="1:8" x14ac:dyDescent="0.25">
      <c r="A2924" s="10">
        <v>36250</v>
      </c>
      <c r="B2924" s="11" t="s">
        <v>8</v>
      </c>
      <c r="C2924" s="11" t="s">
        <v>9</v>
      </c>
      <c r="D2924" s="11" t="s">
        <v>10</v>
      </c>
      <c r="E2924" s="13" t="s">
        <v>13</v>
      </c>
      <c r="F2924" s="11" t="s">
        <v>11</v>
      </c>
      <c r="G2924" s="11" t="s">
        <v>598</v>
      </c>
      <c r="H2924" s="13">
        <v>3375.8</v>
      </c>
    </row>
    <row r="2925" spans="1:8" x14ac:dyDescent="0.25">
      <c r="A2925" s="10">
        <v>36250</v>
      </c>
      <c r="B2925" s="11" t="s">
        <v>8</v>
      </c>
      <c r="C2925" s="11" t="s">
        <v>9</v>
      </c>
      <c r="D2925" s="11" t="s">
        <v>10</v>
      </c>
      <c r="E2925" s="13" t="s">
        <v>13</v>
      </c>
      <c r="F2925" s="11" t="s">
        <v>11</v>
      </c>
      <c r="G2925" s="11" t="s">
        <v>150</v>
      </c>
      <c r="H2925" s="13">
        <v>6090.1</v>
      </c>
    </row>
    <row r="2926" spans="1:8" x14ac:dyDescent="0.25">
      <c r="A2926" s="10">
        <v>36250</v>
      </c>
      <c r="B2926" s="11" t="s">
        <v>8</v>
      </c>
      <c r="C2926" s="11" t="s">
        <v>9</v>
      </c>
      <c r="D2926" s="11" t="s">
        <v>10</v>
      </c>
      <c r="E2926" s="13" t="s">
        <v>13</v>
      </c>
      <c r="F2926" s="11" t="s">
        <v>11</v>
      </c>
      <c r="G2926" s="11" t="s">
        <v>576</v>
      </c>
      <c r="H2926" s="13">
        <v>19068.8</v>
      </c>
    </row>
    <row r="2927" spans="1:8" x14ac:dyDescent="0.25">
      <c r="A2927" s="10">
        <v>36250</v>
      </c>
      <c r="B2927" s="11" t="s">
        <v>8</v>
      </c>
      <c r="C2927" s="11" t="s">
        <v>9</v>
      </c>
      <c r="D2927" s="11" t="s">
        <v>10</v>
      </c>
      <c r="E2927" s="13" t="s">
        <v>13</v>
      </c>
      <c r="F2927" s="11" t="s">
        <v>126</v>
      </c>
      <c r="G2927" s="11" t="s">
        <v>599</v>
      </c>
      <c r="H2927" s="13">
        <v>3490.8</v>
      </c>
    </row>
    <row r="2928" spans="1:8" x14ac:dyDescent="0.25">
      <c r="A2928" s="10">
        <v>36250</v>
      </c>
      <c r="B2928" s="11" t="s">
        <v>8</v>
      </c>
      <c r="C2928" s="11" t="s">
        <v>9</v>
      </c>
      <c r="D2928" s="11" t="s">
        <v>10</v>
      </c>
      <c r="E2928" s="13" t="s">
        <v>13</v>
      </c>
      <c r="F2928" s="11" t="s">
        <v>126</v>
      </c>
      <c r="G2928" s="11" t="s">
        <v>570</v>
      </c>
      <c r="H2928" s="13">
        <v>1955</v>
      </c>
    </row>
    <row r="2929" spans="1:8" x14ac:dyDescent="0.25">
      <c r="A2929" s="10">
        <v>36250</v>
      </c>
      <c r="B2929" s="11" t="s">
        <v>8</v>
      </c>
      <c r="C2929" s="11" t="s">
        <v>9</v>
      </c>
      <c r="D2929" s="11" t="s">
        <v>10</v>
      </c>
      <c r="E2929" s="13" t="s">
        <v>13</v>
      </c>
      <c r="F2929" s="11" t="s">
        <v>126</v>
      </c>
      <c r="G2929" s="11" t="s">
        <v>600</v>
      </c>
      <c r="H2929" s="13">
        <v>100</v>
      </c>
    </row>
    <row r="2930" spans="1:8" x14ac:dyDescent="0.25">
      <c r="A2930" s="10">
        <v>36250</v>
      </c>
      <c r="B2930" s="11" t="s">
        <v>8</v>
      </c>
      <c r="C2930" s="11" t="s">
        <v>9</v>
      </c>
      <c r="D2930" s="11" t="s">
        <v>10</v>
      </c>
      <c r="E2930" s="13" t="s">
        <v>188</v>
      </c>
      <c r="F2930" s="11" t="s">
        <v>188</v>
      </c>
      <c r="G2930" s="11" t="s">
        <v>602</v>
      </c>
      <c r="H2930" s="13">
        <v>699.5</v>
      </c>
    </row>
    <row r="2931" spans="1:8" x14ac:dyDescent="0.25">
      <c r="A2931" s="10">
        <v>36250</v>
      </c>
      <c r="B2931" s="11" t="s">
        <v>8</v>
      </c>
      <c r="C2931" s="11" t="s">
        <v>9</v>
      </c>
      <c r="D2931" s="11" t="s">
        <v>10</v>
      </c>
      <c r="E2931" s="13" t="s">
        <v>188</v>
      </c>
      <c r="F2931" s="11" t="s">
        <v>188</v>
      </c>
      <c r="G2931" s="11" t="s">
        <v>187</v>
      </c>
      <c r="H2931" s="13">
        <v>8684.4</v>
      </c>
    </row>
    <row r="2932" spans="1:8" x14ac:dyDescent="0.25">
      <c r="A2932" s="10">
        <v>36250</v>
      </c>
      <c r="B2932" s="11" t="s">
        <v>8</v>
      </c>
      <c r="C2932" s="11" t="s">
        <v>463</v>
      </c>
      <c r="D2932" s="11" t="s">
        <v>464</v>
      </c>
      <c r="E2932" s="13" t="s">
        <v>89</v>
      </c>
      <c r="F2932" s="11" t="s">
        <v>102</v>
      </c>
      <c r="G2932" s="11" t="s">
        <v>103</v>
      </c>
      <c r="H2932" s="13">
        <v>340</v>
      </c>
    </row>
    <row r="2933" spans="1:8" x14ac:dyDescent="0.25">
      <c r="A2933" s="10">
        <v>36250</v>
      </c>
      <c r="B2933" s="11" t="s">
        <v>8</v>
      </c>
      <c r="C2933" s="11" t="s">
        <v>463</v>
      </c>
      <c r="D2933" s="11" t="s">
        <v>464</v>
      </c>
      <c r="E2933" s="13" t="s">
        <v>13</v>
      </c>
      <c r="F2933" s="11" t="s">
        <v>71</v>
      </c>
      <c r="G2933" s="11" t="s">
        <v>200</v>
      </c>
      <c r="H2933" s="13">
        <v>525</v>
      </c>
    </row>
    <row r="2934" spans="1:8" x14ac:dyDescent="0.25">
      <c r="A2934" s="10">
        <v>36250</v>
      </c>
      <c r="B2934" s="11" t="s">
        <v>97</v>
      </c>
      <c r="C2934" s="11" t="s">
        <v>98</v>
      </c>
      <c r="D2934" s="11" t="s">
        <v>99</v>
      </c>
      <c r="E2934" s="13" t="s">
        <v>89</v>
      </c>
      <c r="F2934" s="11" t="s">
        <v>102</v>
      </c>
      <c r="G2934" s="11" t="s">
        <v>103</v>
      </c>
      <c r="H2934" s="13">
        <v>783.5</v>
      </c>
    </row>
    <row r="2935" spans="1:8" x14ac:dyDescent="0.25">
      <c r="A2935" s="10">
        <v>36250</v>
      </c>
      <c r="B2935" s="11" t="s">
        <v>97</v>
      </c>
      <c r="C2935" s="11" t="s">
        <v>98</v>
      </c>
      <c r="D2935" s="11" t="s">
        <v>99</v>
      </c>
      <c r="E2935" s="13" t="s">
        <v>13</v>
      </c>
      <c r="F2935" s="11" t="s">
        <v>71</v>
      </c>
      <c r="G2935" s="11" t="s">
        <v>230</v>
      </c>
      <c r="H2935" s="13">
        <v>210</v>
      </c>
    </row>
    <row r="2936" spans="1:8" x14ac:dyDescent="0.25">
      <c r="A2936" s="10">
        <v>36250</v>
      </c>
      <c r="B2936" s="11" t="s">
        <v>97</v>
      </c>
      <c r="C2936" s="11" t="s">
        <v>98</v>
      </c>
      <c r="D2936" s="11" t="s">
        <v>467</v>
      </c>
      <c r="E2936" s="13" t="s">
        <v>89</v>
      </c>
      <c r="F2936" s="11" t="s">
        <v>90</v>
      </c>
      <c r="G2936" s="11" t="s">
        <v>90</v>
      </c>
      <c r="H2936" s="13">
        <v>250</v>
      </c>
    </row>
    <row r="2937" spans="1:8" x14ac:dyDescent="0.25">
      <c r="A2937" s="10">
        <v>36250</v>
      </c>
      <c r="B2937" s="11" t="s">
        <v>97</v>
      </c>
      <c r="C2937" s="11" t="s">
        <v>98</v>
      </c>
      <c r="D2937" s="11" t="s">
        <v>465</v>
      </c>
      <c r="E2937" s="13" t="s">
        <v>610</v>
      </c>
      <c r="F2937" s="11" t="s">
        <v>611</v>
      </c>
      <c r="G2937" s="11" t="s">
        <v>611</v>
      </c>
      <c r="H2937" s="13">
        <v>360</v>
      </c>
    </row>
    <row r="2938" spans="1:8" x14ac:dyDescent="0.25">
      <c r="A2938" s="10">
        <v>36250</v>
      </c>
      <c r="B2938" s="11" t="s">
        <v>97</v>
      </c>
      <c r="C2938" s="11" t="s">
        <v>98</v>
      </c>
      <c r="D2938" s="11" t="s">
        <v>465</v>
      </c>
      <c r="E2938" s="13" t="s">
        <v>188</v>
      </c>
      <c r="F2938" s="11" t="s">
        <v>188</v>
      </c>
      <c r="G2938" s="11" t="s">
        <v>602</v>
      </c>
      <c r="H2938" s="13">
        <v>596.5</v>
      </c>
    </row>
    <row r="2939" spans="1:8" x14ac:dyDescent="0.25">
      <c r="A2939" s="10">
        <v>36250</v>
      </c>
      <c r="B2939" s="11" t="s">
        <v>97</v>
      </c>
      <c r="C2939" s="11" t="s">
        <v>67</v>
      </c>
      <c r="D2939" s="11" t="s">
        <v>500</v>
      </c>
      <c r="E2939" s="13" t="s">
        <v>13</v>
      </c>
      <c r="F2939" s="11" t="s">
        <v>19</v>
      </c>
      <c r="G2939" s="11" t="s">
        <v>574</v>
      </c>
      <c r="H2939" s="13">
        <v>100</v>
      </c>
    </row>
    <row r="2940" spans="1:8" x14ac:dyDescent="0.25">
      <c r="A2940" s="10">
        <v>36250</v>
      </c>
      <c r="B2940" s="11" t="s">
        <v>97</v>
      </c>
      <c r="C2940" s="11" t="s">
        <v>67</v>
      </c>
      <c r="D2940" s="11" t="s">
        <v>499</v>
      </c>
      <c r="E2940" s="13" t="s">
        <v>13</v>
      </c>
      <c r="F2940" s="11" t="s">
        <v>11</v>
      </c>
      <c r="G2940" s="11" t="s">
        <v>150</v>
      </c>
      <c r="H2940" s="13">
        <v>253.2</v>
      </c>
    </row>
    <row r="2941" spans="1:8" x14ac:dyDescent="0.25">
      <c r="A2941" s="10">
        <v>36250</v>
      </c>
      <c r="B2941" s="11" t="s">
        <v>97</v>
      </c>
      <c r="C2941" s="11" t="s">
        <v>130</v>
      </c>
      <c r="D2941" s="11" t="s">
        <v>288</v>
      </c>
      <c r="E2941" s="13" t="s">
        <v>89</v>
      </c>
      <c r="F2941" s="11" t="s">
        <v>90</v>
      </c>
      <c r="G2941" s="11" t="s">
        <v>90</v>
      </c>
      <c r="H2941" s="13">
        <v>450</v>
      </c>
    </row>
    <row r="2942" spans="1:8" x14ac:dyDescent="0.25">
      <c r="A2942" s="10">
        <v>36250</v>
      </c>
      <c r="B2942" s="11" t="s">
        <v>97</v>
      </c>
      <c r="C2942" s="11" t="s">
        <v>130</v>
      </c>
      <c r="D2942" s="11" t="s">
        <v>288</v>
      </c>
      <c r="E2942" s="13" t="s">
        <v>89</v>
      </c>
      <c r="F2942" s="11" t="s">
        <v>102</v>
      </c>
      <c r="G2942" s="11" t="s">
        <v>103</v>
      </c>
      <c r="H2942" s="13">
        <v>206.7</v>
      </c>
    </row>
    <row r="2943" spans="1:8" x14ac:dyDescent="0.25">
      <c r="A2943" s="10">
        <v>36250</v>
      </c>
      <c r="B2943" s="11" t="s">
        <v>97</v>
      </c>
      <c r="C2943" s="11" t="s">
        <v>130</v>
      </c>
      <c r="D2943" s="11" t="s">
        <v>288</v>
      </c>
      <c r="E2943" s="13" t="s">
        <v>13</v>
      </c>
      <c r="F2943" s="11" t="s">
        <v>71</v>
      </c>
      <c r="G2943" s="11" t="s">
        <v>117</v>
      </c>
      <c r="H2943" s="13">
        <v>100</v>
      </c>
    </row>
    <row r="2944" spans="1:8" x14ac:dyDescent="0.25">
      <c r="A2944" s="10">
        <v>36250</v>
      </c>
      <c r="B2944" s="11" t="s">
        <v>97</v>
      </c>
      <c r="C2944" s="11" t="s">
        <v>130</v>
      </c>
      <c r="D2944" s="11" t="s">
        <v>288</v>
      </c>
      <c r="E2944" s="13" t="s">
        <v>13</v>
      </c>
      <c r="F2944" s="11" t="s">
        <v>571</v>
      </c>
      <c r="G2944" s="11" t="s">
        <v>133</v>
      </c>
      <c r="H2944" s="13">
        <v>225</v>
      </c>
    </row>
    <row r="2945" spans="1:8" x14ac:dyDescent="0.25">
      <c r="A2945" s="10">
        <v>36250</v>
      </c>
      <c r="B2945" s="11" t="s">
        <v>97</v>
      </c>
      <c r="C2945" s="11" t="s">
        <v>130</v>
      </c>
      <c r="D2945" s="11" t="s">
        <v>288</v>
      </c>
      <c r="E2945" s="13" t="s">
        <v>13</v>
      </c>
      <c r="F2945" s="11" t="s">
        <v>138</v>
      </c>
      <c r="G2945" s="11" t="s">
        <v>583</v>
      </c>
      <c r="H2945" s="13">
        <v>500</v>
      </c>
    </row>
    <row r="2946" spans="1:8" x14ac:dyDescent="0.25">
      <c r="A2946" s="10">
        <v>36250</v>
      </c>
      <c r="B2946" s="11" t="s">
        <v>97</v>
      </c>
      <c r="C2946" s="11" t="s">
        <v>130</v>
      </c>
      <c r="D2946" s="11" t="s">
        <v>288</v>
      </c>
      <c r="E2946" s="13" t="s">
        <v>13</v>
      </c>
      <c r="F2946" s="11" t="s">
        <v>138</v>
      </c>
      <c r="G2946" s="11" t="s">
        <v>584</v>
      </c>
      <c r="H2946" s="13">
        <v>650</v>
      </c>
    </row>
    <row r="2947" spans="1:8" x14ac:dyDescent="0.25">
      <c r="A2947" s="10">
        <v>36250</v>
      </c>
      <c r="B2947" s="11" t="s">
        <v>97</v>
      </c>
      <c r="C2947" s="11" t="s">
        <v>130</v>
      </c>
      <c r="D2947" s="11" t="s">
        <v>288</v>
      </c>
      <c r="E2947" s="13" t="s">
        <v>13</v>
      </c>
      <c r="F2947" s="11" t="s">
        <v>19</v>
      </c>
      <c r="G2947" s="11" t="s">
        <v>573</v>
      </c>
      <c r="H2947" s="13">
        <v>123.9</v>
      </c>
    </row>
    <row r="2948" spans="1:8" x14ac:dyDescent="0.25">
      <c r="A2948" s="10">
        <v>36250</v>
      </c>
      <c r="B2948" s="11" t="s">
        <v>97</v>
      </c>
      <c r="C2948" s="11" t="s">
        <v>130</v>
      </c>
      <c r="D2948" s="11" t="s">
        <v>288</v>
      </c>
      <c r="E2948" s="13" t="s">
        <v>13</v>
      </c>
      <c r="F2948" s="11" t="s">
        <v>11</v>
      </c>
      <c r="G2948" s="11" t="s">
        <v>576</v>
      </c>
      <c r="H2948" s="13">
        <v>746.4</v>
      </c>
    </row>
    <row r="2949" spans="1:8" x14ac:dyDescent="0.25">
      <c r="A2949" s="10">
        <v>36250</v>
      </c>
      <c r="B2949" s="11" t="s">
        <v>97</v>
      </c>
      <c r="C2949" s="11" t="s">
        <v>130</v>
      </c>
      <c r="D2949" s="11" t="s">
        <v>280</v>
      </c>
      <c r="E2949" s="13" t="s">
        <v>13</v>
      </c>
      <c r="F2949" s="11" t="s">
        <v>19</v>
      </c>
      <c r="G2949" s="11" t="s">
        <v>573</v>
      </c>
      <c r="H2949" s="13">
        <v>711.8</v>
      </c>
    </row>
    <row r="2950" spans="1:8" x14ac:dyDescent="0.25">
      <c r="A2950" s="10">
        <v>36250</v>
      </c>
      <c r="B2950" s="11" t="s">
        <v>97</v>
      </c>
      <c r="C2950" s="11" t="s">
        <v>130</v>
      </c>
      <c r="D2950" s="11" t="s">
        <v>131</v>
      </c>
      <c r="E2950" s="13" t="s">
        <v>89</v>
      </c>
      <c r="F2950" s="11" t="s">
        <v>90</v>
      </c>
      <c r="G2950" s="11" t="s">
        <v>90</v>
      </c>
      <c r="H2950" s="13">
        <v>200</v>
      </c>
    </row>
    <row r="2951" spans="1:8" x14ac:dyDescent="0.25">
      <c r="A2951" s="10">
        <v>36250</v>
      </c>
      <c r="B2951" s="11" t="s">
        <v>97</v>
      </c>
      <c r="C2951" s="11" t="s">
        <v>130</v>
      </c>
      <c r="D2951" s="11" t="s">
        <v>131</v>
      </c>
      <c r="E2951" s="13" t="s">
        <v>13</v>
      </c>
      <c r="F2951" s="11" t="s">
        <v>71</v>
      </c>
      <c r="G2951" s="11" t="s">
        <v>575</v>
      </c>
      <c r="H2951" s="13">
        <v>250</v>
      </c>
    </row>
    <row r="2952" spans="1:8" x14ac:dyDescent="0.25">
      <c r="A2952" s="10">
        <v>36250</v>
      </c>
      <c r="B2952" s="11" t="s">
        <v>97</v>
      </c>
      <c r="C2952" s="11" t="s">
        <v>130</v>
      </c>
      <c r="D2952" s="11" t="s">
        <v>131</v>
      </c>
      <c r="E2952" s="13" t="s">
        <v>13</v>
      </c>
      <c r="F2952" s="11" t="s">
        <v>71</v>
      </c>
      <c r="G2952" s="11" t="s">
        <v>230</v>
      </c>
      <c r="H2952" s="13">
        <v>400</v>
      </c>
    </row>
    <row r="2953" spans="1:8" x14ac:dyDescent="0.25">
      <c r="A2953" s="10">
        <v>36250</v>
      </c>
      <c r="B2953" s="11" t="s">
        <v>97</v>
      </c>
      <c r="C2953" s="11" t="s">
        <v>130</v>
      </c>
      <c r="D2953" s="11" t="s">
        <v>131</v>
      </c>
      <c r="E2953" s="13" t="s">
        <v>13</v>
      </c>
      <c r="F2953" s="11" t="s">
        <v>71</v>
      </c>
      <c r="G2953" s="11" t="s">
        <v>200</v>
      </c>
      <c r="H2953" s="13">
        <v>500</v>
      </c>
    </row>
    <row r="2954" spans="1:8" x14ac:dyDescent="0.25">
      <c r="A2954" s="10">
        <v>36250</v>
      </c>
      <c r="B2954" s="11" t="s">
        <v>97</v>
      </c>
      <c r="C2954" s="11" t="s">
        <v>130</v>
      </c>
      <c r="D2954" s="11" t="s">
        <v>131</v>
      </c>
      <c r="E2954" s="13" t="s">
        <v>13</v>
      </c>
      <c r="F2954" s="11" t="s">
        <v>71</v>
      </c>
      <c r="G2954" s="11" t="s">
        <v>117</v>
      </c>
      <c r="H2954" s="13">
        <v>401.1</v>
      </c>
    </row>
    <row r="2955" spans="1:8" x14ac:dyDescent="0.25">
      <c r="A2955" s="10">
        <v>36250</v>
      </c>
      <c r="B2955" s="11" t="s">
        <v>97</v>
      </c>
      <c r="C2955" s="11" t="s">
        <v>130</v>
      </c>
      <c r="D2955" s="11" t="s">
        <v>131</v>
      </c>
      <c r="E2955" s="13" t="s">
        <v>13</v>
      </c>
      <c r="F2955" s="11" t="s">
        <v>571</v>
      </c>
      <c r="G2955" s="11" t="s">
        <v>364</v>
      </c>
      <c r="H2955" s="13">
        <v>350.1</v>
      </c>
    </row>
    <row r="2956" spans="1:8" x14ac:dyDescent="0.25">
      <c r="A2956" s="10">
        <v>36250</v>
      </c>
      <c r="B2956" s="11" t="s">
        <v>97</v>
      </c>
      <c r="C2956" s="11" t="s">
        <v>130</v>
      </c>
      <c r="D2956" s="11" t="s">
        <v>131</v>
      </c>
      <c r="E2956" s="13" t="s">
        <v>13</v>
      </c>
      <c r="F2956" s="11" t="s">
        <v>138</v>
      </c>
      <c r="G2956" s="11" t="s">
        <v>205</v>
      </c>
      <c r="H2956" s="13">
        <v>1616</v>
      </c>
    </row>
    <row r="2957" spans="1:8" x14ac:dyDescent="0.25">
      <c r="A2957" s="10">
        <v>36250</v>
      </c>
      <c r="B2957" s="11" t="s">
        <v>97</v>
      </c>
      <c r="C2957" s="11" t="s">
        <v>130</v>
      </c>
      <c r="D2957" s="11" t="s">
        <v>131</v>
      </c>
      <c r="E2957" s="13" t="s">
        <v>13</v>
      </c>
      <c r="F2957" s="11" t="s">
        <v>19</v>
      </c>
      <c r="G2957" s="11" t="s">
        <v>574</v>
      </c>
      <c r="H2957" s="13">
        <v>1048</v>
      </c>
    </row>
    <row r="2958" spans="1:8" x14ac:dyDescent="0.25">
      <c r="A2958" s="10">
        <v>36250</v>
      </c>
      <c r="B2958" s="11" t="s">
        <v>97</v>
      </c>
      <c r="C2958" s="11" t="s">
        <v>130</v>
      </c>
      <c r="D2958" s="11" t="s">
        <v>131</v>
      </c>
      <c r="E2958" s="13" t="s">
        <v>13</v>
      </c>
      <c r="F2958" s="11" t="s">
        <v>11</v>
      </c>
      <c r="G2958" s="11" t="s">
        <v>150</v>
      </c>
      <c r="H2958" s="13">
        <v>372.9</v>
      </c>
    </row>
    <row r="2959" spans="1:8" x14ac:dyDescent="0.25">
      <c r="A2959" s="10">
        <v>36250</v>
      </c>
      <c r="B2959" s="11" t="s">
        <v>97</v>
      </c>
      <c r="C2959" s="11" t="s">
        <v>130</v>
      </c>
      <c r="D2959" s="11" t="s">
        <v>131</v>
      </c>
      <c r="E2959" s="13" t="s">
        <v>13</v>
      </c>
      <c r="F2959" s="11" t="s">
        <v>126</v>
      </c>
      <c r="G2959" s="11" t="s">
        <v>570</v>
      </c>
      <c r="H2959" s="13">
        <v>550</v>
      </c>
    </row>
    <row r="2960" spans="1:8" x14ac:dyDescent="0.25">
      <c r="A2960" s="10">
        <v>36250</v>
      </c>
      <c r="B2960" s="11" t="s">
        <v>97</v>
      </c>
      <c r="C2960" s="11" t="s">
        <v>130</v>
      </c>
      <c r="D2960" s="11" t="s">
        <v>131</v>
      </c>
      <c r="E2960" s="13" t="s">
        <v>610</v>
      </c>
      <c r="F2960" s="11" t="s">
        <v>611</v>
      </c>
      <c r="G2960" s="11" t="s">
        <v>611</v>
      </c>
      <c r="H2960" s="13">
        <v>200</v>
      </c>
    </row>
    <row r="2961" spans="1:8" x14ac:dyDescent="0.25">
      <c r="A2961" s="10">
        <v>36250</v>
      </c>
      <c r="B2961" s="11" t="s">
        <v>97</v>
      </c>
      <c r="C2961" s="11" t="s">
        <v>130</v>
      </c>
      <c r="D2961" s="11" t="s">
        <v>466</v>
      </c>
      <c r="E2961" s="13" t="s">
        <v>89</v>
      </c>
      <c r="F2961" s="11" t="s">
        <v>102</v>
      </c>
      <c r="G2961" s="11" t="s">
        <v>103</v>
      </c>
      <c r="H2961" s="13">
        <v>100</v>
      </c>
    </row>
    <row r="2962" spans="1:8" x14ac:dyDescent="0.25">
      <c r="A2962" s="10">
        <v>36280</v>
      </c>
      <c r="B2962" s="11" t="s">
        <v>8</v>
      </c>
      <c r="C2962" s="11" t="s">
        <v>67</v>
      </c>
      <c r="D2962" s="11" t="s">
        <v>459</v>
      </c>
      <c r="E2962" s="13" t="s">
        <v>89</v>
      </c>
      <c r="F2962" s="11" t="s">
        <v>577</v>
      </c>
      <c r="G2962" s="11" t="s">
        <v>609</v>
      </c>
      <c r="H2962" s="13">
        <v>135</v>
      </c>
    </row>
    <row r="2963" spans="1:8" x14ac:dyDescent="0.25">
      <c r="A2963" s="10">
        <v>36280</v>
      </c>
      <c r="B2963" s="11" t="s">
        <v>8</v>
      </c>
      <c r="C2963" s="11" t="s">
        <v>67</v>
      </c>
      <c r="D2963" s="11" t="s">
        <v>459</v>
      </c>
      <c r="E2963" s="13" t="s">
        <v>13</v>
      </c>
      <c r="F2963" s="11" t="s">
        <v>111</v>
      </c>
      <c r="G2963" s="11" t="s">
        <v>356</v>
      </c>
      <c r="H2963" s="13">
        <v>360</v>
      </c>
    </row>
    <row r="2964" spans="1:8" x14ac:dyDescent="0.25">
      <c r="A2964" s="10">
        <v>36280</v>
      </c>
      <c r="B2964" s="11" t="s">
        <v>8</v>
      </c>
      <c r="C2964" s="11" t="s">
        <v>67</v>
      </c>
      <c r="D2964" s="11" t="s">
        <v>455</v>
      </c>
      <c r="E2964" s="13" t="s">
        <v>13</v>
      </c>
      <c r="F2964" s="11" t="s">
        <v>126</v>
      </c>
      <c r="G2964" s="11" t="s">
        <v>570</v>
      </c>
      <c r="H2964" s="13">
        <v>175</v>
      </c>
    </row>
    <row r="2965" spans="1:8" x14ac:dyDescent="0.25">
      <c r="A2965" s="10">
        <v>36280</v>
      </c>
      <c r="B2965" s="11" t="s">
        <v>8</v>
      </c>
      <c r="C2965" s="11" t="s">
        <v>67</v>
      </c>
      <c r="D2965" s="11" t="s">
        <v>456</v>
      </c>
      <c r="E2965" s="13" t="s">
        <v>13</v>
      </c>
      <c r="F2965" s="11" t="s">
        <v>11</v>
      </c>
      <c r="G2965" s="11" t="s">
        <v>150</v>
      </c>
      <c r="H2965" s="13">
        <v>962</v>
      </c>
    </row>
    <row r="2966" spans="1:8" x14ac:dyDescent="0.25">
      <c r="A2966" s="10">
        <v>36280</v>
      </c>
      <c r="B2966" s="11" t="s">
        <v>8</v>
      </c>
      <c r="C2966" s="11" t="s">
        <v>67</v>
      </c>
      <c r="D2966" s="11" t="s">
        <v>68</v>
      </c>
      <c r="E2966" s="13" t="s">
        <v>13</v>
      </c>
      <c r="F2966" s="11" t="s">
        <v>571</v>
      </c>
      <c r="G2966" s="11" t="s">
        <v>572</v>
      </c>
      <c r="H2966" s="13">
        <v>150</v>
      </c>
    </row>
    <row r="2967" spans="1:8" x14ac:dyDescent="0.25">
      <c r="A2967" s="10">
        <v>36280</v>
      </c>
      <c r="B2967" s="11" t="s">
        <v>8</v>
      </c>
      <c r="C2967" s="11" t="s">
        <v>67</v>
      </c>
      <c r="D2967" s="11" t="s">
        <v>68</v>
      </c>
      <c r="E2967" s="13" t="s">
        <v>13</v>
      </c>
      <c r="F2967" s="11" t="s">
        <v>11</v>
      </c>
      <c r="G2967" s="11" t="s">
        <v>576</v>
      </c>
      <c r="H2967" s="13">
        <v>464.6</v>
      </c>
    </row>
    <row r="2968" spans="1:8" x14ac:dyDescent="0.25">
      <c r="A2968" s="10">
        <v>36280</v>
      </c>
      <c r="B2968" s="11" t="s">
        <v>8</v>
      </c>
      <c r="C2968" s="11" t="s">
        <v>67</v>
      </c>
      <c r="D2968" s="11" t="s">
        <v>468</v>
      </c>
      <c r="E2968" s="13" t="s">
        <v>13</v>
      </c>
      <c r="F2968" s="11" t="s">
        <v>138</v>
      </c>
      <c r="G2968" s="11" t="s">
        <v>139</v>
      </c>
      <c r="H2968" s="13">
        <v>223.7</v>
      </c>
    </row>
    <row r="2969" spans="1:8" x14ac:dyDescent="0.25">
      <c r="A2969" s="10">
        <v>36280</v>
      </c>
      <c r="B2969" s="11" t="s">
        <v>8</v>
      </c>
      <c r="C2969" s="11" t="s">
        <v>67</v>
      </c>
      <c r="D2969" s="11" t="s">
        <v>457</v>
      </c>
      <c r="E2969" s="13" t="s">
        <v>13</v>
      </c>
      <c r="F2969" s="11" t="s">
        <v>126</v>
      </c>
      <c r="G2969" s="11" t="s">
        <v>570</v>
      </c>
      <c r="H2969" s="13">
        <v>475</v>
      </c>
    </row>
    <row r="2970" spans="1:8" x14ac:dyDescent="0.25">
      <c r="A2970" s="10">
        <v>36280</v>
      </c>
      <c r="B2970" s="11" t="s">
        <v>8</v>
      </c>
      <c r="C2970" s="11" t="s">
        <v>67</v>
      </c>
      <c r="D2970" s="11" t="s">
        <v>328</v>
      </c>
      <c r="E2970" s="13" t="s">
        <v>13</v>
      </c>
      <c r="F2970" s="11" t="s">
        <v>29</v>
      </c>
      <c r="G2970" s="11" t="s">
        <v>30</v>
      </c>
      <c r="H2970" s="13">
        <v>110</v>
      </c>
    </row>
    <row r="2971" spans="1:8" x14ac:dyDescent="0.25">
      <c r="A2971" s="10">
        <v>36280</v>
      </c>
      <c r="B2971" s="11" t="s">
        <v>8</v>
      </c>
      <c r="C2971" s="11" t="s">
        <v>67</v>
      </c>
      <c r="D2971" s="11" t="s">
        <v>328</v>
      </c>
      <c r="E2971" s="13" t="s">
        <v>13</v>
      </c>
      <c r="F2971" s="11" t="s">
        <v>571</v>
      </c>
      <c r="G2971" s="11" t="s">
        <v>572</v>
      </c>
      <c r="H2971" s="13">
        <v>350</v>
      </c>
    </row>
    <row r="2972" spans="1:8" x14ac:dyDescent="0.25">
      <c r="A2972" s="10">
        <v>36280</v>
      </c>
      <c r="B2972" s="11" t="s">
        <v>8</v>
      </c>
      <c r="C2972" s="11" t="s">
        <v>67</v>
      </c>
      <c r="D2972" s="11" t="s">
        <v>328</v>
      </c>
      <c r="E2972" s="13" t="s">
        <v>13</v>
      </c>
      <c r="F2972" s="11" t="s">
        <v>19</v>
      </c>
      <c r="G2972" s="11" t="s">
        <v>573</v>
      </c>
      <c r="H2972" s="13">
        <v>1836.4</v>
      </c>
    </row>
    <row r="2973" spans="1:8" x14ac:dyDescent="0.25">
      <c r="A2973" s="10">
        <v>36280</v>
      </c>
      <c r="B2973" s="11" t="s">
        <v>8</v>
      </c>
      <c r="C2973" s="11" t="s">
        <v>67</v>
      </c>
      <c r="D2973" s="11" t="s">
        <v>328</v>
      </c>
      <c r="E2973" s="13" t="s">
        <v>13</v>
      </c>
      <c r="F2973" s="11" t="s">
        <v>19</v>
      </c>
      <c r="G2973" s="11" t="s">
        <v>21</v>
      </c>
      <c r="H2973" s="13">
        <v>110</v>
      </c>
    </row>
    <row r="2974" spans="1:8" x14ac:dyDescent="0.25">
      <c r="A2974" s="10">
        <v>36280</v>
      </c>
      <c r="B2974" s="11" t="s">
        <v>8</v>
      </c>
      <c r="C2974" s="11" t="s">
        <v>67</v>
      </c>
      <c r="D2974" s="11" t="s">
        <v>328</v>
      </c>
      <c r="E2974" s="13" t="s">
        <v>13</v>
      </c>
      <c r="F2974" s="11" t="s">
        <v>34</v>
      </c>
      <c r="G2974" s="11" t="s">
        <v>36</v>
      </c>
      <c r="H2974" s="13">
        <v>125</v>
      </c>
    </row>
    <row r="2975" spans="1:8" x14ac:dyDescent="0.25">
      <c r="A2975" s="10">
        <v>36280</v>
      </c>
      <c r="B2975" s="11" t="s">
        <v>8</v>
      </c>
      <c r="C2975" s="11" t="s">
        <v>67</v>
      </c>
      <c r="D2975" s="11" t="s">
        <v>328</v>
      </c>
      <c r="E2975" s="13" t="s">
        <v>13</v>
      </c>
      <c r="F2975" s="11" t="s">
        <v>11</v>
      </c>
      <c r="G2975" s="11" t="s">
        <v>150</v>
      </c>
      <c r="H2975" s="13">
        <v>263</v>
      </c>
    </row>
    <row r="2976" spans="1:8" x14ac:dyDescent="0.25">
      <c r="A2976" s="10">
        <v>36280</v>
      </c>
      <c r="B2976" s="11" t="s">
        <v>8</v>
      </c>
      <c r="C2976" s="11" t="s">
        <v>67</v>
      </c>
      <c r="D2976" s="11" t="s">
        <v>328</v>
      </c>
      <c r="E2976" s="13" t="s">
        <v>13</v>
      </c>
      <c r="F2976" s="11" t="s">
        <v>11</v>
      </c>
      <c r="G2976" s="11" t="s">
        <v>576</v>
      </c>
      <c r="H2976" s="13">
        <v>2091.9</v>
      </c>
    </row>
    <row r="2977" spans="1:8" x14ac:dyDescent="0.25">
      <c r="A2977" s="10">
        <v>36280</v>
      </c>
      <c r="B2977" s="11" t="s">
        <v>8</v>
      </c>
      <c r="C2977" s="11" t="s">
        <v>67</v>
      </c>
      <c r="D2977" s="11" t="s">
        <v>328</v>
      </c>
      <c r="E2977" s="13" t="s">
        <v>13</v>
      </c>
      <c r="F2977" s="11" t="s">
        <v>126</v>
      </c>
      <c r="G2977" s="11" t="s">
        <v>570</v>
      </c>
      <c r="H2977" s="13">
        <v>174.5</v>
      </c>
    </row>
    <row r="2978" spans="1:8" x14ac:dyDescent="0.25">
      <c r="A2978" s="10">
        <v>36280</v>
      </c>
      <c r="B2978" s="11" t="s">
        <v>8</v>
      </c>
      <c r="C2978" s="11" t="s">
        <v>67</v>
      </c>
      <c r="D2978" s="11" t="s">
        <v>328</v>
      </c>
      <c r="E2978" s="13" t="s">
        <v>188</v>
      </c>
      <c r="F2978" s="11" t="s">
        <v>188</v>
      </c>
      <c r="G2978" s="11" t="s">
        <v>187</v>
      </c>
      <c r="H2978" s="13">
        <v>2550</v>
      </c>
    </row>
    <row r="2979" spans="1:8" x14ac:dyDescent="0.25">
      <c r="A2979" s="10">
        <v>36280</v>
      </c>
      <c r="B2979" s="11" t="s">
        <v>8</v>
      </c>
      <c r="C2979" s="11" t="s">
        <v>9</v>
      </c>
      <c r="D2979" s="11" t="s">
        <v>251</v>
      </c>
      <c r="E2979" s="13" t="s">
        <v>89</v>
      </c>
      <c r="F2979" s="11" t="s">
        <v>577</v>
      </c>
      <c r="G2979" s="11" t="s">
        <v>609</v>
      </c>
      <c r="H2979" s="13">
        <v>100</v>
      </c>
    </row>
    <row r="2980" spans="1:8" x14ac:dyDescent="0.25">
      <c r="A2980" s="10">
        <v>36280</v>
      </c>
      <c r="B2980" s="11" t="s">
        <v>8</v>
      </c>
      <c r="C2980" s="11" t="s">
        <v>9</v>
      </c>
      <c r="D2980" s="11" t="s">
        <v>251</v>
      </c>
      <c r="E2980" s="13" t="s">
        <v>13</v>
      </c>
      <c r="F2980" s="11" t="s">
        <v>161</v>
      </c>
      <c r="G2980" s="11" t="s">
        <v>162</v>
      </c>
      <c r="H2980" s="13">
        <v>426.6</v>
      </c>
    </row>
    <row r="2981" spans="1:8" x14ac:dyDescent="0.25">
      <c r="A2981" s="10">
        <v>36280</v>
      </c>
      <c r="B2981" s="11" t="s">
        <v>8</v>
      </c>
      <c r="C2981" s="11" t="s">
        <v>9</v>
      </c>
      <c r="D2981" s="11" t="s">
        <v>251</v>
      </c>
      <c r="E2981" s="13" t="s">
        <v>13</v>
      </c>
      <c r="F2981" s="11" t="s">
        <v>126</v>
      </c>
      <c r="G2981" s="11" t="s">
        <v>570</v>
      </c>
      <c r="H2981" s="13">
        <v>110</v>
      </c>
    </row>
    <row r="2982" spans="1:8" x14ac:dyDescent="0.25">
      <c r="A2982" s="10">
        <v>36280</v>
      </c>
      <c r="B2982" s="11" t="s">
        <v>8</v>
      </c>
      <c r="C2982" s="11" t="s">
        <v>9</v>
      </c>
      <c r="D2982" s="11" t="s">
        <v>153</v>
      </c>
      <c r="E2982" s="13" t="s">
        <v>13</v>
      </c>
      <c r="F2982" s="11" t="s">
        <v>71</v>
      </c>
      <c r="G2982" s="11" t="s">
        <v>575</v>
      </c>
      <c r="H2982" s="13">
        <v>125</v>
      </c>
    </row>
    <row r="2983" spans="1:8" x14ac:dyDescent="0.25">
      <c r="A2983" s="10">
        <v>36280</v>
      </c>
      <c r="B2983" s="11" t="s">
        <v>8</v>
      </c>
      <c r="C2983" s="11" t="s">
        <v>9</v>
      </c>
      <c r="D2983" s="11" t="s">
        <v>153</v>
      </c>
      <c r="E2983" s="13" t="s">
        <v>13</v>
      </c>
      <c r="F2983" s="11" t="s">
        <v>71</v>
      </c>
      <c r="G2983" s="11" t="s">
        <v>230</v>
      </c>
      <c r="H2983" s="13">
        <v>1749.9</v>
      </c>
    </row>
    <row r="2984" spans="1:8" x14ac:dyDescent="0.25">
      <c r="A2984" s="10">
        <v>36280</v>
      </c>
      <c r="B2984" s="11" t="s">
        <v>8</v>
      </c>
      <c r="C2984" s="11" t="s">
        <v>9</v>
      </c>
      <c r="D2984" s="11" t="s">
        <v>153</v>
      </c>
      <c r="E2984" s="13" t="s">
        <v>13</v>
      </c>
      <c r="F2984" s="11" t="s">
        <v>71</v>
      </c>
      <c r="G2984" s="11" t="s">
        <v>200</v>
      </c>
      <c r="H2984" s="13">
        <v>600</v>
      </c>
    </row>
    <row r="2985" spans="1:8" x14ac:dyDescent="0.25">
      <c r="A2985" s="10">
        <v>36280</v>
      </c>
      <c r="B2985" s="11" t="s">
        <v>8</v>
      </c>
      <c r="C2985" s="11" t="s">
        <v>9</v>
      </c>
      <c r="D2985" s="11" t="s">
        <v>153</v>
      </c>
      <c r="E2985" s="13" t="s">
        <v>13</v>
      </c>
      <c r="F2985" s="11" t="s">
        <v>71</v>
      </c>
      <c r="G2985" s="11" t="s">
        <v>117</v>
      </c>
      <c r="H2985" s="13">
        <v>340</v>
      </c>
    </row>
    <row r="2986" spans="1:8" x14ac:dyDescent="0.25">
      <c r="A2986" s="10">
        <v>36280</v>
      </c>
      <c r="B2986" s="11" t="s">
        <v>8</v>
      </c>
      <c r="C2986" s="11" t="s">
        <v>9</v>
      </c>
      <c r="D2986" s="11" t="s">
        <v>153</v>
      </c>
      <c r="E2986" s="13" t="s">
        <v>13</v>
      </c>
      <c r="F2986" s="11" t="s">
        <v>161</v>
      </c>
      <c r="G2986" s="11" t="s">
        <v>162</v>
      </c>
      <c r="H2986" s="13">
        <v>167.5</v>
      </c>
    </row>
    <row r="2987" spans="1:8" x14ac:dyDescent="0.25">
      <c r="A2987" s="10">
        <v>36280</v>
      </c>
      <c r="B2987" s="11" t="s">
        <v>8</v>
      </c>
      <c r="C2987" s="11" t="s">
        <v>9</v>
      </c>
      <c r="D2987" s="11" t="s">
        <v>153</v>
      </c>
      <c r="E2987" s="13" t="s">
        <v>13</v>
      </c>
      <c r="F2987" s="11" t="s">
        <v>161</v>
      </c>
      <c r="G2987" s="11" t="s">
        <v>167</v>
      </c>
      <c r="H2987" s="13">
        <v>264.89999999999998</v>
      </c>
    </row>
    <row r="2988" spans="1:8" x14ac:dyDescent="0.25">
      <c r="A2988" s="10">
        <v>36280</v>
      </c>
      <c r="B2988" s="11" t="s">
        <v>8</v>
      </c>
      <c r="C2988" s="11" t="s">
        <v>9</v>
      </c>
      <c r="D2988" s="11" t="s">
        <v>153</v>
      </c>
      <c r="E2988" s="13" t="s">
        <v>13</v>
      </c>
      <c r="F2988" s="11" t="s">
        <v>571</v>
      </c>
      <c r="G2988" s="11" t="s">
        <v>364</v>
      </c>
      <c r="H2988" s="13">
        <v>285</v>
      </c>
    </row>
    <row r="2989" spans="1:8" x14ac:dyDescent="0.25">
      <c r="A2989" s="10">
        <v>36280</v>
      </c>
      <c r="B2989" s="11" t="s">
        <v>8</v>
      </c>
      <c r="C2989" s="11" t="s">
        <v>9</v>
      </c>
      <c r="D2989" s="11" t="s">
        <v>153</v>
      </c>
      <c r="E2989" s="13" t="s">
        <v>13</v>
      </c>
      <c r="F2989" s="11" t="s">
        <v>571</v>
      </c>
      <c r="G2989" s="11" t="s">
        <v>572</v>
      </c>
      <c r="H2989" s="13">
        <v>125</v>
      </c>
    </row>
    <row r="2990" spans="1:8" x14ac:dyDescent="0.25">
      <c r="A2990" s="10">
        <v>36280</v>
      </c>
      <c r="B2990" s="11" t="s">
        <v>8</v>
      </c>
      <c r="C2990" s="11" t="s">
        <v>9</v>
      </c>
      <c r="D2990" s="11" t="s">
        <v>153</v>
      </c>
      <c r="E2990" s="13" t="s">
        <v>13</v>
      </c>
      <c r="F2990" s="11" t="s">
        <v>138</v>
      </c>
      <c r="G2990" s="11" t="s">
        <v>205</v>
      </c>
      <c r="H2990" s="13">
        <v>1494.9</v>
      </c>
    </row>
    <row r="2991" spans="1:8" x14ac:dyDescent="0.25">
      <c r="A2991" s="10">
        <v>36280</v>
      </c>
      <c r="B2991" s="11" t="s">
        <v>8</v>
      </c>
      <c r="C2991" s="11" t="s">
        <v>9</v>
      </c>
      <c r="D2991" s="11" t="s">
        <v>153</v>
      </c>
      <c r="E2991" s="13" t="s">
        <v>13</v>
      </c>
      <c r="F2991" s="11" t="s">
        <v>19</v>
      </c>
      <c r="G2991" s="11" t="s">
        <v>589</v>
      </c>
      <c r="H2991" s="13">
        <v>200</v>
      </c>
    </row>
    <row r="2992" spans="1:8" x14ac:dyDescent="0.25">
      <c r="A2992" s="10">
        <v>36280</v>
      </c>
      <c r="B2992" s="11" t="s">
        <v>8</v>
      </c>
      <c r="C2992" s="11" t="s">
        <v>9</v>
      </c>
      <c r="D2992" s="11" t="s">
        <v>153</v>
      </c>
      <c r="E2992" s="13" t="s">
        <v>13</v>
      </c>
      <c r="F2992" s="11" t="s">
        <v>19</v>
      </c>
      <c r="G2992" s="11" t="s">
        <v>573</v>
      </c>
      <c r="H2992" s="13">
        <v>1815</v>
      </c>
    </row>
    <row r="2993" spans="1:8" x14ac:dyDescent="0.25">
      <c r="A2993" s="10">
        <v>36280</v>
      </c>
      <c r="B2993" s="11" t="s">
        <v>8</v>
      </c>
      <c r="C2993" s="11" t="s">
        <v>9</v>
      </c>
      <c r="D2993" s="11" t="s">
        <v>153</v>
      </c>
      <c r="E2993" s="13" t="s">
        <v>13</v>
      </c>
      <c r="F2993" s="11" t="s">
        <v>19</v>
      </c>
      <c r="G2993" s="11" t="s">
        <v>574</v>
      </c>
      <c r="H2993" s="13">
        <v>200</v>
      </c>
    </row>
    <row r="2994" spans="1:8" x14ac:dyDescent="0.25">
      <c r="A2994" s="10">
        <v>36280</v>
      </c>
      <c r="B2994" s="11" t="s">
        <v>8</v>
      </c>
      <c r="C2994" s="11" t="s">
        <v>9</v>
      </c>
      <c r="D2994" s="11" t="s">
        <v>153</v>
      </c>
      <c r="E2994" s="13" t="s">
        <v>13</v>
      </c>
      <c r="F2994" s="11" t="s">
        <v>34</v>
      </c>
      <c r="G2994" s="11" t="s">
        <v>36</v>
      </c>
      <c r="H2994" s="13">
        <v>654.20000000000005</v>
      </c>
    </row>
    <row r="2995" spans="1:8" x14ac:dyDescent="0.25">
      <c r="A2995" s="10">
        <v>36280</v>
      </c>
      <c r="B2995" s="11" t="s">
        <v>8</v>
      </c>
      <c r="C2995" s="11" t="s">
        <v>9</v>
      </c>
      <c r="D2995" s="11" t="s">
        <v>153</v>
      </c>
      <c r="E2995" s="13" t="s">
        <v>13</v>
      </c>
      <c r="F2995" s="11" t="s">
        <v>14</v>
      </c>
      <c r="G2995" s="11" t="s">
        <v>94</v>
      </c>
      <c r="H2995" s="13">
        <v>200</v>
      </c>
    </row>
    <row r="2996" spans="1:8" x14ac:dyDescent="0.25">
      <c r="A2996" s="10">
        <v>36280</v>
      </c>
      <c r="B2996" s="11" t="s">
        <v>8</v>
      </c>
      <c r="C2996" s="11" t="s">
        <v>9</v>
      </c>
      <c r="D2996" s="11" t="s">
        <v>153</v>
      </c>
      <c r="E2996" s="13" t="s">
        <v>13</v>
      </c>
      <c r="F2996" s="11" t="s">
        <v>11</v>
      </c>
      <c r="G2996" s="11" t="s">
        <v>150</v>
      </c>
      <c r="H2996" s="13">
        <v>2340</v>
      </c>
    </row>
    <row r="2997" spans="1:8" x14ac:dyDescent="0.25">
      <c r="A2997" s="10">
        <v>36280</v>
      </c>
      <c r="B2997" s="11" t="s">
        <v>8</v>
      </c>
      <c r="C2997" s="11" t="s">
        <v>9</v>
      </c>
      <c r="D2997" s="11" t="s">
        <v>153</v>
      </c>
      <c r="E2997" s="13" t="s">
        <v>13</v>
      </c>
      <c r="F2997" s="11" t="s">
        <v>11</v>
      </c>
      <c r="G2997" s="11" t="s">
        <v>576</v>
      </c>
      <c r="H2997" s="13">
        <v>2277</v>
      </c>
    </row>
    <row r="2998" spans="1:8" x14ac:dyDescent="0.25">
      <c r="A2998" s="10">
        <v>36280</v>
      </c>
      <c r="B2998" s="11" t="s">
        <v>8</v>
      </c>
      <c r="C2998" s="11" t="s">
        <v>9</v>
      </c>
      <c r="D2998" s="11" t="s">
        <v>153</v>
      </c>
      <c r="E2998" s="13" t="s">
        <v>13</v>
      </c>
      <c r="F2998" s="11" t="s">
        <v>126</v>
      </c>
      <c r="G2998" s="11" t="s">
        <v>570</v>
      </c>
      <c r="H2998" s="13">
        <v>225</v>
      </c>
    </row>
    <row r="2999" spans="1:8" x14ac:dyDescent="0.25">
      <c r="A2999" s="10">
        <v>36280</v>
      </c>
      <c r="B2999" s="11" t="s">
        <v>8</v>
      </c>
      <c r="C2999" s="11" t="s">
        <v>9</v>
      </c>
      <c r="D2999" s="11" t="s">
        <v>10</v>
      </c>
      <c r="E2999" s="13" t="s">
        <v>89</v>
      </c>
      <c r="F2999" s="11" t="s">
        <v>90</v>
      </c>
      <c r="G2999" s="11" t="s">
        <v>90</v>
      </c>
      <c r="H2999" s="13">
        <v>2865</v>
      </c>
    </row>
    <row r="3000" spans="1:8" x14ac:dyDescent="0.25">
      <c r="A3000" s="10">
        <v>36280</v>
      </c>
      <c r="B3000" s="11" t="s">
        <v>8</v>
      </c>
      <c r="C3000" s="11" t="s">
        <v>9</v>
      </c>
      <c r="D3000" s="11" t="s">
        <v>10</v>
      </c>
      <c r="E3000" s="13" t="s">
        <v>89</v>
      </c>
      <c r="F3000" s="11" t="s">
        <v>102</v>
      </c>
      <c r="G3000" s="11" t="s">
        <v>106</v>
      </c>
      <c r="H3000" s="13">
        <v>2757.5</v>
      </c>
    </row>
    <row r="3001" spans="1:8" x14ac:dyDescent="0.25">
      <c r="A3001" s="10">
        <v>36280</v>
      </c>
      <c r="B3001" s="11" t="s">
        <v>8</v>
      </c>
      <c r="C3001" s="11" t="s">
        <v>9</v>
      </c>
      <c r="D3001" s="11" t="s">
        <v>10</v>
      </c>
      <c r="E3001" s="13" t="s">
        <v>89</v>
      </c>
      <c r="F3001" s="11" t="s">
        <v>102</v>
      </c>
      <c r="G3001" s="11" t="s">
        <v>103</v>
      </c>
      <c r="H3001" s="13">
        <v>1416.8</v>
      </c>
    </row>
    <row r="3002" spans="1:8" x14ac:dyDescent="0.25">
      <c r="A3002" s="10">
        <v>36280</v>
      </c>
      <c r="B3002" s="11" t="s">
        <v>8</v>
      </c>
      <c r="C3002" s="11" t="s">
        <v>9</v>
      </c>
      <c r="D3002" s="11" t="s">
        <v>10</v>
      </c>
      <c r="E3002" s="13" t="s">
        <v>89</v>
      </c>
      <c r="F3002" s="11" t="s">
        <v>577</v>
      </c>
      <c r="G3002" s="11" t="s">
        <v>578</v>
      </c>
      <c r="H3002" s="13">
        <v>150</v>
      </c>
    </row>
    <row r="3003" spans="1:8" x14ac:dyDescent="0.25">
      <c r="A3003" s="10">
        <v>36280</v>
      </c>
      <c r="B3003" s="11" t="s">
        <v>8</v>
      </c>
      <c r="C3003" s="11" t="s">
        <v>9</v>
      </c>
      <c r="D3003" s="11" t="s">
        <v>10</v>
      </c>
      <c r="E3003" s="13" t="s">
        <v>89</v>
      </c>
      <c r="F3003" s="11" t="s">
        <v>577</v>
      </c>
      <c r="G3003" s="11" t="s">
        <v>606</v>
      </c>
      <c r="H3003" s="13">
        <v>100</v>
      </c>
    </row>
    <row r="3004" spans="1:8" x14ac:dyDescent="0.25">
      <c r="A3004" s="10">
        <v>36280</v>
      </c>
      <c r="B3004" s="11" t="s">
        <v>8</v>
      </c>
      <c r="C3004" s="11" t="s">
        <v>9</v>
      </c>
      <c r="D3004" s="11" t="s">
        <v>10</v>
      </c>
      <c r="E3004" s="13" t="s">
        <v>89</v>
      </c>
      <c r="F3004" s="11" t="s">
        <v>577</v>
      </c>
      <c r="G3004" s="11" t="s">
        <v>569</v>
      </c>
      <c r="H3004" s="13">
        <v>650</v>
      </c>
    </row>
    <row r="3005" spans="1:8" x14ac:dyDescent="0.25">
      <c r="A3005" s="10">
        <v>36280</v>
      </c>
      <c r="B3005" s="11" t="s">
        <v>8</v>
      </c>
      <c r="C3005" s="11" t="s">
        <v>9</v>
      </c>
      <c r="D3005" s="11" t="s">
        <v>10</v>
      </c>
      <c r="E3005" s="13" t="s">
        <v>89</v>
      </c>
      <c r="F3005" s="11" t="s">
        <v>577</v>
      </c>
      <c r="G3005" s="11" t="s">
        <v>609</v>
      </c>
      <c r="H3005" s="13">
        <v>100</v>
      </c>
    </row>
    <row r="3006" spans="1:8" x14ac:dyDescent="0.25">
      <c r="A3006" s="10">
        <v>36280</v>
      </c>
      <c r="B3006" s="11" t="s">
        <v>8</v>
      </c>
      <c r="C3006" s="11" t="s">
        <v>9</v>
      </c>
      <c r="D3006" s="11" t="s">
        <v>10</v>
      </c>
      <c r="E3006" s="13" t="s">
        <v>13</v>
      </c>
      <c r="F3006" s="11" t="s">
        <v>29</v>
      </c>
      <c r="G3006" s="11" t="s">
        <v>30</v>
      </c>
      <c r="H3006" s="13">
        <v>2769</v>
      </c>
    </row>
    <row r="3007" spans="1:8" x14ac:dyDescent="0.25">
      <c r="A3007" s="10">
        <v>36280</v>
      </c>
      <c r="B3007" s="11" t="s">
        <v>8</v>
      </c>
      <c r="C3007" s="11" t="s">
        <v>9</v>
      </c>
      <c r="D3007" s="11" t="s">
        <v>10</v>
      </c>
      <c r="E3007" s="13" t="s">
        <v>13</v>
      </c>
      <c r="F3007" s="11" t="s">
        <v>29</v>
      </c>
      <c r="G3007" s="11" t="s">
        <v>607</v>
      </c>
      <c r="H3007" s="13">
        <v>200</v>
      </c>
    </row>
    <row r="3008" spans="1:8" x14ac:dyDescent="0.25">
      <c r="A3008" s="10">
        <v>36280</v>
      </c>
      <c r="B3008" s="11" t="s">
        <v>8</v>
      </c>
      <c r="C3008" s="11" t="s">
        <v>9</v>
      </c>
      <c r="D3008" s="11" t="s">
        <v>10</v>
      </c>
      <c r="E3008" s="13" t="s">
        <v>13</v>
      </c>
      <c r="F3008" s="11" t="s">
        <v>71</v>
      </c>
      <c r="G3008" s="11" t="s">
        <v>580</v>
      </c>
      <c r="H3008" s="13">
        <v>4137</v>
      </c>
    </row>
    <row r="3009" spans="1:8" x14ac:dyDescent="0.25">
      <c r="A3009" s="10">
        <v>36280</v>
      </c>
      <c r="B3009" s="11" t="s">
        <v>8</v>
      </c>
      <c r="C3009" s="11" t="s">
        <v>9</v>
      </c>
      <c r="D3009" s="11" t="s">
        <v>10</v>
      </c>
      <c r="E3009" s="13" t="s">
        <v>13</v>
      </c>
      <c r="F3009" s="11" t="s">
        <v>71</v>
      </c>
      <c r="G3009" s="11" t="s">
        <v>575</v>
      </c>
      <c r="H3009" s="13">
        <v>2325.3000000000002</v>
      </c>
    </row>
    <row r="3010" spans="1:8" x14ac:dyDescent="0.25">
      <c r="A3010" s="10">
        <v>36280</v>
      </c>
      <c r="B3010" s="11" t="s">
        <v>8</v>
      </c>
      <c r="C3010" s="11" t="s">
        <v>9</v>
      </c>
      <c r="D3010" s="11" t="s">
        <v>10</v>
      </c>
      <c r="E3010" s="13" t="s">
        <v>13</v>
      </c>
      <c r="F3010" s="11" t="s">
        <v>71</v>
      </c>
      <c r="G3010" s="11" t="s">
        <v>69</v>
      </c>
      <c r="H3010" s="13">
        <v>3883.8</v>
      </c>
    </row>
    <row r="3011" spans="1:8" x14ac:dyDescent="0.25">
      <c r="A3011" s="10">
        <v>36280</v>
      </c>
      <c r="B3011" s="11" t="s">
        <v>8</v>
      </c>
      <c r="C3011" s="11" t="s">
        <v>9</v>
      </c>
      <c r="D3011" s="11" t="s">
        <v>10</v>
      </c>
      <c r="E3011" s="13" t="s">
        <v>13</v>
      </c>
      <c r="F3011" s="11" t="s">
        <v>71</v>
      </c>
      <c r="G3011" s="11" t="s">
        <v>230</v>
      </c>
      <c r="H3011" s="13">
        <v>1554.6</v>
      </c>
    </row>
    <row r="3012" spans="1:8" x14ac:dyDescent="0.25">
      <c r="A3012" s="10">
        <v>36280</v>
      </c>
      <c r="B3012" s="11" t="s">
        <v>8</v>
      </c>
      <c r="C3012" s="11" t="s">
        <v>9</v>
      </c>
      <c r="D3012" s="11" t="s">
        <v>10</v>
      </c>
      <c r="E3012" s="13" t="s">
        <v>13</v>
      </c>
      <c r="F3012" s="11" t="s">
        <v>71</v>
      </c>
      <c r="G3012" s="11" t="s">
        <v>200</v>
      </c>
      <c r="H3012" s="13">
        <v>2850</v>
      </c>
    </row>
    <row r="3013" spans="1:8" x14ac:dyDescent="0.25">
      <c r="A3013" s="10">
        <v>36280</v>
      </c>
      <c r="B3013" s="11" t="s">
        <v>8</v>
      </c>
      <c r="C3013" s="11" t="s">
        <v>9</v>
      </c>
      <c r="D3013" s="11" t="s">
        <v>10</v>
      </c>
      <c r="E3013" s="13" t="s">
        <v>13</v>
      </c>
      <c r="F3013" s="11" t="s">
        <v>71</v>
      </c>
      <c r="G3013" s="11" t="s">
        <v>117</v>
      </c>
      <c r="H3013" s="13">
        <v>3687.4</v>
      </c>
    </row>
    <row r="3014" spans="1:8" x14ac:dyDescent="0.25">
      <c r="A3014" s="10">
        <v>36280</v>
      </c>
      <c r="B3014" s="11" t="s">
        <v>8</v>
      </c>
      <c r="C3014" s="11" t="s">
        <v>9</v>
      </c>
      <c r="D3014" s="11" t="s">
        <v>10</v>
      </c>
      <c r="E3014" s="13" t="s">
        <v>13</v>
      </c>
      <c r="F3014" s="11" t="s">
        <v>161</v>
      </c>
      <c r="G3014" s="11" t="s">
        <v>581</v>
      </c>
      <c r="H3014" s="13">
        <v>1335</v>
      </c>
    </row>
    <row r="3015" spans="1:8" x14ac:dyDescent="0.25">
      <c r="A3015" s="10">
        <v>36280</v>
      </c>
      <c r="B3015" s="11" t="s">
        <v>8</v>
      </c>
      <c r="C3015" s="11" t="s">
        <v>9</v>
      </c>
      <c r="D3015" s="11" t="s">
        <v>10</v>
      </c>
      <c r="E3015" s="13" t="s">
        <v>13</v>
      </c>
      <c r="F3015" s="11" t="s">
        <v>161</v>
      </c>
      <c r="G3015" s="11" t="s">
        <v>162</v>
      </c>
      <c r="H3015" s="13">
        <v>1384.6</v>
      </c>
    </row>
    <row r="3016" spans="1:8" x14ac:dyDescent="0.25">
      <c r="A3016" s="10">
        <v>36280</v>
      </c>
      <c r="B3016" s="11" t="s">
        <v>8</v>
      </c>
      <c r="C3016" s="11" t="s">
        <v>9</v>
      </c>
      <c r="D3016" s="11" t="s">
        <v>10</v>
      </c>
      <c r="E3016" s="13" t="s">
        <v>13</v>
      </c>
      <c r="F3016" s="11" t="s">
        <v>161</v>
      </c>
      <c r="G3016" s="11" t="s">
        <v>582</v>
      </c>
      <c r="H3016" s="13">
        <v>1992.3</v>
      </c>
    </row>
    <row r="3017" spans="1:8" x14ac:dyDescent="0.25">
      <c r="A3017" s="10">
        <v>36280</v>
      </c>
      <c r="B3017" s="11" t="s">
        <v>8</v>
      </c>
      <c r="C3017" s="11" t="s">
        <v>9</v>
      </c>
      <c r="D3017" s="11" t="s">
        <v>10</v>
      </c>
      <c r="E3017" s="13" t="s">
        <v>13</v>
      </c>
      <c r="F3017" s="11" t="s">
        <v>161</v>
      </c>
      <c r="G3017" s="11" t="s">
        <v>167</v>
      </c>
      <c r="H3017" s="13">
        <v>8702.7000000000007</v>
      </c>
    </row>
    <row r="3018" spans="1:8" x14ac:dyDescent="0.25">
      <c r="A3018" s="10">
        <v>36280</v>
      </c>
      <c r="B3018" s="11" t="s">
        <v>8</v>
      </c>
      <c r="C3018" s="11" t="s">
        <v>9</v>
      </c>
      <c r="D3018" s="11" t="s">
        <v>10</v>
      </c>
      <c r="E3018" s="13" t="s">
        <v>13</v>
      </c>
      <c r="F3018" s="11" t="s">
        <v>571</v>
      </c>
      <c r="G3018" s="11" t="s">
        <v>364</v>
      </c>
      <c r="H3018" s="13">
        <v>430</v>
      </c>
    </row>
    <row r="3019" spans="1:8" x14ac:dyDescent="0.25">
      <c r="A3019" s="10">
        <v>36280</v>
      </c>
      <c r="B3019" s="11" t="s">
        <v>8</v>
      </c>
      <c r="C3019" s="11" t="s">
        <v>9</v>
      </c>
      <c r="D3019" s="11" t="s">
        <v>10</v>
      </c>
      <c r="E3019" s="13" t="s">
        <v>13</v>
      </c>
      <c r="F3019" s="11" t="s">
        <v>571</v>
      </c>
      <c r="G3019" s="11" t="s">
        <v>133</v>
      </c>
      <c r="H3019" s="13">
        <v>4744.2</v>
      </c>
    </row>
    <row r="3020" spans="1:8" x14ac:dyDescent="0.25">
      <c r="A3020" s="10">
        <v>36280</v>
      </c>
      <c r="B3020" s="11" t="s">
        <v>8</v>
      </c>
      <c r="C3020" s="11" t="s">
        <v>9</v>
      </c>
      <c r="D3020" s="11" t="s">
        <v>10</v>
      </c>
      <c r="E3020" s="13" t="s">
        <v>13</v>
      </c>
      <c r="F3020" s="11" t="s">
        <v>571</v>
      </c>
      <c r="G3020" s="11" t="s">
        <v>572</v>
      </c>
      <c r="H3020" s="13">
        <v>4959.7</v>
      </c>
    </row>
    <row r="3021" spans="1:8" x14ac:dyDescent="0.25">
      <c r="A3021" s="10">
        <v>36280</v>
      </c>
      <c r="B3021" s="11" t="s">
        <v>8</v>
      </c>
      <c r="C3021" s="11" t="s">
        <v>9</v>
      </c>
      <c r="D3021" s="11" t="s">
        <v>10</v>
      </c>
      <c r="E3021" s="13" t="s">
        <v>13</v>
      </c>
      <c r="F3021" s="11" t="s">
        <v>138</v>
      </c>
      <c r="G3021" s="11" t="s">
        <v>205</v>
      </c>
      <c r="H3021" s="13">
        <v>8882.4</v>
      </c>
    </row>
    <row r="3022" spans="1:8" x14ac:dyDescent="0.25">
      <c r="A3022" s="10">
        <v>36280</v>
      </c>
      <c r="B3022" s="11" t="s">
        <v>8</v>
      </c>
      <c r="C3022" s="11" t="s">
        <v>9</v>
      </c>
      <c r="D3022" s="11" t="s">
        <v>10</v>
      </c>
      <c r="E3022" s="13" t="s">
        <v>13</v>
      </c>
      <c r="F3022" s="11" t="s">
        <v>138</v>
      </c>
      <c r="G3022" s="11" t="s">
        <v>583</v>
      </c>
      <c r="H3022" s="13">
        <v>227.2</v>
      </c>
    </row>
    <row r="3023" spans="1:8" x14ac:dyDescent="0.25">
      <c r="A3023" s="10">
        <v>36280</v>
      </c>
      <c r="B3023" s="11" t="s">
        <v>8</v>
      </c>
      <c r="C3023" s="11" t="s">
        <v>9</v>
      </c>
      <c r="D3023" s="11" t="s">
        <v>10</v>
      </c>
      <c r="E3023" s="13" t="s">
        <v>13</v>
      </c>
      <c r="F3023" s="11" t="s">
        <v>138</v>
      </c>
      <c r="G3023" s="11" t="s">
        <v>584</v>
      </c>
      <c r="H3023" s="13">
        <v>250</v>
      </c>
    </row>
    <row r="3024" spans="1:8" x14ac:dyDescent="0.25">
      <c r="A3024" s="10">
        <v>36280</v>
      </c>
      <c r="B3024" s="11" t="s">
        <v>8</v>
      </c>
      <c r="C3024" s="11" t="s">
        <v>9</v>
      </c>
      <c r="D3024" s="11" t="s">
        <v>10</v>
      </c>
      <c r="E3024" s="13" t="s">
        <v>13</v>
      </c>
      <c r="F3024" s="11" t="s">
        <v>138</v>
      </c>
      <c r="G3024" s="11" t="s">
        <v>139</v>
      </c>
      <c r="H3024" s="13">
        <v>3034.7</v>
      </c>
    </row>
    <row r="3025" spans="1:8" x14ac:dyDescent="0.25">
      <c r="A3025" s="10">
        <v>36280</v>
      </c>
      <c r="B3025" s="11" t="s">
        <v>8</v>
      </c>
      <c r="C3025" s="11" t="s">
        <v>9</v>
      </c>
      <c r="D3025" s="11" t="s">
        <v>10</v>
      </c>
      <c r="E3025" s="13" t="s">
        <v>13</v>
      </c>
      <c r="F3025" s="11" t="s">
        <v>138</v>
      </c>
      <c r="G3025" s="11" t="s">
        <v>585</v>
      </c>
      <c r="H3025" s="13">
        <v>865</v>
      </c>
    </row>
    <row r="3026" spans="1:8" x14ac:dyDescent="0.25">
      <c r="A3026" s="10">
        <v>36280</v>
      </c>
      <c r="B3026" s="11" t="s">
        <v>8</v>
      </c>
      <c r="C3026" s="11" t="s">
        <v>9</v>
      </c>
      <c r="D3026" s="11" t="s">
        <v>10</v>
      </c>
      <c r="E3026" s="13" t="s">
        <v>13</v>
      </c>
      <c r="F3026" s="11" t="s">
        <v>111</v>
      </c>
      <c r="G3026" s="11" t="s">
        <v>112</v>
      </c>
      <c r="H3026" s="13">
        <v>11410.2</v>
      </c>
    </row>
    <row r="3027" spans="1:8" x14ac:dyDescent="0.25">
      <c r="A3027" s="10">
        <v>36280</v>
      </c>
      <c r="B3027" s="11" t="s">
        <v>8</v>
      </c>
      <c r="C3027" s="11" t="s">
        <v>9</v>
      </c>
      <c r="D3027" s="11" t="s">
        <v>10</v>
      </c>
      <c r="E3027" s="13" t="s">
        <v>13</v>
      </c>
      <c r="F3027" s="11" t="s">
        <v>111</v>
      </c>
      <c r="G3027" s="11" t="s">
        <v>267</v>
      </c>
      <c r="H3027" s="13">
        <v>2381.3000000000002</v>
      </c>
    </row>
    <row r="3028" spans="1:8" x14ac:dyDescent="0.25">
      <c r="A3028" s="10">
        <v>36280</v>
      </c>
      <c r="B3028" s="11" t="s">
        <v>8</v>
      </c>
      <c r="C3028" s="11" t="s">
        <v>9</v>
      </c>
      <c r="D3028" s="11" t="s">
        <v>10</v>
      </c>
      <c r="E3028" s="13" t="s">
        <v>13</v>
      </c>
      <c r="F3028" s="11" t="s">
        <v>111</v>
      </c>
      <c r="G3028" s="11" t="s">
        <v>356</v>
      </c>
      <c r="H3028" s="13">
        <v>2147.1999999999998</v>
      </c>
    </row>
    <row r="3029" spans="1:8" x14ac:dyDescent="0.25">
      <c r="A3029" s="10">
        <v>36280</v>
      </c>
      <c r="B3029" s="11" t="s">
        <v>8</v>
      </c>
      <c r="C3029" s="11" t="s">
        <v>9</v>
      </c>
      <c r="D3029" s="11" t="s">
        <v>10</v>
      </c>
      <c r="E3029" s="13" t="s">
        <v>13</v>
      </c>
      <c r="F3029" s="11" t="s">
        <v>111</v>
      </c>
      <c r="G3029" s="11" t="s">
        <v>586</v>
      </c>
      <c r="H3029" s="13">
        <v>725</v>
      </c>
    </row>
    <row r="3030" spans="1:8" x14ac:dyDescent="0.25">
      <c r="A3030" s="10">
        <v>36280</v>
      </c>
      <c r="B3030" s="11" t="s">
        <v>8</v>
      </c>
      <c r="C3030" s="11" t="s">
        <v>9</v>
      </c>
      <c r="D3030" s="11" t="s">
        <v>10</v>
      </c>
      <c r="E3030" s="13" t="s">
        <v>13</v>
      </c>
      <c r="F3030" s="11" t="s">
        <v>248</v>
      </c>
      <c r="G3030" s="11" t="s">
        <v>262</v>
      </c>
      <c r="H3030" s="13">
        <v>6731.5</v>
      </c>
    </row>
    <row r="3031" spans="1:8" x14ac:dyDescent="0.25">
      <c r="A3031" s="10">
        <v>36280</v>
      </c>
      <c r="B3031" s="11" t="s">
        <v>8</v>
      </c>
      <c r="C3031" s="11" t="s">
        <v>9</v>
      </c>
      <c r="D3031" s="11" t="s">
        <v>10</v>
      </c>
      <c r="E3031" s="13" t="s">
        <v>13</v>
      </c>
      <c r="F3031" s="11" t="s">
        <v>248</v>
      </c>
      <c r="G3031" s="11" t="s">
        <v>587</v>
      </c>
      <c r="H3031" s="13">
        <v>5250</v>
      </c>
    </row>
    <row r="3032" spans="1:8" x14ac:dyDescent="0.25">
      <c r="A3032" s="10">
        <v>36280</v>
      </c>
      <c r="B3032" s="11" t="s">
        <v>8</v>
      </c>
      <c r="C3032" s="11" t="s">
        <v>9</v>
      </c>
      <c r="D3032" s="11" t="s">
        <v>10</v>
      </c>
      <c r="E3032" s="13" t="s">
        <v>13</v>
      </c>
      <c r="F3032" s="11" t="s">
        <v>248</v>
      </c>
      <c r="G3032" s="11" t="s">
        <v>588</v>
      </c>
      <c r="H3032" s="13">
        <v>3816.5</v>
      </c>
    </row>
    <row r="3033" spans="1:8" x14ac:dyDescent="0.25">
      <c r="A3033" s="10">
        <v>36280</v>
      </c>
      <c r="B3033" s="11" t="s">
        <v>8</v>
      </c>
      <c r="C3033" s="11" t="s">
        <v>9</v>
      </c>
      <c r="D3033" s="11" t="s">
        <v>10</v>
      </c>
      <c r="E3033" s="13" t="s">
        <v>13</v>
      </c>
      <c r="F3033" s="11" t="s">
        <v>248</v>
      </c>
      <c r="G3033" s="11" t="s">
        <v>43</v>
      </c>
      <c r="H3033" s="13">
        <v>2184.1</v>
      </c>
    </row>
    <row r="3034" spans="1:8" x14ac:dyDescent="0.25">
      <c r="A3034" s="10">
        <v>36280</v>
      </c>
      <c r="B3034" s="11" t="s">
        <v>8</v>
      </c>
      <c r="C3034" s="11" t="s">
        <v>9</v>
      </c>
      <c r="D3034" s="11" t="s">
        <v>10</v>
      </c>
      <c r="E3034" s="13" t="s">
        <v>13</v>
      </c>
      <c r="F3034" s="11" t="s">
        <v>19</v>
      </c>
      <c r="G3034" s="11" t="s">
        <v>589</v>
      </c>
      <c r="H3034" s="13">
        <v>1380</v>
      </c>
    </row>
    <row r="3035" spans="1:8" x14ac:dyDescent="0.25">
      <c r="A3035" s="10">
        <v>36280</v>
      </c>
      <c r="B3035" s="11" t="s">
        <v>8</v>
      </c>
      <c r="C3035" s="11" t="s">
        <v>9</v>
      </c>
      <c r="D3035" s="11" t="s">
        <v>10</v>
      </c>
      <c r="E3035" s="13" t="s">
        <v>13</v>
      </c>
      <c r="F3035" s="11" t="s">
        <v>19</v>
      </c>
      <c r="G3035" s="11" t="s">
        <v>573</v>
      </c>
      <c r="H3035" s="13">
        <v>13648.8</v>
      </c>
    </row>
    <row r="3036" spans="1:8" x14ac:dyDescent="0.25">
      <c r="A3036" s="10">
        <v>36280</v>
      </c>
      <c r="B3036" s="11" t="s">
        <v>8</v>
      </c>
      <c r="C3036" s="11" t="s">
        <v>9</v>
      </c>
      <c r="D3036" s="11" t="s">
        <v>10</v>
      </c>
      <c r="E3036" s="13" t="s">
        <v>13</v>
      </c>
      <c r="F3036" s="11" t="s">
        <v>19</v>
      </c>
      <c r="G3036" s="11" t="s">
        <v>590</v>
      </c>
      <c r="H3036" s="13">
        <v>1835</v>
      </c>
    </row>
    <row r="3037" spans="1:8" x14ac:dyDescent="0.25">
      <c r="A3037" s="10">
        <v>36280</v>
      </c>
      <c r="B3037" s="11" t="s">
        <v>8</v>
      </c>
      <c r="C3037" s="11" t="s">
        <v>9</v>
      </c>
      <c r="D3037" s="11" t="s">
        <v>10</v>
      </c>
      <c r="E3037" s="13" t="s">
        <v>13</v>
      </c>
      <c r="F3037" s="11" t="s">
        <v>19</v>
      </c>
      <c r="G3037" s="11" t="s">
        <v>574</v>
      </c>
      <c r="H3037" s="13">
        <v>10807.7</v>
      </c>
    </row>
    <row r="3038" spans="1:8" x14ac:dyDescent="0.25">
      <c r="A3038" s="10">
        <v>36280</v>
      </c>
      <c r="B3038" s="11" t="s">
        <v>8</v>
      </c>
      <c r="C3038" s="11" t="s">
        <v>9</v>
      </c>
      <c r="D3038" s="11" t="s">
        <v>10</v>
      </c>
      <c r="E3038" s="13" t="s">
        <v>13</v>
      </c>
      <c r="F3038" s="11" t="s">
        <v>19</v>
      </c>
      <c r="G3038" s="11" t="s">
        <v>21</v>
      </c>
      <c r="H3038" s="13">
        <v>2704.1</v>
      </c>
    </row>
    <row r="3039" spans="1:8" x14ac:dyDescent="0.25">
      <c r="A3039" s="10">
        <v>36280</v>
      </c>
      <c r="B3039" s="11" t="s">
        <v>8</v>
      </c>
      <c r="C3039" s="11" t="s">
        <v>9</v>
      </c>
      <c r="D3039" s="11" t="s">
        <v>10</v>
      </c>
      <c r="E3039" s="13" t="s">
        <v>13</v>
      </c>
      <c r="F3039" s="11" t="s">
        <v>591</v>
      </c>
      <c r="G3039" s="11" t="s">
        <v>608</v>
      </c>
      <c r="H3039" s="13">
        <v>375</v>
      </c>
    </row>
    <row r="3040" spans="1:8" x14ac:dyDescent="0.25">
      <c r="A3040" s="10">
        <v>36280</v>
      </c>
      <c r="B3040" s="11" t="s">
        <v>8</v>
      </c>
      <c r="C3040" s="11" t="s">
        <v>9</v>
      </c>
      <c r="D3040" s="11" t="s">
        <v>10</v>
      </c>
      <c r="E3040" s="13" t="s">
        <v>13</v>
      </c>
      <c r="F3040" s="11" t="s">
        <v>591</v>
      </c>
      <c r="G3040" s="11" t="s">
        <v>592</v>
      </c>
      <c r="H3040" s="13">
        <v>1760</v>
      </c>
    </row>
    <row r="3041" spans="1:8" x14ac:dyDescent="0.25">
      <c r="A3041" s="10">
        <v>36280</v>
      </c>
      <c r="B3041" s="11" t="s">
        <v>8</v>
      </c>
      <c r="C3041" s="11" t="s">
        <v>9</v>
      </c>
      <c r="D3041" s="11" t="s">
        <v>10</v>
      </c>
      <c r="E3041" s="13" t="s">
        <v>13</v>
      </c>
      <c r="F3041" s="11" t="s">
        <v>34</v>
      </c>
      <c r="G3041" s="11" t="s">
        <v>593</v>
      </c>
      <c r="H3041" s="13">
        <v>117.5</v>
      </c>
    </row>
    <row r="3042" spans="1:8" x14ac:dyDescent="0.25">
      <c r="A3042" s="10">
        <v>36280</v>
      </c>
      <c r="B3042" s="11" t="s">
        <v>8</v>
      </c>
      <c r="C3042" s="11" t="s">
        <v>9</v>
      </c>
      <c r="D3042" s="11" t="s">
        <v>10</v>
      </c>
      <c r="E3042" s="13" t="s">
        <v>13</v>
      </c>
      <c r="F3042" s="11" t="s">
        <v>34</v>
      </c>
      <c r="G3042" s="11" t="s">
        <v>171</v>
      </c>
      <c r="H3042" s="13">
        <v>2003</v>
      </c>
    </row>
    <row r="3043" spans="1:8" x14ac:dyDescent="0.25">
      <c r="A3043" s="10">
        <v>36280</v>
      </c>
      <c r="B3043" s="11" t="s">
        <v>8</v>
      </c>
      <c r="C3043" s="11" t="s">
        <v>9</v>
      </c>
      <c r="D3043" s="11" t="s">
        <v>10</v>
      </c>
      <c r="E3043" s="13" t="s">
        <v>13</v>
      </c>
      <c r="F3043" s="11" t="s">
        <v>34</v>
      </c>
      <c r="G3043" s="11" t="s">
        <v>57</v>
      </c>
      <c r="H3043" s="13">
        <v>4974.7</v>
      </c>
    </row>
    <row r="3044" spans="1:8" x14ac:dyDescent="0.25">
      <c r="A3044" s="10">
        <v>36280</v>
      </c>
      <c r="B3044" s="11" t="s">
        <v>8</v>
      </c>
      <c r="C3044" s="11" t="s">
        <v>9</v>
      </c>
      <c r="D3044" s="11" t="s">
        <v>10</v>
      </c>
      <c r="E3044" s="13" t="s">
        <v>13</v>
      </c>
      <c r="F3044" s="11" t="s">
        <v>34</v>
      </c>
      <c r="G3044" s="11" t="s">
        <v>47</v>
      </c>
      <c r="H3044" s="13">
        <v>2238.1</v>
      </c>
    </row>
    <row r="3045" spans="1:8" x14ac:dyDescent="0.25">
      <c r="A3045" s="10">
        <v>36280</v>
      </c>
      <c r="B3045" s="11" t="s">
        <v>8</v>
      </c>
      <c r="C3045" s="11" t="s">
        <v>9</v>
      </c>
      <c r="D3045" s="11" t="s">
        <v>10</v>
      </c>
      <c r="E3045" s="13" t="s">
        <v>13</v>
      </c>
      <c r="F3045" s="11" t="s">
        <v>34</v>
      </c>
      <c r="G3045" s="11" t="s">
        <v>36</v>
      </c>
      <c r="H3045" s="13">
        <v>9201</v>
      </c>
    </row>
    <row r="3046" spans="1:8" x14ac:dyDescent="0.25">
      <c r="A3046" s="10">
        <v>36280</v>
      </c>
      <c r="B3046" s="11" t="s">
        <v>8</v>
      </c>
      <c r="C3046" s="11" t="s">
        <v>9</v>
      </c>
      <c r="D3046" s="11" t="s">
        <v>10</v>
      </c>
      <c r="E3046" s="13" t="s">
        <v>13</v>
      </c>
      <c r="F3046" s="11" t="s">
        <v>42</v>
      </c>
      <c r="G3046" s="11" t="s">
        <v>594</v>
      </c>
      <c r="H3046" s="13">
        <v>2094.1999999999998</v>
      </c>
    </row>
    <row r="3047" spans="1:8" x14ac:dyDescent="0.25">
      <c r="A3047" s="10">
        <v>36280</v>
      </c>
      <c r="B3047" s="11" t="s">
        <v>8</v>
      </c>
      <c r="C3047" s="11" t="s">
        <v>9</v>
      </c>
      <c r="D3047" s="11" t="s">
        <v>10</v>
      </c>
      <c r="E3047" s="13" t="s">
        <v>13</v>
      </c>
      <c r="F3047" s="11" t="s">
        <v>42</v>
      </c>
      <c r="G3047" s="11" t="s">
        <v>595</v>
      </c>
      <c r="H3047" s="13">
        <v>1872.9</v>
      </c>
    </row>
    <row r="3048" spans="1:8" x14ac:dyDescent="0.25">
      <c r="A3048" s="10">
        <v>36280</v>
      </c>
      <c r="B3048" s="11" t="s">
        <v>8</v>
      </c>
      <c r="C3048" s="11" t="s">
        <v>9</v>
      </c>
      <c r="D3048" s="11" t="s">
        <v>10</v>
      </c>
      <c r="E3048" s="13" t="s">
        <v>13</v>
      </c>
      <c r="F3048" s="11" t="s">
        <v>14</v>
      </c>
      <c r="G3048" s="11" t="s">
        <v>94</v>
      </c>
      <c r="H3048" s="13">
        <v>8187.5</v>
      </c>
    </row>
    <row r="3049" spans="1:8" x14ac:dyDescent="0.25">
      <c r="A3049" s="10">
        <v>36280</v>
      </c>
      <c r="B3049" s="11" t="s">
        <v>8</v>
      </c>
      <c r="C3049" s="11" t="s">
        <v>9</v>
      </c>
      <c r="D3049" s="11" t="s">
        <v>10</v>
      </c>
      <c r="E3049" s="13" t="s">
        <v>13</v>
      </c>
      <c r="F3049" s="11" t="s">
        <v>14</v>
      </c>
      <c r="G3049" s="11" t="s">
        <v>596</v>
      </c>
      <c r="H3049" s="13">
        <v>2250</v>
      </c>
    </row>
    <row r="3050" spans="1:8" x14ac:dyDescent="0.25">
      <c r="A3050" s="10">
        <v>36280</v>
      </c>
      <c r="B3050" s="11" t="s">
        <v>8</v>
      </c>
      <c r="C3050" s="11" t="s">
        <v>9</v>
      </c>
      <c r="D3050" s="11" t="s">
        <v>10</v>
      </c>
      <c r="E3050" s="13" t="s">
        <v>13</v>
      </c>
      <c r="F3050" s="11" t="s">
        <v>14</v>
      </c>
      <c r="G3050" s="11" t="s">
        <v>597</v>
      </c>
      <c r="H3050" s="13">
        <v>905</v>
      </c>
    </row>
    <row r="3051" spans="1:8" x14ac:dyDescent="0.25">
      <c r="A3051" s="10">
        <v>36280</v>
      </c>
      <c r="B3051" s="11" t="s">
        <v>8</v>
      </c>
      <c r="C3051" s="11" t="s">
        <v>9</v>
      </c>
      <c r="D3051" s="11" t="s">
        <v>10</v>
      </c>
      <c r="E3051" s="13" t="s">
        <v>13</v>
      </c>
      <c r="F3051" s="11" t="s">
        <v>11</v>
      </c>
      <c r="G3051" s="11" t="s">
        <v>598</v>
      </c>
      <c r="H3051" s="13">
        <v>3375.8</v>
      </c>
    </row>
    <row r="3052" spans="1:8" x14ac:dyDescent="0.25">
      <c r="A3052" s="10">
        <v>36280</v>
      </c>
      <c r="B3052" s="11" t="s">
        <v>8</v>
      </c>
      <c r="C3052" s="11" t="s">
        <v>9</v>
      </c>
      <c r="D3052" s="11" t="s">
        <v>10</v>
      </c>
      <c r="E3052" s="13" t="s">
        <v>13</v>
      </c>
      <c r="F3052" s="11" t="s">
        <v>11</v>
      </c>
      <c r="G3052" s="11" t="s">
        <v>150</v>
      </c>
      <c r="H3052" s="13">
        <v>6375.1</v>
      </c>
    </row>
    <row r="3053" spans="1:8" x14ac:dyDescent="0.25">
      <c r="A3053" s="10">
        <v>36280</v>
      </c>
      <c r="B3053" s="11" t="s">
        <v>8</v>
      </c>
      <c r="C3053" s="11" t="s">
        <v>9</v>
      </c>
      <c r="D3053" s="11" t="s">
        <v>10</v>
      </c>
      <c r="E3053" s="13" t="s">
        <v>13</v>
      </c>
      <c r="F3053" s="11" t="s">
        <v>11</v>
      </c>
      <c r="G3053" s="11" t="s">
        <v>576</v>
      </c>
      <c r="H3053" s="13">
        <v>19493.8</v>
      </c>
    </row>
    <row r="3054" spans="1:8" x14ac:dyDescent="0.25">
      <c r="A3054" s="10">
        <v>36280</v>
      </c>
      <c r="B3054" s="11" t="s">
        <v>8</v>
      </c>
      <c r="C3054" s="11" t="s">
        <v>9</v>
      </c>
      <c r="D3054" s="11" t="s">
        <v>10</v>
      </c>
      <c r="E3054" s="13" t="s">
        <v>13</v>
      </c>
      <c r="F3054" s="11" t="s">
        <v>126</v>
      </c>
      <c r="G3054" s="11" t="s">
        <v>599</v>
      </c>
      <c r="H3054" s="13">
        <v>3490.8</v>
      </c>
    </row>
    <row r="3055" spans="1:8" x14ac:dyDescent="0.25">
      <c r="A3055" s="10">
        <v>36280</v>
      </c>
      <c r="B3055" s="11" t="s">
        <v>8</v>
      </c>
      <c r="C3055" s="11" t="s">
        <v>9</v>
      </c>
      <c r="D3055" s="11" t="s">
        <v>10</v>
      </c>
      <c r="E3055" s="13" t="s">
        <v>13</v>
      </c>
      <c r="F3055" s="11" t="s">
        <v>126</v>
      </c>
      <c r="G3055" s="11" t="s">
        <v>570</v>
      </c>
      <c r="H3055" s="13">
        <v>1955</v>
      </c>
    </row>
    <row r="3056" spans="1:8" x14ac:dyDescent="0.25">
      <c r="A3056" s="10">
        <v>36280</v>
      </c>
      <c r="B3056" s="11" t="s">
        <v>8</v>
      </c>
      <c r="C3056" s="11" t="s">
        <v>9</v>
      </c>
      <c r="D3056" s="11" t="s">
        <v>10</v>
      </c>
      <c r="E3056" s="13" t="s">
        <v>13</v>
      </c>
      <c r="F3056" s="11" t="s">
        <v>126</v>
      </c>
      <c r="G3056" s="11" t="s">
        <v>600</v>
      </c>
      <c r="H3056" s="13">
        <v>100</v>
      </c>
    </row>
    <row r="3057" spans="1:8" x14ac:dyDescent="0.25">
      <c r="A3057" s="10">
        <v>36280</v>
      </c>
      <c r="B3057" s="11" t="s">
        <v>8</v>
      </c>
      <c r="C3057" s="11" t="s">
        <v>9</v>
      </c>
      <c r="D3057" s="11" t="s">
        <v>10</v>
      </c>
      <c r="E3057" s="13" t="s">
        <v>188</v>
      </c>
      <c r="F3057" s="11" t="s">
        <v>188</v>
      </c>
      <c r="G3057" s="11" t="s">
        <v>602</v>
      </c>
      <c r="H3057" s="13">
        <v>949.5</v>
      </c>
    </row>
    <row r="3058" spans="1:8" x14ac:dyDescent="0.25">
      <c r="A3058" s="10">
        <v>36280</v>
      </c>
      <c r="B3058" s="11" t="s">
        <v>8</v>
      </c>
      <c r="C3058" s="11" t="s">
        <v>9</v>
      </c>
      <c r="D3058" s="11" t="s">
        <v>10</v>
      </c>
      <c r="E3058" s="13" t="s">
        <v>188</v>
      </c>
      <c r="F3058" s="11" t="s">
        <v>188</v>
      </c>
      <c r="G3058" s="11" t="s">
        <v>187</v>
      </c>
      <c r="H3058" s="13">
        <v>8834.4</v>
      </c>
    </row>
    <row r="3059" spans="1:8" x14ac:dyDescent="0.25">
      <c r="A3059" s="10">
        <v>36280</v>
      </c>
      <c r="B3059" s="11" t="s">
        <v>8</v>
      </c>
      <c r="C3059" s="11" t="s">
        <v>463</v>
      </c>
      <c r="D3059" s="11" t="s">
        <v>464</v>
      </c>
      <c r="E3059" s="13" t="s">
        <v>89</v>
      </c>
      <c r="F3059" s="11" t="s">
        <v>102</v>
      </c>
      <c r="G3059" s="11" t="s">
        <v>103</v>
      </c>
      <c r="H3059" s="13">
        <v>340</v>
      </c>
    </row>
    <row r="3060" spans="1:8" x14ac:dyDescent="0.25">
      <c r="A3060" s="10">
        <v>36280</v>
      </c>
      <c r="B3060" s="11" t="s">
        <v>8</v>
      </c>
      <c r="C3060" s="11" t="s">
        <v>463</v>
      </c>
      <c r="D3060" s="11" t="s">
        <v>464</v>
      </c>
      <c r="E3060" s="13" t="s">
        <v>13</v>
      </c>
      <c r="F3060" s="11" t="s">
        <v>71</v>
      </c>
      <c r="G3060" s="11" t="s">
        <v>200</v>
      </c>
      <c r="H3060" s="13">
        <v>525</v>
      </c>
    </row>
    <row r="3061" spans="1:8" x14ac:dyDescent="0.25">
      <c r="A3061" s="10">
        <v>36280</v>
      </c>
      <c r="B3061" s="11" t="s">
        <v>97</v>
      </c>
      <c r="C3061" s="11" t="s">
        <v>98</v>
      </c>
      <c r="D3061" s="11" t="s">
        <v>99</v>
      </c>
      <c r="E3061" s="13" t="s">
        <v>89</v>
      </c>
      <c r="F3061" s="11" t="s">
        <v>102</v>
      </c>
      <c r="G3061" s="11" t="s">
        <v>103</v>
      </c>
      <c r="H3061" s="13">
        <v>1232.5</v>
      </c>
    </row>
    <row r="3062" spans="1:8" x14ac:dyDescent="0.25">
      <c r="A3062" s="10">
        <v>36280</v>
      </c>
      <c r="B3062" s="11" t="s">
        <v>97</v>
      </c>
      <c r="C3062" s="11" t="s">
        <v>98</v>
      </c>
      <c r="D3062" s="11" t="s">
        <v>99</v>
      </c>
      <c r="E3062" s="13" t="s">
        <v>13</v>
      </c>
      <c r="F3062" s="11" t="s">
        <v>71</v>
      </c>
      <c r="G3062" s="11" t="s">
        <v>230</v>
      </c>
      <c r="H3062" s="13">
        <v>210</v>
      </c>
    </row>
    <row r="3063" spans="1:8" x14ac:dyDescent="0.25">
      <c r="A3063" s="10">
        <v>36280</v>
      </c>
      <c r="B3063" s="11" t="s">
        <v>97</v>
      </c>
      <c r="C3063" s="11" t="s">
        <v>98</v>
      </c>
      <c r="D3063" s="11" t="s">
        <v>467</v>
      </c>
      <c r="E3063" s="13" t="s">
        <v>89</v>
      </c>
      <c r="F3063" s="11" t="s">
        <v>90</v>
      </c>
      <c r="G3063" s="11" t="s">
        <v>90</v>
      </c>
      <c r="H3063" s="13">
        <v>250</v>
      </c>
    </row>
    <row r="3064" spans="1:8" x14ac:dyDescent="0.25">
      <c r="A3064" s="10">
        <v>36280</v>
      </c>
      <c r="B3064" s="11" t="s">
        <v>97</v>
      </c>
      <c r="C3064" s="11" t="s">
        <v>98</v>
      </c>
      <c r="D3064" s="11" t="s">
        <v>465</v>
      </c>
      <c r="E3064" s="13" t="s">
        <v>610</v>
      </c>
      <c r="F3064" s="11" t="s">
        <v>611</v>
      </c>
      <c r="G3064" s="11" t="s">
        <v>611</v>
      </c>
      <c r="H3064" s="13">
        <v>360</v>
      </c>
    </row>
    <row r="3065" spans="1:8" x14ac:dyDescent="0.25">
      <c r="A3065" s="10">
        <v>36280</v>
      </c>
      <c r="B3065" s="11" t="s">
        <v>97</v>
      </c>
      <c r="C3065" s="11" t="s">
        <v>98</v>
      </c>
      <c r="D3065" s="11" t="s">
        <v>465</v>
      </c>
      <c r="E3065" s="13" t="s">
        <v>188</v>
      </c>
      <c r="F3065" s="11" t="s">
        <v>188</v>
      </c>
      <c r="G3065" s="11" t="s">
        <v>602</v>
      </c>
      <c r="H3065" s="13">
        <v>596.5</v>
      </c>
    </row>
    <row r="3066" spans="1:8" x14ac:dyDescent="0.25">
      <c r="A3066" s="10">
        <v>36280</v>
      </c>
      <c r="B3066" s="11" t="s">
        <v>97</v>
      </c>
      <c r="C3066" s="11" t="s">
        <v>67</v>
      </c>
      <c r="D3066" s="11" t="s">
        <v>500</v>
      </c>
      <c r="E3066" s="13" t="s">
        <v>13</v>
      </c>
      <c r="F3066" s="11" t="s">
        <v>19</v>
      </c>
      <c r="G3066" s="11" t="s">
        <v>574</v>
      </c>
      <c r="H3066" s="13">
        <v>100</v>
      </c>
    </row>
    <row r="3067" spans="1:8" x14ac:dyDescent="0.25">
      <c r="A3067" s="10">
        <v>36280</v>
      </c>
      <c r="B3067" s="11" t="s">
        <v>97</v>
      </c>
      <c r="C3067" s="11" t="s">
        <v>67</v>
      </c>
      <c r="D3067" s="11" t="s">
        <v>499</v>
      </c>
      <c r="E3067" s="13" t="s">
        <v>13</v>
      </c>
      <c r="F3067" s="11" t="s">
        <v>11</v>
      </c>
      <c r="G3067" s="11" t="s">
        <v>150</v>
      </c>
      <c r="H3067" s="13">
        <v>253.2</v>
      </c>
    </row>
    <row r="3068" spans="1:8" x14ac:dyDescent="0.25">
      <c r="A3068" s="10">
        <v>36280</v>
      </c>
      <c r="B3068" s="11" t="s">
        <v>97</v>
      </c>
      <c r="C3068" s="11" t="s">
        <v>130</v>
      </c>
      <c r="D3068" s="11" t="s">
        <v>288</v>
      </c>
      <c r="E3068" s="13" t="s">
        <v>89</v>
      </c>
      <c r="F3068" s="11" t="s">
        <v>90</v>
      </c>
      <c r="G3068" s="11" t="s">
        <v>90</v>
      </c>
      <c r="H3068" s="13">
        <v>450</v>
      </c>
    </row>
    <row r="3069" spans="1:8" x14ac:dyDescent="0.25">
      <c r="A3069" s="10">
        <v>36280</v>
      </c>
      <c r="B3069" s="11" t="s">
        <v>97</v>
      </c>
      <c r="C3069" s="11" t="s">
        <v>130</v>
      </c>
      <c r="D3069" s="11" t="s">
        <v>288</v>
      </c>
      <c r="E3069" s="13" t="s">
        <v>89</v>
      </c>
      <c r="F3069" s="11" t="s">
        <v>102</v>
      </c>
      <c r="G3069" s="11" t="s">
        <v>103</v>
      </c>
      <c r="H3069" s="13">
        <v>206.7</v>
      </c>
    </row>
    <row r="3070" spans="1:8" x14ac:dyDescent="0.25">
      <c r="A3070" s="10">
        <v>36280</v>
      </c>
      <c r="B3070" s="11" t="s">
        <v>97</v>
      </c>
      <c r="C3070" s="11" t="s">
        <v>130</v>
      </c>
      <c r="D3070" s="11" t="s">
        <v>288</v>
      </c>
      <c r="E3070" s="13" t="s">
        <v>13</v>
      </c>
      <c r="F3070" s="11" t="s">
        <v>71</v>
      </c>
      <c r="G3070" s="11" t="s">
        <v>117</v>
      </c>
      <c r="H3070" s="13">
        <v>100</v>
      </c>
    </row>
    <row r="3071" spans="1:8" x14ac:dyDescent="0.25">
      <c r="A3071" s="10">
        <v>36280</v>
      </c>
      <c r="B3071" s="11" t="s">
        <v>97</v>
      </c>
      <c r="C3071" s="11" t="s">
        <v>130</v>
      </c>
      <c r="D3071" s="11" t="s">
        <v>288</v>
      </c>
      <c r="E3071" s="13" t="s">
        <v>13</v>
      </c>
      <c r="F3071" s="11" t="s">
        <v>571</v>
      </c>
      <c r="G3071" s="11" t="s">
        <v>133</v>
      </c>
      <c r="H3071" s="13">
        <v>225</v>
      </c>
    </row>
    <row r="3072" spans="1:8" x14ac:dyDescent="0.25">
      <c r="A3072" s="10">
        <v>36280</v>
      </c>
      <c r="B3072" s="11" t="s">
        <v>97</v>
      </c>
      <c r="C3072" s="11" t="s">
        <v>130</v>
      </c>
      <c r="D3072" s="11" t="s">
        <v>288</v>
      </c>
      <c r="E3072" s="13" t="s">
        <v>13</v>
      </c>
      <c r="F3072" s="11" t="s">
        <v>138</v>
      </c>
      <c r="G3072" s="11" t="s">
        <v>583</v>
      </c>
      <c r="H3072" s="13">
        <v>500</v>
      </c>
    </row>
    <row r="3073" spans="1:8" x14ac:dyDescent="0.25">
      <c r="A3073" s="10">
        <v>36280</v>
      </c>
      <c r="B3073" s="11" t="s">
        <v>97</v>
      </c>
      <c r="C3073" s="11" t="s">
        <v>130</v>
      </c>
      <c r="D3073" s="11" t="s">
        <v>288</v>
      </c>
      <c r="E3073" s="13" t="s">
        <v>13</v>
      </c>
      <c r="F3073" s="11" t="s">
        <v>138</v>
      </c>
      <c r="G3073" s="11" t="s">
        <v>584</v>
      </c>
      <c r="H3073" s="13">
        <v>650</v>
      </c>
    </row>
    <row r="3074" spans="1:8" x14ac:dyDescent="0.25">
      <c r="A3074" s="10">
        <v>36280</v>
      </c>
      <c r="B3074" s="11" t="s">
        <v>97</v>
      </c>
      <c r="C3074" s="11" t="s">
        <v>130</v>
      </c>
      <c r="D3074" s="11" t="s">
        <v>288</v>
      </c>
      <c r="E3074" s="13" t="s">
        <v>13</v>
      </c>
      <c r="F3074" s="11" t="s">
        <v>19</v>
      </c>
      <c r="G3074" s="11" t="s">
        <v>573</v>
      </c>
      <c r="H3074" s="13">
        <v>123.9</v>
      </c>
    </row>
    <row r="3075" spans="1:8" x14ac:dyDescent="0.25">
      <c r="A3075" s="10">
        <v>36280</v>
      </c>
      <c r="B3075" s="11" t="s">
        <v>97</v>
      </c>
      <c r="C3075" s="11" t="s">
        <v>130</v>
      </c>
      <c r="D3075" s="11" t="s">
        <v>288</v>
      </c>
      <c r="E3075" s="13" t="s">
        <v>13</v>
      </c>
      <c r="F3075" s="11" t="s">
        <v>11</v>
      </c>
      <c r="G3075" s="11" t="s">
        <v>576</v>
      </c>
      <c r="H3075" s="13">
        <v>746.4</v>
      </c>
    </row>
    <row r="3076" spans="1:8" x14ac:dyDescent="0.25">
      <c r="A3076" s="10">
        <v>36280</v>
      </c>
      <c r="B3076" s="11" t="s">
        <v>97</v>
      </c>
      <c r="C3076" s="11" t="s">
        <v>130</v>
      </c>
      <c r="D3076" s="11" t="s">
        <v>280</v>
      </c>
      <c r="E3076" s="13" t="s">
        <v>13</v>
      </c>
      <c r="F3076" s="11" t="s">
        <v>19</v>
      </c>
      <c r="G3076" s="11" t="s">
        <v>573</v>
      </c>
      <c r="H3076" s="13">
        <v>711.8</v>
      </c>
    </row>
    <row r="3077" spans="1:8" x14ac:dyDescent="0.25">
      <c r="A3077" s="10">
        <v>36280</v>
      </c>
      <c r="B3077" s="11" t="s">
        <v>97</v>
      </c>
      <c r="C3077" s="11" t="s">
        <v>130</v>
      </c>
      <c r="D3077" s="11" t="s">
        <v>131</v>
      </c>
      <c r="E3077" s="13" t="s">
        <v>89</v>
      </c>
      <c r="F3077" s="11" t="s">
        <v>90</v>
      </c>
      <c r="G3077" s="11" t="s">
        <v>90</v>
      </c>
      <c r="H3077" s="13">
        <v>200</v>
      </c>
    </row>
    <row r="3078" spans="1:8" x14ac:dyDescent="0.25">
      <c r="A3078" s="10">
        <v>36280</v>
      </c>
      <c r="B3078" s="11" t="s">
        <v>97</v>
      </c>
      <c r="C3078" s="11" t="s">
        <v>130</v>
      </c>
      <c r="D3078" s="11" t="s">
        <v>131</v>
      </c>
      <c r="E3078" s="13" t="s">
        <v>13</v>
      </c>
      <c r="F3078" s="11" t="s">
        <v>71</v>
      </c>
      <c r="G3078" s="11" t="s">
        <v>575</v>
      </c>
      <c r="H3078" s="13">
        <v>250</v>
      </c>
    </row>
    <row r="3079" spans="1:8" x14ac:dyDescent="0.25">
      <c r="A3079" s="10">
        <v>36280</v>
      </c>
      <c r="B3079" s="11" t="s">
        <v>97</v>
      </c>
      <c r="C3079" s="11" t="s">
        <v>130</v>
      </c>
      <c r="D3079" s="11" t="s">
        <v>131</v>
      </c>
      <c r="E3079" s="13" t="s">
        <v>13</v>
      </c>
      <c r="F3079" s="11" t="s">
        <v>71</v>
      </c>
      <c r="G3079" s="11" t="s">
        <v>230</v>
      </c>
      <c r="H3079" s="13">
        <v>400</v>
      </c>
    </row>
    <row r="3080" spans="1:8" x14ac:dyDescent="0.25">
      <c r="A3080" s="10">
        <v>36280</v>
      </c>
      <c r="B3080" s="11" t="s">
        <v>97</v>
      </c>
      <c r="C3080" s="11" t="s">
        <v>130</v>
      </c>
      <c r="D3080" s="11" t="s">
        <v>131</v>
      </c>
      <c r="E3080" s="13" t="s">
        <v>13</v>
      </c>
      <c r="F3080" s="11" t="s">
        <v>71</v>
      </c>
      <c r="G3080" s="11" t="s">
        <v>200</v>
      </c>
      <c r="H3080" s="13">
        <v>500</v>
      </c>
    </row>
    <row r="3081" spans="1:8" x14ac:dyDescent="0.25">
      <c r="A3081" s="10">
        <v>36280</v>
      </c>
      <c r="B3081" s="11" t="s">
        <v>97</v>
      </c>
      <c r="C3081" s="11" t="s">
        <v>130</v>
      </c>
      <c r="D3081" s="11" t="s">
        <v>131</v>
      </c>
      <c r="E3081" s="13" t="s">
        <v>13</v>
      </c>
      <c r="F3081" s="11" t="s">
        <v>71</v>
      </c>
      <c r="G3081" s="11" t="s">
        <v>117</v>
      </c>
      <c r="H3081" s="13">
        <v>401.1</v>
      </c>
    </row>
    <row r="3082" spans="1:8" x14ac:dyDescent="0.25">
      <c r="A3082" s="10">
        <v>36280</v>
      </c>
      <c r="B3082" s="11" t="s">
        <v>97</v>
      </c>
      <c r="C3082" s="11" t="s">
        <v>130</v>
      </c>
      <c r="D3082" s="11" t="s">
        <v>131</v>
      </c>
      <c r="E3082" s="13" t="s">
        <v>13</v>
      </c>
      <c r="F3082" s="11" t="s">
        <v>571</v>
      </c>
      <c r="G3082" s="11" t="s">
        <v>364</v>
      </c>
      <c r="H3082" s="13">
        <v>350.1</v>
      </c>
    </row>
    <row r="3083" spans="1:8" x14ac:dyDescent="0.25">
      <c r="A3083" s="10">
        <v>36280</v>
      </c>
      <c r="B3083" s="11" t="s">
        <v>97</v>
      </c>
      <c r="C3083" s="11" t="s">
        <v>130</v>
      </c>
      <c r="D3083" s="11" t="s">
        <v>131</v>
      </c>
      <c r="E3083" s="13" t="s">
        <v>13</v>
      </c>
      <c r="F3083" s="11" t="s">
        <v>138</v>
      </c>
      <c r="G3083" s="11" t="s">
        <v>205</v>
      </c>
      <c r="H3083" s="13">
        <v>1616</v>
      </c>
    </row>
    <row r="3084" spans="1:8" x14ac:dyDescent="0.25">
      <c r="A3084" s="10">
        <v>36280</v>
      </c>
      <c r="B3084" s="11" t="s">
        <v>97</v>
      </c>
      <c r="C3084" s="11" t="s">
        <v>130</v>
      </c>
      <c r="D3084" s="11" t="s">
        <v>131</v>
      </c>
      <c r="E3084" s="13" t="s">
        <v>13</v>
      </c>
      <c r="F3084" s="11" t="s">
        <v>19</v>
      </c>
      <c r="G3084" s="11" t="s">
        <v>574</v>
      </c>
      <c r="H3084" s="13">
        <v>1048</v>
      </c>
    </row>
    <row r="3085" spans="1:8" x14ac:dyDescent="0.25">
      <c r="A3085" s="10">
        <v>36280</v>
      </c>
      <c r="B3085" s="11" t="s">
        <v>97</v>
      </c>
      <c r="C3085" s="11" t="s">
        <v>130</v>
      </c>
      <c r="D3085" s="11" t="s">
        <v>131</v>
      </c>
      <c r="E3085" s="13" t="s">
        <v>13</v>
      </c>
      <c r="F3085" s="11" t="s">
        <v>11</v>
      </c>
      <c r="G3085" s="11" t="s">
        <v>150</v>
      </c>
      <c r="H3085" s="13">
        <v>372.9</v>
      </c>
    </row>
    <row r="3086" spans="1:8" x14ac:dyDescent="0.25">
      <c r="A3086" s="10">
        <v>36280</v>
      </c>
      <c r="B3086" s="11" t="s">
        <v>97</v>
      </c>
      <c r="C3086" s="11" t="s">
        <v>130</v>
      </c>
      <c r="D3086" s="11" t="s">
        <v>131</v>
      </c>
      <c r="E3086" s="13" t="s">
        <v>13</v>
      </c>
      <c r="F3086" s="11" t="s">
        <v>126</v>
      </c>
      <c r="G3086" s="11" t="s">
        <v>570</v>
      </c>
      <c r="H3086" s="13">
        <v>550</v>
      </c>
    </row>
    <row r="3087" spans="1:8" x14ac:dyDescent="0.25">
      <c r="A3087" s="10">
        <v>36280</v>
      </c>
      <c r="B3087" s="11" t="s">
        <v>97</v>
      </c>
      <c r="C3087" s="11" t="s">
        <v>130</v>
      </c>
      <c r="D3087" s="11" t="s">
        <v>131</v>
      </c>
      <c r="E3087" s="13" t="s">
        <v>610</v>
      </c>
      <c r="F3087" s="11" t="s">
        <v>611</v>
      </c>
      <c r="G3087" s="11" t="s">
        <v>611</v>
      </c>
      <c r="H3087" s="13">
        <v>200</v>
      </c>
    </row>
    <row r="3088" spans="1:8" x14ac:dyDescent="0.25">
      <c r="A3088" s="10">
        <v>36280</v>
      </c>
      <c r="B3088" s="11" t="s">
        <v>97</v>
      </c>
      <c r="C3088" s="11" t="s">
        <v>130</v>
      </c>
      <c r="D3088" s="11" t="s">
        <v>466</v>
      </c>
      <c r="E3088" s="13" t="s">
        <v>89</v>
      </c>
      <c r="F3088" s="11" t="s">
        <v>102</v>
      </c>
      <c r="G3088" s="11" t="s">
        <v>103</v>
      </c>
      <c r="H3088" s="13">
        <v>100</v>
      </c>
    </row>
    <row r="3089" spans="1:8" x14ac:dyDescent="0.25">
      <c r="A3089" s="10">
        <v>36311</v>
      </c>
      <c r="B3089" s="11" t="s">
        <v>8</v>
      </c>
      <c r="C3089" s="11" t="s">
        <v>67</v>
      </c>
      <c r="D3089" s="11" t="s">
        <v>459</v>
      </c>
      <c r="E3089" s="13" t="s">
        <v>89</v>
      </c>
      <c r="F3089" s="11" t="s">
        <v>577</v>
      </c>
      <c r="G3089" s="11" t="s">
        <v>609</v>
      </c>
      <c r="H3089" s="13">
        <v>135</v>
      </c>
    </row>
    <row r="3090" spans="1:8" x14ac:dyDescent="0.25">
      <c r="A3090" s="10">
        <v>36311</v>
      </c>
      <c r="B3090" s="11" t="s">
        <v>8</v>
      </c>
      <c r="C3090" s="11" t="s">
        <v>67</v>
      </c>
      <c r="D3090" s="11" t="s">
        <v>459</v>
      </c>
      <c r="E3090" s="13" t="s">
        <v>13</v>
      </c>
      <c r="F3090" s="11" t="s">
        <v>111</v>
      </c>
      <c r="G3090" s="11" t="s">
        <v>356</v>
      </c>
      <c r="H3090" s="13">
        <v>360</v>
      </c>
    </row>
    <row r="3091" spans="1:8" x14ac:dyDescent="0.25">
      <c r="A3091" s="10">
        <v>36311</v>
      </c>
      <c r="B3091" s="11" t="s">
        <v>8</v>
      </c>
      <c r="C3091" s="11" t="s">
        <v>67</v>
      </c>
      <c r="D3091" s="11" t="s">
        <v>455</v>
      </c>
      <c r="E3091" s="13" t="s">
        <v>13</v>
      </c>
      <c r="F3091" s="11" t="s">
        <v>126</v>
      </c>
      <c r="G3091" s="11" t="s">
        <v>570</v>
      </c>
      <c r="H3091" s="13">
        <v>315</v>
      </c>
    </row>
    <row r="3092" spans="1:8" x14ac:dyDescent="0.25">
      <c r="A3092" s="10">
        <v>36311</v>
      </c>
      <c r="B3092" s="11" t="s">
        <v>8</v>
      </c>
      <c r="C3092" s="11" t="s">
        <v>67</v>
      </c>
      <c r="D3092" s="11" t="s">
        <v>160</v>
      </c>
      <c r="E3092" s="13" t="s">
        <v>13</v>
      </c>
      <c r="F3092" s="11" t="s">
        <v>11</v>
      </c>
      <c r="G3092" s="11" t="s">
        <v>576</v>
      </c>
      <c r="H3092" s="13">
        <v>160</v>
      </c>
    </row>
    <row r="3093" spans="1:8" x14ac:dyDescent="0.25">
      <c r="A3093" s="10">
        <v>36311</v>
      </c>
      <c r="B3093" s="11" t="s">
        <v>8</v>
      </c>
      <c r="C3093" s="11" t="s">
        <v>67</v>
      </c>
      <c r="D3093" s="11" t="s">
        <v>456</v>
      </c>
      <c r="E3093" s="13" t="s">
        <v>13</v>
      </c>
      <c r="F3093" s="11" t="s">
        <v>11</v>
      </c>
      <c r="G3093" s="11" t="s">
        <v>150</v>
      </c>
      <c r="H3093" s="13">
        <v>962</v>
      </c>
    </row>
    <row r="3094" spans="1:8" x14ac:dyDescent="0.25">
      <c r="A3094" s="10">
        <v>36311</v>
      </c>
      <c r="B3094" s="11" t="s">
        <v>8</v>
      </c>
      <c r="C3094" s="11" t="s">
        <v>67</v>
      </c>
      <c r="D3094" s="11" t="s">
        <v>68</v>
      </c>
      <c r="E3094" s="13" t="s">
        <v>13</v>
      </c>
      <c r="F3094" s="11" t="s">
        <v>571</v>
      </c>
      <c r="G3094" s="11" t="s">
        <v>572</v>
      </c>
      <c r="H3094" s="13">
        <v>150</v>
      </c>
    </row>
    <row r="3095" spans="1:8" x14ac:dyDescent="0.25">
      <c r="A3095" s="10">
        <v>36311</v>
      </c>
      <c r="B3095" s="11" t="s">
        <v>8</v>
      </c>
      <c r="C3095" s="11" t="s">
        <v>67</v>
      </c>
      <c r="D3095" s="11" t="s">
        <v>68</v>
      </c>
      <c r="E3095" s="13" t="s">
        <v>13</v>
      </c>
      <c r="F3095" s="11" t="s">
        <v>11</v>
      </c>
      <c r="G3095" s="11" t="s">
        <v>576</v>
      </c>
      <c r="H3095" s="13">
        <v>464.6</v>
      </c>
    </row>
    <row r="3096" spans="1:8" x14ac:dyDescent="0.25">
      <c r="A3096" s="10">
        <v>36311</v>
      </c>
      <c r="B3096" s="11" t="s">
        <v>8</v>
      </c>
      <c r="C3096" s="11" t="s">
        <v>67</v>
      </c>
      <c r="D3096" s="11" t="s">
        <v>468</v>
      </c>
      <c r="E3096" s="13" t="s">
        <v>13</v>
      </c>
      <c r="F3096" s="11" t="s">
        <v>138</v>
      </c>
      <c r="G3096" s="11" t="s">
        <v>139</v>
      </c>
      <c r="H3096" s="13">
        <v>223.7</v>
      </c>
    </row>
    <row r="3097" spans="1:8" x14ac:dyDescent="0.25">
      <c r="A3097" s="10">
        <v>36311</v>
      </c>
      <c r="B3097" s="11" t="s">
        <v>8</v>
      </c>
      <c r="C3097" s="11" t="s">
        <v>67</v>
      </c>
      <c r="D3097" s="11" t="s">
        <v>457</v>
      </c>
      <c r="E3097" s="13" t="s">
        <v>13</v>
      </c>
      <c r="F3097" s="11" t="s">
        <v>126</v>
      </c>
      <c r="G3097" s="11" t="s">
        <v>570</v>
      </c>
      <c r="H3097" s="13">
        <v>475</v>
      </c>
    </row>
    <row r="3098" spans="1:8" x14ac:dyDescent="0.25">
      <c r="A3098" s="10">
        <v>36311</v>
      </c>
      <c r="B3098" s="11" t="s">
        <v>8</v>
      </c>
      <c r="C3098" s="11" t="s">
        <v>67</v>
      </c>
      <c r="D3098" s="11" t="s">
        <v>328</v>
      </c>
      <c r="E3098" s="13" t="s">
        <v>13</v>
      </c>
      <c r="F3098" s="11" t="s">
        <v>29</v>
      </c>
      <c r="G3098" s="11" t="s">
        <v>30</v>
      </c>
      <c r="H3098" s="13">
        <v>110</v>
      </c>
    </row>
    <row r="3099" spans="1:8" x14ac:dyDescent="0.25">
      <c r="A3099" s="10">
        <v>36311</v>
      </c>
      <c r="B3099" s="11" t="s">
        <v>8</v>
      </c>
      <c r="C3099" s="11" t="s">
        <v>67</v>
      </c>
      <c r="D3099" s="11" t="s">
        <v>328</v>
      </c>
      <c r="E3099" s="13" t="s">
        <v>13</v>
      </c>
      <c r="F3099" s="11" t="s">
        <v>71</v>
      </c>
      <c r="G3099" s="11" t="s">
        <v>69</v>
      </c>
      <c r="H3099" s="13">
        <v>125</v>
      </c>
    </row>
    <row r="3100" spans="1:8" x14ac:dyDescent="0.25">
      <c r="A3100" s="10">
        <v>36311</v>
      </c>
      <c r="B3100" s="11" t="s">
        <v>8</v>
      </c>
      <c r="C3100" s="11" t="s">
        <v>67</v>
      </c>
      <c r="D3100" s="11" t="s">
        <v>328</v>
      </c>
      <c r="E3100" s="13" t="s">
        <v>13</v>
      </c>
      <c r="F3100" s="11" t="s">
        <v>571</v>
      </c>
      <c r="G3100" s="11" t="s">
        <v>572</v>
      </c>
      <c r="H3100" s="13">
        <v>350</v>
      </c>
    </row>
    <row r="3101" spans="1:8" x14ac:dyDescent="0.25">
      <c r="A3101" s="10">
        <v>36311</v>
      </c>
      <c r="B3101" s="11" t="s">
        <v>8</v>
      </c>
      <c r="C3101" s="11" t="s">
        <v>67</v>
      </c>
      <c r="D3101" s="11" t="s">
        <v>328</v>
      </c>
      <c r="E3101" s="13" t="s">
        <v>13</v>
      </c>
      <c r="F3101" s="11" t="s">
        <v>19</v>
      </c>
      <c r="G3101" s="11" t="s">
        <v>573</v>
      </c>
      <c r="H3101" s="13">
        <v>1836.4</v>
      </c>
    </row>
    <row r="3102" spans="1:8" x14ac:dyDescent="0.25">
      <c r="A3102" s="10">
        <v>36311</v>
      </c>
      <c r="B3102" s="11" t="s">
        <v>8</v>
      </c>
      <c r="C3102" s="11" t="s">
        <v>67</v>
      </c>
      <c r="D3102" s="11" t="s">
        <v>328</v>
      </c>
      <c r="E3102" s="13" t="s">
        <v>13</v>
      </c>
      <c r="F3102" s="11" t="s">
        <v>19</v>
      </c>
      <c r="G3102" s="11" t="s">
        <v>21</v>
      </c>
      <c r="H3102" s="13">
        <v>110</v>
      </c>
    </row>
    <row r="3103" spans="1:8" x14ac:dyDescent="0.25">
      <c r="A3103" s="10">
        <v>36311</v>
      </c>
      <c r="B3103" s="11" t="s">
        <v>8</v>
      </c>
      <c r="C3103" s="11" t="s">
        <v>67</v>
      </c>
      <c r="D3103" s="11" t="s">
        <v>328</v>
      </c>
      <c r="E3103" s="13" t="s">
        <v>13</v>
      </c>
      <c r="F3103" s="11" t="s">
        <v>34</v>
      </c>
      <c r="G3103" s="11" t="s">
        <v>36</v>
      </c>
      <c r="H3103" s="13">
        <v>125</v>
      </c>
    </row>
    <row r="3104" spans="1:8" x14ac:dyDescent="0.25">
      <c r="A3104" s="10">
        <v>36311</v>
      </c>
      <c r="B3104" s="11" t="s">
        <v>8</v>
      </c>
      <c r="C3104" s="11" t="s">
        <v>67</v>
      </c>
      <c r="D3104" s="11" t="s">
        <v>328</v>
      </c>
      <c r="E3104" s="13" t="s">
        <v>13</v>
      </c>
      <c r="F3104" s="11" t="s">
        <v>11</v>
      </c>
      <c r="G3104" s="11" t="s">
        <v>150</v>
      </c>
      <c r="H3104" s="13">
        <v>263</v>
      </c>
    </row>
    <row r="3105" spans="1:8" x14ac:dyDescent="0.25">
      <c r="A3105" s="10">
        <v>36311</v>
      </c>
      <c r="B3105" s="11" t="s">
        <v>8</v>
      </c>
      <c r="C3105" s="11" t="s">
        <v>67</v>
      </c>
      <c r="D3105" s="11" t="s">
        <v>328</v>
      </c>
      <c r="E3105" s="13" t="s">
        <v>13</v>
      </c>
      <c r="F3105" s="11" t="s">
        <v>11</v>
      </c>
      <c r="G3105" s="11" t="s">
        <v>576</v>
      </c>
      <c r="H3105" s="13">
        <v>2091.9</v>
      </c>
    </row>
    <row r="3106" spans="1:8" x14ac:dyDescent="0.25">
      <c r="A3106" s="10">
        <v>36311</v>
      </c>
      <c r="B3106" s="11" t="s">
        <v>8</v>
      </c>
      <c r="C3106" s="11" t="s">
        <v>67</v>
      </c>
      <c r="D3106" s="11" t="s">
        <v>328</v>
      </c>
      <c r="E3106" s="13" t="s">
        <v>13</v>
      </c>
      <c r="F3106" s="11" t="s">
        <v>126</v>
      </c>
      <c r="G3106" s="11" t="s">
        <v>570</v>
      </c>
      <c r="H3106" s="13">
        <v>174.5</v>
      </c>
    </row>
    <row r="3107" spans="1:8" x14ac:dyDescent="0.25">
      <c r="A3107" s="10">
        <v>36311</v>
      </c>
      <c r="B3107" s="11" t="s">
        <v>8</v>
      </c>
      <c r="C3107" s="11" t="s">
        <v>67</v>
      </c>
      <c r="D3107" s="11" t="s">
        <v>328</v>
      </c>
      <c r="E3107" s="13" t="s">
        <v>188</v>
      </c>
      <c r="F3107" s="11" t="s">
        <v>188</v>
      </c>
      <c r="G3107" s="11" t="s">
        <v>187</v>
      </c>
      <c r="H3107" s="13">
        <v>2550</v>
      </c>
    </row>
    <row r="3108" spans="1:8" x14ac:dyDescent="0.25">
      <c r="A3108" s="10">
        <v>36311</v>
      </c>
      <c r="B3108" s="11" t="s">
        <v>8</v>
      </c>
      <c r="C3108" s="11" t="s">
        <v>9</v>
      </c>
      <c r="D3108" s="11" t="s">
        <v>251</v>
      </c>
      <c r="E3108" s="13" t="s">
        <v>89</v>
      </c>
      <c r="F3108" s="11" t="s">
        <v>577</v>
      </c>
      <c r="G3108" s="11" t="s">
        <v>609</v>
      </c>
      <c r="H3108" s="13">
        <v>100</v>
      </c>
    </row>
    <row r="3109" spans="1:8" x14ac:dyDescent="0.25">
      <c r="A3109" s="10">
        <v>36311</v>
      </c>
      <c r="B3109" s="11" t="s">
        <v>8</v>
      </c>
      <c r="C3109" s="11" t="s">
        <v>9</v>
      </c>
      <c r="D3109" s="11" t="s">
        <v>251</v>
      </c>
      <c r="E3109" s="13" t="s">
        <v>13</v>
      </c>
      <c r="F3109" s="11" t="s">
        <v>161</v>
      </c>
      <c r="G3109" s="11" t="s">
        <v>162</v>
      </c>
      <c r="H3109" s="13">
        <v>426.6</v>
      </c>
    </row>
    <row r="3110" spans="1:8" x14ac:dyDescent="0.25">
      <c r="A3110" s="10">
        <v>36311</v>
      </c>
      <c r="B3110" s="11" t="s">
        <v>8</v>
      </c>
      <c r="C3110" s="11" t="s">
        <v>9</v>
      </c>
      <c r="D3110" s="11" t="s">
        <v>251</v>
      </c>
      <c r="E3110" s="13" t="s">
        <v>13</v>
      </c>
      <c r="F3110" s="11" t="s">
        <v>126</v>
      </c>
      <c r="G3110" s="11" t="s">
        <v>570</v>
      </c>
      <c r="H3110" s="13">
        <v>110</v>
      </c>
    </row>
    <row r="3111" spans="1:8" x14ac:dyDescent="0.25">
      <c r="A3111" s="10">
        <v>36311</v>
      </c>
      <c r="B3111" s="11" t="s">
        <v>8</v>
      </c>
      <c r="C3111" s="11" t="s">
        <v>9</v>
      </c>
      <c r="D3111" s="11" t="s">
        <v>153</v>
      </c>
      <c r="E3111" s="13" t="s">
        <v>13</v>
      </c>
      <c r="F3111" s="11" t="s">
        <v>71</v>
      </c>
      <c r="G3111" s="11" t="s">
        <v>575</v>
      </c>
      <c r="H3111" s="13">
        <v>125</v>
      </c>
    </row>
    <row r="3112" spans="1:8" x14ac:dyDescent="0.25">
      <c r="A3112" s="10">
        <v>36311</v>
      </c>
      <c r="B3112" s="11" t="s">
        <v>8</v>
      </c>
      <c r="C3112" s="11" t="s">
        <v>9</v>
      </c>
      <c r="D3112" s="11" t="s">
        <v>153</v>
      </c>
      <c r="E3112" s="13" t="s">
        <v>13</v>
      </c>
      <c r="F3112" s="11" t="s">
        <v>71</v>
      </c>
      <c r="G3112" s="11" t="s">
        <v>230</v>
      </c>
      <c r="H3112" s="13">
        <v>1999.9</v>
      </c>
    </row>
    <row r="3113" spans="1:8" x14ac:dyDescent="0.25">
      <c r="A3113" s="10">
        <v>36311</v>
      </c>
      <c r="B3113" s="11" t="s">
        <v>8</v>
      </c>
      <c r="C3113" s="11" t="s">
        <v>9</v>
      </c>
      <c r="D3113" s="11" t="s">
        <v>153</v>
      </c>
      <c r="E3113" s="13" t="s">
        <v>13</v>
      </c>
      <c r="F3113" s="11" t="s">
        <v>71</v>
      </c>
      <c r="G3113" s="11" t="s">
        <v>200</v>
      </c>
      <c r="H3113" s="13">
        <v>600</v>
      </c>
    </row>
    <row r="3114" spans="1:8" x14ac:dyDescent="0.25">
      <c r="A3114" s="10">
        <v>36311</v>
      </c>
      <c r="B3114" s="11" t="s">
        <v>8</v>
      </c>
      <c r="C3114" s="11" t="s">
        <v>9</v>
      </c>
      <c r="D3114" s="11" t="s">
        <v>153</v>
      </c>
      <c r="E3114" s="13" t="s">
        <v>13</v>
      </c>
      <c r="F3114" s="11" t="s">
        <v>71</v>
      </c>
      <c r="G3114" s="11" t="s">
        <v>117</v>
      </c>
      <c r="H3114" s="13">
        <v>340</v>
      </c>
    </row>
    <row r="3115" spans="1:8" x14ac:dyDescent="0.25">
      <c r="A3115" s="10">
        <v>36311</v>
      </c>
      <c r="B3115" s="11" t="s">
        <v>8</v>
      </c>
      <c r="C3115" s="11" t="s">
        <v>9</v>
      </c>
      <c r="D3115" s="11" t="s">
        <v>153</v>
      </c>
      <c r="E3115" s="13" t="s">
        <v>13</v>
      </c>
      <c r="F3115" s="11" t="s">
        <v>161</v>
      </c>
      <c r="G3115" s="11" t="s">
        <v>162</v>
      </c>
      <c r="H3115" s="13">
        <v>167.5</v>
      </c>
    </row>
    <row r="3116" spans="1:8" x14ac:dyDescent="0.25">
      <c r="A3116" s="10">
        <v>36311</v>
      </c>
      <c r="B3116" s="11" t="s">
        <v>8</v>
      </c>
      <c r="C3116" s="11" t="s">
        <v>9</v>
      </c>
      <c r="D3116" s="11" t="s">
        <v>153</v>
      </c>
      <c r="E3116" s="13" t="s">
        <v>13</v>
      </c>
      <c r="F3116" s="11" t="s">
        <v>161</v>
      </c>
      <c r="G3116" s="11" t="s">
        <v>167</v>
      </c>
      <c r="H3116" s="13">
        <v>264.89999999999998</v>
      </c>
    </row>
    <row r="3117" spans="1:8" x14ac:dyDescent="0.25">
      <c r="A3117" s="10">
        <v>36311</v>
      </c>
      <c r="B3117" s="11" t="s">
        <v>8</v>
      </c>
      <c r="C3117" s="11" t="s">
        <v>9</v>
      </c>
      <c r="D3117" s="11" t="s">
        <v>153</v>
      </c>
      <c r="E3117" s="13" t="s">
        <v>13</v>
      </c>
      <c r="F3117" s="11" t="s">
        <v>571</v>
      </c>
      <c r="G3117" s="11" t="s">
        <v>364</v>
      </c>
      <c r="H3117" s="13">
        <v>285</v>
      </c>
    </row>
    <row r="3118" spans="1:8" x14ac:dyDescent="0.25">
      <c r="A3118" s="10">
        <v>36311</v>
      </c>
      <c r="B3118" s="11" t="s">
        <v>8</v>
      </c>
      <c r="C3118" s="11" t="s">
        <v>9</v>
      </c>
      <c r="D3118" s="11" t="s">
        <v>153</v>
      </c>
      <c r="E3118" s="13" t="s">
        <v>13</v>
      </c>
      <c r="F3118" s="11" t="s">
        <v>571</v>
      </c>
      <c r="G3118" s="11" t="s">
        <v>572</v>
      </c>
      <c r="H3118" s="13">
        <v>125</v>
      </c>
    </row>
    <row r="3119" spans="1:8" x14ac:dyDescent="0.25">
      <c r="A3119" s="10">
        <v>36311</v>
      </c>
      <c r="B3119" s="11" t="s">
        <v>8</v>
      </c>
      <c r="C3119" s="11" t="s">
        <v>9</v>
      </c>
      <c r="D3119" s="11" t="s">
        <v>153</v>
      </c>
      <c r="E3119" s="13" t="s">
        <v>13</v>
      </c>
      <c r="F3119" s="11" t="s">
        <v>138</v>
      </c>
      <c r="G3119" s="11" t="s">
        <v>205</v>
      </c>
      <c r="H3119" s="13">
        <v>1494.9</v>
      </c>
    </row>
    <row r="3120" spans="1:8" x14ac:dyDescent="0.25">
      <c r="A3120" s="10">
        <v>36311</v>
      </c>
      <c r="B3120" s="11" t="s">
        <v>8</v>
      </c>
      <c r="C3120" s="11" t="s">
        <v>9</v>
      </c>
      <c r="D3120" s="11" t="s">
        <v>153</v>
      </c>
      <c r="E3120" s="13" t="s">
        <v>13</v>
      </c>
      <c r="F3120" s="11" t="s">
        <v>19</v>
      </c>
      <c r="G3120" s="11" t="s">
        <v>589</v>
      </c>
      <c r="H3120" s="13">
        <v>200</v>
      </c>
    </row>
    <row r="3121" spans="1:8" x14ac:dyDescent="0.25">
      <c r="A3121" s="10">
        <v>36311</v>
      </c>
      <c r="B3121" s="11" t="s">
        <v>8</v>
      </c>
      <c r="C3121" s="11" t="s">
        <v>9</v>
      </c>
      <c r="D3121" s="11" t="s">
        <v>153</v>
      </c>
      <c r="E3121" s="13" t="s">
        <v>13</v>
      </c>
      <c r="F3121" s="11" t="s">
        <v>19</v>
      </c>
      <c r="G3121" s="11" t="s">
        <v>573</v>
      </c>
      <c r="H3121" s="13">
        <v>1815</v>
      </c>
    </row>
    <row r="3122" spans="1:8" x14ac:dyDescent="0.25">
      <c r="A3122" s="10">
        <v>36311</v>
      </c>
      <c r="B3122" s="11" t="s">
        <v>8</v>
      </c>
      <c r="C3122" s="11" t="s">
        <v>9</v>
      </c>
      <c r="D3122" s="11" t="s">
        <v>153</v>
      </c>
      <c r="E3122" s="13" t="s">
        <v>13</v>
      </c>
      <c r="F3122" s="11" t="s">
        <v>19</v>
      </c>
      <c r="G3122" s="11" t="s">
        <v>574</v>
      </c>
      <c r="H3122" s="13">
        <v>200</v>
      </c>
    </row>
    <row r="3123" spans="1:8" x14ac:dyDescent="0.25">
      <c r="A3123" s="10">
        <v>36311</v>
      </c>
      <c r="B3123" s="11" t="s">
        <v>8</v>
      </c>
      <c r="C3123" s="11" t="s">
        <v>9</v>
      </c>
      <c r="D3123" s="11" t="s">
        <v>153</v>
      </c>
      <c r="E3123" s="13" t="s">
        <v>13</v>
      </c>
      <c r="F3123" s="11" t="s">
        <v>34</v>
      </c>
      <c r="G3123" s="11" t="s">
        <v>36</v>
      </c>
      <c r="H3123" s="13">
        <v>654.20000000000005</v>
      </c>
    </row>
    <row r="3124" spans="1:8" x14ac:dyDescent="0.25">
      <c r="A3124" s="10">
        <v>36311</v>
      </c>
      <c r="B3124" s="11" t="s">
        <v>8</v>
      </c>
      <c r="C3124" s="11" t="s">
        <v>9</v>
      </c>
      <c r="D3124" s="11" t="s">
        <v>153</v>
      </c>
      <c r="E3124" s="13" t="s">
        <v>13</v>
      </c>
      <c r="F3124" s="11" t="s">
        <v>14</v>
      </c>
      <c r="G3124" s="11" t="s">
        <v>94</v>
      </c>
      <c r="H3124" s="13">
        <v>200</v>
      </c>
    </row>
    <row r="3125" spans="1:8" x14ac:dyDescent="0.25">
      <c r="A3125" s="10">
        <v>36311</v>
      </c>
      <c r="B3125" s="11" t="s">
        <v>8</v>
      </c>
      <c r="C3125" s="11" t="s">
        <v>9</v>
      </c>
      <c r="D3125" s="11" t="s">
        <v>153</v>
      </c>
      <c r="E3125" s="13" t="s">
        <v>13</v>
      </c>
      <c r="F3125" s="11" t="s">
        <v>11</v>
      </c>
      <c r="G3125" s="11" t="s">
        <v>150</v>
      </c>
      <c r="H3125" s="13">
        <v>2540</v>
      </c>
    </row>
    <row r="3126" spans="1:8" x14ac:dyDescent="0.25">
      <c r="A3126" s="10">
        <v>36311</v>
      </c>
      <c r="B3126" s="11" t="s">
        <v>8</v>
      </c>
      <c r="C3126" s="11" t="s">
        <v>9</v>
      </c>
      <c r="D3126" s="11" t="s">
        <v>153</v>
      </c>
      <c r="E3126" s="13" t="s">
        <v>13</v>
      </c>
      <c r="F3126" s="11" t="s">
        <v>11</v>
      </c>
      <c r="G3126" s="11" t="s">
        <v>576</v>
      </c>
      <c r="H3126" s="13">
        <v>2277</v>
      </c>
    </row>
    <row r="3127" spans="1:8" x14ac:dyDescent="0.25">
      <c r="A3127" s="10">
        <v>36311</v>
      </c>
      <c r="B3127" s="11" t="s">
        <v>8</v>
      </c>
      <c r="C3127" s="11" t="s">
        <v>9</v>
      </c>
      <c r="D3127" s="11" t="s">
        <v>153</v>
      </c>
      <c r="E3127" s="13" t="s">
        <v>13</v>
      </c>
      <c r="F3127" s="11" t="s">
        <v>126</v>
      </c>
      <c r="G3127" s="11" t="s">
        <v>570</v>
      </c>
      <c r="H3127" s="13">
        <v>225</v>
      </c>
    </row>
    <row r="3128" spans="1:8" x14ac:dyDescent="0.25">
      <c r="A3128" s="10">
        <v>36311</v>
      </c>
      <c r="B3128" s="11" t="s">
        <v>8</v>
      </c>
      <c r="C3128" s="11" t="s">
        <v>9</v>
      </c>
      <c r="D3128" s="11" t="s">
        <v>10</v>
      </c>
      <c r="E3128" s="13" t="s">
        <v>89</v>
      </c>
      <c r="F3128" s="11" t="s">
        <v>90</v>
      </c>
      <c r="G3128" s="11" t="s">
        <v>90</v>
      </c>
      <c r="H3128" s="13">
        <v>2865</v>
      </c>
    </row>
    <row r="3129" spans="1:8" x14ac:dyDescent="0.25">
      <c r="A3129" s="10">
        <v>36311</v>
      </c>
      <c r="B3129" s="11" t="s">
        <v>8</v>
      </c>
      <c r="C3129" s="11" t="s">
        <v>9</v>
      </c>
      <c r="D3129" s="11" t="s">
        <v>10</v>
      </c>
      <c r="E3129" s="13" t="s">
        <v>89</v>
      </c>
      <c r="F3129" s="11" t="s">
        <v>102</v>
      </c>
      <c r="G3129" s="11" t="s">
        <v>106</v>
      </c>
      <c r="H3129" s="13">
        <v>2757.5</v>
      </c>
    </row>
    <row r="3130" spans="1:8" x14ac:dyDescent="0.25">
      <c r="A3130" s="10">
        <v>36311</v>
      </c>
      <c r="B3130" s="11" t="s">
        <v>8</v>
      </c>
      <c r="C3130" s="11" t="s">
        <v>9</v>
      </c>
      <c r="D3130" s="11" t="s">
        <v>10</v>
      </c>
      <c r="E3130" s="13" t="s">
        <v>89</v>
      </c>
      <c r="F3130" s="11" t="s">
        <v>102</v>
      </c>
      <c r="G3130" s="11" t="s">
        <v>103</v>
      </c>
      <c r="H3130" s="13">
        <v>1416.8</v>
      </c>
    </row>
    <row r="3131" spans="1:8" x14ac:dyDescent="0.25">
      <c r="A3131" s="10">
        <v>36311</v>
      </c>
      <c r="B3131" s="11" t="s">
        <v>8</v>
      </c>
      <c r="C3131" s="11" t="s">
        <v>9</v>
      </c>
      <c r="D3131" s="11" t="s">
        <v>10</v>
      </c>
      <c r="E3131" s="13" t="s">
        <v>89</v>
      </c>
      <c r="F3131" s="11" t="s">
        <v>577</v>
      </c>
      <c r="G3131" s="11" t="s">
        <v>578</v>
      </c>
      <c r="H3131" s="13">
        <v>300</v>
      </c>
    </row>
    <row r="3132" spans="1:8" x14ac:dyDescent="0.25">
      <c r="A3132" s="10">
        <v>36311</v>
      </c>
      <c r="B3132" s="11" t="s">
        <v>8</v>
      </c>
      <c r="C3132" s="11" t="s">
        <v>9</v>
      </c>
      <c r="D3132" s="11" t="s">
        <v>10</v>
      </c>
      <c r="E3132" s="13" t="s">
        <v>89</v>
      </c>
      <c r="F3132" s="11" t="s">
        <v>577</v>
      </c>
      <c r="G3132" s="11" t="s">
        <v>606</v>
      </c>
      <c r="H3132" s="13">
        <v>100</v>
      </c>
    </row>
    <row r="3133" spans="1:8" x14ac:dyDescent="0.25">
      <c r="A3133" s="10">
        <v>36311</v>
      </c>
      <c r="B3133" s="11" t="s">
        <v>8</v>
      </c>
      <c r="C3133" s="11" t="s">
        <v>9</v>
      </c>
      <c r="D3133" s="11" t="s">
        <v>10</v>
      </c>
      <c r="E3133" s="13" t="s">
        <v>89</v>
      </c>
      <c r="F3133" s="11" t="s">
        <v>577</v>
      </c>
      <c r="G3133" s="11" t="s">
        <v>569</v>
      </c>
      <c r="H3133" s="13">
        <v>650</v>
      </c>
    </row>
    <row r="3134" spans="1:8" x14ac:dyDescent="0.25">
      <c r="A3134" s="10">
        <v>36311</v>
      </c>
      <c r="B3134" s="11" t="s">
        <v>8</v>
      </c>
      <c r="C3134" s="11" t="s">
        <v>9</v>
      </c>
      <c r="D3134" s="11" t="s">
        <v>10</v>
      </c>
      <c r="E3134" s="13" t="s">
        <v>89</v>
      </c>
      <c r="F3134" s="11" t="s">
        <v>577</v>
      </c>
      <c r="G3134" s="11" t="s">
        <v>609</v>
      </c>
      <c r="H3134" s="13">
        <v>100</v>
      </c>
    </row>
    <row r="3135" spans="1:8" x14ac:dyDescent="0.25">
      <c r="A3135" s="10">
        <v>36311</v>
      </c>
      <c r="B3135" s="11" t="s">
        <v>8</v>
      </c>
      <c r="C3135" s="11" t="s">
        <v>9</v>
      </c>
      <c r="D3135" s="11" t="s">
        <v>10</v>
      </c>
      <c r="E3135" s="13" t="s">
        <v>13</v>
      </c>
      <c r="F3135" s="11" t="s">
        <v>29</v>
      </c>
      <c r="G3135" s="11" t="s">
        <v>579</v>
      </c>
      <c r="H3135" s="13">
        <v>300</v>
      </c>
    </row>
    <row r="3136" spans="1:8" x14ac:dyDescent="0.25">
      <c r="A3136" s="10">
        <v>36311</v>
      </c>
      <c r="B3136" s="11" t="s">
        <v>8</v>
      </c>
      <c r="C3136" s="11" t="s">
        <v>9</v>
      </c>
      <c r="D3136" s="11" t="s">
        <v>10</v>
      </c>
      <c r="E3136" s="13" t="s">
        <v>13</v>
      </c>
      <c r="F3136" s="11" t="s">
        <v>29</v>
      </c>
      <c r="G3136" s="11" t="s">
        <v>30</v>
      </c>
      <c r="H3136" s="13">
        <v>2769</v>
      </c>
    </row>
    <row r="3137" spans="1:8" x14ac:dyDescent="0.25">
      <c r="A3137" s="10">
        <v>36311</v>
      </c>
      <c r="B3137" s="11" t="s">
        <v>8</v>
      </c>
      <c r="C3137" s="11" t="s">
        <v>9</v>
      </c>
      <c r="D3137" s="11" t="s">
        <v>10</v>
      </c>
      <c r="E3137" s="13" t="s">
        <v>13</v>
      </c>
      <c r="F3137" s="11" t="s">
        <v>29</v>
      </c>
      <c r="G3137" s="11" t="s">
        <v>607</v>
      </c>
      <c r="H3137" s="13">
        <v>200</v>
      </c>
    </row>
    <row r="3138" spans="1:8" x14ac:dyDescent="0.25">
      <c r="A3138" s="10">
        <v>36311</v>
      </c>
      <c r="B3138" s="11" t="s">
        <v>8</v>
      </c>
      <c r="C3138" s="11" t="s">
        <v>9</v>
      </c>
      <c r="D3138" s="11" t="s">
        <v>10</v>
      </c>
      <c r="E3138" s="13" t="s">
        <v>13</v>
      </c>
      <c r="F3138" s="11" t="s">
        <v>71</v>
      </c>
      <c r="G3138" s="11" t="s">
        <v>580</v>
      </c>
      <c r="H3138" s="13">
        <v>4117</v>
      </c>
    </row>
    <row r="3139" spans="1:8" x14ac:dyDescent="0.25">
      <c r="A3139" s="10">
        <v>36311</v>
      </c>
      <c r="B3139" s="11" t="s">
        <v>8</v>
      </c>
      <c r="C3139" s="11" t="s">
        <v>9</v>
      </c>
      <c r="D3139" s="11" t="s">
        <v>10</v>
      </c>
      <c r="E3139" s="13" t="s">
        <v>13</v>
      </c>
      <c r="F3139" s="11" t="s">
        <v>71</v>
      </c>
      <c r="G3139" s="11" t="s">
        <v>575</v>
      </c>
      <c r="H3139" s="13">
        <v>2525.3000000000002</v>
      </c>
    </row>
    <row r="3140" spans="1:8" x14ac:dyDescent="0.25">
      <c r="A3140" s="10">
        <v>36311</v>
      </c>
      <c r="B3140" s="11" t="s">
        <v>8</v>
      </c>
      <c r="C3140" s="11" t="s">
        <v>9</v>
      </c>
      <c r="D3140" s="11" t="s">
        <v>10</v>
      </c>
      <c r="E3140" s="13" t="s">
        <v>13</v>
      </c>
      <c r="F3140" s="11" t="s">
        <v>71</v>
      </c>
      <c r="G3140" s="11" t="s">
        <v>69</v>
      </c>
      <c r="H3140" s="13">
        <v>4508.8</v>
      </c>
    </row>
    <row r="3141" spans="1:8" x14ac:dyDescent="0.25">
      <c r="A3141" s="10">
        <v>36311</v>
      </c>
      <c r="B3141" s="11" t="s">
        <v>8</v>
      </c>
      <c r="C3141" s="11" t="s">
        <v>9</v>
      </c>
      <c r="D3141" s="11" t="s">
        <v>10</v>
      </c>
      <c r="E3141" s="13" t="s">
        <v>13</v>
      </c>
      <c r="F3141" s="11" t="s">
        <v>71</v>
      </c>
      <c r="G3141" s="11" t="s">
        <v>230</v>
      </c>
      <c r="H3141" s="13">
        <v>1554.6</v>
      </c>
    </row>
    <row r="3142" spans="1:8" x14ac:dyDescent="0.25">
      <c r="A3142" s="10">
        <v>36311</v>
      </c>
      <c r="B3142" s="11" t="s">
        <v>8</v>
      </c>
      <c r="C3142" s="11" t="s">
        <v>9</v>
      </c>
      <c r="D3142" s="11" t="s">
        <v>10</v>
      </c>
      <c r="E3142" s="13" t="s">
        <v>13</v>
      </c>
      <c r="F3142" s="11" t="s">
        <v>71</v>
      </c>
      <c r="G3142" s="11" t="s">
        <v>200</v>
      </c>
      <c r="H3142" s="13">
        <v>2660</v>
      </c>
    </row>
    <row r="3143" spans="1:8" x14ac:dyDescent="0.25">
      <c r="A3143" s="10">
        <v>36311</v>
      </c>
      <c r="B3143" s="11" t="s">
        <v>8</v>
      </c>
      <c r="C3143" s="11" t="s">
        <v>9</v>
      </c>
      <c r="D3143" s="11" t="s">
        <v>10</v>
      </c>
      <c r="E3143" s="13" t="s">
        <v>13</v>
      </c>
      <c r="F3143" s="11" t="s">
        <v>71</v>
      </c>
      <c r="G3143" s="11" t="s">
        <v>117</v>
      </c>
      <c r="H3143" s="13">
        <v>3362.4</v>
      </c>
    </row>
    <row r="3144" spans="1:8" x14ac:dyDescent="0.25">
      <c r="A3144" s="10">
        <v>36311</v>
      </c>
      <c r="B3144" s="11" t="s">
        <v>8</v>
      </c>
      <c r="C3144" s="11" t="s">
        <v>9</v>
      </c>
      <c r="D3144" s="11" t="s">
        <v>10</v>
      </c>
      <c r="E3144" s="13" t="s">
        <v>13</v>
      </c>
      <c r="F3144" s="11" t="s">
        <v>161</v>
      </c>
      <c r="G3144" s="11" t="s">
        <v>581</v>
      </c>
      <c r="H3144" s="13">
        <v>1335</v>
      </c>
    </row>
    <row r="3145" spans="1:8" x14ac:dyDescent="0.25">
      <c r="A3145" s="10">
        <v>36311</v>
      </c>
      <c r="B3145" s="11" t="s">
        <v>8</v>
      </c>
      <c r="C3145" s="11" t="s">
        <v>9</v>
      </c>
      <c r="D3145" s="11" t="s">
        <v>10</v>
      </c>
      <c r="E3145" s="13" t="s">
        <v>13</v>
      </c>
      <c r="F3145" s="11" t="s">
        <v>161</v>
      </c>
      <c r="G3145" s="11" t="s">
        <v>162</v>
      </c>
      <c r="H3145" s="13">
        <v>1519.6</v>
      </c>
    </row>
    <row r="3146" spans="1:8" x14ac:dyDescent="0.25">
      <c r="A3146" s="10">
        <v>36311</v>
      </c>
      <c r="B3146" s="11" t="s">
        <v>8</v>
      </c>
      <c r="C3146" s="11" t="s">
        <v>9</v>
      </c>
      <c r="D3146" s="11" t="s">
        <v>10</v>
      </c>
      <c r="E3146" s="13" t="s">
        <v>13</v>
      </c>
      <c r="F3146" s="11" t="s">
        <v>161</v>
      </c>
      <c r="G3146" s="11" t="s">
        <v>582</v>
      </c>
      <c r="H3146" s="13">
        <v>1842.3</v>
      </c>
    </row>
    <row r="3147" spans="1:8" x14ac:dyDescent="0.25">
      <c r="A3147" s="10">
        <v>36311</v>
      </c>
      <c r="B3147" s="11" t="s">
        <v>8</v>
      </c>
      <c r="C3147" s="11" t="s">
        <v>9</v>
      </c>
      <c r="D3147" s="11" t="s">
        <v>10</v>
      </c>
      <c r="E3147" s="13" t="s">
        <v>13</v>
      </c>
      <c r="F3147" s="11" t="s">
        <v>161</v>
      </c>
      <c r="G3147" s="11" t="s">
        <v>167</v>
      </c>
      <c r="H3147" s="13">
        <v>8688.9</v>
      </c>
    </row>
    <row r="3148" spans="1:8" x14ac:dyDescent="0.25">
      <c r="A3148" s="10">
        <v>36311</v>
      </c>
      <c r="B3148" s="11" t="s">
        <v>8</v>
      </c>
      <c r="C3148" s="11" t="s">
        <v>9</v>
      </c>
      <c r="D3148" s="11" t="s">
        <v>10</v>
      </c>
      <c r="E3148" s="13" t="s">
        <v>13</v>
      </c>
      <c r="F3148" s="11" t="s">
        <v>571</v>
      </c>
      <c r="G3148" s="11" t="s">
        <v>364</v>
      </c>
      <c r="H3148" s="13">
        <v>430</v>
      </c>
    </row>
    <row r="3149" spans="1:8" x14ac:dyDescent="0.25">
      <c r="A3149" s="10">
        <v>36311</v>
      </c>
      <c r="B3149" s="11" t="s">
        <v>8</v>
      </c>
      <c r="C3149" s="11" t="s">
        <v>9</v>
      </c>
      <c r="D3149" s="11" t="s">
        <v>10</v>
      </c>
      <c r="E3149" s="13" t="s">
        <v>13</v>
      </c>
      <c r="F3149" s="11" t="s">
        <v>571</v>
      </c>
      <c r="G3149" s="11" t="s">
        <v>133</v>
      </c>
      <c r="H3149" s="13">
        <v>4744.2</v>
      </c>
    </row>
    <row r="3150" spans="1:8" x14ac:dyDescent="0.25">
      <c r="A3150" s="10">
        <v>36311</v>
      </c>
      <c r="B3150" s="11" t="s">
        <v>8</v>
      </c>
      <c r="C3150" s="11" t="s">
        <v>9</v>
      </c>
      <c r="D3150" s="11" t="s">
        <v>10</v>
      </c>
      <c r="E3150" s="13" t="s">
        <v>13</v>
      </c>
      <c r="F3150" s="11" t="s">
        <v>571</v>
      </c>
      <c r="G3150" s="11" t="s">
        <v>572</v>
      </c>
      <c r="H3150" s="13">
        <v>4834.7</v>
      </c>
    </row>
    <row r="3151" spans="1:8" x14ac:dyDescent="0.25">
      <c r="A3151" s="10">
        <v>36311</v>
      </c>
      <c r="B3151" s="11" t="s">
        <v>8</v>
      </c>
      <c r="C3151" s="11" t="s">
        <v>9</v>
      </c>
      <c r="D3151" s="11" t="s">
        <v>10</v>
      </c>
      <c r="E3151" s="13" t="s">
        <v>13</v>
      </c>
      <c r="F3151" s="11" t="s">
        <v>138</v>
      </c>
      <c r="G3151" s="11" t="s">
        <v>205</v>
      </c>
      <c r="H3151" s="13">
        <v>8762.4</v>
      </c>
    </row>
    <row r="3152" spans="1:8" x14ac:dyDescent="0.25">
      <c r="A3152" s="10">
        <v>36311</v>
      </c>
      <c r="B3152" s="11" t="s">
        <v>8</v>
      </c>
      <c r="C3152" s="11" t="s">
        <v>9</v>
      </c>
      <c r="D3152" s="11" t="s">
        <v>10</v>
      </c>
      <c r="E3152" s="13" t="s">
        <v>13</v>
      </c>
      <c r="F3152" s="11" t="s">
        <v>138</v>
      </c>
      <c r="G3152" s="11" t="s">
        <v>583</v>
      </c>
      <c r="H3152" s="13">
        <v>227.2</v>
      </c>
    </row>
    <row r="3153" spans="1:8" x14ac:dyDescent="0.25">
      <c r="A3153" s="10">
        <v>36311</v>
      </c>
      <c r="B3153" s="11" t="s">
        <v>8</v>
      </c>
      <c r="C3153" s="11" t="s">
        <v>9</v>
      </c>
      <c r="D3153" s="11" t="s">
        <v>10</v>
      </c>
      <c r="E3153" s="13" t="s">
        <v>13</v>
      </c>
      <c r="F3153" s="11" t="s">
        <v>138</v>
      </c>
      <c r="G3153" s="11" t="s">
        <v>584</v>
      </c>
      <c r="H3153" s="13">
        <v>250</v>
      </c>
    </row>
    <row r="3154" spans="1:8" x14ac:dyDescent="0.25">
      <c r="A3154" s="10">
        <v>36311</v>
      </c>
      <c r="B3154" s="11" t="s">
        <v>8</v>
      </c>
      <c r="C3154" s="11" t="s">
        <v>9</v>
      </c>
      <c r="D3154" s="11" t="s">
        <v>10</v>
      </c>
      <c r="E3154" s="13" t="s">
        <v>13</v>
      </c>
      <c r="F3154" s="11" t="s">
        <v>138</v>
      </c>
      <c r="G3154" s="11" t="s">
        <v>139</v>
      </c>
      <c r="H3154" s="13">
        <v>3034.7</v>
      </c>
    </row>
    <row r="3155" spans="1:8" x14ac:dyDescent="0.25">
      <c r="A3155" s="10">
        <v>36311</v>
      </c>
      <c r="B3155" s="11" t="s">
        <v>8</v>
      </c>
      <c r="C3155" s="11" t="s">
        <v>9</v>
      </c>
      <c r="D3155" s="11" t="s">
        <v>10</v>
      </c>
      <c r="E3155" s="13" t="s">
        <v>13</v>
      </c>
      <c r="F3155" s="11" t="s">
        <v>138</v>
      </c>
      <c r="G3155" s="11" t="s">
        <v>585</v>
      </c>
      <c r="H3155" s="13">
        <v>865</v>
      </c>
    </row>
    <row r="3156" spans="1:8" x14ac:dyDescent="0.25">
      <c r="A3156" s="10">
        <v>36311</v>
      </c>
      <c r="B3156" s="11" t="s">
        <v>8</v>
      </c>
      <c r="C3156" s="11" t="s">
        <v>9</v>
      </c>
      <c r="D3156" s="11" t="s">
        <v>10</v>
      </c>
      <c r="E3156" s="13" t="s">
        <v>13</v>
      </c>
      <c r="F3156" s="11" t="s">
        <v>111</v>
      </c>
      <c r="G3156" s="11" t="s">
        <v>112</v>
      </c>
      <c r="H3156" s="13">
        <v>11410.2</v>
      </c>
    </row>
    <row r="3157" spans="1:8" x14ac:dyDescent="0.25">
      <c r="A3157" s="10">
        <v>36311</v>
      </c>
      <c r="B3157" s="11" t="s">
        <v>8</v>
      </c>
      <c r="C3157" s="11" t="s">
        <v>9</v>
      </c>
      <c r="D3157" s="11" t="s">
        <v>10</v>
      </c>
      <c r="E3157" s="13" t="s">
        <v>13</v>
      </c>
      <c r="F3157" s="11" t="s">
        <v>111</v>
      </c>
      <c r="G3157" s="11" t="s">
        <v>267</v>
      </c>
      <c r="H3157" s="13">
        <v>2381.3000000000002</v>
      </c>
    </row>
    <row r="3158" spans="1:8" x14ac:dyDescent="0.25">
      <c r="A3158" s="10">
        <v>36311</v>
      </c>
      <c r="B3158" s="11" t="s">
        <v>8</v>
      </c>
      <c r="C3158" s="11" t="s">
        <v>9</v>
      </c>
      <c r="D3158" s="11" t="s">
        <v>10</v>
      </c>
      <c r="E3158" s="13" t="s">
        <v>13</v>
      </c>
      <c r="F3158" s="11" t="s">
        <v>111</v>
      </c>
      <c r="G3158" s="11" t="s">
        <v>356</v>
      </c>
      <c r="H3158" s="13">
        <v>2147.1999999999998</v>
      </c>
    </row>
    <row r="3159" spans="1:8" x14ac:dyDescent="0.25">
      <c r="A3159" s="10">
        <v>36311</v>
      </c>
      <c r="B3159" s="11" t="s">
        <v>8</v>
      </c>
      <c r="C3159" s="11" t="s">
        <v>9</v>
      </c>
      <c r="D3159" s="11" t="s">
        <v>10</v>
      </c>
      <c r="E3159" s="13" t="s">
        <v>13</v>
      </c>
      <c r="F3159" s="11" t="s">
        <v>111</v>
      </c>
      <c r="G3159" s="11" t="s">
        <v>586</v>
      </c>
      <c r="H3159" s="13">
        <v>837</v>
      </c>
    </row>
    <row r="3160" spans="1:8" x14ac:dyDescent="0.25">
      <c r="A3160" s="10">
        <v>36311</v>
      </c>
      <c r="B3160" s="11" t="s">
        <v>8</v>
      </c>
      <c r="C3160" s="11" t="s">
        <v>9</v>
      </c>
      <c r="D3160" s="11" t="s">
        <v>10</v>
      </c>
      <c r="E3160" s="13" t="s">
        <v>13</v>
      </c>
      <c r="F3160" s="11" t="s">
        <v>248</v>
      </c>
      <c r="G3160" s="11" t="s">
        <v>262</v>
      </c>
      <c r="H3160" s="13">
        <v>7131.2</v>
      </c>
    </row>
    <row r="3161" spans="1:8" x14ac:dyDescent="0.25">
      <c r="A3161" s="10">
        <v>36311</v>
      </c>
      <c r="B3161" s="11" t="s">
        <v>8</v>
      </c>
      <c r="C3161" s="11" t="s">
        <v>9</v>
      </c>
      <c r="D3161" s="11" t="s">
        <v>10</v>
      </c>
      <c r="E3161" s="13" t="s">
        <v>13</v>
      </c>
      <c r="F3161" s="11" t="s">
        <v>248</v>
      </c>
      <c r="G3161" s="11" t="s">
        <v>587</v>
      </c>
      <c r="H3161" s="13">
        <v>5250</v>
      </c>
    </row>
    <row r="3162" spans="1:8" x14ac:dyDescent="0.25">
      <c r="A3162" s="10">
        <v>36311</v>
      </c>
      <c r="B3162" s="11" t="s">
        <v>8</v>
      </c>
      <c r="C3162" s="11" t="s">
        <v>9</v>
      </c>
      <c r="D3162" s="11" t="s">
        <v>10</v>
      </c>
      <c r="E3162" s="13" t="s">
        <v>13</v>
      </c>
      <c r="F3162" s="11" t="s">
        <v>248</v>
      </c>
      <c r="G3162" s="11" t="s">
        <v>588</v>
      </c>
      <c r="H3162" s="13">
        <v>3816.5</v>
      </c>
    </row>
    <row r="3163" spans="1:8" x14ac:dyDescent="0.25">
      <c r="A3163" s="10">
        <v>36311</v>
      </c>
      <c r="B3163" s="11" t="s">
        <v>8</v>
      </c>
      <c r="C3163" s="11" t="s">
        <v>9</v>
      </c>
      <c r="D3163" s="11" t="s">
        <v>10</v>
      </c>
      <c r="E3163" s="13" t="s">
        <v>13</v>
      </c>
      <c r="F3163" s="11" t="s">
        <v>248</v>
      </c>
      <c r="G3163" s="11" t="s">
        <v>43</v>
      </c>
      <c r="H3163" s="13">
        <v>2184.1</v>
      </c>
    </row>
    <row r="3164" spans="1:8" x14ac:dyDescent="0.25">
      <c r="A3164" s="10">
        <v>36311</v>
      </c>
      <c r="B3164" s="11" t="s">
        <v>8</v>
      </c>
      <c r="C3164" s="11" t="s">
        <v>9</v>
      </c>
      <c r="D3164" s="11" t="s">
        <v>10</v>
      </c>
      <c r="E3164" s="13" t="s">
        <v>13</v>
      </c>
      <c r="F3164" s="11" t="s">
        <v>19</v>
      </c>
      <c r="G3164" s="11" t="s">
        <v>589</v>
      </c>
      <c r="H3164" s="13">
        <v>1480</v>
      </c>
    </row>
    <row r="3165" spans="1:8" x14ac:dyDescent="0.25">
      <c r="A3165" s="10">
        <v>36311</v>
      </c>
      <c r="B3165" s="11" t="s">
        <v>8</v>
      </c>
      <c r="C3165" s="11" t="s">
        <v>9</v>
      </c>
      <c r="D3165" s="11" t="s">
        <v>10</v>
      </c>
      <c r="E3165" s="13" t="s">
        <v>13</v>
      </c>
      <c r="F3165" s="11" t="s">
        <v>19</v>
      </c>
      <c r="G3165" s="11" t="s">
        <v>573</v>
      </c>
      <c r="H3165" s="13">
        <v>13648.8</v>
      </c>
    </row>
    <row r="3166" spans="1:8" x14ac:dyDescent="0.25">
      <c r="A3166" s="10">
        <v>36311</v>
      </c>
      <c r="B3166" s="11" t="s">
        <v>8</v>
      </c>
      <c r="C3166" s="11" t="s">
        <v>9</v>
      </c>
      <c r="D3166" s="11" t="s">
        <v>10</v>
      </c>
      <c r="E3166" s="13" t="s">
        <v>13</v>
      </c>
      <c r="F3166" s="11" t="s">
        <v>19</v>
      </c>
      <c r="G3166" s="11" t="s">
        <v>590</v>
      </c>
      <c r="H3166" s="13">
        <v>2070.8000000000002</v>
      </c>
    </row>
    <row r="3167" spans="1:8" x14ac:dyDescent="0.25">
      <c r="A3167" s="10">
        <v>36311</v>
      </c>
      <c r="B3167" s="11" t="s">
        <v>8</v>
      </c>
      <c r="C3167" s="11" t="s">
        <v>9</v>
      </c>
      <c r="D3167" s="11" t="s">
        <v>10</v>
      </c>
      <c r="E3167" s="13" t="s">
        <v>13</v>
      </c>
      <c r="F3167" s="11" t="s">
        <v>19</v>
      </c>
      <c r="G3167" s="11" t="s">
        <v>574</v>
      </c>
      <c r="H3167" s="13">
        <v>11551.5</v>
      </c>
    </row>
    <row r="3168" spans="1:8" x14ac:dyDescent="0.25">
      <c r="A3168" s="10">
        <v>36311</v>
      </c>
      <c r="B3168" s="11" t="s">
        <v>8</v>
      </c>
      <c r="C3168" s="11" t="s">
        <v>9</v>
      </c>
      <c r="D3168" s="11" t="s">
        <v>10</v>
      </c>
      <c r="E3168" s="13" t="s">
        <v>13</v>
      </c>
      <c r="F3168" s="11" t="s">
        <v>19</v>
      </c>
      <c r="G3168" s="11" t="s">
        <v>21</v>
      </c>
      <c r="H3168" s="13">
        <v>2458.6</v>
      </c>
    </row>
    <row r="3169" spans="1:8" x14ac:dyDescent="0.25">
      <c r="A3169" s="10">
        <v>36311</v>
      </c>
      <c r="B3169" s="11" t="s">
        <v>8</v>
      </c>
      <c r="C3169" s="11" t="s">
        <v>9</v>
      </c>
      <c r="D3169" s="11" t="s">
        <v>10</v>
      </c>
      <c r="E3169" s="13" t="s">
        <v>13</v>
      </c>
      <c r="F3169" s="11" t="s">
        <v>591</v>
      </c>
      <c r="G3169" s="11" t="s">
        <v>608</v>
      </c>
      <c r="H3169" s="13">
        <v>375</v>
      </c>
    </row>
    <row r="3170" spans="1:8" x14ac:dyDescent="0.25">
      <c r="A3170" s="10">
        <v>36311</v>
      </c>
      <c r="B3170" s="11" t="s">
        <v>8</v>
      </c>
      <c r="C3170" s="11" t="s">
        <v>9</v>
      </c>
      <c r="D3170" s="11" t="s">
        <v>10</v>
      </c>
      <c r="E3170" s="13" t="s">
        <v>13</v>
      </c>
      <c r="F3170" s="11" t="s">
        <v>591</v>
      </c>
      <c r="G3170" s="11" t="s">
        <v>592</v>
      </c>
      <c r="H3170" s="13">
        <v>1760</v>
      </c>
    </row>
    <row r="3171" spans="1:8" x14ac:dyDescent="0.25">
      <c r="A3171" s="10">
        <v>36311</v>
      </c>
      <c r="B3171" s="11" t="s">
        <v>8</v>
      </c>
      <c r="C3171" s="11" t="s">
        <v>9</v>
      </c>
      <c r="D3171" s="11" t="s">
        <v>10</v>
      </c>
      <c r="E3171" s="13" t="s">
        <v>13</v>
      </c>
      <c r="F3171" s="11" t="s">
        <v>34</v>
      </c>
      <c r="G3171" s="11" t="s">
        <v>593</v>
      </c>
      <c r="H3171" s="13">
        <v>117.5</v>
      </c>
    </row>
    <row r="3172" spans="1:8" x14ac:dyDescent="0.25">
      <c r="A3172" s="10">
        <v>36311</v>
      </c>
      <c r="B3172" s="11" t="s">
        <v>8</v>
      </c>
      <c r="C3172" s="11" t="s">
        <v>9</v>
      </c>
      <c r="D3172" s="11" t="s">
        <v>10</v>
      </c>
      <c r="E3172" s="13" t="s">
        <v>13</v>
      </c>
      <c r="F3172" s="11" t="s">
        <v>34</v>
      </c>
      <c r="G3172" s="11" t="s">
        <v>171</v>
      </c>
      <c r="H3172" s="13">
        <v>1903</v>
      </c>
    </row>
    <row r="3173" spans="1:8" x14ac:dyDescent="0.25">
      <c r="A3173" s="10">
        <v>36311</v>
      </c>
      <c r="B3173" s="11" t="s">
        <v>8</v>
      </c>
      <c r="C3173" s="11" t="s">
        <v>9</v>
      </c>
      <c r="D3173" s="11" t="s">
        <v>10</v>
      </c>
      <c r="E3173" s="13" t="s">
        <v>13</v>
      </c>
      <c r="F3173" s="11" t="s">
        <v>34</v>
      </c>
      <c r="G3173" s="11" t="s">
        <v>57</v>
      </c>
      <c r="H3173" s="13">
        <v>4767.5</v>
      </c>
    </row>
    <row r="3174" spans="1:8" x14ac:dyDescent="0.25">
      <c r="A3174" s="10">
        <v>36311</v>
      </c>
      <c r="B3174" s="11" t="s">
        <v>8</v>
      </c>
      <c r="C3174" s="11" t="s">
        <v>9</v>
      </c>
      <c r="D3174" s="11" t="s">
        <v>10</v>
      </c>
      <c r="E3174" s="13" t="s">
        <v>13</v>
      </c>
      <c r="F3174" s="11" t="s">
        <v>34</v>
      </c>
      <c r="G3174" s="11" t="s">
        <v>47</v>
      </c>
      <c r="H3174" s="13">
        <v>2238.1</v>
      </c>
    </row>
    <row r="3175" spans="1:8" x14ac:dyDescent="0.25">
      <c r="A3175" s="10">
        <v>36311</v>
      </c>
      <c r="B3175" s="11" t="s">
        <v>8</v>
      </c>
      <c r="C3175" s="11" t="s">
        <v>9</v>
      </c>
      <c r="D3175" s="11" t="s">
        <v>10</v>
      </c>
      <c r="E3175" s="13" t="s">
        <v>13</v>
      </c>
      <c r="F3175" s="11" t="s">
        <v>34</v>
      </c>
      <c r="G3175" s="11" t="s">
        <v>36</v>
      </c>
      <c r="H3175" s="13">
        <v>9451</v>
      </c>
    </row>
    <row r="3176" spans="1:8" x14ac:dyDescent="0.25">
      <c r="A3176" s="10">
        <v>36311</v>
      </c>
      <c r="B3176" s="11" t="s">
        <v>8</v>
      </c>
      <c r="C3176" s="11" t="s">
        <v>9</v>
      </c>
      <c r="D3176" s="11" t="s">
        <v>10</v>
      </c>
      <c r="E3176" s="13" t="s">
        <v>13</v>
      </c>
      <c r="F3176" s="11" t="s">
        <v>42</v>
      </c>
      <c r="G3176" s="11" t="s">
        <v>594</v>
      </c>
      <c r="H3176" s="13">
        <v>2274.1999999999998</v>
      </c>
    </row>
    <row r="3177" spans="1:8" x14ac:dyDescent="0.25">
      <c r="A3177" s="10">
        <v>36311</v>
      </c>
      <c r="B3177" s="11" t="s">
        <v>8</v>
      </c>
      <c r="C3177" s="11" t="s">
        <v>9</v>
      </c>
      <c r="D3177" s="11" t="s">
        <v>10</v>
      </c>
      <c r="E3177" s="13" t="s">
        <v>13</v>
      </c>
      <c r="F3177" s="11" t="s">
        <v>42</v>
      </c>
      <c r="G3177" s="11" t="s">
        <v>595</v>
      </c>
      <c r="H3177" s="13">
        <v>1872.9</v>
      </c>
    </row>
    <row r="3178" spans="1:8" x14ac:dyDescent="0.25">
      <c r="A3178" s="10">
        <v>36311</v>
      </c>
      <c r="B3178" s="11" t="s">
        <v>8</v>
      </c>
      <c r="C3178" s="11" t="s">
        <v>9</v>
      </c>
      <c r="D3178" s="11" t="s">
        <v>10</v>
      </c>
      <c r="E3178" s="13" t="s">
        <v>13</v>
      </c>
      <c r="F3178" s="11" t="s">
        <v>14</v>
      </c>
      <c r="G3178" s="11" t="s">
        <v>94</v>
      </c>
      <c r="H3178" s="13">
        <v>8387.5</v>
      </c>
    </row>
    <row r="3179" spans="1:8" x14ac:dyDescent="0.25">
      <c r="A3179" s="10">
        <v>36311</v>
      </c>
      <c r="B3179" s="11" t="s">
        <v>8</v>
      </c>
      <c r="C3179" s="11" t="s">
        <v>9</v>
      </c>
      <c r="D3179" s="11" t="s">
        <v>10</v>
      </c>
      <c r="E3179" s="13" t="s">
        <v>13</v>
      </c>
      <c r="F3179" s="11" t="s">
        <v>14</v>
      </c>
      <c r="G3179" s="11" t="s">
        <v>596</v>
      </c>
      <c r="H3179" s="13">
        <v>2600</v>
      </c>
    </row>
    <row r="3180" spans="1:8" x14ac:dyDescent="0.25">
      <c r="A3180" s="10">
        <v>36311</v>
      </c>
      <c r="B3180" s="11" t="s">
        <v>8</v>
      </c>
      <c r="C3180" s="11" t="s">
        <v>9</v>
      </c>
      <c r="D3180" s="11" t="s">
        <v>10</v>
      </c>
      <c r="E3180" s="13" t="s">
        <v>13</v>
      </c>
      <c r="F3180" s="11" t="s">
        <v>14</v>
      </c>
      <c r="G3180" s="11" t="s">
        <v>597</v>
      </c>
      <c r="H3180" s="13">
        <v>905</v>
      </c>
    </row>
    <row r="3181" spans="1:8" x14ac:dyDescent="0.25">
      <c r="A3181" s="10">
        <v>36311</v>
      </c>
      <c r="B3181" s="11" t="s">
        <v>8</v>
      </c>
      <c r="C3181" s="11" t="s">
        <v>9</v>
      </c>
      <c r="D3181" s="11" t="s">
        <v>10</v>
      </c>
      <c r="E3181" s="13" t="s">
        <v>13</v>
      </c>
      <c r="F3181" s="11" t="s">
        <v>11</v>
      </c>
      <c r="G3181" s="11" t="s">
        <v>598</v>
      </c>
      <c r="H3181" s="13">
        <v>3820.8</v>
      </c>
    </row>
    <row r="3182" spans="1:8" x14ac:dyDescent="0.25">
      <c r="A3182" s="10">
        <v>36311</v>
      </c>
      <c r="B3182" s="11" t="s">
        <v>8</v>
      </c>
      <c r="C3182" s="11" t="s">
        <v>9</v>
      </c>
      <c r="D3182" s="11" t="s">
        <v>10</v>
      </c>
      <c r="E3182" s="13" t="s">
        <v>13</v>
      </c>
      <c r="F3182" s="11" t="s">
        <v>11</v>
      </c>
      <c r="G3182" s="11" t="s">
        <v>150</v>
      </c>
      <c r="H3182" s="13">
        <v>6705.1</v>
      </c>
    </row>
    <row r="3183" spans="1:8" x14ac:dyDescent="0.25">
      <c r="A3183" s="10">
        <v>36311</v>
      </c>
      <c r="B3183" s="11" t="s">
        <v>8</v>
      </c>
      <c r="C3183" s="11" t="s">
        <v>9</v>
      </c>
      <c r="D3183" s="11" t="s">
        <v>10</v>
      </c>
      <c r="E3183" s="13" t="s">
        <v>13</v>
      </c>
      <c r="F3183" s="11" t="s">
        <v>11</v>
      </c>
      <c r="G3183" s="11" t="s">
        <v>576</v>
      </c>
      <c r="H3183" s="13">
        <v>19493.8</v>
      </c>
    </row>
    <row r="3184" spans="1:8" x14ac:dyDescent="0.25">
      <c r="A3184" s="10">
        <v>36311</v>
      </c>
      <c r="B3184" s="11" t="s">
        <v>8</v>
      </c>
      <c r="C3184" s="11" t="s">
        <v>9</v>
      </c>
      <c r="D3184" s="11" t="s">
        <v>10</v>
      </c>
      <c r="E3184" s="13" t="s">
        <v>13</v>
      </c>
      <c r="F3184" s="11" t="s">
        <v>126</v>
      </c>
      <c r="G3184" s="11" t="s">
        <v>599</v>
      </c>
      <c r="H3184" s="13">
        <v>3490.8</v>
      </c>
    </row>
    <row r="3185" spans="1:8" x14ac:dyDescent="0.25">
      <c r="A3185" s="10">
        <v>36311</v>
      </c>
      <c r="B3185" s="11" t="s">
        <v>8</v>
      </c>
      <c r="C3185" s="11" t="s">
        <v>9</v>
      </c>
      <c r="D3185" s="11" t="s">
        <v>10</v>
      </c>
      <c r="E3185" s="13" t="s">
        <v>13</v>
      </c>
      <c r="F3185" s="11" t="s">
        <v>126</v>
      </c>
      <c r="G3185" s="11" t="s">
        <v>570</v>
      </c>
      <c r="H3185" s="13">
        <v>1955</v>
      </c>
    </row>
    <row r="3186" spans="1:8" x14ac:dyDescent="0.25">
      <c r="A3186" s="10">
        <v>36311</v>
      </c>
      <c r="B3186" s="11" t="s">
        <v>8</v>
      </c>
      <c r="C3186" s="11" t="s">
        <v>9</v>
      </c>
      <c r="D3186" s="11" t="s">
        <v>10</v>
      </c>
      <c r="E3186" s="13" t="s">
        <v>13</v>
      </c>
      <c r="F3186" s="11" t="s">
        <v>126</v>
      </c>
      <c r="G3186" s="11" t="s">
        <v>600</v>
      </c>
      <c r="H3186" s="13">
        <v>100</v>
      </c>
    </row>
    <row r="3187" spans="1:8" x14ac:dyDescent="0.25">
      <c r="A3187" s="10">
        <v>36311</v>
      </c>
      <c r="B3187" s="11" t="s">
        <v>8</v>
      </c>
      <c r="C3187" s="11" t="s">
        <v>9</v>
      </c>
      <c r="D3187" s="11" t="s">
        <v>10</v>
      </c>
      <c r="E3187" s="13" t="s">
        <v>188</v>
      </c>
      <c r="F3187" s="11" t="s">
        <v>188</v>
      </c>
      <c r="G3187" s="11" t="s">
        <v>602</v>
      </c>
      <c r="H3187" s="13">
        <v>1274.5</v>
      </c>
    </row>
    <row r="3188" spans="1:8" x14ac:dyDescent="0.25">
      <c r="A3188" s="10">
        <v>36311</v>
      </c>
      <c r="B3188" s="11" t="s">
        <v>8</v>
      </c>
      <c r="C3188" s="11" t="s">
        <v>9</v>
      </c>
      <c r="D3188" s="11" t="s">
        <v>10</v>
      </c>
      <c r="E3188" s="13" t="s">
        <v>188</v>
      </c>
      <c r="F3188" s="11" t="s">
        <v>188</v>
      </c>
      <c r="G3188" s="11" t="s">
        <v>187</v>
      </c>
      <c r="H3188" s="13">
        <v>7236.7</v>
      </c>
    </row>
    <row r="3189" spans="1:8" x14ac:dyDescent="0.25">
      <c r="A3189" s="10">
        <v>36311</v>
      </c>
      <c r="B3189" s="11" t="s">
        <v>8</v>
      </c>
      <c r="C3189" s="11" t="s">
        <v>463</v>
      </c>
      <c r="D3189" s="11" t="s">
        <v>464</v>
      </c>
      <c r="E3189" s="13" t="s">
        <v>89</v>
      </c>
      <c r="F3189" s="11" t="s">
        <v>102</v>
      </c>
      <c r="G3189" s="11" t="s">
        <v>103</v>
      </c>
      <c r="H3189" s="13">
        <v>340</v>
      </c>
    </row>
    <row r="3190" spans="1:8" x14ac:dyDescent="0.25">
      <c r="A3190" s="10">
        <v>36311</v>
      </c>
      <c r="B3190" s="11" t="s">
        <v>8</v>
      </c>
      <c r="C3190" s="11" t="s">
        <v>463</v>
      </c>
      <c r="D3190" s="11" t="s">
        <v>464</v>
      </c>
      <c r="E3190" s="13" t="s">
        <v>13</v>
      </c>
      <c r="F3190" s="11" t="s">
        <v>71</v>
      </c>
      <c r="G3190" s="11" t="s">
        <v>200</v>
      </c>
      <c r="H3190" s="13">
        <v>525</v>
      </c>
    </row>
    <row r="3191" spans="1:8" x14ac:dyDescent="0.25">
      <c r="A3191" s="10">
        <v>36311</v>
      </c>
      <c r="B3191" s="11" t="s">
        <v>97</v>
      </c>
      <c r="C3191" s="11" t="s">
        <v>98</v>
      </c>
      <c r="D3191" s="11" t="s">
        <v>462</v>
      </c>
      <c r="E3191" s="13" t="s">
        <v>89</v>
      </c>
      <c r="F3191" s="11" t="s">
        <v>102</v>
      </c>
      <c r="G3191" s="11" t="s">
        <v>103</v>
      </c>
      <c r="H3191" s="13">
        <v>250</v>
      </c>
    </row>
    <row r="3192" spans="1:8" x14ac:dyDescent="0.25">
      <c r="A3192" s="10">
        <v>36311</v>
      </c>
      <c r="B3192" s="11" t="s">
        <v>97</v>
      </c>
      <c r="C3192" s="11" t="s">
        <v>98</v>
      </c>
      <c r="D3192" s="11" t="s">
        <v>99</v>
      </c>
      <c r="E3192" s="13" t="s">
        <v>89</v>
      </c>
      <c r="F3192" s="11" t="s">
        <v>102</v>
      </c>
      <c r="G3192" s="11" t="s">
        <v>103</v>
      </c>
      <c r="H3192" s="13">
        <v>634</v>
      </c>
    </row>
    <row r="3193" spans="1:8" x14ac:dyDescent="0.25">
      <c r="A3193" s="10">
        <v>36311</v>
      </c>
      <c r="B3193" s="11" t="s">
        <v>97</v>
      </c>
      <c r="C3193" s="11" t="s">
        <v>98</v>
      </c>
      <c r="D3193" s="11" t="s">
        <v>99</v>
      </c>
      <c r="E3193" s="13" t="s">
        <v>13</v>
      </c>
      <c r="F3193" s="11" t="s">
        <v>71</v>
      </c>
      <c r="G3193" s="11" t="s">
        <v>230</v>
      </c>
      <c r="H3193" s="13">
        <v>100</v>
      </c>
    </row>
    <row r="3194" spans="1:8" x14ac:dyDescent="0.25">
      <c r="A3194" s="10">
        <v>36311</v>
      </c>
      <c r="B3194" s="11" t="s">
        <v>97</v>
      </c>
      <c r="C3194" s="11" t="s">
        <v>98</v>
      </c>
      <c r="D3194" s="11" t="s">
        <v>467</v>
      </c>
      <c r="E3194" s="13" t="s">
        <v>89</v>
      </c>
      <c r="F3194" s="11" t="s">
        <v>90</v>
      </c>
      <c r="G3194" s="11" t="s">
        <v>90</v>
      </c>
      <c r="H3194" s="13">
        <v>250</v>
      </c>
    </row>
    <row r="3195" spans="1:8" x14ac:dyDescent="0.25">
      <c r="A3195" s="10">
        <v>36311</v>
      </c>
      <c r="B3195" s="11" t="s">
        <v>97</v>
      </c>
      <c r="C3195" s="11" t="s">
        <v>98</v>
      </c>
      <c r="D3195" s="11" t="s">
        <v>465</v>
      </c>
      <c r="E3195" s="13" t="s">
        <v>188</v>
      </c>
      <c r="F3195" s="11" t="s">
        <v>188</v>
      </c>
      <c r="G3195" s="11" t="s">
        <v>602</v>
      </c>
      <c r="H3195" s="13">
        <v>956.5</v>
      </c>
    </row>
    <row r="3196" spans="1:8" x14ac:dyDescent="0.25">
      <c r="A3196" s="10">
        <v>36311</v>
      </c>
      <c r="B3196" s="11" t="s">
        <v>97</v>
      </c>
      <c r="C3196" s="11" t="s">
        <v>67</v>
      </c>
      <c r="D3196" s="11" t="s">
        <v>500</v>
      </c>
      <c r="E3196" s="13" t="s">
        <v>13</v>
      </c>
      <c r="F3196" s="11" t="s">
        <v>19</v>
      </c>
      <c r="G3196" s="11" t="s">
        <v>574</v>
      </c>
      <c r="H3196" s="13">
        <v>100</v>
      </c>
    </row>
    <row r="3197" spans="1:8" x14ac:dyDescent="0.25">
      <c r="A3197" s="10">
        <v>36311</v>
      </c>
      <c r="B3197" s="11" t="s">
        <v>97</v>
      </c>
      <c r="C3197" s="11" t="s">
        <v>67</v>
      </c>
      <c r="D3197" s="11" t="s">
        <v>499</v>
      </c>
      <c r="E3197" s="13" t="s">
        <v>13</v>
      </c>
      <c r="F3197" s="11" t="s">
        <v>11</v>
      </c>
      <c r="G3197" s="11" t="s">
        <v>150</v>
      </c>
      <c r="H3197" s="13">
        <v>253.2</v>
      </c>
    </row>
    <row r="3198" spans="1:8" x14ac:dyDescent="0.25">
      <c r="A3198" s="10">
        <v>36311</v>
      </c>
      <c r="B3198" s="11" t="s">
        <v>97</v>
      </c>
      <c r="C3198" s="11" t="s">
        <v>130</v>
      </c>
      <c r="D3198" s="11" t="s">
        <v>288</v>
      </c>
      <c r="E3198" s="13" t="s">
        <v>89</v>
      </c>
      <c r="F3198" s="11" t="s">
        <v>90</v>
      </c>
      <c r="G3198" s="11" t="s">
        <v>90</v>
      </c>
      <c r="H3198" s="13">
        <v>450</v>
      </c>
    </row>
    <row r="3199" spans="1:8" x14ac:dyDescent="0.25">
      <c r="A3199" s="10">
        <v>36311</v>
      </c>
      <c r="B3199" s="11" t="s">
        <v>97</v>
      </c>
      <c r="C3199" s="11" t="s">
        <v>130</v>
      </c>
      <c r="D3199" s="11" t="s">
        <v>288</v>
      </c>
      <c r="E3199" s="13" t="s">
        <v>89</v>
      </c>
      <c r="F3199" s="11" t="s">
        <v>102</v>
      </c>
      <c r="G3199" s="11" t="s">
        <v>103</v>
      </c>
      <c r="H3199" s="13">
        <v>206.7</v>
      </c>
    </row>
    <row r="3200" spans="1:8" x14ac:dyDescent="0.25">
      <c r="A3200" s="10">
        <v>36311</v>
      </c>
      <c r="B3200" s="11" t="s">
        <v>97</v>
      </c>
      <c r="C3200" s="11" t="s">
        <v>130</v>
      </c>
      <c r="D3200" s="11" t="s">
        <v>288</v>
      </c>
      <c r="E3200" s="13" t="s">
        <v>13</v>
      </c>
      <c r="F3200" s="11" t="s">
        <v>71</v>
      </c>
      <c r="G3200" s="11" t="s">
        <v>117</v>
      </c>
      <c r="H3200" s="13">
        <v>100</v>
      </c>
    </row>
    <row r="3201" spans="1:8" x14ac:dyDescent="0.25">
      <c r="A3201" s="10">
        <v>36311</v>
      </c>
      <c r="B3201" s="11" t="s">
        <v>97</v>
      </c>
      <c r="C3201" s="11" t="s">
        <v>130</v>
      </c>
      <c r="D3201" s="11" t="s">
        <v>288</v>
      </c>
      <c r="E3201" s="13" t="s">
        <v>13</v>
      </c>
      <c r="F3201" s="11" t="s">
        <v>571</v>
      </c>
      <c r="G3201" s="11" t="s">
        <v>133</v>
      </c>
      <c r="H3201" s="13">
        <v>225</v>
      </c>
    </row>
    <row r="3202" spans="1:8" x14ac:dyDescent="0.25">
      <c r="A3202" s="10">
        <v>36311</v>
      </c>
      <c r="B3202" s="11" t="s">
        <v>97</v>
      </c>
      <c r="C3202" s="11" t="s">
        <v>130</v>
      </c>
      <c r="D3202" s="11" t="s">
        <v>288</v>
      </c>
      <c r="E3202" s="13" t="s">
        <v>13</v>
      </c>
      <c r="F3202" s="11" t="s">
        <v>138</v>
      </c>
      <c r="G3202" s="11" t="s">
        <v>583</v>
      </c>
      <c r="H3202" s="13">
        <v>500</v>
      </c>
    </row>
    <row r="3203" spans="1:8" x14ac:dyDescent="0.25">
      <c r="A3203" s="10">
        <v>36311</v>
      </c>
      <c r="B3203" s="11" t="s">
        <v>97</v>
      </c>
      <c r="C3203" s="11" t="s">
        <v>130</v>
      </c>
      <c r="D3203" s="11" t="s">
        <v>288</v>
      </c>
      <c r="E3203" s="13" t="s">
        <v>13</v>
      </c>
      <c r="F3203" s="11" t="s">
        <v>138</v>
      </c>
      <c r="G3203" s="11" t="s">
        <v>584</v>
      </c>
      <c r="H3203" s="13">
        <v>1000</v>
      </c>
    </row>
    <row r="3204" spans="1:8" x14ac:dyDescent="0.25">
      <c r="A3204" s="10">
        <v>36311</v>
      </c>
      <c r="B3204" s="11" t="s">
        <v>97</v>
      </c>
      <c r="C3204" s="11" t="s">
        <v>130</v>
      </c>
      <c r="D3204" s="11" t="s">
        <v>288</v>
      </c>
      <c r="E3204" s="13" t="s">
        <v>13</v>
      </c>
      <c r="F3204" s="11" t="s">
        <v>19</v>
      </c>
      <c r="G3204" s="11" t="s">
        <v>573</v>
      </c>
      <c r="H3204" s="13">
        <v>123.9</v>
      </c>
    </row>
    <row r="3205" spans="1:8" x14ac:dyDescent="0.25">
      <c r="A3205" s="10">
        <v>36311</v>
      </c>
      <c r="B3205" s="11" t="s">
        <v>97</v>
      </c>
      <c r="C3205" s="11" t="s">
        <v>130</v>
      </c>
      <c r="D3205" s="11" t="s">
        <v>288</v>
      </c>
      <c r="E3205" s="13" t="s">
        <v>13</v>
      </c>
      <c r="F3205" s="11" t="s">
        <v>11</v>
      </c>
      <c r="G3205" s="11" t="s">
        <v>576</v>
      </c>
      <c r="H3205" s="13">
        <v>746.4</v>
      </c>
    </row>
    <row r="3206" spans="1:8" x14ac:dyDescent="0.25">
      <c r="A3206" s="10">
        <v>36311</v>
      </c>
      <c r="B3206" s="11" t="s">
        <v>97</v>
      </c>
      <c r="C3206" s="11" t="s">
        <v>130</v>
      </c>
      <c r="D3206" s="11" t="s">
        <v>280</v>
      </c>
      <c r="E3206" s="13" t="s">
        <v>13</v>
      </c>
      <c r="F3206" s="11" t="s">
        <v>19</v>
      </c>
      <c r="G3206" s="11" t="s">
        <v>573</v>
      </c>
      <c r="H3206" s="13">
        <v>711.8</v>
      </c>
    </row>
    <row r="3207" spans="1:8" x14ac:dyDescent="0.25">
      <c r="A3207" s="10">
        <v>36311</v>
      </c>
      <c r="B3207" s="11" t="s">
        <v>97</v>
      </c>
      <c r="C3207" s="11" t="s">
        <v>130</v>
      </c>
      <c r="D3207" s="11" t="s">
        <v>131</v>
      </c>
      <c r="E3207" s="13" t="s">
        <v>89</v>
      </c>
      <c r="F3207" s="11" t="s">
        <v>90</v>
      </c>
      <c r="G3207" s="11" t="s">
        <v>90</v>
      </c>
      <c r="H3207" s="13">
        <v>400</v>
      </c>
    </row>
    <row r="3208" spans="1:8" x14ac:dyDescent="0.25">
      <c r="A3208" s="10">
        <v>36311</v>
      </c>
      <c r="B3208" s="11" t="s">
        <v>97</v>
      </c>
      <c r="C3208" s="11" t="s">
        <v>130</v>
      </c>
      <c r="D3208" s="11" t="s">
        <v>131</v>
      </c>
      <c r="E3208" s="13" t="s">
        <v>13</v>
      </c>
      <c r="F3208" s="11" t="s">
        <v>71</v>
      </c>
      <c r="G3208" s="11" t="s">
        <v>575</v>
      </c>
      <c r="H3208" s="13">
        <v>250</v>
      </c>
    </row>
    <row r="3209" spans="1:8" x14ac:dyDescent="0.25">
      <c r="A3209" s="10">
        <v>36311</v>
      </c>
      <c r="B3209" s="11" t="s">
        <v>97</v>
      </c>
      <c r="C3209" s="11" t="s">
        <v>130</v>
      </c>
      <c r="D3209" s="11" t="s">
        <v>131</v>
      </c>
      <c r="E3209" s="13" t="s">
        <v>13</v>
      </c>
      <c r="F3209" s="11" t="s">
        <v>71</v>
      </c>
      <c r="G3209" s="11" t="s">
        <v>230</v>
      </c>
      <c r="H3209" s="13">
        <v>400</v>
      </c>
    </row>
    <row r="3210" spans="1:8" x14ac:dyDescent="0.25">
      <c r="A3210" s="10">
        <v>36311</v>
      </c>
      <c r="B3210" s="11" t="s">
        <v>97</v>
      </c>
      <c r="C3210" s="11" t="s">
        <v>130</v>
      </c>
      <c r="D3210" s="11" t="s">
        <v>131</v>
      </c>
      <c r="E3210" s="13" t="s">
        <v>13</v>
      </c>
      <c r="F3210" s="11" t="s">
        <v>71</v>
      </c>
      <c r="G3210" s="11" t="s">
        <v>200</v>
      </c>
      <c r="H3210" s="13">
        <v>500</v>
      </c>
    </row>
    <row r="3211" spans="1:8" x14ac:dyDescent="0.25">
      <c r="A3211" s="10">
        <v>36311</v>
      </c>
      <c r="B3211" s="11" t="s">
        <v>97</v>
      </c>
      <c r="C3211" s="11" t="s">
        <v>130</v>
      </c>
      <c r="D3211" s="11" t="s">
        <v>131</v>
      </c>
      <c r="E3211" s="13" t="s">
        <v>13</v>
      </c>
      <c r="F3211" s="11" t="s">
        <v>71</v>
      </c>
      <c r="G3211" s="11" t="s">
        <v>117</v>
      </c>
      <c r="H3211" s="13">
        <v>401.1</v>
      </c>
    </row>
    <row r="3212" spans="1:8" x14ac:dyDescent="0.25">
      <c r="A3212" s="10">
        <v>36311</v>
      </c>
      <c r="B3212" s="11" t="s">
        <v>97</v>
      </c>
      <c r="C3212" s="11" t="s">
        <v>130</v>
      </c>
      <c r="D3212" s="11" t="s">
        <v>131</v>
      </c>
      <c r="E3212" s="13" t="s">
        <v>13</v>
      </c>
      <c r="F3212" s="11" t="s">
        <v>571</v>
      </c>
      <c r="G3212" s="11" t="s">
        <v>364</v>
      </c>
      <c r="H3212" s="13">
        <v>350.1</v>
      </c>
    </row>
    <row r="3213" spans="1:8" x14ac:dyDescent="0.25">
      <c r="A3213" s="10">
        <v>36311</v>
      </c>
      <c r="B3213" s="11" t="s">
        <v>97</v>
      </c>
      <c r="C3213" s="11" t="s">
        <v>130</v>
      </c>
      <c r="D3213" s="11" t="s">
        <v>131</v>
      </c>
      <c r="E3213" s="13" t="s">
        <v>13</v>
      </c>
      <c r="F3213" s="11" t="s">
        <v>138</v>
      </c>
      <c r="G3213" s="11" t="s">
        <v>205</v>
      </c>
      <c r="H3213" s="13">
        <v>1616</v>
      </c>
    </row>
    <row r="3214" spans="1:8" x14ac:dyDescent="0.25">
      <c r="A3214" s="10">
        <v>36311</v>
      </c>
      <c r="B3214" s="11" t="s">
        <v>97</v>
      </c>
      <c r="C3214" s="11" t="s">
        <v>130</v>
      </c>
      <c r="D3214" s="11" t="s">
        <v>131</v>
      </c>
      <c r="E3214" s="13" t="s">
        <v>13</v>
      </c>
      <c r="F3214" s="11" t="s">
        <v>19</v>
      </c>
      <c r="G3214" s="11" t="s">
        <v>574</v>
      </c>
      <c r="H3214" s="13">
        <v>1240.7</v>
      </c>
    </row>
    <row r="3215" spans="1:8" x14ac:dyDescent="0.25">
      <c r="A3215" s="10">
        <v>36311</v>
      </c>
      <c r="B3215" s="11" t="s">
        <v>97</v>
      </c>
      <c r="C3215" s="11" t="s">
        <v>130</v>
      </c>
      <c r="D3215" s="11" t="s">
        <v>131</v>
      </c>
      <c r="E3215" s="13" t="s">
        <v>13</v>
      </c>
      <c r="F3215" s="11" t="s">
        <v>11</v>
      </c>
      <c r="G3215" s="11" t="s">
        <v>150</v>
      </c>
      <c r="H3215" s="13">
        <v>372.9</v>
      </c>
    </row>
    <row r="3216" spans="1:8" x14ac:dyDescent="0.25">
      <c r="A3216" s="10">
        <v>36311</v>
      </c>
      <c r="B3216" s="11" t="s">
        <v>97</v>
      </c>
      <c r="C3216" s="11" t="s">
        <v>130</v>
      </c>
      <c r="D3216" s="11" t="s">
        <v>131</v>
      </c>
      <c r="E3216" s="13" t="s">
        <v>13</v>
      </c>
      <c r="F3216" s="11" t="s">
        <v>126</v>
      </c>
      <c r="G3216" s="11" t="s">
        <v>570</v>
      </c>
      <c r="H3216" s="13">
        <v>550</v>
      </c>
    </row>
    <row r="3217" spans="1:8" x14ac:dyDescent="0.25">
      <c r="A3217" s="10">
        <v>36311</v>
      </c>
      <c r="B3217" s="11" t="s">
        <v>97</v>
      </c>
      <c r="C3217" s="11" t="s">
        <v>130</v>
      </c>
      <c r="D3217" s="11" t="s">
        <v>466</v>
      </c>
      <c r="E3217" s="13" t="s">
        <v>89</v>
      </c>
      <c r="F3217" s="11" t="s">
        <v>102</v>
      </c>
      <c r="G3217" s="11" t="s">
        <v>103</v>
      </c>
      <c r="H3217" s="13">
        <v>100</v>
      </c>
    </row>
    <row r="3218" spans="1:8" x14ac:dyDescent="0.25">
      <c r="A3218" s="10">
        <v>36311</v>
      </c>
      <c r="B3218" s="11" t="s">
        <v>97</v>
      </c>
      <c r="C3218" s="11" t="s">
        <v>130</v>
      </c>
      <c r="D3218" s="11" t="s">
        <v>466</v>
      </c>
      <c r="E3218" s="13" t="s">
        <v>13</v>
      </c>
      <c r="F3218" s="11" t="s">
        <v>138</v>
      </c>
      <c r="G3218" s="11" t="s">
        <v>585</v>
      </c>
      <c r="H3218" s="13">
        <v>750</v>
      </c>
    </row>
    <row r="3219" spans="1:8" x14ac:dyDescent="0.25">
      <c r="A3219" s="10">
        <v>36341</v>
      </c>
      <c r="B3219" s="11" t="s">
        <v>8</v>
      </c>
      <c r="C3219" s="11" t="s">
        <v>67</v>
      </c>
      <c r="D3219" s="11" t="s">
        <v>459</v>
      </c>
      <c r="E3219" s="13" t="s">
        <v>89</v>
      </c>
      <c r="F3219" s="11" t="s">
        <v>577</v>
      </c>
      <c r="G3219" s="11" t="s">
        <v>609</v>
      </c>
      <c r="H3219" s="13">
        <v>135</v>
      </c>
    </row>
    <row r="3220" spans="1:8" x14ac:dyDescent="0.25">
      <c r="A3220" s="10">
        <v>36341</v>
      </c>
      <c r="B3220" s="11" t="s">
        <v>8</v>
      </c>
      <c r="C3220" s="11" t="s">
        <v>67</v>
      </c>
      <c r="D3220" s="11" t="s">
        <v>459</v>
      </c>
      <c r="E3220" s="13" t="s">
        <v>13</v>
      </c>
      <c r="F3220" s="11" t="s">
        <v>111</v>
      </c>
      <c r="G3220" s="11" t="s">
        <v>356</v>
      </c>
      <c r="H3220" s="13">
        <v>360</v>
      </c>
    </row>
    <row r="3221" spans="1:8" x14ac:dyDescent="0.25">
      <c r="A3221" s="10">
        <v>36341</v>
      </c>
      <c r="B3221" s="11" t="s">
        <v>8</v>
      </c>
      <c r="C3221" s="11" t="s">
        <v>67</v>
      </c>
      <c r="D3221" s="11" t="s">
        <v>455</v>
      </c>
      <c r="E3221" s="13" t="s">
        <v>13</v>
      </c>
      <c r="F3221" s="11" t="s">
        <v>126</v>
      </c>
      <c r="G3221" s="11" t="s">
        <v>570</v>
      </c>
      <c r="H3221" s="13">
        <v>315</v>
      </c>
    </row>
    <row r="3222" spans="1:8" x14ac:dyDescent="0.25">
      <c r="A3222" s="10">
        <v>36341</v>
      </c>
      <c r="B3222" s="11" t="s">
        <v>8</v>
      </c>
      <c r="C3222" s="11" t="s">
        <v>67</v>
      </c>
      <c r="D3222" s="11" t="s">
        <v>160</v>
      </c>
      <c r="E3222" s="13" t="s">
        <v>13</v>
      </c>
      <c r="F3222" s="11" t="s">
        <v>11</v>
      </c>
      <c r="G3222" s="11" t="s">
        <v>576</v>
      </c>
      <c r="H3222" s="13">
        <v>160</v>
      </c>
    </row>
    <row r="3223" spans="1:8" x14ac:dyDescent="0.25">
      <c r="A3223" s="10">
        <v>36341</v>
      </c>
      <c r="B3223" s="11" t="s">
        <v>8</v>
      </c>
      <c r="C3223" s="11" t="s">
        <v>67</v>
      </c>
      <c r="D3223" s="11" t="s">
        <v>456</v>
      </c>
      <c r="E3223" s="13" t="s">
        <v>13</v>
      </c>
      <c r="F3223" s="11" t="s">
        <v>11</v>
      </c>
      <c r="G3223" s="11" t="s">
        <v>150</v>
      </c>
      <c r="H3223" s="13">
        <v>962</v>
      </c>
    </row>
    <row r="3224" spans="1:8" x14ac:dyDescent="0.25">
      <c r="A3224" s="10">
        <v>36341</v>
      </c>
      <c r="B3224" s="11" t="s">
        <v>8</v>
      </c>
      <c r="C3224" s="11" t="s">
        <v>67</v>
      </c>
      <c r="D3224" s="11" t="s">
        <v>68</v>
      </c>
      <c r="E3224" s="13" t="s">
        <v>13</v>
      </c>
      <c r="F3224" s="11" t="s">
        <v>571</v>
      </c>
      <c r="G3224" s="11" t="s">
        <v>572</v>
      </c>
      <c r="H3224" s="13">
        <v>150</v>
      </c>
    </row>
    <row r="3225" spans="1:8" x14ac:dyDescent="0.25">
      <c r="A3225" s="10">
        <v>36341</v>
      </c>
      <c r="B3225" s="11" t="s">
        <v>8</v>
      </c>
      <c r="C3225" s="11" t="s">
        <v>67</v>
      </c>
      <c r="D3225" s="11" t="s">
        <v>68</v>
      </c>
      <c r="E3225" s="13" t="s">
        <v>13</v>
      </c>
      <c r="F3225" s="11" t="s">
        <v>11</v>
      </c>
      <c r="G3225" s="11" t="s">
        <v>576</v>
      </c>
      <c r="H3225" s="13">
        <v>464.6</v>
      </c>
    </row>
    <row r="3226" spans="1:8" x14ac:dyDescent="0.25">
      <c r="A3226" s="10">
        <v>36341</v>
      </c>
      <c r="B3226" s="11" t="s">
        <v>8</v>
      </c>
      <c r="C3226" s="11" t="s">
        <v>67</v>
      </c>
      <c r="D3226" s="11" t="s">
        <v>468</v>
      </c>
      <c r="E3226" s="13" t="s">
        <v>13</v>
      </c>
      <c r="F3226" s="11" t="s">
        <v>138</v>
      </c>
      <c r="G3226" s="11" t="s">
        <v>139</v>
      </c>
      <c r="H3226" s="13">
        <v>223.7</v>
      </c>
    </row>
    <row r="3227" spans="1:8" x14ac:dyDescent="0.25">
      <c r="A3227" s="10">
        <v>36341</v>
      </c>
      <c r="B3227" s="11" t="s">
        <v>8</v>
      </c>
      <c r="C3227" s="11" t="s">
        <v>67</v>
      </c>
      <c r="D3227" s="11" t="s">
        <v>457</v>
      </c>
      <c r="E3227" s="13" t="s">
        <v>13</v>
      </c>
      <c r="F3227" s="11" t="s">
        <v>126</v>
      </c>
      <c r="G3227" s="11" t="s">
        <v>570</v>
      </c>
      <c r="H3227" s="13">
        <v>475</v>
      </c>
    </row>
    <row r="3228" spans="1:8" x14ac:dyDescent="0.25">
      <c r="A3228" s="10">
        <v>36341</v>
      </c>
      <c r="B3228" s="11" t="s">
        <v>8</v>
      </c>
      <c r="C3228" s="11" t="s">
        <v>67</v>
      </c>
      <c r="D3228" s="11" t="s">
        <v>328</v>
      </c>
      <c r="E3228" s="13" t="s">
        <v>13</v>
      </c>
      <c r="F3228" s="11" t="s">
        <v>29</v>
      </c>
      <c r="G3228" s="11" t="s">
        <v>30</v>
      </c>
      <c r="H3228" s="13">
        <v>110</v>
      </c>
    </row>
    <row r="3229" spans="1:8" x14ac:dyDescent="0.25">
      <c r="A3229" s="10">
        <v>36341</v>
      </c>
      <c r="B3229" s="11" t="s">
        <v>8</v>
      </c>
      <c r="C3229" s="11" t="s">
        <v>67</v>
      </c>
      <c r="D3229" s="11" t="s">
        <v>328</v>
      </c>
      <c r="E3229" s="13" t="s">
        <v>13</v>
      </c>
      <c r="F3229" s="11" t="s">
        <v>71</v>
      </c>
      <c r="G3229" s="11" t="s">
        <v>69</v>
      </c>
      <c r="H3229" s="13">
        <v>125</v>
      </c>
    </row>
    <row r="3230" spans="1:8" x14ac:dyDescent="0.25">
      <c r="A3230" s="10">
        <v>36341</v>
      </c>
      <c r="B3230" s="11" t="s">
        <v>8</v>
      </c>
      <c r="C3230" s="11" t="s">
        <v>67</v>
      </c>
      <c r="D3230" s="11" t="s">
        <v>328</v>
      </c>
      <c r="E3230" s="13" t="s">
        <v>13</v>
      </c>
      <c r="F3230" s="11" t="s">
        <v>571</v>
      </c>
      <c r="G3230" s="11" t="s">
        <v>572</v>
      </c>
      <c r="H3230" s="13">
        <v>350</v>
      </c>
    </row>
    <row r="3231" spans="1:8" x14ac:dyDescent="0.25">
      <c r="A3231" s="10">
        <v>36341</v>
      </c>
      <c r="B3231" s="11" t="s">
        <v>8</v>
      </c>
      <c r="C3231" s="11" t="s">
        <v>67</v>
      </c>
      <c r="D3231" s="11" t="s">
        <v>328</v>
      </c>
      <c r="E3231" s="13" t="s">
        <v>13</v>
      </c>
      <c r="F3231" s="11" t="s">
        <v>19</v>
      </c>
      <c r="G3231" s="11" t="s">
        <v>573</v>
      </c>
      <c r="H3231" s="13">
        <v>2186.4</v>
      </c>
    </row>
    <row r="3232" spans="1:8" x14ac:dyDescent="0.25">
      <c r="A3232" s="10">
        <v>36341</v>
      </c>
      <c r="B3232" s="11" t="s">
        <v>8</v>
      </c>
      <c r="C3232" s="11" t="s">
        <v>67</v>
      </c>
      <c r="D3232" s="11" t="s">
        <v>328</v>
      </c>
      <c r="E3232" s="13" t="s">
        <v>13</v>
      </c>
      <c r="F3232" s="11" t="s">
        <v>19</v>
      </c>
      <c r="G3232" s="11" t="s">
        <v>21</v>
      </c>
      <c r="H3232" s="13">
        <v>110</v>
      </c>
    </row>
    <row r="3233" spans="1:8" x14ac:dyDescent="0.25">
      <c r="A3233" s="10">
        <v>36341</v>
      </c>
      <c r="B3233" s="11" t="s">
        <v>8</v>
      </c>
      <c r="C3233" s="11" t="s">
        <v>67</v>
      </c>
      <c r="D3233" s="11" t="s">
        <v>328</v>
      </c>
      <c r="E3233" s="13" t="s">
        <v>13</v>
      </c>
      <c r="F3233" s="11" t="s">
        <v>34</v>
      </c>
      <c r="G3233" s="11" t="s">
        <v>36</v>
      </c>
      <c r="H3233" s="13">
        <v>125</v>
      </c>
    </row>
    <row r="3234" spans="1:8" x14ac:dyDescent="0.25">
      <c r="A3234" s="10">
        <v>36341</v>
      </c>
      <c r="B3234" s="11" t="s">
        <v>8</v>
      </c>
      <c r="C3234" s="11" t="s">
        <v>67</v>
      </c>
      <c r="D3234" s="11" t="s">
        <v>328</v>
      </c>
      <c r="E3234" s="13" t="s">
        <v>13</v>
      </c>
      <c r="F3234" s="11" t="s">
        <v>11</v>
      </c>
      <c r="G3234" s="11" t="s">
        <v>150</v>
      </c>
      <c r="H3234" s="13">
        <v>263</v>
      </c>
    </row>
    <row r="3235" spans="1:8" x14ac:dyDescent="0.25">
      <c r="A3235" s="10">
        <v>36341</v>
      </c>
      <c r="B3235" s="11" t="s">
        <v>8</v>
      </c>
      <c r="C3235" s="11" t="s">
        <v>67</v>
      </c>
      <c r="D3235" s="11" t="s">
        <v>328</v>
      </c>
      <c r="E3235" s="13" t="s">
        <v>13</v>
      </c>
      <c r="F3235" s="11" t="s">
        <v>11</v>
      </c>
      <c r="G3235" s="11" t="s">
        <v>576</v>
      </c>
      <c r="H3235" s="13">
        <v>2091.9</v>
      </c>
    </row>
    <row r="3236" spans="1:8" x14ac:dyDescent="0.25">
      <c r="A3236" s="10">
        <v>36341</v>
      </c>
      <c r="B3236" s="11" t="s">
        <v>8</v>
      </c>
      <c r="C3236" s="11" t="s">
        <v>67</v>
      </c>
      <c r="D3236" s="11" t="s">
        <v>328</v>
      </c>
      <c r="E3236" s="13" t="s">
        <v>13</v>
      </c>
      <c r="F3236" s="11" t="s">
        <v>126</v>
      </c>
      <c r="G3236" s="11" t="s">
        <v>570</v>
      </c>
      <c r="H3236" s="13">
        <v>174.5</v>
      </c>
    </row>
    <row r="3237" spans="1:8" x14ac:dyDescent="0.25">
      <c r="A3237" s="10">
        <v>36341</v>
      </c>
      <c r="B3237" s="11" t="s">
        <v>8</v>
      </c>
      <c r="C3237" s="11" t="s">
        <v>67</v>
      </c>
      <c r="D3237" s="11" t="s">
        <v>328</v>
      </c>
      <c r="E3237" s="13" t="s">
        <v>188</v>
      </c>
      <c r="F3237" s="11" t="s">
        <v>188</v>
      </c>
      <c r="G3237" s="11" t="s">
        <v>187</v>
      </c>
      <c r="H3237" s="13">
        <v>2550</v>
      </c>
    </row>
    <row r="3238" spans="1:8" x14ac:dyDescent="0.25">
      <c r="A3238" s="10">
        <v>36341</v>
      </c>
      <c r="B3238" s="11" t="s">
        <v>8</v>
      </c>
      <c r="C3238" s="11" t="s">
        <v>9</v>
      </c>
      <c r="D3238" s="11" t="s">
        <v>251</v>
      </c>
      <c r="E3238" s="13" t="s">
        <v>89</v>
      </c>
      <c r="F3238" s="11" t="s">
        <v>577</v>
      </c>
      <c r="G3238" s="11" t="s">
        <v>609</v>
      </c>
      <c r="H3238" s="13">
        <v>100</v>
      </c>
    </row>
    <row r="3239" spans="1:8" x14ac:dyDescent="0.25">
      <c r="A3239" s="10">
        <v>36341</v>
      </c>
      <c r="B3239" s="11" t="s">
        <v>8</v>
      </c>
      <c r="C3239" s="11" t="s">
        <v>9</v>
      </c>
      <c r="D3239" s="11" t="s">
        <v>251</v>
      </c>
      <c r="E3239" s="13" t="s">
        <v>13</v>
      </c>
      <c r="F3239" s="11" t="s">
        <v>161</v>
      </c>
      <c r="G3239" s="11" t="s">
        <v>162</v>
      </c>
      <c r="H3239" s="13">
        <v>426.6</v>
      </c>
    </row>
    <row r="3240" spans="1:8" x14ac:dyDescent="0.25">
      <c r="A3240" s="10">
        <v>36341</v>
      </c>
      <c r="B3240" s="11" t="s">
        <v>8</v>
      </c>
      <c r="C3240" s="11" t="s">
        <v>9</v>
      </c>
      <c r="D3240" s="11" t="s">
        <v>153</v>
      </c>
      <c r="E3240" s="13" t="s">
        <v>13</v>
      </c>
      <c r="F3240" s="11" t="s">
        <v>71</v>
      </c>
      <c r="G3240" s="11" t="s">
        <v>575</v>
      </c>
      <c r="H3240" s="13">
        <v>125</v>
      </c>
    </row>
    <row r="3241" spans="1:8" x14ac:dyDescent="0.25">
      <c r="A3241" s="10">
        <v>36341</v>
      </c>
      <c r="B3241" s="11" t="s">
        <v>8</v>
      </c>
      <c r="C3241" s="11" t="s">
        <v>9</v>
      </c>
      <c r="D3241" s="11" t="s">
        <v>153</v>
      </c>
      <c r="E3241" s="13" t="s">
        <v>13</v>
      </c>
      <c r="F3241" s="11" t="s">
        <v>71</v>
      </c>
      <c r="G3241" s="11" t="s">
        <v>230</v>
      </c>
      <c r="H3241" s="13">
        <v>1999.9</v>
      </c>
    </row>
    <row r="3242" spans="1:8" x14ac:dyDescent="0.25">
      <c r="A3242" s="10">
        <v>36341</v>
      </c>
      <c r="B3242" s="11" t="s">
        <v>8</v>
      </c>
      <c r="C3242" s="11" t="s">
        <v>9</v>
      </c>
      <c r="D3242" s="11" t="s">
        <v>153</v>
      </c>
      <c r="E3242" s="13" t="s">
        <v>13</v>
      </c>
      <c r="F3242" s="11" t="s">
        <v>71</v>
      </c>
      <c r="G3242" s="11" t="s">
        <v>200</v>
      </c>
      <c r="H3242" s="13">
        <v>600</v>
      </c>
    </row>
    <row r="3243" spans="1:8" x14ac:dyDescent="0.25">
      <c r="A3243" s="10">
        <v>36341</v>
      </c>
      <c r="B3243" s="11" t="s">
        <v>8</v>
      </c>
      <c r="C3243" s="11" t="s">
        <v>9</v>
      </c>
      <c r="D3243" s="11" t="s">
        <v>153</v>
      </c>
      <c r="E3243" s="13" t="s">
        <v>13</v>
      </c>
      <c r="F3243" s="11" t="s">
        <v>71</v>
      </c>
      <c r="G3243" s="11" t="s">
        <v>117</v>
      </c>
      <c r="H3243" s="13">
        <v>340</v>
      </c>
    </row>
    <row r="3244" spans="1:8" x14ac:dyDescent="0.25">
      <c r="A3244" s="10">
        <v>36341</v>
      </c>
      <c r="B3244" s="11" t="s">
        <v>8</v>
      </c>
      <c r="C3244" s="11" t="s">
        <v>9</v>
      </c>
      <c r="D3244" s="11" t="s">
        <v>153</v>
      </c>
      <c r="E3244" s="13" t="s">
        <v>13</v>
      </c>
      <c r="F3244" s="11" t="s">
        <v>161</v>
      </c>
      <c r="G3244" s="11" t="s">
        <v>162</v>
      </c>
      <c r="H3244" s="13">
        <v>167.5</v>
      </c>
    </row>
    <row r="3245" spans="1:8" x14ac:dyDescent="0.25">
      <c r="A3245" s="10">
        <v>36341</v>
      </c>
      <c r="B3245" s="11" t="s">
        <v>8</v>
      </c>
      <c r="C3245" s="11" t="s">
        <v>9</v>
      </c>
      <c r="D3245" s="11" t="s">
        <v>153</v>
      </c>
      <c r="E3245" s="13" t="s">
        <v>13</v>
      </c>
      <c r="F3245" s="11" t="s">
        <v>161</v>
      </c>
      <c r="G3245" s="11" t="s">
        <v>167</v>
      </c>
      <c r="H3245" s="13">
        <v>264.89999999999998</v>
      </c>
    </row>
    <row r="3246" spans="1:8" x14ac:dyDescent="0.25">
      <c r="A3246" s="10">
        <v>36341</v>
      </c>
      <c r="B3246" s="11" t="s">
        <v>8</v>
      </c>
      <c r="C3246" s="11" t="s">
        <v>9</v>
      </c>
      <c r="D3246" s="11" t="s">
        <v>153</v>
      </c>
      <c r="E3246" s="13" t="s">
        <v>13</v>
      </c>
      <c r="F3246" s="11" t="s">
        <v>571</v>
      </c>
      <c r="G3246" s="11" t="s">
        <v>364</v>
      </c>
      <c r="H3246" s="13">
        <v>285</v>
      </c>
    </row>
    <row r="3247" spans="1:8" x14ac:dyDescent="0.25">
      <c r="A3247" s="10">
        <v>36341</v>
      </c>
      <c r="B3247" s="11" t="s">
        <v>8</v>
      </c>
      <c r="C3247" s="11" t="s">
        <v>9</v>
      </c>
      <c r="D3247" s="11" t="s">
        <v>153</v>
      </c>
      <c r="E3247" s="13" t="s">
        <v>13</v>
      </c>
      <c r="F3247" s="11" t="s">
        <v>571</v>
      </c>
      <c r="G3247" s="11" t="s">
        <v>572</v>
      </c>
      <c r="H3247" s="13">
        <v>125</v>
      </c>
    </row>
    <row r="3248" spans="1:8" x14ac:dyDescent="0.25">
      <c r="A3248" s="10">
        <v>36341</v>
      </c>
      <c r="B3248" s="11" t="s">
        <v>8</v>
      </c>
      <c r="C3248" s="11" t="s">
        <v>9</v>
      </c>
      <c r="D3248" s="11" t="s">
        <v>153</v>
      </c>
      <c r="E3248" s="13" t="s">
        <v>13</v>
      </c>
      <c r="F3248" s="11" t="s">
        <v>138</v>
      </c>
      <c r="G3248" s="11" t="s">
        <v>205</v>
      </c>
      <c r="H3248" s="13">
        <v>1494.9</v>
      </c>
    </row>
    <row r="3249" spans="1:8" x14ac:dyDescent="0.25">
      <c r="A3249" s="10">
        <v>36341</v>
      </c>
      <c r="B3249" s="11" t="s">
        <v>8</v>
      </c>
      <c r="C3249" s="11" t="s">
        <v>9</v>
      </c>
      <c r="D3249" s="11" t="s">
        <v>153</v>
      </c>
      <c r="E3249" s="13" t="s">
        <v>13</v>
      </c>
      <c r="F3249" s="11" t="s">
        <v>19</v>
      </c>
      <c r="G3249" s="11" t="s">
        <v>589</v>
      </c>
      <c r="H3249" s="13">
        <v>200</v>
      </c>
    </row>
    <row r="3250" spans="1:8" x14ac:dyDescent="0.25">
      <c r="A3250" s="10">
        <v>36341</v>
      </c>
      <c r="B3250" s="11" t="s">
        <v>8</v>
      </c>
      <c r="C3250" s="11" t="s">
        <v>9</v>
      </c>
      <c r="D3250" s="11" t="s">
        <v>153</v>
      </c>
      <c r="E3250" s="13" t="s">
        <v>13</v>
      </c>
      <c r="F3250" s="11" t="s">
        <v>19</v>
      </c>
      <c r="G3250" s="11" t="s">
        <v>573</v>
      </c>
      <c r="H3250" s="13">
        <v>1815</v>
      </c>
    </row>
    <row r="3251" spans="1:8" x14ac:dyDescent="0.25">
      <c r="A3251" s="10">
        <v>36341</v>
      </c>
      <c r="B3251" s="11" t="s">
        <v>8</v>
      </c>
      <c r="C3251" s="11" t="s">
        <v>9</v>
      </c>
      <c r="D3251" s="11" t="s">
        <v>153</v>
      </c>
      <c r="E3251" s="13" t="s">
        <v>13</v>
      </c>
      <c r="F3251" s="11" t="s">
        <v>19</v>
      </c>
      <c r="G3251" s="11" t="s">
        <v>574</v>
      </c>
      <c r="H3251" s="13">
        <v>200</v>
      </c>
    </row>
    <row r="3252" spans="1:8" x14ac:dyDescent="0.25">
      <c r="A3252" s="10">
        <v>36341</v>
      </c>
      <c r="B3252" s="11" t="s">
        <v>8</v>
      </c>
      <c r="C3252" s="11" t="s">
        <v>9</v>
      </c>
      <c r="D3252" s="11" t="s">
        <v>153</v>
      </c>
      <c r="E3252" s="13" t="s">
        <v>13</v>
      </c>
      <c r="F3252" s="11" t="s">
        <v>34</v>
      </c>
      <c r="G3252" s="11" t="s">
        <v>36</v>
      </c>
      <c r="H3252" s="13">
        <v>654.20000000000005</v>
      </c>
    </row>
    <row r="3253" spans="1:8" x14ac:dyDescent="0.25">
      <c r="A3253" s="10">
        <v>36341</v>
      </c>
      <c r="B3253" s="11" t="s">
        <v>8</v>
      </c>
      <c r="C3253" s="11" t="s">
        <v>9</v>
      </c>
      <c r="D3253" s="11" t="s">
        <v>153</v>
      </c>
      <c r="E3253" s="13" t="s">
        <v>13</v>
      </c>
      <c r="F3253" s="11" t="s">
        <v>14</v>
      </c>
      <c r="G3253" s="11" t="s">
        <v>94</v>
      </c>
      <c r="H3253" s="13">
        <v>200</v>
      </c>
    </row>
    <row r="3254" spans="1:8" x14ac:dyDescent="0.25">
      <c r="A3254" s="10">
        <v>36341</v>
      </c>
      <c r="B3254" s="11" t="s">
        <v>8</v>
      </c>
      <c r="C3254" s="11" t="s">
        <v>9</v>
      </c>
      <c r="D3254" s="11" t="s">
        <v>153</v>
      </c>
      <c r="E3254" s="13" t="s">
        <v>13</v>
      </c>
      <c r="F3254" s="11" t="s">
        <v>11</v>
      </c>
      <c r="G3254" s="11" t="s">
        <v>150</v>
      </c>
      <c r="H3254" s="13">
        <v>2960</v>
      </c>
    </row>
    <row r="3255" spans="1:8" x14ac:dyDescent="0.25">
      <c r="A3255" s="10">
        <v>36341</v>
      </c>
      <c r="B3255" s="11" t="s">
        <v>8</v>
      </c>
      <c r="C3255" s="11" t="s">
        <v>9</v>
      </c>
      <c r="D3255" s="11" t="s">
        <v>153</v>
      </c>
      <c r="E3255" s="13" t="s">
        <v>13</v>
      </c>
      <c r="F3255" s="11" t="s">
        <v>11</v>
      </c>
      <c r="G3255" s="11" t="s">
        <v>576</v>
      </c>
      <c r="H3255" s="13">
        <v>3112</v>
      </c>
    </row>
    <row r="3256" spans="1:8" x14ac:dyDescent="0.25">
      <c r="A3256" s="10">
        <v>36341</v>
      </c>
      <c r="B3256" s="11" t="s">
        <v>8</v>
      </c>
      <c r="C3256" s="11" t="s">
        <v>9</v>
      </c>
      <c r="D3256" s="11" t="s">
        <v>153</v>
      </c>
      <c r="E3256" s="13" t="s">
        <v>13</v>
      </c>
      <c r="F3256" s="11" t="s">
        <v>126</v>
      </c>
      <c r="G3256" s="11" t="s">
        <v>570</v>
      </c>
      <c r="H3256" s="13">
        <v>225</v>
      </c>
    </row>
    <row r="3257" spans="1:8" x14ac:dyDescent="0.25">
      <c r="A3257" s="10">
        <v>36341</v>
      </c>
      <c r="B3257" s="11" t="s">
        <v>8</v>
      </c>
      <c r="C3257" s="11" t="s">
        <v>9</v>
      </c>
      <c r="D3257" s="11" t="s">
        <v>10</v>
      </c>
      <c r="E3257" s="13" t="s">
        <v>89</v>
      </c>
      <c r="F3257" s="11" t="s">
        <v>90</v>
      </c>
      <c r="G3257" s="11" t="s">
        <v>90</v>
      </c>
      <c r="H3257" s="13">
        <v>2765</v>
      </c>
    </row>
    <row r="3258" spans="1:8" x14ac:dyDescent="0.25">
      <c r="A3258" s="10">
        <v>36341</v>
      </c>
      <c r="B3258" s="11" t="s">
        <v>8</v>
      </c>
      <c r="C3258" s="11" t="s">
        <v>9</v>
      </c>
      <c r="D3258" s="11" t="s">
        <v>10</v>
      </c>
      <c r="E3258" s="13" t="s">
        <v>89</v>
      </c>
      <c r="F3258" s="11" t="s">
        <v>102</v>
      </c>
      <c r="G3258" s="11" t="s">
        <v>106</v>
      </c>
      <c r="H3258" s="13">
        <v>2757.5</v>
      </c>
    </row>
    <row r="3259" spans="1:8" x14ac:dyDescent="0.25">
      <c r="A3259" s="10">
        <v>36341</v>
      </c>
      <c r="B3259" s="11" t="s">
        <v>8</v>
      </c>
      <c r="C3259" s="11" t="s">
        <v>9</v>
      </c>
      <c r="D3259" s="11" t="s">
        <v>10</v>
      </c>
      <c r="E3259" s="13" t="s">
        <v>89</v>
      </c>
      <c r="F3259" s="11" t="s">
        <v>102</v>
      </c>
      <c r="G3259" s="11" t="s">
        <v>103</v>
      </c>
      <c r="H3259" s="13">
        <v>1416.8</v>
      </c>
    </row>
    <row r="3260" spans="1:8" x14ac:dyDescent="0.25">
      <c r="A3260" s="10">
        <v>36341</v>
      </c>
      <c r="B3260" s="11" t="s">
        <v>8</v>
      </c>
      <c r="C3260" s="11" t="s">
        <v>9</v>
      </c>
      <c r="D3260" s="11" t="s">
        <v>10</v>
      </c>
      <c r="E3260" s="13" t="s">
        <v>89</v>
      </c>
      <c r="F3260" s="11" t="s">
        <v>577</v>
      </c>
      <c r="G3260" s="11" t="s">
        <v>578</v>
      </c>
      <c r="H3260" s="13">
        <v>300</v>
      </c>
    </row>
    <row r="3261" spans="1:8" x14ac:dyDescent="0.25">
      <c r="A3261" s="10">
        <v>36341</v>
      </c>
      <c r="B3261" s="11" t="s">
        <v>8</v>
      </c>
      <c r="C3261" s="11" t="s">
        <v>9</v>
      </c>
      <c r="D3261" s="11" t="s">
        <v>10</v>
      </c>
      <c r="E3261" s="13" t="s">
        <v>89</v>
      </c>
      <c r="F3261" s="11" t="s">
        <v>577</v>
      </c>
      <c r="G3261" s="11" t="s">
        <v>606</v>
      </c>
      <c r="H3261" s="13">
        <v>100</v>
      </c>
    </row>
    <row r="3262" spans="1:8" x14ac:dyDescent="0.25">
      <c r="A3262" s="10">
        <v>36341</v>
      </c>
      <c r="B3262" s="11" t="s">
        <v>8</v>
      </c>
      <c r="C3262" s="11" t="s">
        <v>9</v>
      </c>
      <c r="D3262" s="11" t="s">
        <v>10</v>
      </c>
      <c r="E3262" s="13" t="s">
        <v>89</v>
      </c>
      <c r="F3262" s="11" t="s">
        <v>577</v>
      </c>
      <c r="G3262" s="11" t="s">
        <v>569</v>
      </c>
      <c r="H3262" s="13">
        <v>775</v>
      </c>
    </row>
    <row r="3263" spans="1:8" x14ac:dyDescent="0.25">
      <c r="A3263" s="10">
        <v>36341</v>
      </c>
      <c r="B3263" s="11" t="s">
        <v>8</v>
      </c>
      <c r="C3263" s="11" t="s">
        <v>9</v>
      </c>
      <c r="D3263" s="11" t="s">
        <v>10</v>
      </c>
      <c r="E3263" s="13" t="s">
        <v>89</v>
      </c>
      <c r="F3263" s="11" t="s">
        <v>577</v>
      </c>
      <c r="G3263" s="11" t="s">
        <v>609</v>
      </c>
      <c r="H3263" s="13">
        <v>100</v>
      </c>
    </row>
    <row r="3264" spans="1:8" x14ac:dyDescent="0.25">
      <c r="A3264" s="10">
        <v>36341</v>
      </c>
      <c r="B3264" s="11" t="s">
        <v>8</v>
      </c>
      <c r="C3264" s="11" t="s">
        <v>9</v>
      </c>
      <c r="D3264" s="11" t="s">
        <v>10</v>
      </c>
      <c r="E3264" s="13" t="s">
        <v>13</v>
      </c>
      <c r="F3264" s="11" t="s">
        <v>29</v>
      </c>
      <c r="G3264" s="11" t="s">
        <v>579</v>
      </c>
      <c r="H3264" s="13">
        <v>300</v>
      </c>
    </row>
    <row r="3265" spans="1:8" x14ac:dyDescent="0.25">
      <c r="A3265" s="10">
        <v>36341</v>
      </c>
      <c r="B3265" s="11" t="s">
        <v>8</v>
      </c>
      <c r="C3265" s="11" t="s">
        <v>9</v>
      </c>
      <c r="D3265" s="11" t="s">
        <v>10</v>
      </c>
      <c r="E3265" s="13" t="s">
        <v>13</v>
      </c>
      <c r="F3265" s="11" t="s">
        <v>29</v>
      </c>
      <c r="G3265" s="11" t="s">
        <v>30</v>
      </c>
      <c r="H3265" s="13">
        <v>3099</v>
      </c>
    </row>
    <row r="3266" spans="1:8" x14ac:dyDescent="0.25">
      <c r="A3266" s="10">
        <v>36341</v>
      </c>
      <c r="B3266" s="11" t="s">
        <v>8</v>
      </c>
      <c r="C3266" s="11" t="s">
        <v>9</v>
      </c>
      <c r="D3266" s="11" t="s">
        <v>10</v>
      </c>
      <c r="E3266" s="13" t="s">
        <v>13</v>
      </c>
      <c r="F3266" s="11" t="s">
        <v>29</v>
      </c>
      <c r="G3266" s="11" t="s">
        <v>607</v>
      </c>
      <c r="H3266" s="13">
        <v>200</v>
      </c>
    </row>
    <row r="3267" spans="1:8" x14ac:dyDescent="0.25">
      <c r="A3267" s="10">
        <v>36341</v>
      </c>
      <c r="B3267" s="11" t="s">
        <v>8</v>
      </c>
      <c r="C3267" s="11" t="s">
        <v>9</v>
      </c>
      <c r="D3267" s="11" t="s">
        <v>10</v>
      </c>
      <c r="E3267" s="13" t="s">
        <v>13</v>
      </c>
      <c r="F3267" s="11" t="s">
        <v>71</v>
      </c>
      <c r="G3267" s="11" t="s">
        <v>580</v>
      </c>
      <c r="H3267" s="13">
        <v>4267</v>
      </c>
    </row>
    <row r="3268" spans="1:8" x14ac:dyDescent="0.25">
      <c r="A3268" s="10">
        <v>36341</v>
      </c>
      <c r="B3268" s="11" t="s">
        <v>8</v>
      </c>
      <c r="C3268" s="11" t="s">
        <v>9</v>
      </c>
      <c r="D3268" s="11" t="s">
        <v>10</v>
      </c>
      <c r="E3268" s="13" t="s">
        <v>13</v>
      </c>
      <c r="F3268" s="11" t="s">
        <v>71</v>
      </c>
      <c r="G3268" s="11" t="s">
        <v>575</v>
      </c>
      <c r="H3268" s="13">
        <v>2525.3000000000002</v>
      </c>
    </row>
    <row r="3269" spans="1:8" x14ac:dyDescent="0.25">
      <c r="A3269" s="10">
        <v>36341</v>
      </c>
      <c r="B3269" s="11" t="s">
        <v>8</v>
      </c>
      <c r="C3269" s="11" t="s">
        <v>9</v>
      </c>
      <c r="D3269" s="11" t="s">
        <v>10</v>
      </c>
      <c r="E3269" s="13" t="s">
        <v>13</v>
      </c>
      <c r="F3269" s="11" t="s">
        <v>71</v>
      </c>
      <c r="G3269" s="11" t="s">
        <v>69</v>
      </c>
      <c r="H3269" s="13">
        <v>4508.8</v>
      </c>
    </row>
    <row r="3270" spans="1:8" x14ac:dyDescent="0.25">
      <c r="A3270" s="10">
        <v>36341</v>
      </c>
      <c r="B3270" s="11" t="s">
        <v>8</v>
      </c>
      <c r="C3270" s="11" t="s">
        <v>9</v>
      </c>
      <c r="D3270" s="11" t="s">
        <v>10</v>
      </c>
      <c r="E3270" s="13" t="s">
        <v>13</v>
      </c>
      <c r="F3270" s="11" t="s">
        <v>71</v>
      </c>
      <c r="G3270" s="11" t="s">
        <v>230</v>
      </c>
      <c r="H3270" s="13">
        <v>1554.6</v>
      </c>
    </row>
    <row r="3271" spans="1:8" x14ac:dyDescent="0.25">
      <c r="A3271" s="10">
        <v>36341</v>
      </c>
      <c r="B3271" s="11" t="s">
        <v>8</v>
      </c>
      <c r="C3271" s="11" t="s">
        <v>9</v>
      </c>
      <c r="D3271" s="11" t="s">
        <v>10</v>
      </c>
      <c r="E3271" s="13" t="s">
        <v>13</v>
      </c>
      <c r="F3271" s="11" t="s">
        <v>71</v>
      </c>
      <c r="G3271" s="11" t="s">
        <v>200</v>
      </c>
      <c r="H3271" s="13">
        <v>2660</v>
      </c>
    </row>
    <row r="3272" spans="1:8" x14ac:dyDescent="0.25">
      <c r="A3272" s="10">
        <v>36341</v>
      </c>
      <c r="B3272" s="11" t="s">
        <v>8</v>
      </c>
      <c r="C3272" s="11" t="s">
        <v>9</v>
      </c>
      <c r="D3272" s="11" t="s">
        <v>10</v>
      </c>
      <c r="E3272" s="13" t="s">
        <v>13</v>
      </c>
      <c r="F3272" s="11" t="s">
        <v>71</v>
      </c>
      <c r="G3272" s="11" t="s">
        <v>117</v>
      </c>
      <c r="H3272" s="13">
        <v>3362.4</v>
      </c>
    </row>
    <row r="3273" spans="1:8" x14ac:dyDescent="0.25">
      <c r="A3273" s="10">
        <v>36341</v>
      </c>
      <c r="B3273" s="11" t="s">
        <v>8</v>
      </c>
      <c r="C3273" s="11" t="s">
        <v>9</v>
      </c>
      <c r="D3273" s="11" t="s">
        <v>10</v>
      </c>
      <c r="E3273" s="13" t="s">
        <v>13</v>
      </c>
      <c r="F3273" s="11" t="s">
        <v>161</v>
      </c>
      <c r="G3273" s="11" t="s">
        <v>581</v>
      </c>
      <c r="H3273" s="13">
        <v>1335</v>
      </c>
    </row>
    <row r="3274" spans="1:8" x14ac:dyDescent="0.25">
      <c r="A3274" s="10">
        <v>36341</v>
      </c>
      <c r="B3274" s="11" t="s">
        <v>8</v>
      </c>
      <c r="C3274" s="11" t="s">
        <v>9</v>
      </c>
      <c r="D3274" s="11" t="s">
        <v>10</v>
      </c>
      <c r="E3274" s="13" t="s">
        <v>13</v>
      </c>
      <c r="F3274" s="11" t="s">
        <v>161</v>
      </c>
      <c r="G3274" s="11" t="s">
        <v>162</v>
      </c>
      <c r="H3274" s="13">
        <v>1519.6</v>
      </c>
    </row>
    <row r="3275" spans="1:8" x14ac:dyDescent="0.25">
      <c r="A3275" s="10">
        <v>36341</v>
      </c>
      <c r="B3275" s="11" t="s">
        <v>8</v>
      </c>
      <c r="C3275" s="11" t="s">
        <v>9</v>
      </c>
      <c r="D3275" s="11" t="s">
        <v>10</v>
      </c>
      <c r="E3275" s="13" t="s">
        <v>13</v>
      </c>
      <c r="F3275" s="11" t="s">
        <v>161</v>
      </c>
      <c r="G3275" s="11" t="s">
        <v>582</v>
      </c>
      <c r="H3275" s="13">
        <v>1742.3</v>
      </c>
    </row>
    <row r="3276" spans="1:8" x14ac:dyDescent="0.25">
      <c r="A3276" s="10">
        <v>36341</v>
      </c>
      <c r="B3276" s="11" t="s">
        <v>8</v>
      </c>
      <c r="C3276" s="11" t="s">
        <v>9</v>
      </c>
      <c r="D3276" s="11" t="s">
        <v>10</v>
      </c>
      <c r="E3276" s="13" t="s">
        <v>13</v>
      </c>
      <c r="F3276" s="11" t="s">
        <v>161</v>
      </c>
      <c r="G3276" s="11" t="s">
        <v>167</v>
      </c>
      <c r="H3276" s="13">
        <v>8688.9</v>
      </c>
    </row>
    <row r="3277" spans="1:8" x14ac:dyDescent="0.25">
      <c r="A3277" s="10">
        <v>36341</v>
      </c>
      <c r="B3277" s="11" t="s">
        <v>8</v>
      </c>
      <c r="C3277" s="11" t="s">
        <v>9</v>
      </c>
      <c r="D3277" s="11" t="s">
        <v>10</v>
      </c>
      <c r="E3277" s="13" t="s">
        <v>13</v>
      </c>
      <c r="F3277" s="11" t="s">
        <v>571</v>
      </c>
      <c r="G3277" s="11" t="s">
        <v>364</v>
      </c>
      <c r="H3277" s="13">
        <v>430</v>
      </c>
    </row>
    <row r="3278" spans="1:8" x14ac:dyDescent="0.25">
      <c r="A3278" s="10">
        <v>36341</v>
      </c>
      <c r="B3278" s="11" t="s">
        <v>8</v>
      </c>
      <c r="C3278" s="11" t="s">
        <v>9</v>
      </c>
      <c r="D3278" s="11" t="s">
        <v>10</v>
      </c>
      <c r="E3278" s="13" t="s">
        <v>13</v>
      </c>
      <c r="F3278" s="11" t="s">
        <v>571</v>
      </c>
      <c r="G3278" s="11" t="s">
        <v>133</v>
      </c>
      <c r="H3278" s="13">
        <v>4744.2</v>
      </c>
    </row>
    <row r="3279" spans="1:8" x14ac:dyDescent="0.25">
      <c r="A3279" s="10">
        <v>36341</v>
      </c>
      <c r="B3279" s="11" t="s">
        <v>8</v>
      </c>
      <c r="C3279" s="11" t="s">
        <v>9</v>
      </c>
      <c r="D3279" s="11" t="s">
        <v>10</v>
      </c>
      <c r="E3279" s="13" t="s">
        <v>13</v>
      </c>
      <c r="F3279" s="11" t="s">
        <v>571</v>
      </c>
      <c r="G3279" s="11" t="s">
        <v>572</v>
      </c>
      <c r="H3279" s="13">
        <v>4834.7</v>
      </c>
    </row>
    <row r="3280" spans="1:8" x14ac:dyDescent="0.25">
      <c r="A3280" s="10">
        <v>36341</v>
      </c>
      <c r="B3280" s="11" t="s">
        <v>8</v>
      </c>
      <c r="C3280" s="11" t="s">
        <v>9</v>
      </c>
      <c r="D3280" s="11" t="s">
        <v>10</v>
      </c>
      <c r="E3280" s="13" t="s">
        <v>13</v>
      </c>
      <c r="F3280" s="11" t="s">
        <v>138</v>
      </c>
      <c r="G3280" s="11" t="s">
        <v>205</v>
      </c>
      <c r="H3280" s="13">
        <v>8762.4</v>
      </c>
    </row>
    <row r="3281" spans="1:8" x14ac:dyDescent="0.25">
      <c r="A3281" s="10">
        <v>36341</v>
      </c>
      <c r="B3281" s="11" t="s">
        <v>8</v>
      </c>
      <c r="C3281" s="11" t="s">
        <v>9</v>
      </c>
      <c r="D3281" s="11" t="s">
        <v>10</v>
      </c>
      <c r="E3281" s="13" t="s">
        <v>13</v>
      </c>
      <c r="F3281" s="11" t="s">
        <v>138</v>
      </c>
      <c r="G3281" s="11" t="s">
        <v>583</v>
      </c>
      <c r="H3281" s="13">
        <v>227.2</v>
      </c>
    </row>
    <row r="3282" spans="1:8" x14ac:dyDescent="0.25">
      <c r="A3282" s="10">
        <v>36341</v>
      </c>
      <c r="B3282" s="11" t="s">
        <v>8</v>
      </c>
      <c r="C3282" s="11" t="s">
        <v>9</v>
      </c>
      <c r="D3282" s="11" t="s">
        <v>10</v>
      </c>
      <c r="E3282" s="13" t="s">
        <v>13</v>
      </c>
      <c r="F3282" s="11" t="s">
        <v>138</v>
      </c>
      <c r="G3282" s="11" t="s">
        <v>584</v>
      </c>
      <c r="H3282" s="13">
        <v>250</v>
      </c>
    </row>
    <row r="3283" spans="1:8" x14ac:dyDescent="0.25">
      <c r="A3283" s="10">
        <v>36341</v>
      </c>
      <c r="B3283" s="11" t="s">
        <v>8</v>
      </c>
      <c r="C3283" s="11" t="s">
        <v>9</v>
      </c>
      <c r="D3283" s="11" t="s">
        <v>10</v>
      </c>
      <c r="E3283" s="13" t="s">
        <v>13</v>
      </c>
      <c r="F3283" s="11" t="s">
        <v>138</v>
      </c>
      <c r="G3283" s="11" t="s">
        <v>139</v>
      </c>
      <c r="H3283" s="13">
        <v>3034.7</v>
      </c>
    </row>
    <row r="3284" spans="1:8" x14ac:dyDescent="0.25">
      <c r="A3284" s="10">
        <v>36341</v>
      </c>
      <c r="B3284" s="11" t="s">
        <v>8</v>
      </c>
      <c r="C3284" s="11" t="s">
        <v>9</v>
      </c>
      <c r="D3284" s="11" t="s">
        <v>10</v>
      </c>
      <c r="E3284" s="13" t="s">
        <v>13</v>
      </c>
      <c r="F3284" s="11" t="s">
        <v>138</v>
      </c>
      <c r="G3284" s="11" t="s">
        <v>585</v>
      </c>
      <c r="H3284" s="13">
        <v>865</v>
      </c>
    </row>
    <row r="3285" spans="1:8" x14ac:dyDescent="0.25">
      <c r="A3285" s="10">
        <v>36341</v>
      </c>
      <c r="B3285" s="11" t="s">
        <v>8</v>
      </c>
      <c r="C3285" s="11" t="s">
        <v>9</v>
      </c>
      <c r="D3285" s="11" t="s">
        <v>10</v>
      </c>
      <c r="E3285" s="13" t="s">
        <v>13</v>
      </c>
      <c r="F3285" s="11" t="s">
        <v>111</v>
      </c>
      <c r="G3285" s="11" t="s">
        <v>112</v>
      </c>
      <c r="H3285" s="13">
        <v>11110.2</v>
      </c>
    </row>
    <row r="3286" spans="1:8" x14ac:dyDescent="0.25">
      <c r="A3286" s="10">
        <v>36341</v>
      </c>
      <c r="B3286" s="11" t="s">
        <v>8</v>
      </c>
      <c r="C3286" s="11" t="s">
        <v>9</v>
      </c>
      <c r="D3286" s="11" t="s">
        <v>10</v>
      </c>
      <c r="E3286" s="13" t="s">
        <v>13</v>
      </c>
      <c r="F3286" s="11" t="s">
        <v>111</v>
      </c>
      <c r="G3286" s="11" t="s">
        <v>267</v>
      </c>
      <c r="H3286" s="13">
        <v>2381.3000000000002</v>
      </c>
    </row>
    <row r="3287" spans="1:8" x14ac:dyDescent="0.25">
      <c r="A3287" s="10">
        <v>36341</v>
      </c>
      <c r="B3287" s="11" t="s">
        <v>8</v>
      </c>
      <c r="C3287" s="11" t="s">
        <v>9</v>
      </c>
      <c r="D3287" s="11" t="s">
        <v>10</v>
      </c>
      <c r="E3287" s="13" t="s">
        <v>13</v>
      </c>
      <c r="F3287" s="11" t="s">
        <v>111</v>
      </c>
      <c r="G3287" s="11" t="s">
        <v>356</v>
      </c>
      <c r="H3287" s="13">
        <v>2147.1999999999998</v>
      </c>
    </row>
    <row r="3288" spans="1:8" x14ac:dyDescent="0.25">
      <c r="A3288" s="10">
        <v>36341</v>
      </c>
      <c r="B3288" s="11" t="s">
        <v>8</v>
      </c>
      <c r="C3288" s="11" t="s">
        <v>9</v>
      </c>
      <c r="D3288" s="11" t="s">
        <v>10</v>
      </c>
      <c r="E3288" s="13" t="s">
        <v>13</v>
      </c>
      <c r="F3288" s="11" t="s">
        <v>111</v>
      </c>
      <c r="G3288" s="11" t="s">
        <v>586</v>
      </c>
      <c r="H3288" s="13">
        <v>725</v>
      </c>
    </row>
    <row r="3289" spans="1:8" x14ac:dyDescent="0.25">
      <c r="A3289" s="10">
        <v>36341</v>
      </c>
      <c r="B3289" s="11" t="s">
        <v>8</v>
      </c>
      <c r="C3289" s="11" t="s">
        <v>9</v>
      </c>
      <c r="D3289" s="11" t="s">
        <v>10</v>
      </c>
      <c r="E3289" s="13" t="s">
        <v>13</v>
      </c>
      <c r="F3289" s="11" t="s">
        <v>248</v>
      </c>
      <c r="G3289" s="11" t="s">
        <v>262</v>
      </c>
      <c r="H3289" s="13">
        <v>6581.2</v>
      </c>
    </row>
    <row r="3290" spans="1:8" x14ac:dyDescent="0.25">
      <c r="A3290" s="10">
        <v>36341</v>
      </c>
      <c r="B3290" s="11" t="s">
        <v>8</v>
      </c>
      <c r="C3290" s="11" t="s">
        <v>9</v>
      </c>
      <c r="D3290" s="11" t="s">
        <v>10</v>
      </c>
      <c r="E3290" s="13" t="s">
        <v>13</v>
      </c>
      <c r="F3290" s="11" t="s">
        <v>248</v>
      </c>
      <c r="G3290" s="11" t="s">
        <v>587</v>
      </c>
      <c r="H3290" s="13">
        <v>5250</v>
      </c>
    </row>
    <row r="3291" spans="1:8" x14ac:dyDescent="0.25">
      <c r="A3291" s="10">
        <v>36341</v>
      </c>
      <c r="B3291" s="11" t="s">
        <v>8</v>
      </c>
      <c r="C3291" s="11" t="s">
        <v>9</v>
      </c>
      <c r="D3291" s="11" t="s">
        <v>10</v>
      </c>
      <c r="E3291" s="13" t="s">
        <v>13</v>
      </c>
      <c r="F3291" s="11" t="s">
        <v>248</v>
      </c>
      <c r="G3291" s="11" t="s">
        <v>588</v>
      </c>
      <c r="H3291" s="13">
        <v>3716.5</v>
      </c>
    </row>
    <row r="3292" spans="1:8" x14ac:dyDescent="0.25">
      <c r="A3292" s="10">
        <v>36341</v>
      </c>
      <c r="B3292" s="11" t="s">
        <v>8</v>
      </c>
      <c r="C3292" s="11" t="s">
        <v>9</v>
      </c>
      <c r="D3292" s="11" t="s">
        <v>10</v>
      </c>
      <c r="E3292" s="13" t="s">
        <v>13</v>
      </c>
      <c r="F3292" s="11" t="s">
        <v>248</v>
      </c>
      <c r="G3292" s="11" t="s">
        <v>43</v>
      </c>
      <c r="H3292" s="13">
        <v>2184.1</v>
      </c>
    </row>
    <row r="3293" spans="1:8" x14ac:dyDescent="0.25">
      <c r="A3293" s="10">
        <v>36341</v>
      </c>
      <c r="B3293" s="11" t="s">
        <v>8</v>
      </c>
      <c r="C3293" s="11" t="s">
        <v>9</v>
      </c>
      <c r="D3293" s="11" t="s">
        <v>10</v>
      </c>
      <c r="E3293" s="13" t="s">
        <v>13</v>
      </c>
      <c r="F3293" s="11" t="s">
        <v>19</v>
      </c>
      <c r="G3293" s="11" t="s">
        <v>589</v>
      </c>
      <c r="H3293" s="13">
        <v>1480</v>
      </c>
    </row>
    <row r="3294" spans="1:8" x14ac:dyDescent="0.25">
      <c r="A3294" s="10">
        <v>36341</v>
      </c>
      <c r="B3294" s="11" t="s">
        <v>8</v>
      </c>
      <c r="C3294" s="11" t="s">
        <v>9</v>
      </c>
      <c r="D3294" s="11" t="s">
        <v>10</v>
      </c>
      <c r="E3294" s="13" t="s">
        <v>13</v>
      </c>
      <c r="F3294" s="11" t="s">
        <v>19</v>
      </c>
      <c r="G3294" s="11" t="s">
        <v>573</v>
      </c>
      <c r="H3294" s="13">
        <v>14192.7</v>
      </c>
    </row>
    <row r="3295" spans="1:8" x14ac:dyDescent="0.25">
      <c r="A3295" s="10">
        <v>36341</v>
      </c>
      <c r="B3295" s="11" t="s">
        <v>8</v>
      </c>
      <c r="C3295" s="11" t="s">
        <v>9</v>
      </c>
      <c r="D3295" s="11" t="s">
        <v>10</v>
      </c>
      <c r="E3295" s="13" t="s">
        <v>13</v>
      </c>
      <c r="F3295" s="11" t="s">
        <v>19</v>
      </c>
      <c r="G3295" s="11" t="s">
        <v>590</v>
      </c>
      <c r="H3295" s="13">
        <v>2070.8000000000002</v>
      </c>
    </row>
    <row r="3296" spans="1:8" x14ac:dyDescent="0.25">
      <c r="A3296" s="10">
        <v>36341</v>
      </c>
      <c r="B3296" s="11" t="s">
        <v>8</v>
      </c>
      <c r="C3296" s="11" t="s">
        <v>9</v>
      </c>
      <c r="D3296" s="11" t="s">
        <v>10</v>
      </c>
      <c r="E3296" s="13" t="s">
        <v>13</v>
      </c>
      <c r="F3296" s="11" t="s">
        <v>19</v>
      </c>
      <c r="G3296" s="11" t="s">
        <v>574</v>
      </c>
      <c r="H3296" s="13">
        <v>11416.5</v>
      </c>
    </row>
    <row r="3297" spans="1:8" x14ac:dyDescent="0.25">
      <c r="A3297" s="10">
        <v>36341</v>
      </c>
      <c r="B3297" s="11" t="s">
        <v>8</v>
      </c>
      <c r="C3297" s="11" t="s">
        <v>9</v>
      </c>
      <c r="D3297" s="11" t="s">
        <v>10</v>
      </c>
      <c r="E3297" s="13" t="s">
        <v>13</v>
      </c>
      <c r="F3297" s="11" t="s">
        <v>19</v>
      </c>
      <c r="G3297" s="11" t="s">
        <v>21</v>
      </c>
      <c r="H3297" s="13">
        <v>2258.6</v>
      </c>
    </row>
    <row r="3298" spans="1:8" x14ac:dyDescent="0.25">
      <c r="A3298" s="10">
        <v>36341</v>
      </c>
      <c r="B3298" s="11" t="s">
        <v>8</v>
      </c>
      <c r="C3298" s="11" t="s">
        <v>9</v>
      </c>
      <c r="D3298" s="11" t="s">
        <v>10</v>
      </c>
      <c r="E3298" s="13" t="s">
        <v>13</v>
      </c>
      <c r="F3298" s="11" t="s">
        <v>591</v>
      </c>
      <c r="G3298" s="11" t="s">
        <v>608</v>
      </c>
      <c r="H3298" s="13">
        <v>375</v>
      </c>
    </row>
    <row r="3299" spans="1:8" x14ac:dyDescent="0.25">
      <c r="A3299" s="10">
        <v>36341</v>
      </c>
      <c r="B3299" s="11" t="s">
        <v>8</v>
      </c>
      <c r="C3299" s="11" t="s">
        <v>9</v>
      </c>
      <c r="D3299" s="11" t="s">
        <v>10</v>
      </c>
      <c r="E3299" s="13" t="s">
        <v>13</v>
      </c>
      <c r="F3299" s="11" t="s">
        <v>591</v>
      </c>
      <c r="G3299" s="11" t="s">
        <v>592</v>
      </c>
      <c r="H3299" s="13">
        <v>1535</v>
      </c>
    </row>
    <row r="3300" spans="1:8" x14ac:dyDescent="0.25">
      <c r="A3300" s="10">
        <v>36341</v>
      </c>
      <c r="B3300" s="11" t="s">
        <v>8</v>
      </c>
      <c r="C3300" s="11" t="s">
        <v>9</v>
      </c>
      <c r="D3300" s="11" t="s">
        <v>10</v>
      </c>
      <c r="E3300" s="13" t="s">
        <v>13</v>
      </c>
      <c r="F3300" s="11" t="s">
        <v>34</v>
      </c>
      <c r="G3300" s="11" t="s">
        <v>593</v>
      </c>
      <c r="H3300" s="13">
        <v>117.5</v>
      </c>
    </row>
    <row r="3301" spans="1:8" x14ac:dyDescent="0.25">
      <c r="A3301" s="10">
        <v>36341</v>
      </c>
      <c r="B3301" s="11" t="s">
        <v>8</v>
      </c>
      <c r="C3301" s="11" t="s">
        <v>9</v>
      </c>
      <c r="D3301" s="11" t="s">
        <v>10</v>
      </c>
      <c r="E3301" s="13" t="s">
        <v>13</v>
      </c>
      <c r="F3301" s="11" t="s">
        <v>34</v>
      </c>
      <c r="G3301" s="11" t="s">
        <v>171</v>
      </c>
      <c r="H3301" s="13">
        <v>1803</v>
      </c>
    </row>
    <row r="3302" spans="1:8" x14ac:dyDescent="0.25">
      <c r="A3302" s="10">
        <v>36341</v>
      </c>
      <c r="B3302" s="11" t="s">
        <v>8</v>
      </c>
      <c r="C3302" s="11" t="s">
        <v>9</v>
      </c>
      <c r="D3302" s="11" t="s">
        <v>10</v>
      </c>
      <c r="E3302" s="13" t="s">
        <v>13</v>
      </c>
      <c r="F3302" s="11" t="s">
        <v>34</v>
      </c>
      <c r="G3302" s="11" t="s">
        <v>57</v>
      </c>
      <c r="H3302" s="13">
        <v>4767.5</v>
      </c>
    </row>
    <row r="3303" spans="1:8" x14ac:dyDescent="0.25">
      <c r="A3303" s="10">
        <v>36341</v>
      </c>
      <c r="B3303" s="11" t="s">
        <v>8</v>
      </c>
      <c r="C3303" s="11" t="s">
        <v>9</v>
      </c>
      <c r="D3303" s="11" t="s">
        <v>10</v>
      </c>
      <c r="E3303" s="13" t="s">
        <v>13</v>
      </c>
      <c r="F3303" s="11" t="s">
        <v>34</v>
      </c>
      <c r="G3303" s="11" t="s">
        <v>47</v>
      </c>
      <c r="H3303" s="13">
        <v>2238.1</v>
      </c>
    </row>
    <row r="3304" spans="1:8" x14ac:dyDescent="0.25">
      <c r="A3304" s="10">
        <v>36341</v>
      </c>
      <c r="B3304" s="11" t="s">
        <v>8</v>
      </c>
      <c r="C3304" s="11" t="s">
        <v>9</v>
      </c>
      <c r="D3304" s="11" t="s">
        <v>10</v>
      </c>
      <c r="E3304" s="13" t="s">
        <v>13</v>
      </c>
      <c r="F3304" s="11" t="s">
        <v>34</v>
      </c>
      <c r="G3304" s="11" t="s">
        <v>36</v>
      </c>
      <c r="H3304" s="13">
        <v>9351</v>
      </c>
    </row>
    <row r="3305" spans="1:8" x14ac:dyDescent="0.25">
      <c r="A3305" s="10">
        <v>36341</v>
      </c>
      <c r="B3305" s="11" t="s">
        <v>8</v>
      </c>
      <c r="C3305" s="11" t="s">
        <v>9</v>
      </c>
      <c r="D3305" s="11" t="s">
        <v>10</v>
      </c>
      <c r="E3305" s="13" t="s">
        <v>13</v>
      </c>
      <c r="F3305" s="11" t="s">
        <v>42</v>
      </c>
      <c r="G3305" s="11" t="s">
        <v>594</v>
      </c>
      <c r="H3305" s="13">
        <v>2274.1999999999998</v>
      </c>
    </row>
    <row r="3306" spans="1:8" x14ac:dyDescent="0.25">
      <c r="A3306" s="10">
        <v>36341</v>
      </c>
      <c r="B3306" s="11" t="s">
        <v>8</v>
      </c>
      <c r="C3306" s="11" t="s">
        <v>9</v>
      </c>
      <c r="D3306" s="11" t="s">
        <v>10</v>
      </c>
      <c r="E3306" s="13" t="s">
        <v>13</v>
      </c>
      <c r="F3306" s="11" t="s">
        <v>42</v>
      </c>
      <c r="G3306" s="11" t="s">
        <v>595</v>
      </c>
      <c r="H3306" s="13">
        <v>1872.9</v>
      </c>
    </row>
    <row r="3307" spans="1:8" x14ac:dyDescent="0.25">
      <c r="A3307" s="10">
        <v>36341</v>
      </c>
      <c r="B3307" s="11" t="s">
        <v>8</v>
      </c>
      <c r="C3307" s="11" t="s">
        <v>9</v>
      </c>
      <c r="D3307" s="11" t="s">
        <v>10</v>
      </c>
      <c r="E3307" s="13" t="s">
        <v>13</v>
      </c>
      <c r="F3307" s="11" t="s">
        <v>14</v>
      </c>
      <c r="G3307" s="11" t="s">
        <v>94</v>
      </c>
      <c r="H3307" s="13">
        <v>8487.5</v>
      </c>
    </row>
    <row r="3308" spans="1:8" x14ac:dyDescent="0.25">
      <c r="A3308" s="10">
        <v>36341</v>
      </c>
      <c r="B3308" s="11" t="s">
        <v>8</v>
      </c>
      <c r="C3308" s="11" t="s">
        <v>9</v>
      </c>
      <c r="D3308" s="11" t="s">
        <v>10</v>
      </c>
      <c r="E3308" s="13" t="s">
        <v>13</v>
      </c>
      <c r="F3308" s="11" t="s">
        <v>14</v>
      </c>
      <c r="G3308" s="11" t="s">
        <v>596</v>
      </c>
      <c r="H3308" s="13">
        <v>2500</v>
      </c>
    </row>
    <row r="3309" spans="1:8" x14ac:dyDescent="0.25">
      <c r="A3309" s="10">
        <v>36341</v>
      </c>
      <c r="B3309" s="11" t="s">
        <v>8</v>
      </c>
      <c r="C3309" s="11" t="s">
        <v>9</v>
      </c>
      <c r="D3309" s="11" t="s">
        <v>10</v>
      </c>
      <c r="E3309" s="13" t="s">
        <v>13</v>
      </c>
      <c r="F3309" s="11" t="s">
        <v>14</v>
      </c>
      <c r="G3309" s="11" t="s">
        <v>597</v>
      </c>
      <c r="H3309" s="13">
        <v>905</v>
      </c>
    </row>
    <row r="3310" spans="1:8" x14ac:dyDescent="0.25">
      <c r="A3310" s="10">
        <v>36341</v>
      </c>
      <c r="B3310" s="11" t="s">
        <v>8</v>
      </c>
      <c r="C3310" s="11" t="s">
        <v>9</v>
      </c>
      <c r="D3310" s="11" t="s">
        <v>10</v>
      </c>
      <c r="E3310" s="13" t="s">
        <v>13</v>
      </c>
      <c r="F3310" s="11" t="s">
        <v>11</v>
      </c>
      <c r="G3310" s="11" t="s">
        <v>598</v>
      </c>
      <c r="H3310" s="13">
        <v>3820.8</v>
      </c>
    </row>
    <row r="3311" spans="1:8" x14ac:dyDescent="0.25">
      <c r="A3311" s="10">
        <v>36341</v>
      </c>
      <c r="B3311" s="11" t="s">
        <v>8</v>
      </c>
      <c r="C3311" s="11" t="s">
        <v>9</v>
      </c>
      <c r="D3311" s="11" t="s">
        <v>10</v>
      </c>
      <c r="E3311" s="13" t="s">
        <v>13</v>
      </c>
      <c r="F3311" s="11" t="s">
        <v>11</v>
      </c>
      <c r="G3311" s="11" t="s">
        <v>150</v>
      </c>
      <c r="H3311" s="13">
        <v>6885.1</v>
      </c>
    </row>
    <row r="3312" spans="1:8" x14ac:dyDescent="0.25">
      <c r="A3312" s="10">
        <v>36341</v>
      </c>
      <c r="B3312" s="11" t="s">
        <v>8</v>
      </c>
      <c r="C3312" s="11" t="s">
        <v>9</v>
      </c>
      <c r="D3312" s="11" t="s">
        <v>10</v>
      </c>
      <c r="E3312" s="13" t="s">
        <v>13</v>
      </c>
      <c r="F3312" s="11" t="s">
        <v>11</v>
      </c>
      <c r="G3312" s="11" t="s">
        <v>576</v>
      </c>
      <c r="H3312" s="13">
        <v>20952.3</v>
      </c>
    </row>
    <row r="3313" spans="1:8" x14ac:dyDescent="0.25">
      <c r="A3313" s="10">
        <v>36341</v>
      </c>
      <c r="B3313" s="11" t="s">
        <v>8</v>
      </c>
      <c r="C3313" s="11" t="s">
        <v>9</v>
      </c>
      <c r="D3313" s="11" t="s">
        <v>10</v>
      </c>
      <c r="E3313" s="13" t="s">
        <v>13</v>
      </c>
      <c r="F3313" s="11" t="s">
        <v>126</v>
      </c>
      <c r="G3313" s="11" t="s">
        <v>599</v>
      </c>
      <c r="H3313" s="13">
        <v>3638.8</v>
      </c>
    </row>
    <row r="3314" spans="1:8" x14ac:dyDescent="0.25">
      <c r="A3314" s="10">
        <v>36341</v>
      </c>
      <c r="B3314" s="11" t="s">
        <v>8</v>
      </c>
      <c r="C3314" s="11" t="s">
        <v>9</v>
      </c>
      <c r="D3314" s="11" t="s">
        <v>10</v>
      </c>
      <c r="E3314" s="13" t="s">
        <v>13</v>
      </c>
      <c r="F3314" s="11" t="s">
        <v>126</v>
      </c>
      <c r="G3314" s="11" t="s">
        <v>570</v>
      </c>
      <c r="H3314" s="13">
        <v>1955</v>
      </c>
    </row>
    <row r="3315" spans="1:8" x14ac:dyDescent="0.25">
      <c r="A3315" s="10">
        <v>36341</v>
      </c>
      <c r="B3315" s="11" t="s">
        <v>8</v>
      </c>
      <c r="C3315" s="11" t="s">
        <v>9</v>
      </c>
      <c r="D3315" s="11" t="s">
        <v>10</v>
      </c>
      <c r="E3315" s="13" t="s">
        <v>13</v>
      </c>
      <c r="F3315" s="11" t="s">
        <v>126</v>
      </c>
      <c r="G3315" s="11" t="s">
        <v>600</v>
      </c>
      <c r="H3315" s="13">
        <v>100</v>
      </c>
    </row>
    <row r="3316" spans="1:8" x14ac:dyDescent="0.25">
      <c r="A3316" s="10">
        <v>36341</v>
      </c>
      <c r="B3316" s="11" t="s">
        <v>8</v>
      </c>
      <c r="C3316" s="11" t="s">
        <v>9</v>
      </c>
      <c r="D3316" s="11" t="s">
        <v>10</v>
      </c>
      <c r="E3316" s="13" t="s">
        <v>188</v>
      </c>
      <c r="F3316" s="11" t="s">
        <v>188</v>
      </c>
      <c r="G3316" s="11" t="s">
        <v>602</v>
      </c>
      <c r="H3316" s="13">
        <v>1274.5</v>
      </c>
    </row>
    <row r="3317" spans="1:8" x14ac:dyDescent="0.25">
      <c r="A3317" s="10">
        <v>36341</v>
      </c>
      <c r="B3317" s="11" t="s">
        <v>8</v>
      </c>
      <c r="C3317" s="11" t="s">
        <v>9</v>
      </c>
      <c r="D3317" s="11" t="s">
        <v>10</v>
      </c>
      <c r="E3317" s="13" t="s">
        <v>188</v>
      </c>
      <c r="F3317" s="11" t="s">
        <v>188</v>
      </c>
      <c r="G3317" s="11" t="s">
        <v>187</v>
      </c>
      <c r="H3317" s="13">
        <v>6206.4</v>
      </c>
    </row>
    <row r="3318" spans="1:8" x14ac:dyDescent="0.25">
      <c r="A3318" s="10">
        <v>36341</v>
      </c>
      <c r="B3318" s="11" t="s">
        <v>8</v>
      </c>
      <c r="C3318" s="11" t="s">
        <v>463</v>
      </c>
      <c r="D3318" s="11" t="s">
        <v>464</v>
      </c>
      <c r="E3318" s="13" t="s">
        <v>89</v>
      </c>
      <c r="F3318" s="11" t="s">
        <v>102</v>
      </c>
      <c r="G3318" s="11" t="s">
        <v>103</v>
      </c>
      <c r="H3318" s="13">
        <v>340</v>
      </c>
    </row>
    <row r="3319" spans="1:8" x14ac:dyDescent="0.25">
      <c r="A3319" s="10">
        <v>36341</v>
      </c>
      <c r="B3319" s="11" t="s">
        <v>8</v>
      </c>
      <c r="C3319" s="11" t="s">
        <v>463</v>
      </c>
      <c r="D3319" s="11" t="s">
        <v>464</v>
      </c>
      <c r="E3319" s="13" t="s">
        <v>13</v>
      </c>
      <c r="F3319" s="11" t="s">
        <v>71</v>
      </c>
      <c r="G3319" s="11" t="s">
        <v>200</v>
      </c>
      <c r="H3319" s="13">
        <v>525</v>
      </c>
    </row>
    <row r="3320" spans="1:8" x14ac:dyDescent="0.25">
      <c r="A3320" s="10">
        <v>36341</v>
      </c>
      <c r="B3320" s="11" t="s">
        <v>97</v>
      </c>
      <c r="C3320" s="11" t="s">
        <v>98</v>
      </c>
      <c r="D3320" s="11" t="s">
        <v>99</v>
      </c>
      <c r="E3320" s="13" t="s">
        <v>89</v>
      </c>
      <c r="F3320" s="11" t="s">
        <v>102</v>
      </c>
      <c r="G3320" s="11" t="s">
        <v>103</v>
      </c>
      <c r="H3320" s="13">
        <v>634</v>
      </c>
    </row>
    <row r="3321" spans="1:8" x14ac:dyDescent="0.25">
      <c r="A3321" s="10">
        <v>36341</v>
      </c>
      <c r="B3321" s="11" t="s">
        <v>97</v>
      </c>
      <c r="C3321" s="11" t="s">
        <v>98</v>
      </c>
      <c r="D3321" s="11" t="s">
        <v>99</v>
      </c>
      <c r="E3321" s="13" t="s">
        <v>13</v>
      </c>
      <c r="F3321" s="11" t="s">
        <v>71</v>
      </c>
      <c r="G3321" s="11" t="s">
        <v>230</v>
      </c>
      <c r="H3321" s="13">
        <v>100</v>
      </c>
    </row>
    <row r="3322" spans="1:8" x14ac:dyDescent="0.25">
      <c r="A3322" s="10">
        <v>36341</v>
      </c>
      <c r="B3322" s="11" t="s">
        <v>97</v>
      </c>
      <c r="C3322" s="11" t="s">
        <v>98</v>
      </c>
      <c r="D3322" s="11" t="s">
        <v>467</v>
      </c>
      <c r="E3322" s="13" t="s">
        <v>89</v>
      </c>
      <c r="F3322" s="11" t="s">
        <v>90</v>
      </c>
      <c r="G3322" s="11" t="s">
        <v>90</v>
      </c>
      <c r="H3322" s="13">
        <v>250</v>
      </c>
    </row>
    <row r="3323" spans="1:8" x14ac:dyDescent="0.25">
      <c r="A3323" s="10">
        <v>36341</v>
      </c>
      <c r="B3323" s="11" t="s">
        <v>97</v>
      </c>
      <c r="C3323" s="11" t="s">
        <v>98</v>
      </c>
      <c r="D3323" s="11" t="s">
        <v>465</v>
      </c>
      <c r="E3323" s="13" t="s">
        <v>610</v>
      </c>
      <c r="F3323" s="11" t="s">
        <v>611</v>
      </c>
      <c r="G3323" s="11" t="s">
        <v>611</v>
      </c>
      <c r="H3323" s="13">
        <v>360</v>
      </c>
    </row>
    <row r="3324" spans="1:8" x14ac:dyDescent="0.25">
      <c r="A3324" s="10">
        <v>36341</v>
      </c>
      <c r="B3324" s="11" t="s">
        <v>97</v>
      </c>
      <c r="C3324" s="11" t="s">
        <v>98</v>
      </c>
      <c r="D3324" s="11" t="s">
        <v>465</v>
      </c>
      <c r="E3324" s="13" t="s">
        <v>188</v>
      </c>
      <c r="F3324" s="11" t="s">
        <v>188</v>
      </c>
      <c r="G3324" s="11" t="s">
        <v>602</v>
      </c>
      <c r="H3324" s="13">
        <v>596.5</v>
      </c>
    </row>
    <row r="3325" spans="1:8" x14ac:dyDescent="0.25">
      <c r="A3325" s="10">
        <v>36341</v>
      </c>
      <c r="B3325" s="11" t="s">
        <v>97</v>
      </c>
      <c r="C3325" s="11" t="s">
        <v>67</v>
      </c>
      <c r="D3325" s="11" t="s">
        <v>500</v>
      </c>
      <c r="E3325" s="13" t="s">
        <v>13</v>
      </c>
      <c r="F3325" s="11" t="s">
        <v>19</v>
      </c>
      <c r="G3325" s="11" t="s">
        <v>574</v>
      </c>
      <c r="H3325" s="13">
        <v>100</v>
      </c>
    </row>
    <row r="3326" spans="1:8" x14ac:dyDescent="0.25">
      <c r="A3326" s="10">
        <v>36341</v>
      </c>
      <c r="B3326" s="11" t="s">
        <v>97</v>
      </c>
      <c r="C3326" s="11" t="s">
        <v>67</v>
      </c>
      <c r="D3326" s="11" t="s">
        <v>499</v>
      </c>
      <c r="E3326" s="13" t="s">
        <v>13</v>
      </c>
      <c r="F3326" s="11" t="s">
        <v>11</v>
      </c>
      <c r="G3326" s="11" t="s">
        <v>150</v>
      </c>
      <c r="H3326" s="13">
        <v>253.2</v>
      </c>
    </row>
    <row r="3327" spans="1:8" x14ac:dyDescent="0.25">
      <c r="A3327" s="10">
        <v>36341</v>
      </c>
      <c r="B3327" s="11" t="s">
        <v>97</v>
      </c>
      <c r="C3327" s="11" t="s">
        <v>130</v>
      </c>
      <c r="D3327" s="11" t="s">
        <v>288</v>
      </c>
      <c r="E3327" s="13" t="s">
        <v>89</v>
      </c>
      <c r="F3327" s="11" t="s">
        <v>90</v>
      </c>
      <c r="G3327" s="11" t="s">
        <v>90</v>
      </c>
      <c r="H3327" s="13">
        <v>450</v>
      </c>
    </row>
    <row r="3328" spans="1:8" x14ac:dyDescent="0.25">
      <c r="A3328" s="10">
        <v>36341</v>
      </c>
      <c r="B3328" s="11" t="s">
        <v>97</v>
      </c>
      <c r="C3328" s="11" t="s">
        <v>130</v>
      </c>
      <c r="D3328" s="11" t="s">
        <v>288</v>
      </c>
      <c r="E3328" s="13" t="s">
        <v>89</v>
      </c>
      <c r="F3328" s="11" t="s">
        <v>102</v>
      </c>
      <c r="G3328" s="11" t="s">
        <v>103</v>
      </c>
      <c r="H3328" s="13">
        <v>206.7</v>
      </c>
    </row>
    <row r="3329" spans="1:8" x14ac:dyDescent="0.25">
      <c r="A3329" s="10">
        <v>36341</v>
      </c>
      <c r="B3329" s="11" t="s">
        <v>97</v>
      </c>
      <c r="C3329" s="11" t="s">
        <v>130</v>
      </c>
      <c r="D3329" s="11" t="s">
        <v>288</v>
      </c>
      <c r="E3329" s="13" t="s">
        <v>13</v>
      </c>
      <c r="F3329" s="11" t="s">
        <v>71</v>
      </c>
      <c r="G3329" s="11" t="s">
        <v>117</v>
      </c>
      <c r="H3329" s="13">
        <v>100</v>
      </c>
    </row>
    <row r="3330" spans="1:8" x14ac:dyDescent="0.25">
      <c r="A3330" s="10">
        <v>36341</v>
      </c>
      <c r="B3330" s="11" t="s">
        <v>97</v>
      </c>
      <c r="C3330" s="11" t="s">
        <v>130</v>
      </c>
      <c r="D3330" s="11" t="s">
        <v>288</v>
      </c>
      <c r="E3330" s="13" t="s">
        <v>13</v>
      </c>
      <c r="F3330" s="11" t="s">
        <v>571</v>
      </c>
      <c r="G3330" s="11" t="s">
        <v>133</v>
      </c>
      <c r="H3330" s="13">
        <v>225</v>
      </c>
    </row>
    <row r="3331" spans="1:8" x14ac:dyDescent="0.25">
      <c r="A3331" s="10">
        <v>36341</v>
      </c>
      <c r="B3331" s="11" t="s">
        <v>97</v>
      </c>
      <c r="C3331" s="11" t="s">
        <v>130</v>
      </c>
      <c r="D3331" s="11" t="s">
        <v>288</v>
      </c>
      <c r="E3331" s="13" t="s">
        <v>13</v>
      </c>
      <c r="F3331" s="11" t="s">
        <v>138</v>
      </c>
      <c r="G3331" s="11" t="s">
        <v>583</v>
      </c>
      <c r="H3331" s="13">
        <v>500</v>
      </c>
    </row>
    <row r="3332" spans="1:8" x14ac:dyDescent="0.25">
      <c r="A3332" s="10">
        <v>36341</v>
      </c>
      <c r="B3332" s="11" t="s">
        <v>97</v>
      </c>
      <c r="C3332" s="11" t="s">
        <v>130</v>
      </c>
      <c r="D3332" s="11" t="s">
        <v>288</v>
      </c>
      <c r="E3332" s="13" t="s">
        <v>13</v>
      </c>
      <c r="F3332" s="11" t="s">
        <v>138</v>
      </c>
      <c r="G3332" s="11" t="s">
        <v>584</v>
      </c>
      <c r="H3332" s="13">
        <v>1000</v>
      </c>
    </row>
    <row r="3333" spans="1:8" x14ac:dyDescent="0.25">
      <c r="A3333" s="10">
        <v>36341</v>
      </c>
      <c r="B3333" s="11" t="s">
        <v>97</v>
      </c>
      <c r="C3333" s="11" t="s">
        <v>130</v>
      </c>
      <c r="D3333" s="11" t="s">
        <v>288</v>
      </c>
      <c r="E3333" s="13" t="s">
        <v>13</v>
      </c>
      <c r="F3333" s="11" t="s">
        <v>19</v>
      </c>
      <c r="G3333" s="11" t="s">
        <v>573</v>
      </c>
      <c r="H3333" s="13">
        <v>123.9</v>
      </c>
    </row>
    <row r="3334" spans="1:8" x14ac:dyDescent="0.25">
      <c r="A3334" s="10">
        <v>36341</v>
      </c>
      <c r="B3334" s="11" t="s">
        <v>97</v>
      </c>
      <c r="C3334" s="11" t="s">
        <v>130</v>
      </c>
      <c r="D3334" s="11" t="s">
        <v>288</v>
      </c>
      <c r="E3334" s="13" t="s">
        <v>13</v>
      </c>
      <c r="F3334" s="11" t="s">
        <v>11</v>
      </c>
      <c r="G3334" s="11" t="s">
        <v>576</v>
      </c>
      <c r="H3334" s="13">
        <v>746.4</v>
      </c>
    </row>
    <row r="3335" spans="1:8" x14ac:dyDescent="0.25">
      <c r="A3335" s="10">
        <v>36341</v>
      </c>
      <c r="B3335" s="11" t="s">
        <v>97</v>
      </c>
      <c r="C3335" s="11" t="s">
        <v>130</v>
      </c>
      <c r="D3335" s="11" t="s">
        <v>280</v>
      </c>
      <c r="E3335" s="13" t="s">
        <v>13</v>
      </c>
      <c r="F3335" s="11" t="s">
        <v>19</v>
      </c>
      <c r="G3335" s="11" t="s">
        <v>573</v>
      </c>
      <c r="H3335" s="13">
        <v>711.8</v>
      </c>
    </row>
    <row r="3336" spans="1:8" x14ac:dyDescent="0.25">
      <c r="A3336" s="10">
        <v>36341</v>
      </c>
      <c r="B3336" s="11" t="s">
        <v>97</v>
      </c>
      <c r="C3336" s="11" t="s">
        <v>130</v>
      </c>
      <c r="D3336" s="11" t="s">
        <v>131</v>
      </c>
      <c r="E3336" s="13" t="s">
        <v>89</v>
      </c>
      <c r="F3336" s="11" t="s">
        <v>90</v>
      </c>
      <c r="G3336" s="11" t="s">
        <v>90</v>
      </c>
      <c r="H3336" s="13">
        <v>200</v>
      </c>
    </row>
    <row r="3337" spans="1:8" x14ac:dyDescent="0.25">
      <c r="A3337" s="10">
        <v>36341</v>
      </c>
      <c r="B3337" s="11" t="s">
        <v>97</v>
      </c>
      <c r="C3337" s="11" t="s">
        <v>130</v>
      </c>
      <c r="D3337" s="11" t="s">
        <v>131</v>
      </c>
      <c r="E3337" s="13" t="s">
        <v>13</v>
      </c>
      <c r="F3337" s="11" t="s">
        <v>71</v>
      </c>
      <c r="G3337" s="11" t="s">
        <v>575</v>
      </c>
      <c r="H3337" s="13">
        <v>250</v>
      </c>
    </row>
    <row r="3338" spans="1:8" x14ac:dyDescent="0.25">
      <c r="A3338" s="10">
        <v>36341</v>
      </c>
      <c r="B3338" s="11" t="s">
        <v>97</v>
      </c>
      <c r="C3338" s="11" t="s">
        <v>130</v>
      </c>
      <c r="D3338" s="11" t="s">
        <v>131</v>
      </c>
      <c r="E3338" s="13" t="s">
        <v>13</v>
      </c>
      <c r="F3338" s="11" t="s">
        <v>71</v>
      </c>
      <c r="G3338" s="11" t="s">
        <v>230</v>
      </c>
      <c r="H3338" s="13">
        <v>400</v>
      </c>
    </row>
    <row r="3339" spans="1:8" x14ac:dyDescent="0.25">
      <c r="A3339" s="10">
        <v>36341</v>
      </c>
      <c r="B3339" s="11" t="s">
        <v>97</v>
      </c>
      <c r="C3339" s="11" t="s">
        <v>130</v>
      </c>
      <c r="D3339" s="11" t="s">
        <v>131</v>
      </c>
      <c r="E3339" s="13" t="s">
        <v>13</v>
      </c>
      <c r="F3339" s="11" t="s">
        <v>71</v>
      </c>
      <c r="G3339" s="11" t="s">
        <v>200</v>
      </c>
      <c r="H3339" s="13">
        <v>500</v>
      </c>
    </row>
    <row r="3340" spans="1:8" x14ac:dyDescent="0.25">
      <c r="A3340" s="10">
        <v>36341</v>
      </c>
      <c r="B3340" s="11" t="s">
        <v>97</v>
      </c>
      <c r="C3340" s="11" t="s">
        <v>130</v>
      </c>
      <c r="D3340" s="11" t="s">
        <v>131</v>
      </c>
      <c r="E3340" s="13" t="s">
        <v>13</v>
      </c>
      <c r="F3340" s="11" t="s">
        <v>571</v>
      </c>
      <c r="G3340" s="11" t="s">
        <v>364</v>
      </c>
      <c r="H3340" s="13">
        <v>350.1</v>
      </c>
    </row>
    <row r="3341" spans="1:8" x14ac:dyDescent="0.25">
      <c r="A3341" s="10">
        <v>36341</v>
      </c>
      <c r="B3341" s="11" t="s">
        <v>97</v>
      </c>
      <c r="C3341" s="11" t="s">
        <v>130</v>
      </c>
      <c r="D3341" s="11" t="s">
        <v>131</v>
      </c>
      <c r="E3341" s="13" t="s">
        <v>13</v>
      </c>
      <c r="F3341" s="11" t="s">
        <v>138</v>
      </c>
      <c r="G3341" s="11" t="s">
        <v>205</v>
      </c>
      <c r="H3341" s="13">
        <v>1616</v>
      </c>
    </row>
    <row r="3342" spans="1:8" x14ac:dyDescent="0.25">
      <c r="A3342" s="10">
        <v>36341</v>
      </c>
      <c r="B3342" s="11" t="s">
        <v>97</v>
      </c>
      <c r="C3342" s="11" t="s">
        <v>130</v>
      </c>
      <c r="D3342" s="11" t="s">
        <v>131</v>
      </c>
      <c r="E3342" s="13" t="s">
        <v>13</v>
      </c>
      <c r="F3342" s="11" t="s">
        <v>19</v>
      </c>
      <c r="G3342" s="11" t="s">
        <v>574</v>
      </c>
      <c r="H3342" s="13">
        <v>1240.7</v>
      </c>
    </row>
    <row r="3343" spans="1:8" x14ac:dyDescent="0.25">
      <c r="A3343" s="10">
        <v>36341</v>
      </c>
      <c r="B3343" s="11" t="s">
        <v>97</v>
      </c>
      <c r="C3343" s="11" t="s">
        <v>130</v>
      </c>
      <c r="D3343" s="11" t="s">
        <v>131</v>
      </c>
      <c r="E3343" s="13" t="s">
        <v>13</v>
      </c>
      <c r="F3343" s="11" t="s">
        <v>11</v>
      </c>
      <c r="G3343" s="11" t="s">
        <v>150</v>
      </c>
      <c r="H3343" s="13">
        <v>372.9</v>
      </c>
    </row>
    <row r="3344" spans="1:8" x14ac:dyDescent="0.25">
      <c r="A3344" s="10">
        <v>36341</v>
      </c>
      <c r="B3344" s="11" t="s">
        <v>97</v>
      </c>
      <c r="C3344" s="11" t="s">
        <v>130</v>
      </c>
      <c r="D3344" s="11" t="s">
        <v>131</v>
      </c>
      <c r="E3344" s="13" t="s">
        <v>13</v>
      </c>
      <c r="F3344" s="11" t="s">
        <v>126</v>
      </c>
      <c r="G3344" s="11" t="s">
        <v>570</v>
      </c>
      <c r="H3344" s="13">
        <v>550</v>
      </c>
    </row>
    <row r="3345" spans="1:8" x14ac:dyDescent="0.25">
      <c r="A3345" s="10">
        <v>36341</v>
      </c>
      <c r="B3345" s="11" t="s">
        <v>97</v>
      </c>
      <c r="C3345" s="11" t="s">
        <v>130</v>
      </c>
      <c r="D3345" s="11" t="s">
        <v>131</v>
      </c>
      <c r="E3345" s="13" t="s">
        <v>610</v>
      </c>
      <c r="F3345" s="11" t="s">
        <v>611</v>
      </c>
      <c r="G3345" s="11" t="s">
        <v>611</v>
      </c>
      <c r="H3345" s="13">
        <v>200</v>
      </c>
    </row>
    <row r="3346" spans="1:8" x14ac:dyDescent="0.25">
      <c r="A3346" s="10">
        <v>36341</v>
      </c>
      <c r="B3346" s="11" t="s">
        <v>97</v>
      </c>
      <c r="C3346" s="11" t="s">
        <v>130</v>
      </c>
      <c r="D3346" s="11" t="s">
        <v>466</v>
      </c>
      <c r="E3346" s="13" t="s">
        <v>89</v>
      </c>
      <c r="F3346" s="11" t="s">
        <v>102</v>
      </c>
      <c r="G3346" s="11" t="s">
        <v>103</v>
      </c>
      <c r="H3346" s="13">
        <v>100</v>
      </c>
    </row>
    <row r="3347" spans="1:8" x14ac:dyDescent="0.25">
      <c r="A3347" s="10">
        <v>36341</v>
      </c>
      <c r="B3347" s="11" t="s">
        <v>97</v>
      </c>
      <c r="C3347" s="11" t="s">
        <v>130</v>
      </c>
      <c r="D3347" s="11" t="s">
        <v>466</v>
      </c>
      <c r="E3347" s="13" t="s">
        <v>13</v>
      </c>
      <c r="F3347" s="11" t="s">
        <v>138</v>
      </c>
      <c r="G3347" s="11" t="s">
        <v>585</v>
      </c>
      <c r="H3347" s="13">
        <v>750</v>
      </c>
    </row>
    <row r="3348" spans="1:8" x14ac:dyDescent="0.25">
      <c r="A3348" s="10">
        <v>36372</v>
      </c>
      <c r="B3348" s="11" t="s">
        <v>8</v>
      </c>
      <c r="C3348" s="11" t="s">
        <v>67</v>
      </c>
      <c r="D3348" s="11" t="s">
        <v>459</v>
      </c>
      <c r="E3348" s="13" t="s">
        <v>89</v>
      </c>
      <c r="F3348" s="11" t="s">
        <v>577</v>
      </c>
      <c r="G3348" s="11" t="s">
        <v>609</v>
      </c>
      <c r="H3348" s="13">
        <v>135</v>
      </c>
    </row>
    <row r="3349" spans="1:8" x14ac:dyDescent="0.25">
      <c r="A3349" s="10">
        <v>36372</v>
      </c>
      <c r="B3349" s="11" t="s">
        <v>8</v>
      </c>
      <c r="C3349" s="11" t="s">
        <v>67</v>
      </c>
      <c r="D3349" s="11" t="s">
        <v>459</v>
      </c>
      <c r="E3349" s="13" t="s">
        <v>13</v>
      </c>
      <c r="F3349" s="11" t="s">
        <v>111</v>
      </c>
      <c r="G3349" s="11" t="s">
        <v>356</v>
      </c>
      <c r="H3349" s="13">
        <v>360</v>
      </c>
    </row>
    <row r="3350" spans="1:8" x14ac:dyDescent="0.25">
      <c r="A3350" s="10">
        <v>36372</v>
      </c>
      <c r="B3350" s="11" t="s">
        <v>8</v>
      </c>
      <c r="C3350" s="11" t="s">
        <v>67</v>
      </c>
      <c r="D3350" s="11" t="s">
        <v>455</v>
      </c>
      <c r="E3350" s="13" t="s">
        <v>13</v>
      </c>
      <c r="F3350" s="11" t="s">
        <v>126</v>
      </c>
      <c r="G3350" s="11" t="s">
        <v>570</v>
      </c>
      <c r="H3350" s="13">
        <v>315</v>
      </c>
    </row>
    <row r="3351" spans="1:8" x14ac:dyDescent="0.25">
      <c r="A3351" s="10">
        <v>36372</v>
      </c>
      <c r="B3351" s="11" t="s">
        <v>8</v>
      </c>
      <c r="C3351" s="11" t="s">
        <v>67</v>
      </c>
      <c r="D3351" s="11" t="s">
        <v>160</v>
      </c>
      <c r="E3351" s="13" t="s">
        <v>13</v>
      </c>
      <c r="F3351" s="11" t="s">
        <v>11</v>
      </c>
      <c r="G3351" s="11" t="s">
        <v>576</v>
      </c>
      <c r="H3351" s="13">
        <v>160</v>
      </c>
    </row>
    <row r="3352" spans="1:8" x14ac:dyDescent="0.25">
      <c r="A3352" s="10">
        <v>36372</v>
      </c>
      <c r="B3352" s="11" t="s">
        <v>8</v>
      </c>
      <c r="C3352" s="11" t="s">
        <v>67</v>
      </c>
      <c r="D3352" s="11" t="s">
        <v>456</v>
      </c>
      <c r="E3352" s="13" t="s">
        <v>13</v>
      </c>
      <c r="F3352" s="11" t="s">
        <v>11</v>
      </c>
      <c r="G3352" s="11" t="s">
        <v>150</v>
      </c>
      <c r="H3352" s="13">
        <v>962</v>
      </c>
    </row>
    <row r="3353" spans="1:8" x14ac:dyDescent="0.25">
      <c r="A3353" s="10">
        <v>36372</v>
      </c>
      <c r="B3353" s="11" t="s">
        <v>8</v>
      </c>
      <c r="C3353" s="11" t="s">
        <v>67</v>
      </c>
      <c r="D3353" s="11" t="s">
        <v>68</v>
      </c>
      <c r="E3353" s="13" t="s">
        <v>13</v>
      </c>
      <c r="F3353" s="11" t="s">
        <v>571</v>
      </c>
      <c r="G3353" s="11" t="s">
        <v>572</v>
      </c>
      <c r="H3353" s="13">
        <v>150</v>
      </c>
    </row>
    <row r="3354" spans="1:8" x14ac:dyDescent="0.25">
      <c r="A3354" s="10">
        <v>36372</v>
      </c>
      <c r="B3354" s="11" t="s">
        <v>8</v>
      </c>
      <c r="C3354" s="11" t="s">
        <v>67</v>
      </c>
      <c r="D3354" s="11" t="s">
        <v>68</v>
      </c>
      <c r="E3354" s="13" t="s">
        <v>13</v>
      </c>
      <c r="F3354" s="11" t="s">
        <v>11</v>
      </c>
      <c r="G3354" s="11" t="s">
        <v>576</v>
      </c>
      <c r="H3354" s="13">
        <v>464.6</v>
      </c>
    </row>
    <row r="3355" spans="1:8" x14ac:dyDescent="0.25">
      <c r="A3355" s="10">
        <v>36372</v>
      </c>
      <c r="B3355" s="11" t="s">
        <v>8</v>
      </c>
      <c r="C3355" s="11" t="s">
        <v>67</v>
      </c>
      <c r="D3355" s="11" t="s">
        <v>468</v>
      </c>
      <c r="E3355" s="13" t="s">
        <v>13</v>
      </c>
      <c r="F3355" s="11" t="s">
        <v>138</v>
      </c>
      <c r="G3355" s="11" t="s">
        <v>139</v>
      </c>
      <c r="H3355" s="13">
        <v>563.70000000000005</v>
      </c>
    </row>
    <row r="3356" spans="1:8" x14ac:dyDescent="0.25">
      <c r="A3356" s="10">
        <v>36372</v>
      </c>
      <c r="B3356" s="11" t="s">
        <v>8</v>
      </c>
      <c r="C3356" s="11" t="s">
        <v>67</v>
      </c>
      <c r="D3356" s="11" t="s">
        <v>457</v>
      </c>
      <c r="E3356" s="13" t="s">
        <v>13</v>
      </c>
      <c r="F3356" s="11" t="s">
        <v>126</v>
      </c>
      <c r="G3356" s="11" t="s">
        <v>570</v>
      </c>
      <c r="H3356" s="13">
        <v>475</v>
      </c>
    </row>
    <row r="3357" spans="1:8" x14ac:dyDescent="0.25">
      <c r="A3357" s="10">
        <v>36372</v>
      </c>
      <c r="B3357" s="11" t="s">
        <v>8</v>
      </c>
      <c r="C3357" s="11" t="s">
        <v>67</v>
      </c>
      <c r="D3357" s="11" t="s">
        <v>328</v>
      </c>
      <c r="E3357" s="13" t="s">
        <v>13</v>
      </c>
      <c r="F3357" s="11" t="s">
        <v>29</v>
      </c>
      <c r="G3357" s="11" t="s">
        <v>30</v>
      </c>
      <c r="H3357" s="13">
        <v>110</v>
      </c>
    </row>
    <row r="3358" spans="1:8" x14ac:dyDescent="0.25">
      <c r="A3358" s="10">
        <v>36372</v>
      </c>
      <c r="B3358" s="11" t="s">
        <v>8</v>
      </c>
      <c r="C3358" s="11" t="s">
        <v>67</v>
      </c>
      <c r="D3358" s="11" t="s">
        <v>328</v>
      </c>
      <c r="E3358" s="13" t="s">
        <v>13</v>
      </c>
      <c r="F3358" s="11" t="s">
        <v>71</v>
      </c>
      <c r="G3358" s="11" t="s">
        <v>69</v>
      </c>
      <c r="H3358" s="13">
        <v>125</v>
      </c>
    </row>
    <row r="3359" spans="1:8" x14ac:dyDescent="0.25">
      <c r="A3359" s="10">
        <v>36372</v>
      </c>
      <c r="B3359" s="11" t="s">
        <v>8</v>
      </c>
      <c r="C3359" s="11" t="s">
        <v>67</v>
      </c>
      <c r="D3359" s="11" t="s">
        <v>328</v>
      </c>
      <c r="E3359" s="13" t="s">
        <v>13</v>
      </c>
      <c r="F3359" s="11" t="s">
        <v>571</v>
      </c>
      <c r="G3359" s="11" t="s">
        <v>572</v>
      </c>
      <c r="H3359" s="13">
        <v>350</v>
      </c>
    </row>
    <row r="3360" spans="1:8" x14ac:dyDescent="0.25">
      <c r="A3360" s="10">
        <v>36372</v>
      </c>
      <c r="B3360" s="11" t="s">
        <v>8</v>
      </c>
      <c r="C3360" s="11" t="s">
        <v>67</v>
      </c>
      <c r="D3360" s="11" t="s">
        <v>328</v>
      </c>
      <c r="E3360" s="13" t="s">
        <v>13</v>
      </c>
      <c r="F3360" s="11" t="s">
        <v>19</v>
      </c>
      <c r="G3360" s="11" t="s">
        <v>573</v>
      </c>
      <c r="H3360" s="13">
        <v>2186.4</v>
      </c>
    </row>
    <row r="3361" spans="1:8" x14ac:dyDescent="0.25">
      <c r="A3361" s="10">
        <v>36372</v>
      </c>
      <c r="B3361" s="11" t="s">
        <v>8</v>
      </c>
      <c r="C3361" s="11" t="s">
        <v>67</v>
      </c>
      <c r="D3361" s="11" t="s">
        <v>328</v>
      </c>
      <c r="E3361" s="13" t="s">
        <v>13</v>
      </c>
      <c r="F3361" s="11" t="s">
        <v>19</v>
      </c>
      <c r="G3361" s="11" t="s">
        <v>21</v>
      </c>
      <c r="H3361" s="13">
        <v>110</v>
      </c>
    </row>
    <row r="3362" spans="1:8" x14ac:dyDescent="0.25">
      <c r="A3362" s="10">
        <v>36372</v>
      </c>
      <c r="B3362" s="11" t="s">
        <v>8</v>
      </c>
      <c r="C3362" s="11" t="s">
        <v>67</v>
      </c>
      <c r="D3362" s="11" t="s">
        <v>328</v>
      </c>
      <c r="E3362" s="13" t="s">
        <v>13</v>
      </c>
      <c r="F3362" s="11" t="s">
        <v>34</v>
      </c>
      <c r="G3362" s="11" t="s">
        <v>36</v>
      </c>
      <c r="H3362" s="13">
        <v>300</v>
      </c>
    </row>
    <row r="3363" spans="1:8" x14ac:dyDescent="0.25">
      <c r="A3363" s="10">
        <v>36372</v>
      </c>
      <c r="B3363" s="11" t="s">
        <v>8</v>
      </c>
      <c r="C3363" s="11" t="s">
        <v>67</v>
      </c>
      <c r="D3363" s="11" t="s">
        <v>328</v>
      </c>
      <c r="E3363" s="13" t="s">
        <v>13</v>
      </c>
      <c r="F3363" s="11" t="s">
        <v>11</v>
      </c>
      <c r="G3363" s="11" t="s">
        <v>150</v>
      </c>
      <c r="H3363" s="13">
        <v>263</v>
      </c>
    </row>
    <row r="3364" spans="1:8" x14ac:dyDescent="0.25">
      <c r="A3364" s="10">
        <v>36372</v>
      </c>
      <c r="B3364" s="11" t="s">
        <v>8</v>
      </c>
      <c r="C3364" s="11" t="s">
        <v>67</v>
      </c>
      <c r="D3364" s="11" t="s">
        <v>328</v>
      </c>
      <c r="E3364" s="13" t="s">
        <v>13</v>
      </c>
      <c r="F3364" s="11" t="s">
        <v>11</v>
      </c>
      <c r="G3364" s="11" t="s">
        <v>576</v>
      </c>
      <c r="H3364" s="13">
        <v>2091.9</v>
      </c>
    </row>
    <row r="3365" spans="1:8" x14ac:dyDescent="0.25">
      <c r="A3365" s="10">
        <v>36372</v>
      </c>
      <c r="B3365" s="11" t="s">
        <v>8</v>
      </c>
      <c r="C3365" s="11" t="s">
        <v>67</v>
      </c>
      <c r="D3365" s="11" t="s">
        <v>328</v>
      </c>
      <c r="E3365" s="13" t="s">
        <v>13</v>
      </c>
      <c r="F3365" s="11" t="s">
        <v>126</v>
      </c>
      <c r="G3365" s="11" t="s">
        <v>570</v>
      </c>
      <c r="H3365" s="13">
        <v>174.5</v>
      </c>
    </row>
    <row r="3366" spans="1:8" x14ac:dyDescent="0.25">
      <c r="A3366" s="10">
        <v>36372</v>
      </c>
      <c r="B3366" s="11" t="s">
        <v>8</v>
      </c>
      <c r="C3366" s="11" t="s">
        <v>9</v>
      </c>
      <c r="D3366" s="11" t="s">
        <v>251</v>
      </c>
      <c r="E3366" s="13" t="s">
        <v>89</v>
      </c>
      <c r="F3366" s="11" t="s">
        <v>577</v>
      </c>
      <c r="G3366" s="11" t="s">
        <v>609</v>
      </c>
      <c r="H3366" s="13">
        <v>100</v>
      </c>
    </row>
    <row r="3367" spans="1:8" x14ac:dyDescent="0.25">
      <c r="A3367" s="10">
        <v>36372</v>
      </c>
      <c r="B3367" s="11" t="s">
        <v>8</v>
      </c>
      <c r="C3367" s="11" t="s">
        <v>9</v>
      </c>
      <c r="D3367" s="11" t="s">
        <v>251</v>
      </c>
      <c r="E3367" s="13" t="s">
        <v>13</v>
      </c>
      <c r="F3367" s="11" t="s">
        <v>161</v>
      </c>
      <c r="G3367" s="11" t="s">
        <v>162</v>
      </c>
      <c r="H3367" s="13">
        <v>426.6</v>
      </c>
    </row>
    <row r="3368" spans="1:8" x14ac:dyDescent="0.25">
      <c r="A3368" s="10">
        <v>36372</v>
      </c>
      <c r="B3368" s="11" t="s">
        <v>8</v>
      </c>
      <c r="C3368" s="11" t="s">
        <v>9</v>
      </c>
      <c r="D3368" s="11" t="s">
        <v>153</v>
      </c>
      <c r="E3368" s="13" t="s">
        <v>13</v>
      </c>
      <c r="F3368" s="11" t="s">
        <v>71</v>
      </c>
      <c r="G3368" s="11" t="s">
        <v>575</v>
      </c>
      <c r="H3368" s="13">
        <v>125</v>
      </c>
    </row>
    <row r="3369" spans="1:8" x14ac:dyDescent="0.25">
      <c r="A3369" s="10">
        <v>36372</v>
      </c>
      <c r="B3369" s="11" t="s">
        <v>8</v>
      </c>
      <c r="C3369" s="11" t="s">
        <v>9</v>
      </c>
      <c r="D3369" s="11" t="s">
        <v>153</v>
      </c>
      <c r="E3369" s="13" t="s">
        <v>13</v>
      </c>
      <c r="F3369" s="11" t="s">
        <v>71</v>
      </c>
      <c r="G3369" s="11" t="s">
        <v>69</v>
      </c>
      <c r="H3369" s="13">
        <v>180</v>
      </c>
    </row>
    <row r="3370" spans="1:8" x14ac:dyDescent="0.25">
      <c r="A3370" s="10">
        <v>36372</v>
      </c>
      <c r="B3370" s="11" t="s">
        <v>8</v>
      </c>
      <c r="C3370" s="11" t="s">
        <v>9</v>
      </c>
      <c r="D3370" s="11" t="s">
        <v>153</v>
      </c>
      <c r="E3370" s="13" t="s">
        <v>13</v>
      </c>
      <c r="F3370" s="11" t="s">
        <v>71</v>
      </c>
      <c r="G3370" s="11" t="s">
        <v>230</v>
      </c>
      <c r="H3370" s="13">
        <v>1999.9</v>
      </c>
    </row>
    <row r="3371" spans="1:8" x14ac:dyDescent="0.25">
      <c r="A3371" s="10">
        <v>36372</v>
      </c>
      <c r="B3371" s="11" t="s">
        <v>8</v>
      </c>
      <c r="C3371" s="11" t="s">
        <v>9</v>
      </c>
      <c r="D3371" s="11" t="s">
        <v>153</v>
      </c>
      <c r="E3371" s="13" t="s">
        <v>13</v>
      </c>
      <c r="F3371" s="11" t="s">
        <v>71</v>
      </c>
      <c r="G3371" s="11" t="s">
        <v>200</v>
      </c>
      <c r="H3371" s="13">
        <v>600</v>
      </c>
    </row>
    <row r="3372" spans="1:8" x14ac:dyDescent="0.25">
      <c r="A3372" s="10">
        <v>36372</v>
      </c>
      <c r="B3372" s="11" t="s">
        <v>8</v>
      </c>
      <c r="C3372" s="11" t="s">
        <v>9</v>
      </c>
      <c r="D3372" s="11" t="s">
        <v>153</v>
      </c>
      <c r="E3372" s="13" t="s">
        <v>13</v>
      </c>
      <c r="F3372" s="11" t="s">
        <v>71</v>
      </c>
      <c r="G3372" s="11" t="s">
        <v>117</v>
      </c>
      <c r="H3372" s="13">
        <v>340</v>
      </c>
    </row>
    <row r="3373" spans="1:8" x14ac:dyDescent="0.25">
      <c r="A3373" s="10">
        <v>36372</v>
      </c>
      <c r="B3373" s="11" t="s">
        <v>8</v>
      </c>
      <c r="C3373" s="11" t="s">
        <v>9</v>
      </c>
      <c r="D3373" s="11" t="s">
        <v>153</v>
      </c>
      <c r="E3373" s="13" t="s">
        <v>13</v>
      </c>
      <c r="F3373" s="11" t="s">
        <v>161</v>
      </c>
      <c r="G3373" s="11" t="s">
        <v>162</v>
      </c>
      <c r="H3373" s="13">
        <v>167.5</v>
      </c>
    </row>
    <row r="3374" spans="1:8" x14ac:dyDescent="0.25">
      <c r="A3374" s="10">
        <v>36372</v>
      </c>
      <c r="B3374" s="11" t="s">
        <v>8</v>
      </c>
      <c r="C3374" s="11" t="s">
        <v>9</v>
      </c>
      <c r="D3374" s="11" t="s">
        <v>153</v>
      </c>
      <c r="E3374" s="13" t="s">
        <v>13</v>
      </c>
      <c r="F3374" s="11" t="s">
        <v>161</v>
      </c>
      <c r="G3374" s="11" t="s">
        <v>167</v>
      </c>
      <c r="H3374" s="13">
        <v>264.89999999999998</v>
      </c>
    </row>
    <row r="3375" spans="1:8" x14ac:dyDescent="0.25">
      <c r="A3375" s="10">
        <v>36372</v>
      </c>
      <c r="B3375" s="11" t="s">
        <v>8</v>
      </c>
      <c r="C3375" s="11" t="s">
        <v>9</v>
      </c>
      <c r="D3375" s="11" t="s">
        <v>153</v>
      </c>
      <c r="E3375" s="13" t="s">
        <v>13</v>
      </c>
      <c r="F3375" s="11" t="s">
        <v>571</v>
      </c>
      <c r="G3375" s="11" t="s">
        <v>364</v>
      </c>
      <c r="H3375" s="13">
        <v>285</v>
      </c>
    </row>
    <row r="3376" spans="1:8" x14ac:dyDescent="0.25">
      <c r="A3376" s="10">
        <v>36372</v>
      </c>
      <c r="B3376" s="11" t="s">
        <v>8</v>
      </c>
      <c r="C3376" s="11" t="s">
        <v>9</v>
      </c>
      <c r="D3376" s="11" t="s">
        <v>153</v>
      </c>
      <c r="E3376" s="13" t="s">
        <v>13</v>
      </c>
      <c r="F3376" s="11" t="s">
        <v>571</v>
      </c>
      <c r="G3376" s="11" t="s">
        <v>572</v>
      </c>
      <c r="H3376" s="13">
        <v>125</v>
      </c>
    </row>
    <row r="3377" spans="1:8" x14ac:dyDescent="0.25">
      <c r="A3377" s="10">
        <v>36372</v>
      </c>
      <c r="B3377" s="11" t="s">
        <v>8</v>
      </c>
      <c r="C3377" s="11" t="s">
        <v>9</v>
      </c>
      <c r="D3377" s="11" t="s">
        <v>153</v>
      </c>
      <c r="E3377" s="13" t="s">
        <v>13</v>
      </c>
      <c r="F3377" s="11" t="s">
        <v>138</v>
      </c>
      <c r="G3377" s="11" t="s">
        <v>205</v>
      </c>
      <c r="H3377" s="13">
        <v>1374.9</v>
      </c>
    </row>
    <row r="3378" spans="1:8" x14ac:dyDescent="0.25">
      <c r="A3378" s="10">
        <v>36372</v>
      </c>
      <c r="B3378" s="11" t="s">
        <v>8</v>
      </c>
      <c r="C3378" s="11" t="s">
        <v>9</v>
      </c>
      <c r="D3378" s="11" t="s">
        <v>153</v>
      </c>
      <c r="E3378" s="13" t="s">
        <v>13</v>
      </c>
      <c r="F3378" s="11" t="s">
        <v>19</v>
      </c>
      <c r="G3378" s="11" t="s">
        <v>589</v>
      </c>
      <c r="H3378" s="13">
        <v>200</v>
      </c>
    </row>
    <row r="3379" spans="1:8" x14ac:dyDescent="0.25">
      <c r="A3379" s="10">
        <v>36372</v>
      </c>
      <c r="B3379" s="11" t="s">
        <v>8</v>
      </c>
      <c r="C3379" s="11" t="s">
        <v>9</v>
      </c>
      <c r="D3379" s="11" t="s">
        <v>153</v>
      </c>
      <c r="E3379" s="13" t="s">
        <v>13</v>
      </c>
      <c r="F3379" s="11" t="s">
        <v>19</v>
      </c>
      <c r="G3379" s="11" t="s">
        <v>573</v>
      </c>
      <c r="H3379" s="13">
        <v>1815</v>
      </c>
    </row>
    <row r="3380" spans="1:8" x14ac:dyDescent="0.25">
      <c r="A3380" s="10">
        <v>36372</v>
      </c>
      <c r="B3380" s="11" t="s">
        <v>8</v>
      </c>
      <c r="C3380" s="11" t="s">
        <v>9</v>
      </c>
      <c r="D3380" s="11" t="s">
        <v>153</v>
      </c>
      <c r="E3380" s="13" t="s">
        <v>13</v>
      </c>
      <c r="F3380" s="11" t="s">
        <v>34</v>
      </c>
      <c r="G3380" s="11" t="s">
        <v>36</v>
      </c>
      <c r="H3380" s="13">
        <v>654.20000000000005</v>
      </c>
    </row>
    <row r="3381" spans="1:8" x14ac:dyDescent="0.25">
      <c r="A3381" s="10">
        <v>36372</v>
      </c>
      <c r="B3381" s="11" t="s">
        <v>8</v>
      </c>
      <c r="C3381" s="11" t="s">
        <v>9</v>
      </c>
      <c r="D3381" s="11" t="s">
        <v>153</v>
      </c>
      <c r="E3381" s="13" t="s">
        <v>13</v>
      </c>
      <c r="F3381" s="11" t="s">
        <v>14</v>
      </c>
      <c r="G3381" s="11" t="s">
        <v>94</v>
      </c>
      <c r="H3381" s="13">
        <v>200</v>
      </c>
    </row>
    <row r="3382" spans="1:8" x14ac:dyDescent="0.25">
      <c r="A3382" s="10">
        <v>36372</v>
      </c>
      <c r="B3382" s="11" t="s">
        <v>8</v>
      </c>
      <c r="C3382" s="11" t="s">
        <v>9</v>
      </c>
      <c r="D3382" s="11" t="s">
        <v>153</v>
      </c>
      <c r="E3382" s="13" t="s">
        <v>13</v>
      </c>
      <c r="F3382" s="11" t="s">
        <v>11</v>
      </c>
      <c r="G3382" s="11" t="s">
        <v>150</v>
      </c>
      <c r="H3382" s="13">
        <v>2760</v>
      </c>
    </row>
    <row r="3383" spans="1:8" x14ac:dyDescent="0.25">
      <c r="A3383" s="10">
        <v>36372</v>
      </c>
      <c r="B3383" s="11" t="s">
        <v>8</v>
      </c>
      <c r="C3383" s="11" t="s">
        <v>9</v>
      </c>
      <c r="D3383" s="11" t="s">
        <v>153</v>
      </c>
      <c r="E3383" s="13" t="s">
        <v>13</v>
      </c>
      <c r="F3383" s="11" t="s">
        <v>11</v>
      </c>
      <c r="G3383" s="11" t="s">
        <v>576</v>
      </c>
      <c r="H3383" s="13">
        <v>3112</v>
      </c>
    </row>
    <row r="3384" spans="1:8" x14ac:dyDescent="0.25">
      <c r="A3384" s="10">
        <v>36372</v>
      </c>
      <c r="B3384" s="11" t="s">
        <v>8</v>
      </c>
      <c r="C3384" s="11" t="s">
        <v>9</v>
      </c>
      <c r="D3384" s="11" t="s">
        <v>153</v>
      </c>
      <c r="E3384" s="13" t="s">
        <v>13</v>
      </c>
      <c r="F3384" s="11" t="s">
        <v>126</v>
      </c>
      <c r="G3384" s="11" t="s">
        <v>570</v>
      </c>
      <c r="H3384" s="13">
        <v>225</v>
      </c>
    </row>
    <row r="3385" spans="1:8" x14ac:dyDescent="0.25">
      <c r="A3385" s="10">
        <v>36372</v>
      </c>
      <c r="B3385" s="11" t="s">
        <v>8</v>
      </c>
      <c r="C3385" s="11" t="s">
        <v>9</v>
      </c>
      <c r="D3385" s="11" t="s">
        <v>10</v>
      </c>
      <c r="E3385" s="13" t="s">
        <v>89</v>
      </c>
      <c r="F3385" s="11" t="s">
        <v>90</v>
      </c>
      <c r="G3385" s="11" t="s">
        <v>90</v>
      </c>
      <c r="H3385" s="13">
        <v>2765</v>
      </c>
    </row>
    <row r="3386" spans="1:8" x14ac:dyDescent="0.25">
      <c r="A3386" s="10">
        <v>36372</v>
      </c>
      <c r="B3386" s="11" t="s">
        <v>8</v>
      </c>
      <c r="C3386" s="11" t="s">
        <v>9</v>
      </c>
      <c r="D3386" s="11" t="s">
        <v>10</v>
      </c>
      <c r="E3386" s="13" t="s">
        <v>89</v>
      </c>
      <c r="F3386" s="11" t="s">
        <v>102</v>
      </c>
      <c r="G3386" s="11" t="s">
        <v>106</v>
      </c>
      <c r="H3386" s="13">
        <v>2757.5</v>
      </c>
    </row>
    <row r="3387" spans="1:8" x14ac:dyDescent="0.25">
      <c r="A3387" s="10">
        <v>36372</v>
      </c>
      <c r="B3387" s="11" t="s">
        <v>8</v>
      </c>
      <c r="C3387" s="11" t="s">
        <v>9</v>
      </c>
      <c r="D3387" s="11" t="s">
        <v>10</v>
      </c>
      <c r="E3387" s="13" t="s">
        <v>89</v>
      </c>
      <c r="F3387" s="11" t="s">
        <v>102</v>
      </c>
      <c r="G3387" s="11" t="s">
        <v>103</v>
      </c>
      <c r="H3387" s="13">
        <v>1416.8</v>
      </c>
    </row>
    <row r="3388" spans="1:8" x14ac:dyDescent="0.25">
      <c r="A3388" s="10">
        <v>36372</v>
      </c>
      <c r="B3388" s="11" t="s">
        <v>8</v>
      </c>
      <c r="C3388" s="11" t="s">
        <v>9</v>
      </c>
      <c r="D3388" s="11" t="s">
        <v>10</v>
      </c>
      <c r="E3388" s="13" t="s">
        <v>89</v>
      </c>
      <c r="F3388" s="11" t="s">
        <v>577</v>
      </c>
      <c r="G3388" s="11" t="s">
        <v>578</v>
      </c>
      <c r="H3388" s="13">
        <v>300</v>
      </c>
    </row>
    <row r="3389" spans="1:8" x14ac:dyDescent="0.25">
      <c r="A3389" s="10">
        <v>36372</v>
      </c>
      <c r="B3389" s="11" t="s">
        <v>8</v>
      </c>
      <c r="C3389" s="11" t="s">
        <v>9</v>
      </c>
      <c r="D3389" s="11" t="s">
        <v>10</v>
      </c>
      <c r="E3389" s="13" t="s">
        <v>89</v>
      </c>
      <c r="F3389" s="11" t="s">
        <v>577</v>
      </c>
      <c r="G3389" s="11" t="s">
        <v>606</v>
      </c>
      <c r="H3389" s="13">
        <v>100</v>
      </c>
    </row>
    <row r="3390" spans="1:8" x14ac:dyDescent="0.25">
      <c r="A3390" s="10">
        <v>36372</v>
      </c>
      <c r="B3390" s="11" t="s">
        <v>8</v>
      </c>
      <c r="C3390" s="11" t="s">
        <v>9</v>
      </c>
      <c r="D3390" s="11" t="s">
        <v>10</v>
      </c>
      <c r="E3390" s="13" t="s">
        <v>89</v>
      </c>
      <c r="F3390" s="11" t="s">
        <v>577</v>
      </c>
      <c r="G3390" s="11" t="s">
        <v>569</v>
      </c>
      <c r="H3390" s="13">
        <v>775</v>
      </c>
    </row>
    <row r="3391" spans="1:8" x14ac:dyDescent="0.25">
      <c r="A3391" s="10">
        <v>36372</v>
      </c>
      <c r="B3391" s="11" t="s">
        <v>8</v>
      </c>
      <c r="C3391" s="11" t="s">
        <v>9</v>
      </c>
      <c r="D3391" s="11" t="s">
        <v>10</v>
      </c>
      <c r="E3391" s="13" t="s">
        <v>89</v>
      </c>
      <c r="F3391" s="11" t="s">
        <v>577</v>
      </c>
      <c r="G3391" s="11" t="s">
        <v>609</v>
      </c>
      <c r="H3391" s="13">
        <v>100</v>
      </c>
    </row>
    <row r="3392" spans="1:8" x14ac:dyDescent="0.25">
      <c r="A3392" s="10">
        <v>36372</v>
      </c>
      <c r="B3392" s="11" t="s">
        <v>8</v>
      </c>
      <c r="C3392" s="11" t="s">
        <v>9</v>
      </c>
      <c r="D3392" s="11" t="s">
        <v>10</v>
      </c>
      <c r="E3392" s="13" t="s">
        <v>13</v>
      </c>
      <c r="F3392" s="11" t="s">
        <v>29</v>
      </c>
      <c r="G3392" s="11" t="s">
        <v>579</v>
      </c>
      <c r="H3392" s="13">
        <v>300</v>
      </c>
    </row>
    <row r="3393" spans="1:8" x14ac:dyDescent="0.25">
      <c r="A3393" s="10">
        <v>36372</v>
      </c>
      <c r="B3393" s="11" t="s">
        <v>8</v>
      </c>
      <c r="C3393" s="11" t="s">
        <v>9</v>
      </c>
      <c r="D3393" s="11" t="s">
        <v>10</v>
      </c>
      <c r="E3393" s="13" t="s">
        <v>13</v>
      </c>
      <c r="F3393" s="11" t="s">
        <v>29</v>
      </c>
      <c r="G3393" s="11" t="s">
        <v>30</v>
      </c>
      <c r="H3393" s="13">
        <v>3399</v>
      </c>
    </row>
    <row r="3394" spans="1:8" x14ac:dyDescent="0.25">
      <c r="A3394" s="10">
        <v>36372</v>
      </c>
      <c r="B3394" s="11" t="s">
        <v>8</v>
      </c>
      <c r="C3394" s="11" t="s">
        <v>9</v>
      </c>
      <c r="D3394" s="11" t="s">
        <v>10</v>
      </c>
      <c r="E3394" s="13" t="s">
        <v>13</v>
      </c>
      <c r="F3394" s="11" t="s">
        <v>29</v>
      </c>
      <c r="G3394" s="11" t="s">
        <v>607</v>
      </c>
      <c r="H3394" s="13">
        <v>200</v>
      </c>
    </row>
    <row r="3395" spans="1:8" x14ac:dyDescent="0.25">
      <c r="A3395" s="10">
        <v>36372</v>
      </c>
      <c r="B3395" s="11" t="s">
        <v>8</v>
      </c>
      <c r="C3395" s="11" t="s">
        <v>9</v>
      </c>
      <c r="D3395" s="11" t="s">
        <v>10</v>
      </c>
      <c r="E3395" s="13" t="s">
        <v>13</v>
      </c>
      <c r="F3395" s="11" t="s">
        <v>71</v>
      </c>
      <c r="G3395" s="11" t="s">
        <v>580</v>
      </c>
      <c r="H3395" s="13">
        <v>4367</v>
      </c>
    </row>
    <row r="3396" spans="1:8" x14ac:dyDescent="0.25">
      <c r="A3396" s="10">
        <v>36372</v>
      </c>
      <c r="B3396" s="11" t="s">
        <v>8</v>
      </c>
      <c r="C3396" s="11" t="s">
        <v>9</v>
      </c>
      <c r="D3396" s="11" t="s">
        <v>10</v>
      </c>
      <c r="E3396" s="13" t="s">
        <v>13</v>
      </c>
      <c r="F3396" s="11" t="s">
        <v>71</v>
      </c>
      <c r="G3396" s="11" t="s">
        <v>575</v>
      </c>
      <c r="H3396" s="13">
        <v>2525.3000000000002</v>
      </c>
    </row>
    <row r="3397" spans="1:8" x14ac:dyDescent="0.25">
      <c r="A3397" s="10">
        <v>36372</v>
      </c>
      <c r="B3397" s="11" t="s">
        <v>8</v>
      </c>
      <c r="C3397" s="11" t="s">
        <v>9</v>
      </c>
      <c r="D3397" s="11" t="s">
        <v>10</v>
      </c>
      <c r="E3397" s="13" t="s">
        <v>13</v>
      </c>
      <c r="F3397" s="11" t="s">
        <v>71</v>
      </c>
      <c r="G3397" s="11" t="s">
        <v>69</v>
      </c>
      <c r="H3397" s="13">
        <v>4508.8</v>
      </c>
    </row>
    <row r="3398" spans="1:8" x14ac:dyDescent="0.25">
      <c r="A3398" s="10">
        <v>36372</v>
      </c>
      <c r="B3398" s="11" t="s">
        <v>8</v>
      </c>
      <c r="C3398" s="11" t="s">
        <v>9</v>
      </c>
      <c r="D3398" s="11" t="s">
        <v>10</v>
      </c>
      <c r="E3398" s="13" t="s">
        <v>13</v>
      </c>
      <c r="F3398" s="11" t="s">
        <v>71</v>
      </c>
      <c r="G3398" s="11" t="s">
        <v>230</v>
      </c>
      <c r="H3398" s="13">
        <v>1554.6</v>
      </c>
    </row>
    <row r="3399" spans="1:8" x14ac:dyDescent="0.25">
      <c r="A3399" s="10">
        <v>36372</v>
      </c>
      <c r="B3399" s="11" t="s">
        <v>8</v>
      </c>
      <c r="C3399" s="11" t="s">
        <v>9</v>
      </c>
      <c r="D3399" s="11" t="s">
        <v>10</v>
      </c>
      <c r="E3399" s="13" t="s">
        <v>13</v>
      </c>
      <c r="F3399" s="11" t="s">
        <v>71</v>
      </c>
      <c r="G3399" s="11" t="s">
        <v>200</v>
      </c>
      <c r="H3399" s="13">
        <v>2535</v>
      </c>
    </row>
    <row r="3400" spans="1:8" x14ac:dyDescent="0.25">
      <c r="A3400" s="10">
        <v>36372</v>
      </c>
      <c r="B3400" s="11" t="s">
        <v>8</v>
      </c>
      <c r="C3400" s="11" t="s">
        <v>9</v>
      </c>
      <c r="D3400" s="11" t="s">
        <v>10</v>
      </c>
      <c r="E3400" s="13" t="s">
        <v>13</v>
      </c>
      <c r="F3400" s="11" t="s">
        <v>71</v>
      </c>
      <c r="G3400" s="11" t="s">
        <v>117</v>
      </c>
      <c r="H3400" s="13">
        <v>3662.4</v>
      </c>
    </row>
    <row r="3401" spans="1:8" x14ac:dyDescent="0.25">
      <c r="A3401" s="10">
        <v>36372</v>
      </c>
      <c r="B3401" s="11" t="s">
        <v>8</v>
      </c>
      <c r="C3401" s="11" t="s">
        <v>9</v>
      </c>
      <c r="D3401" s="11" t="s">
        <v>10</v>
      </c>
      <c r="E3401" s="13" t="s">
        <v>13</v>
      </c>
      <c r="F3401" s="11" t="s">
        <v>161</v>
      </c>
      <c r="G3401" s="11" t="s">
        <v>581</v>
      </c>
      <c r="H3401" s="13">
        <v>1335</v>
      </c>
    </row>
    <row r="3402" spans="1:8" x14ac:dyDescent="0.25">
      <c r="A3402" s="10">
        <v>36372</v>
      </c>
      <c r="B3402" s="11" t="s">
        <v>8</v>
      </c>
      <c r="C3402" s="11" t="s">
        <v>9</v>
      </c>
      <c r="D3402" s="11" t="s">
        <v>10</v>
      </c>
      <c r="E3402" s="13" t="s">
        <v>13</v>
      </c>
      <c r="F3402" s="11" t="s">
        <v>161</v>
      </c>
      <c r="G3402" s="11" t="s">
        <v>162</v>
      </c>
      <c r="H3402" s="13">
        <v>1519.6</v>
      </c>
    </row>
    <row r="3403" spans="1:8" x14ac:dyDescent="0.25">
      <c r="A3403" s="10">
        <v>36372</v>
      </c>
      <c r="B3403" s="11" t="s">
        <v>8</v>
      </c>
      <c r="C3403" s="11" t="s">
        <v>9</v>
      </c>
      <c r="D3403" s="11" t="s">
        <v>10</v>
      </c>
      <c r="E3403" s="13" t="s">
        <v>13</v>
      </c>
      <c r="F3403" s="11" t="s">
        <v>161</v>
      </c>
      <c r="G3403" s="11" t="s">
        <v>582</v>
      </c>
      <c r="H3403" s="13">
        <v>1332.3</v>
      </c>
    </row>
    <row r="3404" spans="1:8" x14ac:dyDescent="0.25">
      <c r="A3404" s="10">
        <v>36372</v>
      </c>
      <c r="B3404" s="11" t="s">
        <v>8</v>
      </c>
      <c r="C3404" s="11" t="s">
        <v>9</v>
      </c>
      <c r="D3404" s="11" t="s">
        <v>10</v>
      </c>
      <c r="E3404" s="13" t="s">
        <v>13</v>
      </c>
      <c r="F3404" s="11" t="s">
        <v>161</v>
      </c>
      <c r="G3404" s="11" t="s">
        <v>167</v>
      </c>
      <c r="H3404" s="13">
        <v>8688.9</v>
      </c>
    </row>
    <row r="3405" spans="1:8" x14ac:dyDescent="0.25">
      <c r="A3405" s="10">
        <v>36372</v>
      </c>
      <c r="B3405" s="11" t="s">
        <v>8</v>
      </c>
      <c r="C3405" s="11" t="s">
        <v>9</v>
      </c>
      <c r="D3405" s="11" t="s">
        <v>10</v>
      </c>
      <c r="E3405" s="13" t="s">
        <v>13</v>
      </c>
      <c r="F3405" s="11" t="s">
        <v>571</v>
      </c>
      <c r="G3405" s="11" t="s">
        <v>364</v>
      </c>
      <c r="H3405" s="13">
        <v>430</v>
      </c>
    </row>
    <row r="3406" spans="1:8" x14ac:dyDescent="0.25">
      <c r="A3406" s="10">
        <v>36372</v>
      </c>
      <c r="B3406" s="11" t="s">
        <v>8</v>
      </c>
      <c r="C3406" s="11" t="s">
        <v>9</v>
      </c>
      <c r="D3406" s="11" t="s">
        <v>10</v>
      </c>
      <c r="E3406" s="13" t="s">
        <v>13</v>
      </c>
      <c r="F3406" s="11" t="s">
        <v>571</v>
      </c>
      <c r="G3406" s="11" t="s">
        <v>133</v>
      </c>
      <c r="H3406" s="13">
        <v>4894.2</v>
      </c>
    </row>
    <row r="3407" spans="1:8" x14ac:dyDescent="0.25">
      <c r="A3407" s="10">
        <v>36372</v>
      </c>
      <c r="B3407" s="11" t="s">
        <v>8</v>
      </c>
      <c r="C3407" s="11" t="s">
        <v>9</v>
      </c>
      <c r="D3407" s="11" t="s">
        <v>10</v>
      </c>
      <c r="E3407" s="13" t="s">
        <v>13</v>
      </c>
      <c r="F3407" s="11" t="s">
        <v>571</v>
      </c>
      <c r="G3407" s="11" t="s">
        <v>572</v>
      </c>
      <c r="H3407" s="13">
        <v>4834.7</v>
      </c>
    </row>
    <row r="3408" spans="1:8" x14ac:dyDescent="0.25">
      <c r="A3408" s="10">
        <v>36372</v>
      </c>
      <c r="B3408" s="11" t="s">
        <v>8</v>
      </c>
      <c r="C3408" s="11" t="s">
        <v>9</v>
      </c>
      <c r="D3408" s="11" t="s">
        <v>10</v>
      </c>
      <c r="E3408" s="13" t="s">
        <v>13</v>
      </c>
      <c r="F3408" s="11" t="s">
        <v>138</v>
      </c>
      <c r="G3408" s="11" t="s">
        <v>205</v>
      </c>
      <c r="H3408" s="13">
        <v>8662.4</v>
      </c>
    </row>
    <row r="3409" spans="1:8" x14ac:dyDescent="0.25">
      <c r="A3409" s="10">
        <v>36372</v>
      </c>
      <c r="B3409" s="11" t="s">
        <v>8</v>
      </c>
      <c r="C3409" s="11" t="s">
        <v>9</v>
      </c>
      <c r="D3409" s="11" t="s">
        <v>10</v>
      </c>
      <c r="E3409" s="13" t="s">
        <v>13</v>
      </c>
      <c r="F3409" s="11" t="s">
        <v>138</v>
      </c>
      <c r="G3409" s="11" t="s">
        <v>583</v>
      </c>
      <c r="H3409" s="13">
        <v>227.2</v>
      </c>
    </row>
    <row r="3410" spans="1:8" x14ac:dyDescent="0.25">
      <c r="A3410" s="10">
        <v>36372</v>
      </c>
      <c r="B3410" s="11" t="s">
        <v>8</v>
      </c>
      <c r="C3410" s="11" t="s">
        <v>9</v>
      </c>
      <c r="D3410" s="11" t="s">
        <v>10</v>
      </c>
      <c r="E3410" s="13" t="s">
        <v>13</v>
      </c>
      <c r="F3410" s="11" t="s">
        <v>138</v>
      </c>
      <c r="G3410" s="11" t="s">
        <v>584</v>
      </c>
      <c r="H3410" s="13">
        <v>250</v>
      </c>
    </row>
    <row r="3411" spans="1:8" x14ac:dyDescent="0.25">
      <c r="A3411" s="10">
        <v>36372</v>
      </c>
      <c r="B3411" s="11" t="s">
        <v>8</v>
      </c>
      <c r="C3411" s="11" t="s">
        <v>9</v>
      </c>
      <c r="D3411" s="11" t="s">
        <v>10</v>
      </c>
      <c r="E3411" s="13" t="s">
        <v>13</v>
      </c>
      <c r="F3411" s="11" t="s">
        <v>138</v>
      </c>
      <c r="G3411" s="11" t="s">
        <v>139</v>
      </c>
      <c r="H3411" s="13">
        <v>2759.7</v>
      </c>
    </row>
    <row r="3412" spans="1:8" x14ac:dyDescent="0.25">
      <c r="A3412" s="10">
        <v>36372</v>
      </c>
      <c r="B3412" s="11" t="s">
        <v>8</v>
      </c>
      <c r="C3412" s="11" t="s">
        <v>9</v>
      </c>
      <c r="D3412" s="11" t="s">
        <v>10</v>
      </c>
      <c r="E3412" s="13" t="s">
        <v>13</v>
      </c>
      <c r="F3412" s="11" t="s">
        <v>138</v>
      </c>
      <c r="G3412" s="11" t="s">
        <v>585</v>
      </c>
      <c r="H3412" s="13">
        <v>865</v>
      </c>
    </row>
    <row r="3413" spans="1:8" x14ac:dyDescent="0.25">
      <c r="A3413" s="10">
        <v>36372</v>
      </c>
      <c r="B3413" s="11" t="s">
        <v>8</v>
      </c>
      <c r="C3413" s="11" t="s">
        <v>9</v>
      </c>
      <c r="D3413" s="11" t="s">
        <v>10</v>
      </c>
      <c r="E3413" s="13" t="s">
        <v>13</v>
      </c>
      <c r="F3413" s="11" t="s">
        <v>111</v>
      </c>
      <c r="G3413" s="11" t="s">
        <v>112</v>
      </c>
      <c r="H3413" s="13">
        <v>12132.6</v>
      </c>
    </row>
    <row r="3414" spans="1:8" x14ac:dyDescent="0.25">
      <c r="A3414" s="10">
        <v>36372</v>
      </c>
      <c r="B3414" s="11" t="s">
        <v>8</v>
      </c>
      <c r="C3414" s="11" t="s">
        <v>9</v>
      </c>
      <c r="D3414" s="11" t="s">
        <v>10</v>
      </c>
      <c r="E3414" s="13" t="s">
        <v>13</v>
      </c>
      <c r="F3414" s="11" t="s">
        <v>111</v>
      </c>
      <c r="G3414" s="11" t="s">
        <v>267</v>
      </c>
      <c r="H3414" s="13">
        <v>1349.7</v>
      </c>
    </row>
    <row r="3415" spans="1:8" x14ac:dyDescent="0.25">
      <c r="A3415" s="10">
        <v>36372</v>
      </c>
      <c r="B3415" s="11" t="s">
        <v>8</v>
      </c>
      <c r="C3415" s="11" t="s">
        <v>9</v>
      </c>
      <c r="D3415" s="11" t="s">
        <v>10</v>
      </c>
      <c r="E3415" s="13" t="s">
        <v>13</v>
      </c>
      <c r="F3415" s="11" t="s">
        <v>111</v>
      </c>
      <c r="G3415" s="11" t="s">
        <v>356</v>
      </c>
      <c r="H3415" s="13">
        <v>2147.1999999999998</v>
      </c>
    </row>
    <row r="3416" spans="1:8" x14ac:dyDescent="0.25">
      <c r="A3416" s="10">
        <v>36372</v>
      </c>
      <c r="B3416" s="11" t="s">
        <v>8</v>
      </c>
      <c r="C3416" s="11" t="s">
        <v>9</v>
      </c>
      <c r="D3416" s="11" t="s">
        <v>10</v>
      </c>
      <c r="E3416" s="13" t="s">
        <v>13</v>
      </c>
      <c r="F3416" s="11" t="s">
        <v>111</v>
      </c>
      <c r="G3416" s="11" t="s">
        <v>586</v>
      </c>
      <c r="H3416" s="13">
        <v>725</v>
      </c>
    </row>
    <row r="3417" spans="1:8" x14ac:dyDescent="0.25">
      <c r="A3417" s="10">
        <v>36372</v>
      </c>
      <c r="B3417" s="11" t="s">
        <v>8</v>
      </c>
      <c r="C3417" s="11" t="s">
        <v>9</v>
      </c>
      <c r="D3417" s="11" t="s">
        <v>10</v>
      </c>
      <c r="E3417" s="13" t="s">
        <v>13</v>
      </c>
      <c r="F3417" s="11" t="s">
        <v>248</v>
      </c>
      <c r="G3417" s="11" t="s">
        <v>262</v>
      </c>
      <c r="H3417" s="13">
        <v>6356.5</v>
      </c>
    </row>
    <row r="3418" spans="1:8" x14ac:dyDescent="0.25">
      <c r="A3418" s="10">
        <v>36372</v>
      </c>
      <c r="B3418" s="11" t="s">
        <v>8</v>
      </c>
      <c r="C3418" s="11" t="s">
        <v>9</v>
      </c>
      <c r="D3418" s="11" t="s">
        <v>10</v>
      </c>
      <c r="E3418" s="13" t="s">
        <v>13</v>
      </c>
      <c r="F3418" s="11" t="s">
        <v>248</v>
      </c>
      <c r="G3418" s="11" t="s">
        <v>587</v>
      </c>
      <c r="H3418" s="13">
        <v>5250</v>
      </c>
    </row>
    <row r="3419" spans="1:8" x14ac:dyDescent="0.25">
      <c r="A3419" s="10">
        <v>36372</v>
      </c>
      <c r="B3419" s="11" t="s">
        <v>8</v>
      </c>
      <c r="C3419" s="11" t="s">
        <v>9</v>
      </c>
      <c r="D3419" s="11" t="s">
        <v>10</v>
      </c>
      <c r="E3419" s="13" t="s">
        <v>13</v>
      </c>
      <c r="F3419" s="11" t="s">
        <v>248</v>
      </c>
      <c r="G3419" s="11" t="s">
        <v>588</v>
      </c>
      <c r="H3419" s="13">
        <v>4219.7</v>
      </c>
    </row>
    <row r="3420" spans="1:8" x14ac:dyDescent="0.25">
      <c r="A3420" s="10">
        <v>36372</v>
      </c>
      <c r="B3420" s="11" t="s">
        <v>8</v>
      </c>
      <c r="C3420" s="11" t="s">
        <v>9</v>
      </c>
      <c r="D3420" s="11" t="s">
        <v>10</v>
      </c>
      <c r="E3420" s="13" t="s">
        <v>13</v>
      </c>
      <c r="F3420" s="11" t="s">
        <v>248</v>
      </c>
      <c r="G3420" s="11" t="s">
        <v>43</v>
      </c>
      <c r="H3420" s="13">
        <v>2184.1</v>
      </c>
    </row>
    <row r="3421" spans="1:8" x14ac:dyDescent="0.25">
      <c r="A3421" s="10">
        <v>36372</v>
      </c>
      <c r="B3421" s="11" t="s">
        <v>8</v>
      </c>
      <c r="C3421" s="11" t="s">
        <v>9</v>
      </c>
      <c r="D3421" s="11" t="s">
        <v>10</v>
      </c>
      <c r="E3421" s="13" t="s">
        <v>13</v>
      </c>
      <c r="F3421" s="11" t="s">
        <v>19</v>
      </c>
      <c r="G3421" s="11" t="s">
        <v>589</v>
      </c>
      <c r="H3421" s="13">
        <v>1480</v>
      </c>
    </row>
    <row r="3422" spans="1:8" x14ac:dyDescent="0.25">
      <c r="A3422" s="10">
        <v>36372</v>
      </c>
      <c r="B3422" s="11" t="s">
        <v>8</v>
      </c>
      <c r="C3422" s="11" t="s">
        <v>9</v>
      </c>
      <c r="D3422" s="11" t="s">
        <v>10</v>
      </c>
      <c r="E3422" s="13" t="s">
        <v>13</v>
      </c>
      <c r="F3422" s="11" t="s">
        <v>19</v>
      </c>
      <c r="G3422" s="11" t="s">
        <v>573</v>
      </c>
      <c r="H3422" s="13">
        <v>14042.7</v>
      </c>
    </row>
    <row r="3423" spans="1:8" x14ac:dyDescent="0.25">
      <c r="A3423" s="10">
        <v>36372</v>
      </c>
      <c r="B3423" s="11" t="s">
        <v>8</v>
      </c>
      <c r="C3423" s="11" t="s">
        <v>9</v>
      </c>
      <c r="D3423" s="11" t="s">
        <v>10</v>
      </c>
      <c r="E3423" s="13" t="s">
        <v>13</v>
      </c>
      <c r="F3423" s="11" t="s">
        <v>19</v>
      </c>
      <c r="G3423" s="11" t="s">
        <v>590</v>
      </c>
      <c r="H3423" s="13">
        <v>2070.8000000000002</v>
      </c>
    </row>
    <row r="3424" spans="1:8" x14ac:dyDescent="0.25">
      <c r="A3424" s="10">
        <v>36372</v>
      </c>
      <c r="B3424" s="11" t="s">
        <v>8</v>
      </c>
      <c r="C3424" s="11" t="s">
        <v>9</v>
      </c>
      <c r="D3424" s="11" t="s">
        <v>10</v>
      </c>
      <c r="E3424" s="13" t="s">
        <v>13</v>
      </c>
      <c r="F3424" s="11" t="s">
        <v>19</v>
      </c>
      <c r="G3424" s="11" t="s">
        <v>574</v>
      </c>
      <c r="H3424" s="13">
        <v>12511.1</v>
      </c>
    </row>
    <row r="3425" spans="1:8" x14ac:dyDescent="0.25">
      <c r="A3425" s="10">
        <v>36372</v>
      </c>
      <c r="B3425" s="11" t="s">
        <v>8</v>
      </c>
      <c r="C3425" s="11" t="s">
        <v>9</v>
      </c>
      <c r="D3425" s="11" t="s">
        <v>10</v>
      </c>
      <c r="E3425" s="13" t="s">
        <v>13</v>
      </c>
      <c r="F3425" s="11" t="s">
        <v>19</v>
      </c>
      <c r="G3425" s="11" t="s">
        <v>21</v>
      </c>
      <c r="H3425" s="13">
        <v>1985</v>
      </c>
    </row>
    <row r="3426" spans="1:8" x14ac:dyDescent="0.25">
      <c r="A3426" s="10">
        <v>36372</v>
      </c>
      <c r="B3426" s="11" t="s">
        <v>8</v>
      </c>
      <c r="C3426" s="11" t="s">
        <v>9</v>
      </c>
      <c r="D3426" s="11" t="s">
        <v>10</v>
      </c>
      <c r="E3426" s="13" t="s">
        <v>13</v>
      </c>
      <c r="F3426" s="11" t="s">
        <v>591</v>
      </c>
      <c r="G3426" s="11" t="s">
        <v>608</v>
      </c>
      <c r="H3426" s="13">
        <v>375</v>
      </c>
    </row>
    <row r="3427" spans="1:8" x14ac:dyDescent="0.25">
      <c r="A3427" s="10">
        <v>36372</v>
      </c>
      <c r="B3427" s="11" t="s">
        <v>8</v>
      </c>
      <c r="C3427" s="11" t="s">
        <v>9</v>
      </c>
      <c r="D3427" s="11" t="s">
        <v>10</v>
      </c>
      <c r="E3427" s="13" t="s">
        <v>13</v>
      </c>
      <c r="F3427" s="11" t="s">
        <v>591</v>
      </c>
      <c r="G3427" s="11" t="s">
        <v>592</v>
      </c>
      <c r="H3427" s="13">
        <v>1535</v>
      </c>
    </row>
    <row r="3428" spans="1:8" x14ac:dyDescent="0.25">
      <c r="A3428" s="10">
        <v>36372</v>
      </c>
      <c r="B3428" s="11" t="s">
        <v>8</v>
      </c>
      <c r="C3428" s="11" t="s">
        <v>9</v>
      </c>
      <c r="D3428" s="11" t="s">
        <v>10</v>
      </c>
      <c r="E3428" s="13" t="s">
        <v>13</v>
      </c>
      <c r="F3428" s="11" t="s">
        <v>34</v>
      </c>
      <c r="G3428" s="11" t="s">
        <v>593</v>
      </c>
      <c r="H3428" s="13">
        <v>117.5</v>
      </c>
    </row>
    <row r="3429" spans="1:8" x14ac:dyDescent="0.25">
      <c r="A3429" s="10">
        <v>36372</v>
      </c>
      <c r="B3429" s="11" t="s">
        <v>8</v>
      </c>
      <c r="C3429" s="11" t="s">
        <v>9</v>
      </c>
      <c r="D3429" s="11" t="s">
        <v>10</v>
      </c>
      <c r="E3429" s="13" t="s">
        <v>13</v>
      </c>
      <c r="F3429" s="11" t="s">
        <v>34</v>
      </c>
      <c r="G3429" s="11" t="s">
        <v>171</v>
      </c>
      <c r="H3429" s="13">
        <v>1803</v>
      </c>
    </row>
    <row r="3430" spans="1:8" x14ac:dyDescent="0.25">
      <c r="A3430" s="10">
        <v>36372</v>
      </c>
      <c r="B3430" s="11" t="s">
        <v>8</v>
      </c>
      <c r="C3430" s="11" t="s">
        <v>9</v>
      </c>
      <c r="D3430" s="11" t="s">
        <v>10</v>
      </c>
      <c r="E3430" s="13" t="s">
        <v>13</v>
      </c>
      <c r="F3430" s="11" t="s">
        <v>34</v>
      </c>
      <c r="G3430" s="11" t="s">
        <v>57</v>
      </c>
      <c r="H3430" s="13">
        <v>3292.5</v>
      </c>
    </row>
    <row r="3431" spans="1:8" x14ac:dyDescent="0.25">
      <c r="A3431" s="10">
        <v>36372</v>
      </c>
      <c r="B3431" s="11" t="s">
        <v>8</v>
      </c>
      <c r="C3431" s="11" t="s">
        <v>9</v>
      </c>
      <c r="D3431" s="11" t="s">
        <v>10</v>
      </c>
      <c r="E3431" s="13" t="s">
        <v>13</v>
      </c>
      <c r="F3431" s="11" t="s">
        <v>34</v>
      </c>
      <c r="G3431" s="11" t="s">
        <v>47</v>
      </c>
      <c r="H3431" s="13">
        <v>2438.1</v>
      </c>
    </row>
    <row r="3432" spans="1:8" x14ac:dyDescent="0.25">
      <c r="A3432" s="10">
        <v>36372</v>
      </c>
      <c r="B3432" s="11" t="s">
        <v>8</v>
      </c>
      <c r="C3432" s="11" t="s">
        <v>9</v>
      </c>
      <c r="D3432" s="11" t="s">
        <v>10</v>
      </c>
      <c r="E3432" s="13" t="s">
        <v>13</v>
      </c>
      <c r="F3432" s="11" t="s">
        <v>34</v>
      </c>
      <c r="G3432" s="11" t="s">
        <v>36</v>
      </c>
      <c r="H3432" s="13">
        <v>8306</v>
      </c>
    </row>
    <row r="3433" spans="1:8" x14ac:dyDescent="0.25">
      <c r="A3433" s="10">
        <v>36372</v>
      </c>
      <c r="B3433" s="11" t="s">
        <v>8</v>
      </c>
      <c r="C3433" s="11" t="s">
        <v>9</v>
      </c>
      <c r="D3433" s="11" t="s">
        <v>10</v>
      </c>
      <c r="E3433" s="13" t="s">
        <v>13</v>
      </c>
      <c r="F3433" s="11" t="s">
        <v>42</v>
      </c>
      <c r="G3433" s="11" t="s">
        <v>594</v>
      </c>
      <c r="H3433" s="13">
        <v>2274.1999999999998</v>
      </c>
    </row>
    <row r="3434" spans="1:8" x14ac:dyDescent="0.25">
      <c r="A3434" s="10">
        <v>36372</v>
      </c>
      <c r="B3434" s="11" t="s">
        <v>8</v>
      </c>
      <c r="C3434" s="11" t="s">
        <v>9</v>
      </c>
      <c r="D3434" s="11" t="s">
        <v>10</v>
      </c>
      <c r="E3434" s="13" t="s">
        <v>13</v>
      </c>
      <c r="F3434" s="11" t="s">
        <v>42</v>
      </c>
      <c r="G3434" s="11" t="s">
        <v>595</v>
      </c>
      <c r="H3434" s="13">
        <v>1747.9</v>
      </c>
    </row>
    <row r="3435" spans="1:8" x14ac:dyDescent="0.25">
      <c r="A3435" s="10">
        <v>36372</v>
      </c>
      <c r="B3435" s="11" t="s">
        <v>8</v>
      </c>
      <c r="C3435" s="11" t="s">
        <v>9</v>
      </c>
      <c r="D3435" s="11" t="s">
        <v>10</v>
      </c>
      <c r="E3435" s="13" t="s">
        <v>13</v>
      </c>
      <c r="F3435" s="11" t="s">
        <v>14</v>
      </c>
      <c r="G3435" s="11" t="s">
        <v>94</v>
      </c>
      <c r="H3435" s="13">
        <v>8487.5</v>
      </c>
    </row>
    <row r="3436" spans="1:8" x14ac:dyDescent="0.25">
      <c r="A3436" s="10">
        <v>36372</v>
      </c>
      <c r="B3436" s="11" t="s">
        <v>8</v>
      </c>
      <c r="C3436" s="11" t="s">
        <v>9</v>
      </c>
      <c r="D3436" s="11" t="s">
        <v>10</v>
      </c>
      <c r="E3436" s="13" t="s">
        <v>13</v>
      </c>
      <c r="F3436" s="11" t="s">
        <v>14</v>
      </c>
      <c r="G3436" s="11" t="s">
        <v>596</v>
      </c>
      <c r="H3436" s="13">
        <v>3189</v>
      </c>
    </row>
    <row r="3437" spans="1:8" x14ac:dyDescent="0.25">
      <c r="A3437" s="10">
        <v>36372</v>
      </c>
      <c r="B3437" s="11" t="s">
        <v>8</v>
      </c>
      <c r="C3437" s="11" t="s">
        <v>9</v>
      </c>
      <c r="D3437" s="11" t="s">
        <v>10</v>
      </c>
      <c r="E3437" s="13" t="s">
        <v>13</v>
      </c>
      <c r="F3437" s="11" t="s">
        <v>14</v>
      </c>
      <c r="G3437" s="11" t="s">
        <v>597</v>
      </c>
      <c r="H3437" s="13">
        <v>1770</v>
      </c>
    </row>
    <row r="3438" spans="1:8" x14ac:dyDescent="0.25">
      <c r="A3438" s="10">
        <v>36372</v>
      </c>
      <c r="B3438" s="11" t="s">
        <v>8</v>
      </c>
      <c r="C3438" s="11" t="s">
        <v>9</v>
      </c>
      <c r="D3438" s="11" t="s">
        <v>10</v>
      </c>
      <c r="E3438" s="13" t="s">
        <v>13</v>
      </c>
      <c r="F3438" s="11" t="s">
        <v>11</v>
      </c>
      <c r="G3438" s="11" t="s">
        <v>598</v>
      </c>
      <c r="H3438" s="13">
        <v>3820.8</v>
      </c>
    </row>
    <row r="3439" spans="1:8" x14ac:dyDescent="0.25">
      <c r="A3439" s="10">
        <v>36372</v>
      </c>
      <c r="B3439" s="11" t="s">
        <v>8</v>
      </c>
      <c r="C3439" s="11" t="s">
        <v>9</v>
      </c>
      <c r="D3439" s="11" t="s">
        <v>10</v>
      </c>
      <c r="E3439" s="13" t="s">
        <v>13</v>
      </c>
      <c r="F3439" s="11" t="s">
        <v>11</v>
      </c>
      <c r="G3439" s="11" t="s">
        <v>150</v>
      </c>
      <c r="H3439" s="13">
        <v>6885.1</v>
      </c>
    </row>
    <row r="3440" spans="1:8" x14ac:dyDescent="0.25">
      <c r="A3440" s="10">
        <v>36372</v>
      </c>
      <c r="B3440" s="11" t="s">
        <v>8</v>
      </c>
      <c r="C3440" s="11" t="s">
        <v>9</v>
      </c>
      <c r="D3440" s="11" t="s">
        <v>10</v>
      </c>
      <c r="E3440" s="13" t="s">
        <v>13</v>
      </c>
      <c r="F3440" s="11" t="s">
        <v>11</v>
      </c>
      <c r="G3440" s="11" t="s">
        <v>576</v>
      </c>
      <c r="H3440" s="13">
        <v>24241.200000000001</v>
      </c>
    </row>
    <row r="3441" spans="1:8" x14ac:dyDescent="0.25">
      <c r="A3441" s="10">
        <v>36372</v>
      </c>
      <c r="B3441" s="11" t="s">
        <v>8</v>
      </c>
      <c r="C3441" s="11" t="s">
        <v>9</v>
      </c>
      <c r="D3441" s="11" t="s">
        <v>10</v>
      </c>
      <c r="E3441" s="13" t="s">
        <v>13</v>
      </c>
      <c r="F3441" s="11" t="s">
        <v>126</v>
      </c>
      <c r="G3441" s="11" t="s">
        <v>599</v>
      </c>
      <c r="H3441" s="13">
        <v>3638.8</v>
      </c>
    </row>
    <row r="3442" spans="1:8" x14ac:dyDescent="0.25">
      <c r="A3442" s="10">
        <v>36372</v>
      </c>
      <c r="B3442" s="11" t="s">
        <v>8</v>
      </c>
      <c r="C3442" s="11" t="s">
        <v>9</v>
      </c>
      <c r="D3442" s="11" t="s">
        <v>10</v>
      </c>
      <c r="E3442" s="13" t="s">
        <v>13</v>
      </c>
      <c r="F3442" s="11" t="s">
        <v>126</v>
      </c>
      <c r="G3442" s="11" t="s">
        <v>570</v>
      </c>
      <c r="H3442" s="13">
        <v>1955</v>
      </c>
    </row>
    <row r="3443" spans="1:8" x14ac:dyDescent="0.25">
      <c r="A3443" s="10">
        <v>36372</v>
      </c>
      <c r="B3443" s="11" t="s">
        <v>8</v>
      </c>
      <c r="C3443" s="11" t="s">
        <v>9</v>
      </c>
      <c r="D3443" s="11" t="s">
        <v>10</v>
      </c>
      <c r="E3443" s="13" t="s">
        <v>13</v>
      </c>
      <c r="F3443" s="11" t="s">
        <v>126</v>
      </c>
      <c r="G3443" s="11" t="s">
        <v>600</v>
      </c>
      <c r="H3443" s="13">
        <v>100</v>
      </c>
    </row>
    <row r="3444" spans="1:8" x14ac:dyDescent="0.25">
      <c r="A3444" s="10">
        <v>36372</v>
      </c>
      <c r="B3444" s="11" t="s">
        <v>8</v>
      </c>
      <c r="C3444" s="11" t="s">
        <v>9</v>
      </c>
      <c r="D3444" s="11" t="s">
        <v>10</v>
      </c>
      <c r="E3444" s="13" t="s">
        <v>188</v>
      </c>
      <c r="F3444" s="11" t="s">
        <v>188</v>
      </c>
      <c r="G3444" s="11" t="s">
        <v>602</v>
      </c>
      <c r="H3444" s="13">
        <v>1055</v>
      </c>
    </row>
    <row r="3445" spans="1:8" x14ac:dyDescent="0.25">
      <c r="A3445" s="10">
        <v>36372</v>
      </c>
      <c r="B3445" s="11" t="s">
        <v>8</v>
      </c>
      <c r="C3445" s="11" t="s">
        <v>9</v>
      </c>
      <c r="D3445" s="11" t="s">
        <v>10</v>
      </c>
      <c r="E3445" s="13" t="s">
        <v>188</v>
      </c>
      <c r="F3445" s="11" t="s">
        <v>188</v>
      </c>
      <c r="G3445" s="11" t="s">
        <v>187</v>
      </c>
      <c r="H3445" s="13">
        <v>5581.4</v>
      </c>
    </row>
    <row r="3446" spans="1:8" x14ac:dyDescent="0.25">
      <c r="A3446" s="10">
        <v>36372</v>
      </c>
      <c r="B3446" s="11" t="s">
        <v>8</v>
      </c>
      <c r="C3446" s="11" t="s">
        <v>463</v>
      </c>
      <c r="D3446" s="11" t="s">
        <v>464</v>
      </c>
      <c r="E3446" s="13" t="s">
        <v>89</v>
      </c>
      <c r="F3446" s="11" t="s">
        <v>102</v>
      </c>
      <c r="G3446" s="11" t="s">
        <v>103</v>
      </c>
      <c r="H3446" s="13">
        <v>340</v>
      </c>
    </row>
    <row r="3447" spans="1:8" x14ac:dyDescent="0.25">
      <c r="A3447" s="10">
        <v>36372</v>
      </c>
      <c r="B3447" s="11" t="s">
        <v>8</v>
      </c>
      <c r="C3447" s="11" t="s">
        <v>463</v>
      </c>
      <c r="D3447" s="11" t="s">
        <v>464</v>
      </c>
      <c r="E3447" s="13" t="s">
        <v>13</v>
      </c>
      <c r="F3447" s="11" t="s">
        <v>71</v>
      </c>
      <c r="G3447" s="11" t="s">
        <v>200</v>
      </c>
      <c r="H3447" s="13">
        <v>525</v>
      </c>
    </row>
    <row r="3448" spans="1:8" x14ac:dyDescent="0.25">
      <c r="A3448" s="10">
        <v>36372</v>
      </c>
      <c r="B3448" s="11" t="s">
        <v>97</v>
      </c>
      <c r="C3448" s="11" t="s">
        <v>98</v>
      </c>
      <c r="D3448" s="11" t="s">
        <v>99</v>
      </c>
      <c r="E3448" s="13" t="s">
        <v>89</v>
      </c>
      <c r="F3448" s="11" t="s">
        <v>102</v>
      </c>
      <c r="G3448" s="11" t="s">
        <v>103</v>
      </c>
      <c r="H3448" s="13">
        <v>634</v>
      </c>
    </row>
    <row r="3449" spans="1:8" x14ac:dyDescent="0.25">
      <c r="A3449" s="10">
        <v>36372</v>
      </c>
      <c r="B3449" s="11" t="s">
        <v>97</v>
      </c>
      <c r="C3449" s="11" t="s">
        <v>98</v>
      </c>
      <c r="D3449" s="11" t="s">
        <v>99</v>
      </c>
      <c r="E3449" s="13" t="s">
        <v>13</v>
      </c>
      <c r="F3449" s="11" t="s">
        <v>71</v>
      </c>
      <c r="G3449" s="11" t="s">
        <v>230</v>
      </c>
      <c r="H3449" s="13">
        <v>100</v>
      </c>
    </row>
    <row r="3450" spans="1:8" x14ac:dyDescent="0.25">
      <c r="A3450" s="10">
        <v>36372</v>
      </c>
      <c r="B3450" s="11" t="s">
        <v>97</v>
      </c>
      <c r="C3450" s="11" t="s">
        <v>98</v>
      </c>
      <c r="D3450" s="11" t="s">
        <v>467</v>
      </c>
      <c r="E3450" s="13" t="s">
        <v>89</v>
      </c>
      <c r="F3450" s="11" t="s">
        <v>90</v>
      </c>
      <c r="G3450" s="11" t="s">
        <v>90</v>
      </c>
      <c r="H3450" s="13">
        <v>250</v>
      </c>
    </row>
    <row r="3451" spans="1:8" x14ac:dyDescent="0.25">
      <c r="A3451" s="10">
        <v>36372</v>
      </c>
      <c r="B3451" s="11" t="s">
        <v>97</v>
      </c>
      <c r="C3451" s="11" t="s">
        <v>98</v>
      </c>
      <c r="D3451" s="11" t="s">
        <v>465</v>
      </c>
      <c r="E3451" s="13" t="s">
        <v>610</v>
      </c>
      <c r="F3451" s="11" t="s">
        <v>611</v>
      </c>
      <c r="G3451" s="11" t="s">
        <v>611</v>
      </c>
      <c r="H3451" s="13">
        <v>360</v>
      </c>
    </row>
    <row r="3452" spans="1:8" x14ac:dyDescent="0.25">
      <c r="A3452" s="10">
        <v>36372</v>
      </c>
      <c r="B3452" s="11" t="s">
        <v>97</v>
      </c>
      <c r="C3452" s="11" t="s">
        <v>98</v>
      </c>
      <c r="D3452" s="11" t="s">
        <v>465</v>
      </c>
      <c r="E3452" s="13" t="s">
        <v>188</v>
      </c>
      <c r="F3452" s="11" t="s">
        <v>188</v>
      </c>
      <c r="G3452" s="11" t="s">
        <v>602</v>
      </c>
      <c r="H3452" s="13">
        <v>596.5</v>
      </c>
    </row>
    <row r="3453" spans="1:8" x14ac:dyDescent="0.25">
      <c r="A3453" s="10">
        <v>36372</v>
      </c>
      <c r="B3453" s="11" t="s">
        <v>97</v>
      </c>
      <c r="C3453" s="11" t="s">
        <v>67</v>
      </c>
      <c r="D3453" s="11" t="s">
        <v>500</v>
      </c>
      <c r="E3453" s="13" t="s">
        <v>13</v>
      </c>
      <c r="F3453" s="11" t="s">
        <v>19</v>
      </c>
      <c r="G3453" s="11" t="s">
        <v>574</v>
      </c>
      <c r="H3453" s="13">
        <v>100</v>
      </c>
    </row>
    <row r="3454" spans="1:8" x14ac:dyDescent="0.25">
      <c r="A3454" s="10">
        <v>36372</v>
      </c>
      <c r="B3454" s="11" t="s">
        <v>97</v>
      </c>
      <c r="C3454" s="11" t="s">
        <v>67</v>
      </c>
      <c r="D3454" s="11" t="s">
        <v>499</v>
      </c>
      <c r="E3454" s="13" t="s">
        <v>13</v>
      </c>
      <c r="F3454" s="11" t="s">
        <v>11</v>
      </c>
      <c r="G3454" s="11" t="s">
        <v>150</v>
      </c>
      <c r="H3454" s="13">
        <v>253.2</v>
      </c>
    </row>
    <row r="3455" spans="1:8" x14ac:dyDescent="0.25">
      <c r="A3455" s="10">
        <v>36372</v>
      </c>
      <c r="B3455" s="11" t="s">
        <v>97</v>
      </c>
      <c r="C3455" s="11" t="s">
        <v>130</v>
      </c>
      <c r="D3455" s="11" t="s">
        <v>288</v>
      </c>
      <c r="E3455" s="13" t="s">
        <v>89</v>
      </c>
      <c r="F3455" s="11" t="s">
        <v>90</v>
      </c>
      <c r="G3455" s="11" t="s">
        <v>90</v>
      </c>
      <c r="H3455" s="13">
        <v>450</v>
      </c>
    </row>
    <row r="3456" spans="1:8" x14ac:dyDescent="0.25">
      <c r="A3456" s="10">
        <v>36372</v>
      </c>
      <c r="B3456" s="11" t="s">
        <v>97</v>
      </c>
      <c r="C3456" s="11" t="s">
        <v>130</v>
      </c>
      <c r="D3456" s="11" t="s">
        <v>288</v>
      </c>
      <c r="E3456" s="13" t="s">
        <v>89</v>
      </c>
      <c r="F3456" s="11" t="s">
        <v>102</v>
      </c>
      <c r="G3456" s="11" t="s">
        <v>103</v>
      </c>
      <c r="H3456" s="13">
        <v>206.7</v>
      </c>
    </row>
    <row r="3457" spans="1:8" x14ac:dyDescent="0.25">
      <c r="A3457" s="10">
        <v>36372</v>
      </c>
      <c r="B3457" s="11" t="s">
        <v>97</v>
      </c>
      <c r="C3457" s="11" t="s">
        <v>130</v>
      </c>
      <c r="D3457" s="11" t="s">
        <v>288</v>
      </c>
      <c r="E3457" s="13" t="s">
        <v>13</v>
      </c>
      <c r="F3457" s="11" t="s">
        <v>71</v>
      </c>
      <c r="G3457" s="11" t="s">
        <v>117</v>
      </c>
      <c r="H3457" s="13">
        <v>100</v>
      </c>
    </row>
    <row r="3458" spans="1:8" x14ac:dyDescent="0.25">
      <c r="A3458" s="10">
        <v>36372</v>
      </c>
      <c r="B3458" s="11" t="s">
        <v>97</v>
      </c>
      <c r="C3458" s="11" t="s">
        <v>130</v>
      </c>
      <c r="D3458" s="11" t="s">
        <v>288</v>
      </c>
      <c r="E3458" s="13" t="s">
        <v>13</v>
      </c>
      <c r="F3458" s="11" t="s">
        <v>571</v>
      </c>
      <c r="G3458" s="11" t="s">
        <v>133</v>
      </c>
      <c r="H3458" s="13">
        <v>225</v>
      </c>
    </row>
    <row r="3459" spans="1:8" x14ac:dyDescent="0.25">
      <c r="A3459" s="10">
        <v>36372</v>
      </c>
      <c r="B3459" s="11" t="s">
        <v>97</v>
      </c>
      <c r="C3459" s="11" t="s">
        <v>130</v>
      </c>
      <c r="D3459" s="11" t="s">
        <v>288</v>
      </c>
      <c r="E3459" s="13" t="s">
        <v>13</v>
      </c>
      <c r="F3459" s="11" t="s">
        <v>138</v>
      </c>
      <c r="G3459" s="11" t="s">
        <v>583</v>
      </c>
      <c r="H3459" s="13">
        <v>500</v>
      </c>
    </row>
    <row r="3460" spans="1:8" x14ac:dyDescent="0.25">
      <c r="A3460" s="10">
        <v>36372</v>
      </c>
      <c r="B3460" s="11" t="s">
        <v>97</v>
      </c>
      <c r="C3460" s="11" t="s">
        <v>130</v>
      </c>
      <c r="D3460" s="11" t="s">
        <v>288</v>
      </c>
      <c r="E3460" s="13" t="s">
        <v>13</v>
      </c>
      <c r="F3460" s="11" t="s">
        <v>138</v>
      </c>
      <c r="G3460" s="11" t="s">
        <v>584</v>
      </c>
      <c r="H3460" s="13">
        <v>1000</v>
      </c>
    </row>
    <row r="3461" spans="1:8" x14ac:dyDescent="0.25">
      <c r="A3461" s="10">
        <v>36372</v>
      </c>
      <c r="B3461" s="11" t="s">
        <v>97</v>
      </c>
      <c r="C3461" s="11" t="s">
        <v>130</v>
      </c>
      <c r="D3461" s="11" t="s">
        <v>288</v>
      </c>
      <c r="E3461" s="13" t="s">
        <v>13</v>
      </c>
      <c r="F3461" s="11" t="s">
        <v>19</v>
      </c>
      <c r="G3461" s="11" t="s">
        <v>573</v>
      </c>
      <c r="H3461" s="13">
        <v>123.9</v>
      </c>
    </row>
    <row r="3462" spans="1:8" x14ac:dyDescent="0.25">
      <c r="A3462" s="10">
        <v>36372</v>
      </c>
      <c r="B3462" s="11" t="s">
        <v>97</v>
      </c>
      <c r="C3462" s="11" t="s">
        <v>130</v>
      </c>
      <c r="D3462" s="11" t="s">
        <v>288</v>
      </c>
      <c r="E3462" s="13" t="s">
        <v>13</v>
      </c>
      <c r="F3462" s="11" t="s">
        <v>11</v>
      </c>
      <c r="G3462" s="11" t="s">
        <v>576</v>
      </c>
      <c r="H3462" s="13">
        <v>746.4</v>
      </c>
    </row>
    <row r="3463" spans="1:8" x14ac:dyDescent="0.25">
      <c r="A3463" s="10">
        <v>36372</v>
      </c>
      <c r="B3463" s="11" t="s">
        <v>97</v>
      </c>
      <c r="C3463" s="11" t="s">
        <v>130</v>
      </c>
      <c r="D3463" s="11" t="s">
        <v>280</v>
      </c>
      <c r="E3463" s="13" t="s">
        <v>13</v>
      </c>
      <c r="F3463" s="11" t="s">
        <v>19</v>
      </c>
      <c r="G3463" s="11" t="s">
        <v>573</v>
      </c>
      <c r="H3463" s="13">
        <v>357.2</v>
      </c>
    </row>
    <row r="3464" spans="1:8" x14ac:dyDescent="0.25">
      <c r="A3464" s="10">
        <v>36372</v>
      </c>
      <c r="B3464" s="11" t="s">
        <v>97</v>
      </c>
      <c r="C3464" s="11" t="s">
        <v>130</v>
      </c>
      <c r="D3464" s="11" t="s">
        <v>131</v>
      </c>
      <c r="E3464" s="13" t="s">
        <v>89</v>
      </c>
      <c r="F3464" s="11" t="s">
        <v>90</v>
      </c>
      <c r="G3464" s="11" t="s">
        <v>90</v>
      </c>
      <c r="H3464" s="13">
        <v>200</v>
      </c>
    </row>
    <row r="3465" spans="1:8" x14ac:dyDescent="0.25">
      <c r="A3465" s="10">
        <v>36372</v>
      </c>
      <c r="B3465" s="11" t="s">
        <v>97</v>
      </c>
      <c r="C3465" s="11" t="s">
        <v>130</v>
      </c>
      <c r="D3465" s="11" t="s">
        <v>131</v>
      </c>
      <c r="E3465" s="13" t="s">
        <v>13</v>
      </c>
      <c r="F3465" s="11" t="s">
        <v>71</v>
      </c>
      <c r="G3465" s="11" t="s">
        <v>575</v>
      </c>
      <c r="H3465" s="13">
        <v>250</v>
      </c>
    </row>
    <row r="3466" spans="1:8" x14ac:dyDescent="0.25">
      <c r="A3466" s="10">
        <v>36372</v>
      </c>
      <c r="B3466" s="11" t="s">
        <v>97</v>
      </c>
      <c r="C3466" s="11" t="s">
        <v>130</v>
      </c>
      <c r="D3466" s="11" t="s">
        <v>131</v>
      </c>
      <c r="E3466" s="13" t="s">
        <v>13</v>
      </c>
      <c r="F3466" s="11" t="s">
        <v>71</v>
      </c>
      <c r="G3466" s="11" t="s">
        <v>230</v>
      </c>
      <c r="H3466" s="13">
        <v>400</v>
      </c>
    </row>
    <row r="3467" spans="1:8" x14ac:dyDescent="0.25">
      <c r="A3467" s="10">
        <v>36372</v>
      </c>
      <c r="B3467" s="11" t="s">
        <v>97</v>
      </c>
      <c r="C3467" s="11" t="s">
        <v>130</v>
      </c>
      <c r="D3467" s="11" t="s">
        <v>131</v>
      </c>
      <c r="E3467" s="13" t="s">
        <v>13</v>
      </c>
      <c r="F3467" s="11" t="s">
        <v>71</v>
      </c>
      <c r="G3467" s="11" t="s">
        <v>200</v>
      </c>
      <c r="H3467" s="13">
        <v>500</v>
      </c>
    </row>
    <row r="3468" spans="1:8" x14ac:dyDescent="0.25">
      <c r="A3468" s="10">
        <v>36372</v>
      </c>
      <c r="B3468" s="11" t="s">
        <v>97</v>
      </c>
      <c r="C3468" s="11" t="s">
        <v>130</v>
      </c>
      <c r="D3468" s="11" t="s">
        <v>131</v>
      </c>
      <c r="E3468" s="13" t="s">
        <v>13</v>
      </c>
      <c r="F3468" s="11" t="s">
        <v>571</v>
      </c>
      <c r="G3468" s="11" t="s">
        <v>364</v>
      </c>
      <c r="H3468" s="13">
        <v>350.1</v>
      </c>
    </row>
    <row r="3469" spans="1:8" x14ac:dyDescent="0.25">
      <c r="A3469" s="10">
        <v>36372</v>
      </c>
      <c r="B3469" s="11" t="s">
        <v>97</v>
      </c>
      <c r="C3469" s="11" t="s">
        <v>130</v>
      </c>
      <c r="D3469" s="11" t="s">
        <v>131</v>
      </c>
      <c r="E3469" s="13" t="s">
        <v>13</v>
      </c>
      <c r="F3469" s="11" t="s">
        <v>138</v>
      </c>
      <c r="G3469" s="11" t="s">
        <v>205</v>
      </c>
      <c r="H3469" s="13">
        <v>1616</v>
      </c>
    </row>
    <row r="3470" spans="1:8" x14ac:dyDescent="0.25">
      <c r="A3470" s="10">
        <v>36372</v>
      </c>
      <c r="B3470" s="11" t="s">
        <v>97</v>
      </c>
      <c r="C3470" s="11" t="s">
        <v>130</v>
      </c>
      <c r="D3470" s="11" t="s">
        <v>131</v>
      </c>
      <c r="E3470" s="13" t="s">
        <v>13</v>
      </c>
      <c r="F3470" s="11" t="s">
        <v>19</v>
      </c>
      <c r="G3470" s="11" t="s">
        <v>574</v>
      </c>
      <c r="H3470" s="13">
        <v>1240.7</v>
      </c>
    </row>
    <row r="3471" spans="1:8" x14ac:dyDescent="0.25">
      <c r="A3471" s="10">
        <v>36372</v>
      </c>
      <c r="B3471" s="11" t="s">
        <v>97</v>
      </c>
      <c r="C3471" s="11" t="s">
        <v>130</v>
      </c>
      <c r="D3471" s="11" t="s">
        <v>131</v>
      </c>
      <c r="E3471" s="13" t="s">
        <v>13</v>
      </c>
      <c r="F3471" s="11" t="s">
        <v>11</v>
      </c>
      <c r="G3471" s="11" t="s">
        <v>150</v>
      </c>
      <c r="H3471" s="13">
        <v>372.9</v>
      </c>
    </row>
    <row r="3472" spans="1:8" x14ac:dyDescent="0.25">
      <c r="A3472" s="10">
        <v>36372</v>
      </c>
      <c r="B3472" s="11" t="s">
        <v>97</v>
      </c>
      <c r="C3472" s="11" t="s">
        <v>130</v>
      </c>
      <c r="D3472" s="11" t="s">
        <v>131</v>
      </c>
      <c r="E3472" s="13" t="s">
        <v>13</v>
      </c>
      <c r="F3472" s="11" t="s">
        <v>126</v>
      </c>
      <c r="G3472" s="11" t="s">
        <v>570</v>
      </c>
      <c r="H3472" s="13">
        <v>550</v>
      </c>
    </row>
    <row r="3473" spans="1:8" x14ac:dyDescent="0.25">
      <c r="A3473" s="10">
        <v>36372</v>
      </c>
      <c r="B3473" s="11" t="s">
        <v>97</v>
      </c>
      <c r="C3473" s="11" t="s">
        <v>130</v>
      </c>
      <c r="D3473" s="11" t="s">
        <v>131</v>
      </c>
      <c r="E3473" s="13" t="s">
        <v>610</v>
      </c>
      <c r="F3473" s="11" t="s">
        <v>611</v>
      </c>
      <c r="G3473" s="11" t="s">
        <v>611</v>
      </c>
      <c r="H3473" s="13">
        <v>200</v>
      </c>
    </row>
    <row r="3474" spans="1:8" x14ac:dyDescent="0.25">
      <c r="A3474" s="10">
        <v>36372</v>
      </c>
      <c r="B3474" s="11" t="s">
        <v>97</v>
      </c>
      <c r="C3474" s="11" t="s">
        <v>130</v>
      </c>
      <c r="D3474" s="11" t="s">
        <v>466</v>
      </c>
      <c r="E3474" s="13" t="s">
        <v>89</v>
      </c>
      <c r="F3474" s="11" t="s">
        <v>102</v>
      </c>
      <c r="G3474" s="11" t="s">
        <v>103</v>
      </c>
      <c r="H3474" s="13">
        <v>100</v>
      </c>
    </row>
    <row r="3475" spans="1:8" x14ac:dyDescent="0.25">
      <c r="A3475" s="10">
        <v>36372</v>
      </c>
      <c r="B3475" s="11" t="s">
        <v>97</v>
      </c>
      <c r="C3475" s="11" t="s">
        <v>130</v>
      </c>
      <c r="D3475" s="11" t="s">
        <v>466</v>
      </c>
      <c r="E3475" s="13" t="s">
        <v>13</v>
      </c>
      <c r="F3475" s="11" t="s">
        <v>138</v>
      </c>
      <c r="G3475" s="11" t="s">
        <v>585</v>
      </c>
      <c r="H3475" s="13">
        <v>750</v>
      </c>
    </row>
    <row r="3476" spans="1:8" x14ac:dyDescent="0.25">
      <c r="A3476" s="10">
        <v>36403</v>
      </c>
      <c r="B3476" s="11" t="s">
        <v>8</v>
      </c>
      <c r="C3476" s="11" t="s">
        <v>67</v>
      </c>
      <c r="D3476" s="11" t="s">
        <v>459</v>
      </c>
      <c r="E3476" s="13" t="s">
        <v>89</v>
      </c>
      <c r="F3476" s="11" t="s">
        <v>577</v>
      </c>
      <c r="G3476" s="11" t="s">
        <v>609</v>
      </c>
      <c r="H3476" s="13">
        <v>135</v>
      </c>
    </row>
    <row r="3477" spans="1:8" x14ac:dyDescent="0.25">
      <c r="A3477" s="10">
        <v>36403</v>
      </c>
      <c r="B3477" s="11" t="s">
        <v>8</v>
      </c>
      <c r="C3477" s="11" t="s">
        <v>67</v>
      </c>
      <c r="D3477" s="11" t="s">
        <v>459</v>
      </c>
      <c r="E3477" s="13" t="s">
        <v>13</v>
      </c>
      <c r="F3477" s="11" t="s">
        <v>111</v>
      </c>
      <c r="G3477" s="11" t="s">
        <v>356</v>
      </c>
      <c r="H3477" s="13">
        <v>360</v>
      </c>
    </row>
    <row r="3478" spans="1:8" x14ac:dyDescent="0.25">
      <c r="A3478" s="10">
        <v>36403</v>
      </c>
      <c r="B3478" s="11" t="s">
        <v>8</v>
      </c>
      <c r="C3478" s="11" t="s">
        <v>67</v>
      </c>
      <c r="D3478" s="11" t="s">
        <v>455</v>
      </c>
      <c r="E3478" s="13" t="s">
        <v>13</v>
      </c>
      <c r="F3478" s="11" t="s">
        <v>126</v>
      </c>
      <c r="G3478" s="11" t="s">
        <v>570</v>
      </c>
      <c r="H3478" s="13">
        <v>315</v>
      </c>
    </row>
    <row r="3479" spans="1:8" x14ac:dyDescent="0.25">
      <c r="A3479" s="10">
        <v>36403</v>
      </c>
      <c r="B3479" s="11" t="s">
        <v>8</v>
      </c>
      <c r="C3479" s="11" t="s">
        <v>67</v>
      </c>
      <c r="D3479" s="11" t="s">
        <v>160</v>
      </c>
      <c r="E3479" s="13" t="s">
        <v>13</v>
      </c>
      <c r="F3479" s="11" t="s">
        <v>11</v>
      </c>
      <c r="G3479" s="11" t="s">
        <v>576</v>
      </c>
      <c r="H3479" s="13">
        <v>160</v>
      </c>
    </row>
    <row r="3480" spans="1:8" x14ac:dyDescent="0.25">
      <c r="A3480" s="10">
        <v>36403</v>
      </c>
      <c r="B3480" s="11" t="s">
        <v>8</v>
      </c>
      <c r="C3480" s="11" t="s">
        <v>67</v>
      </c>
      <c r="D3480" s="11" t="s">
        <v>456</v>
      </c>
      <c r="E3480" s="13" t="s">
        <v>13</v>
      </c>
      <c r="F3480" s="11" t="s">
        <v>11</v>
      </c>
      <c r="G3480" s="11" t="s">
        <v>150</v>
      </c>
      <c r="H3480" s="13">
        <v>962</v>
      </c>
    </row>
    <row r="3481" spans="1:8" x14ac:dyDescent="0.25">
      <c r="A3481" s="10">
        <v>36403</v>
      </c>
      <c r="B3481" s="11" t="s">
        <v>8</v>
      </c>
      <c r="C3481" s="11" t="s">
        <v>67</v>
      </c>
      <c r="D3481" s="11" t="s">
        <v>68</v>
      </c>
      <c r="E3481" s="13" t="s">
        <v>13</v>
      </c>
      <c r="F3481" s="11" t="s">
        <v>571</v>
      </c>
      <c r="G3481" s="11" t="s">
        <v>572</v>
      </c>
      <c r="H3481" s="13">
        <v>150</v>
      </c>
    </row>
    <row r="3482" spans="1:8" x14ac:dyDescent="0.25">
      <c r="A3482" s="10">
        <v>36403</v>
      </c>
      <c r="B3482" s="11" t="s">
        <v>8</v>
      </c>
      <c r="C3482" s="11" t="s">
        <v>67</v>
      </c>
      <c r="D3482" s="11" t="s">
        <v>68</v>
      </c>
      <c r="E3482" s="13" t="s">
        <v>13</v>
      </c>
      <c r="F3482" s="11" t="s">
        <v>11</v>
      </c>
      <c r="G3482" s="11" t="s">
        <v>576</v>
      </c>
      <c r="H3482" s="13">
        <v>464.6</v>
      </c>
    </row>
    <row r="3483" spans="1:8" x14ac:dyDescent="0.25">
      <c r="A3483" s="10">
        <v>36403</v>
      </c>
      <c r="B3483" s="11" t="s">
        <v>8</v>
      </c>
      <c r="C3483" s="11" t="s">
        <v>67</v>
      </c>
      <c r="D3483" s="11" t="s">
        <v>468</v>
      </c>
      <c r="E3483" s="13" t="s">
        <v>13</v>
      </c>
      <c r="F3483" s="11" t="s">
        <v>138</v>
      </c>
      <c r="G3483" s="11" t="s">
        <v>139</v>
      </c>
      <c r="H3483" s="13">
        <v>563.70000000000005</v>
      </c>
    </row>
    <row r="3484" spans="1:8" x14ac:dyDescent="0.25">
      <c r="A3484" s="10">
        <v>36403</v>
      </c>
      <c r="B3484" s="11" t="s">
        <v>8</v>
      </c>
      <c r="C3484" s="11" t="s">
        <v>67</v>
      </c>
      <c r="D3484" s="11" t="s">
        <v>457</v>
      </c>
      <c r="E3484" s="13" t="s">
        <v>13</v>
      </c>
      <c r="F3484" s="11" t="s">
        <v>126</v>
      </c>
      <c r="G3484" s="11" t="s">
        <v>570</v>
      </c>
      <c r="H3484" s="13">
        <v>475</v>
      </c>
    </row>
    <row r="3485" spans="1:8" x14ac:dyDescent="0.25">
      <c r="A3485" s="10">
        <v>36403</v>
      </c>
      <c r="B3485" s="11" t="s">
        <v>8</v>
      </c>
      <c r="C3485" s="11" t="s">
        <v>67</v>
      </c>
      <c r="D3485" s="11" t="s">
        <v>328</v>
      </c>
      <c r="E3485" s="13" t="s">
        <v>13</v>
      </c>
      <c r="F3485" s="11" t="s">
        <v>71</v>
      </c>
      <c r="G3485" s="11" t="s">
        <v>69</v>
      </c>
      <c r="H3485" s="13">
        <v>125</v>
      </c>
    </row>
    <row r="3486" spans="1:8" x14ac:dyDescent="0.25">
      <c r="A3486" s="10">
        <v>36403</v>
      </c>
      <c r="B3486" s="11" t="s">
        <v>8</v>
      </c>
      <c r="C3486" s="11" t="s">
        <v>67</v>
      </c>
      <c r="D3486" s="11" t="s">
        <v>328</v>
      </c>
      <c r="E3486" s="13" t="s">
        <v>13</v>
      </c>
      <c r="F3486" s="11" t="s">
        <v>571</v>
      </c>
      <c r="G3486" s="11" t="s">
        <v>572</v>
      </c>
      <c r="H3486" s="13">
        <v>350</v>
      </c>
    </row>
    <row r="3487" spans="1:8" x14ac:dyDescent="0.25">
      <c r="A3487" s="10">
        <v>36403</v>
      </c>
      <c r="B3487" s="11" t="s">
        <v>8</v>
      </c>
      <c r="C3487" s="11" t="s">
        <v>67</v>
      </c>
      <c r="D3487" s="11" t="s">
        <v>328</v>
      </c>
      <c r="E3487" s="13" t="s">
        <v>13</v>
      </c>
      <c r="F3487" s="11" t="s">
        <v>19</v>
      </c>
      <c r="G3487" s="11" t="s">
        <v>573</v>
      </c>
      <c r="H3487" s="13">
        <v>2186.4</v>
      </c>
    </row>
    <row r="3488" spans="1:8" x14ac:dyDescent="0.25">
      <c r="A3488" s="10">
        <v>36403</v>
      </c>
      <c r="B3488" s="11" t="s">
        <v>8</v>
      </c>
      <c r="C3488" s="11" t="s">
        <v>67</v>
      </c>
      <c r="D3488" s="11" t="s">
        <v>328</v>
      </c>
      <c r="E3488" s="13" t="s">
        <v>13</v>
      </c>
      <c r="F3488" s="11" t="s">
        <v>19</v>
      </c>
      <c r="G3488" s="11" t="s">
        <v>21</v>
      </c>
      <c r="H3488" s="13">
        <v>110</v>
      </c>
    </row>
    <row r="3489" spans="1:8" x14ac:dyDescent="0.25">
      <c r="A3489" s="10">
        <v>36403</v>
      </c>
      <c r="B3489" s="11" t="s">
        <v>8</v>
      </c>
      <c r="C3489" s="11" t="s">
        <v>67</v>
      </c>
      <c r="D3489" s="11" t="s">
        <v>328</v>
      </c>
      <c r="E3489" s="13" t="s">
        <v>13</v>
      </c>
      <c r="F3489" s="11" t="s">
        <v>34</v>
      </c>
      <c r="G3489" s="11" t="s">
        <v>36</v>
      </c>
      <c r="H3489" s="13">
        <v>300</v>
      </c>
    </row>
    <row r="3490" spans="1:8" x14ac:dyDescent="0.25">
      <c r="A3490" s="10">
        <v>36403</v>
      </c>
      <c r="B3490" s="11" t="s">
        <v>8</v>
      </c>
      <c r="C3490" s="11" t="s">
        <v>67</v>
      </c>
      <c r="D3490" s="11" t="s">
        <v>328</v>
      </c>
      <c r="E3490" s="13" t="s">
        <v>13</v>
      </c>
      <c r="F3490" s="11" t="s">
        <v>11</v>
      </c>
      <c r="G3490" s="11" t="s">
        <v>150</v>
      </c>
      <c r="H3490" s="13">
        <v>808</v>
      </c>
    </row>
    <row r="3491" spans="1:8" x14ac:dyDescent="0.25">
      <c r="A3491" s="10">
        <v>36403</v>
      </c>
      <c r="B3491" s="11" t="s">
        <v>8</v>
      </c>
      <c r="C3491" s="11" t="s">
        <v>67</v>
      </c>
      <c r="D3491" s="11" t="s">
        <v>328</v>
      </c>
      <c r="E3491" s="13" t="s">
        <v>13</v>
      </c>
      <c r="F3491" s="11" t="s">
        <v>11</v>
      </c>
      <c r="G3491" s="11" t="s">
        <v>576</v>
      </c>
      <c r="H3491" s="13">
        <v>2091.9</v>
      </c>
    </row>
    <row r="3492" spans="1:8" x14ac:dyDescent="0.25">
      <c r="A3492" s="10">
        <v>36403</v>
      </c>
      <c r="B3492" s="11" t="s">
        <v>8</v>
      </c>
      <c r="C3492" s="11" t="s">
        <v>67</v>
      </c>
      <c r="D3492" s="11" t="s">
        <v>328</v>
      </c>
      <c r="E3492" s="13" t="s">
        <v>13</v>
      </c>
      <c r="F3492" s="11" t="s">
        <v>126</v>
      </c>
      <c r="G3492" s="11" t="s">
        <v>570</v>
      </c>
      <c r="H3492" s="13">
        <v>174.5</v>
      </c>
    </row>
    <row r="3493" spans="1:8" x14ac:dyDescent="0.25">
      <c r="A3493" s="10">
        <v>36403</v>
      </c>
      <c r="B3493" s="11" t="s">
        <v>8</v>
      </c>
      <c r="C3493" s="11" t="s">
        <v>9</v>
      </c>
      <c r="D3493" s="11" t="s">
        <v>251</v>
      </c>
      <c r="E3493" s="13" t="s">
        <v>89</v>
      </c>
      <c r="F3493" s="11" t="s">
        <v>577</v>
      </c>
      <c r="G3493" s="11" t="s">
        <v>609</v>
      </c>
      <c r="H3493" s="13">
        <v>100</v>
      </c>
    </row>
    <row r="3494" spans="1:8" x14ac:dyDescent="0.25">
      <c r="A3494" s="10">
        <v>36403</v>
      </c>
      <c r="B3494" s="11" t="s">
        <v>8</v>
      </c>
      <c r="C3494" s="11" t="s">
        <v>9</v>
      </c>
      <c r="D3494" s="11" t="s">
        <v>251</v>
      </c>
      <c r="E3494" s="13" t="s">
        <v>13</v>
      </c>
      <c r="F3494" s="11" t="s">
        <v>161</v>
      </c>
      <c r="G3494" s="11" t="s">
        <v>162</v>
      </c>
      <c r="H3494" s="13">
        <v>426.6</v>
      </c>
    </row>
    <row r="3495" spans="1:8" x14ac:dyDescent="0.25">
      <c r="A3495" s="10">
        <v>36403</v>
      </c>
      <c r="B3495" s="11" t="s">
        <v>8</v>
      </c>
      <c r="C3495" s="11" t="s">
        <v>9</v>
      </c>
      <c r="D3495" s="11" t="s">
        <v>153</v>
      </c>
      <c r="E3495" s="13" t="s">
        <v>13</v>
      </c>
      <c r="F3495" s="11" t="s">
        <v>71</v>
      </c>
      <c r="G3495" s="11" t="s">
        <v>575</v>
      </c>
      <c r="H3495" s="13">
        <v>125</v>
      </c>
    </row>
    <row r="3496" spans="1:8" x14ac:dyDescent="0.25">
      <c r="A3496" s="10">
        <v>36403</v>
      </c>
      <c r="B3496" s="11" t="s">
        <v>8</v>
      </c>
      <c r="C3496" s="11" t="s">
        <v>9</v>
      </c>
      <c r="D3496" s="11" t="s">
        <v>153</v>
      </c>
      <c r="E3496" s="13" t="s">
        <v>13</v>
      </c>
      <c r="F3496" s="11" t="s">
        <v>71</v>
      </c>
      <c r="G3496" s="11" t="s">
        <v>69</v>
      </c>
      <c r="H3496" s="13">
        <v>180</v>
      </c>
    </row>
    <row r="3497" spans="1:8" x14ac:dyDescent="0.25">
      <c r="A3497" s="10">
        <v>36403</v>
      </c>
      <c r="B3497" s="11" t="s">
        <v>8</v>
      </c>
      <c r="C3497" s="11" t="s">
        <v>9</v>
      </c>
      <c r="D3497" s="11" t="s">
        <v>153</v>
      </c>
      <c r="E3497" s="13" t="s">
        <v>13</v>
      </c>
      <c r="F3497" s="11" t="s">
        <v>71</v>
      </c>
      <c r="G3497" s="11" t="s">
        <v>230</v>
      </c>
      <c r="H3497" s="13">
        <v>1999.9</v>
      </c>
    </row>
    <row r="3498" spans="1:8" x14ac:dyDescent="0.25">
      <c r="A3498" s="10">
        <v>36403</v>
      </c>
      <c r="B3498" s="11" t="s">
        <v>8</v>
      </c>
      <c r="C3498" s="11" t="s">
        <v>9</v>
      </c>
      <c r="D3498" s="11" t="s">
        <v>153</v>
      </c>
      <c r="E3498" s="13" t="s">
        <v>13</v>
      </c>
      <c r="F3498" s="11" t="s">
        <v>71</v>
      </c>
      <c r="G3498" s="11" t="s">
        <v>200</v>
      </c>
      <c r="H3498" s="13">
        <v>600</v>
      </c>
    </row>
    <row r="3499" spans="1:8" x14ac:dyDescent="0.25">
      <c r="A3499" s="10">
        <v>36403</v>
      </c>
      <c r="B3499" s="11" t="s">
        <v>8</v>
      </c>
      <c r="C3499" s="11" t="s">
        <v>9</v>
      </c>
      <c r="D3499" s="11" t="s">
        <v>153</v>
      </c>
      <c r="E3499" s="13" t="s">
        <v>13</v>
      </c>
      <c r="F3499" s="11" t="s">
        <v>71</v>
      </c>
      <c r="G3499" s="11" t="s">
        <v>117</v>
      </c>
      <c r="H3499" s="13">
        <v>340</v>
      </c>
    </row>
    <row r="3500" spans="1:8" x14ac:dyDescent="0.25">
      <c r="A3500" s="10">
        <v>36403</v>
      </c>
      <c r="B3500" s="11" t="s">
        <v>8</v>
      </c>
      <c r="C3500" s="11" t="s">
        <v>9</v>
      </c>
      <c r="D3500" s="11" t="s">
        <v>153</v>
      </c>
      <c r="E3500" s="13" t="s">
        <v>13</v>
      </c>
      <c r="F3500" s="11" t="s">
        <v>161</v>
      </c>
      <c r="G3500" s="11" t="s">
        <v>162</v>
      </c>
      <c r="H3500" s="13">
        <v>167.5</v>
      </c>
    </row>
    <row r="3501" spans="1:8" x14ac:dyDescent="0.25">
      <c r="A3501" s="10">
        <v>36403</v>
      </c>
      <c r="B3501" s="11" t="s">
        <v>8</v>
      </c>
      <c r="C3501" s="11" t="s">
        <v>9</v>
      </c>
      <c r="D3501" s="11" t="s">
        <v>153</v>
      </c>
      <c r="E3501" s="13" t="s">
        <v>13</v>
      </c>
      <c r="F3501" s="11" t="s">
        <v>161</v>
      </c>
      <c r="G3501" s="11" t="s">
        <v>167</v>
      </c>
      <c r="H3501" s="13">
        <v>264.89999999999998</v>
      </c>
    </row>
    <row r="3502" spans="1:8" x14ac:dyDescent="0.25">
      <c r="A3502" s="10">
        <v>36403</v>
      </c>
      <c r="B3502" s="11" t="s">
        <v>8</v>
      </c>
      <c r="C3502" s="11" t="s">
        <v>9</v>
      </c>
      <c r="D3502" s="11" t="s">
        <v>153</v>
      </c>
      <c r="E3502" s="13" t="s">
        <v>13</v>
      </c>
      <c r="F3502" s="11" t="s">
        <v>571</v>
      </c>
      <c r="G3502" s="11" t="s">
        <v>364</v>
      </c>
      <c r="H3502" s="13">
        <v>285</v>
      </c>
    </row>
    <row r="3503" spans="1:8" x14ac:dyDescent="0.25">
      <c r="A3503" s="10">
        <v>36403</v>
      </c>
      <c r="B3503" s="11" t="s">
        <v>8</v>
      </c>
      <c r="C3503" s="11" t="s">
        <v>9</v>
      </c>
      <c r="D3503" s="11" t="s">
        <v>153</v>
      </c>
      <c r="E3503" s="13" t="s">
        <v>13</v>
      </c>
      <c r="F3503" s="11" t="s">
        <v>571</v>
      </c>
      <c r="G3503" s="11" t="s">
        <v>572</v>
      </c>
      <c r="H3503" s="13">
        <v>125</v>
      </c>
    </row>
    <row r="3504" spans="1:8" x14ac:dyDescent="0.25">
      <c r="A3504" s="10">
        <v>36403</v>
      </c>
      <c r="B3504" s="11" t="s">
        <v>8</v>
      </c>
      <c r="C3504" s="11" t="s">
        <v>9</v>
      </c>
      <c r="D3504" s="11" t="s">
        <v>153</v>
      </c>
      <c r="E3504" s="13" t="s">
        <v>13</v>
      </c>
      <c r="F3504" s="11" t="s">
        <v>138</v>
      </c>
      <c r="G3504" s="11" t="s">
        <v>205</v>
      </c>
      <c r="H3504" s="13">
        <v>1374.9</v>
      </c>
    </row>
    <row r="3505" spans="1:8" x14ac:dyDescent="0.25">
      <c r="A3505" s="10">
        <v>36403</v>
      </c>
      <c r="B3505" s="11" t="s">
        <v>8</v>
      </c>
      <c r="C3505" s="11" t="s">
        <v>9</v>
      </c>
      <c r="D3505" s="11" t="s">
        <v>153</v>
      </c>
      <c r="E3505" s="13" t="s">
        <v>13</v>
      </c>
      <c r="F3505" s="11" t="s">
        <v>19</v>
      </c>
      <c r="G3505" s="11" t="s">
        <v>589</v>
      </c>
      <c r="H3505" s="13">
        <v>200</v>
      </c>
    </row>
    <row r="3506" spans="1:8" x14ac:dyDescent="0.25">
      <c r="A3506" s="10">
        <v>36403</v>
      </c>
      <c r="B3506" s="11" t="s">
        <v>8</v>
      </c>
      <c r="C3506" s="11" t="s">
        <v>9</v>
      </c>
      <c r="D3506" s="11" t="s">
        <v>153</v>
      </c>
      <c r="E3506" s="13" t="s">
        <v>13</v>
      </c>
      <c r="F3506" s="11" t="s">
        <v>19</v>
      </c>
      <c r="G3506" s="11" t="s">
        <v>573</v>
      </c>
      <c r="H3506" s="13">
        <v>1815</v>
      </c>
    </row>
    <row r="3507" spans="1:8" x14ac:dyDescent="0.25">
      <c r="A3507" s="10">
        <v>36403</v>
      </c>
      <c r="B3507" s="11" t="s">
        <v>8</v>
      </c>
      <c r="C3507" s="11" t="s">
        <v>9</v>
      </c>
      <c r="D3507" s="11" t="s">
        <v>153</v>
      </c>
      <c r="E3507" s="13" t="s">
        <v>13</v>
      </c>
      <c r="F3507" s="11" t="s">
        <v>34</v>
      </c>
      <c r="G3507" s="11" t="s">
        <v>36</v>
      </c>
      <c r="H3507" s="13">
        <v>654.20000000000005</v>
      </c>
    </row>
    <row r="3508" spans="1:8" x14ac:dyDescent="0.25">
      <c r="A3508" s="10">
        <v>36403</v>
      </c>
      <c r="B3508" s="11" t="s">
        <v>8</v>
      </c>
      <c r="C3508" s="11" t="s">
        <v>9</v>
      </c>
      <c r="D3508" s="11" t="s">
        <v>153</v>
      </c>
      <c r="E3508" s="13" t="s">
        <v>13</v>
      </c>
      <c r="F3508" s="11" t="s">
        <v>14</v>
      </c>
      <c r="G3508" s="11" t="s">
        <v>94</v>
      </c>
      <c r="H3508" s="13">
        <v>200</v>
      </c>
    </row>
    <row r="3509" spans="1:8" x14ac:dyDescent="0.25">
      <c r="A3509" s="10">
        <v>36403</v>
      </c>
      <c r="B3509" s="11" t="s">
        <v>8</v>
      </c>
      <c r="C3509" s="11" t="s">
        <v>9</v>
      </c>
      <c r="D3509" s="11" t="s">
        <v>153</v>
      </c>
      <c r="E3509" s="13" t="s">
        <v>13</v>
      </c>
      <c r="F3509" s="11" t="s">
        <v>11</v>
      </c>
      <c r="G3509" s="11" t="s">
        <v>150</v>
      </c>
      <c r="H3509" s="13">
        <v>2760</v>
      </c>
    </row>
    <row r="3510" spans="1:8" x14ac:dyDescent="0.25">
      <c r="A3510" s="10">
        <v>36403</v>
      </c>
      <c r="B3510" s="11" t="s">
        <v>8</v>
      </c>
      <c r="C3510" s="11" t="s">
        <v>9</v>
      </c>
      <c r="D3510" s="11" t="s">
        <v>153</v>
      </c>
      <c r="E3510" s="13" t="s">
        <v>13</v>
      </c>
      <c r="F3510" s="11" t="s">
        <v>11</v>
      </c>
      <c r="G3510" s="11" t="s">
        <v>576</v>
      </c>
      <c r="H3510" s="13">
        <v>1721</v>
      </c>
    </row>
    <row r="3511" spans="1:8" x14ac:dyDescent="0.25">
      <c r="A3511" s="10">
        <v>36403</v>
      </c>
      <c r="B3511" s="11" t="s">
        <v>8</v>
      </c>
      <c r="C3511" s="11" t="s">
        <v>9</v>
      </c>
      <c r="D3511" s="11" t="s">
        <v>153</v>
      </c>
      <c r="E3511" s="13" t="s">
        <v>13</v>
      </c>
      <c r="F3511" s="11" t="s">
        <v>126</v>
      </c>
      <c r="G3511" s="11" t="s">
        <v>570</v>
      </c>
      <c r="H3511" s="13">
        <v>225</v>
      </c>
    </row>
    <row r="3512" spans="1:8" x14ac:dyDescent="0.25">
      <c r="A3512" s="10">
        <v>36403</v>
      </c>
      <c r="B3512" s="11" t="s">
        <v>8</v>
      </c>
      <c r="C3512" s="11" t="s">
        <v>9</v>
      </c>
      <c r="D3512" s="11" t="s">
        <v>10</v>
      </c>
      <c r="E3512" s="13" t="s">
        <v>89</v>
      </c>
      <c r="F3512" s="11" t="s">
        <v>90</v>
      </c>
      <c r="G3512" s="11" t="s">
        <v>90</v>
      </c>
      <c r="H3512" s="13">
        <v>2790</v>
      </c>
    </row>
    <row r="3513" spans="1:8" x14ac:dyDescent="0.25">
      <c r="A3513" s="10">
        <v>36403</v>
      </c>
      <c r="B3513" s="11" t="s">
        <v>8</v>
      </c>
      <c r="C3513" s="11" t="s">
        <v>9</v>
      </c>
      <c r="D3513" s="11" t="s">
        <v>10</v>
      </c>
      <c r="E3513" s="13" t="s">
        <v>89</v>
      </c>
      <c r="F3513" s="11" t="s">
        <v>102</v>
      </c>
      <c r="G3513" s="11" t="s">
        <v>106</v>
      </c>
      <c r="H3513" s="13">
        <v>2757.5</v>
      </c>
    </row>
    <row r="3514" spans="1:8" x14ac:dyDescent="0.25">
      <c r="A3514" s="10">
        <v>36403</v>
      </c>
      <c r="B3514" s="11" t="s">
        <v>8</v>
      </c>
      <c r="C3514" s="11" t="s">
        <v>9</v>
      </c>
      <c r="D3514" s="11" t="s">
        <v>10</v>
      </c>
      <c r="E3514" s="13" t="s">
        <v>89</v>
      </c>
      <c r="F3514" s="11" t="s">
        <v>102</v>
      </c>
      <c r="G3514" s="11" t="s">
        <v>103</v>
      </c>
      <c r="H3514" s="13">
        <v>1816.8</v>
      </c>
    </row>
    <row r="3515" spans="1:8" x14ac:dyDescent="0.25">
      <c r="A3515" s="10">
        <v>36403</v>
      </c>
      <c r="B3515" s="11" t="s">
        <v>8</v>
      </c>
      <c r="C3515" s="11" t="s">
        <v>9</v>
      </c>
      <c r="D3515" s="11" t="s">
        <v>10</v>
      </c>
      <c r="E3515" s="13" t="s">
        <v>89</v>
      </c>
      <c r="F3515" s="11" t="s">
        <v>577</v>
      </c>
      <c r="G3515" s="11" t="s">
        <v>578</v>
      </c>
      <c r="H3515" s="13">
        <v>300</v>
      </c>
    </row>
    <row r="3516" spans="1:8" x14ac:dyDescent="0.25">
      <c r="A3516" s="10">
        <v>36403</v>
      </c>
      <c r="B3516" s="11" t="s">
        <v>8</v>
      </c>
      <c r="C3516" s="11" t="s">
        <v>9</v>
      </c>
      <c r="D3516" s="11" t="s">
        <v>10</v>
      </c>
      <c r="E3516" s="13" t="s">
        <v>89</v>
      </c>
      <c r="F3516" s="11" t="s">
        <v>577</v>
      </c>
      <c r="G3516" s="11" t="s">
        <v>606</v>
      </c>
      <c r="H3516" s="13">
        <v>100</v>
      </c>
    </row>
    <row r="3517" spans="1:8" x14ac:dyDescent="0.25">
      <c r="A3517" s="10">
        <v>36403</v>
      </c>
      <c r="B3517" s="11" t="s">
        <v>8</v>
      </c>
      <c r="C3517" s="11" t="s">
        <v>9</v>
      </c>
      <c r="D3517" s="11" t="s">
        <v>10</v>
      </c>
      <c r="E3517" s="13" t="s">
        <v>89</v>
      </c>
      <c r="F3517" s="11" t="s">
        <v>577</v>
      </c>
      <c r="G3517" s="11" t="s">
        <v>569</v>
      </c>
      <c r="H3517" s="13">
        <v>775</v>
      </c>
    </row>
    <row r="3518" spans="1:8" x14ac:dyDescent="0.25">
      <c r="A3518" s="10">
        <v>36403</v>
      </c>
      <c r="B3518" s="11" t="s">
        <v>8</v>
      </c>
      <c r="C3518" s="11" t="s">
        <v>9</v>
      </c>
      <c r="D3518" s="11" t="s">
        <v>10</v>
      </c>
      <c r="E3518" s="13" t="s">
        <v>89</v>
      </c>
      <c r="F3518" s="11" t="s">
        <v>577</v>
      </c>
      <c r="G3518" s="11" t="s">
        <v>609</v>
      </c>
      <c r="H3518" s="13">
        <v>100</v>
      </c>
    </row>
    <row r="3519" spans="1:8" x14ac:dyDescent="0.25">
      <c r="A3519" s="10">
        <v>36403</v>
      </c>
      <c r="B3519" s="11" t="s">
        <v>8</v>
      </c>
      <c r="C3519" s="11" t="s">
        <v>9</v>
      </c>
      <c r="D3519" s="11" t="s">
        <v>10</v>
      </c>
      <c r="E3519" s="13" t="s">
        <v>13</v>
      </c>
      <c r="F3519" s="11" t="s">
        <v>29</v>
      </c>
      <c r="G3519" s="11" t="s">
        <v>579</v>
      </c>
      <c r="H3519" s="13">
        <v>300</v>
      </c>
    </row>
    <row r="3520" spans="1:8" x14ac:dyDescent="0.25">
      <c r="A3520" s="10">
        <v>36403</v>
      </c>
      <c r="B3520" s="11" t="s">
        <v>8</v>
      </c>
      <c r="C3520" s="11" t="s">
        <v>9</v>
      </c>
      <c r="D3520" s="11" t="s">
        <v>10</v>
      </c>
      <c r="E3520" s="13" t="s">
        <v>13</v>
      </c>
      <c r="F3520" s="11" t="s">
        <v>29</v>
      </c>
      <c r="G3520" s="11" t="s">
        <v>30</v>
      </c>
      <c r="H3520" s="13">
        <v>4649</v>
      </c>
    </row>
    <row r="3521" spans="1:8" x14ac:dyDescent="0.25">
      <c r="A3521" s="10">
        <v>36403</v>
      </c>
      <c r="B3521" s="11" t="s">
        <v>8</v>
      </c>
      <c r="C3521" s="11" t="s">
        <v>9</v>
      </c>
      <c r="D3521" s="11" t="s">
        <v>10</v>
      </c>
      <c r="E3521" s="13" t="s">
        <v>13</v>
      </c>
      <c r="F3521" s="11" t="s">
        <v>29</v>
      </c>
      <c r="G3521" s="11" t="s">
        <v>607</v>
      </c>
      <c r="H3521" s="13">
        <v>200</v>
      </c>
    </row>
    <row r="3522" spans="1:8" x14ac:dyDescent="0.25">
      <c r="A3522" s="10">
        <v>36403</v>
      </c>
      <c r="B3522" s="11" t="s">
        <v>8</v>
      </c>
      <c r="C3522" s="11" t="s">
        <v>9</v>
      </c>
      <c r="D3522" s="11" t="s">
        <v>10</v>
      </c>
      <c r="E3522" s="13" t="s">
        <v>13</v>
      </c>
      <c r="F3522" s="11" t="s">
        <v>71</v>
      </c>
      <c r="G3522" s="11" t="s">
        <v>580</v>
      </c>
      <c r="H3522" s="13">
        <v>4647</v>
      </c>
    </row>
    <row r="3523" spans="1:8" x14ac:dyDescent="0.25">
      <c r="A3523" s="10">
        <v>36403</v>
      </c>
      <c r="B3523" s="11" t="s">
        <v>8</v>
      </c>
      <c r="C3523" s="11" t="s">
        <v>9</v>
      </c>
      <c r="D3523" s="11" t="s">
        <v>10</v>
      </c>
      <c r="E3523" s="13" t="s">
        <v>13</v>
      </c>
      <c r="F3523" s="11" t="s">
        <v>71</v>
      </c>
      <c r="G3523" s="11" t="s">
        <v>575</v>
      </c>
      <c r="H3523" s="13">
        <v>2750.3</v>
      </c>
    </row>
    <row r="3524" spans="1:8" x14ac:dyDescent="0.25">
      <c r="A3524" s="10">
        <v>36403</v>
      </c>
      <c r="B3524" s="11" t="s">
        <v>8</v>
      </c>
      <c r="C3524" s="11" t="s">
        <v>9</v>
      </c>
      <c r="D3524" s="11" t="s">
        <v>10</v>
      </c>
      <c r="E3524" s="13" t="s">
        <v>13</v>
      </c>
      <c r="F3524" s="11" t="s">
        <v>71</v>
      </c>
      <c r="G3524" s="11" t="s">
        <v>69</v>
      </c>
      <c r="H3524" s="13">
        <v>4508.8</v>
      </c>
    </row>
    <row r="3525" spans="1:8" x14ac:dyDescent="0.25">
      <c r="A3525" s="10">
        <v>36403</v>
      </c>
      <c r="B3525" s="11" t="s">
        <v>8</v>
      </c>
      <c r="C3525" s="11" t="s">
        <v>9</v>
      </c>
      <c r="D3525" s="11" t="s">
        <v>10</v>
      </c>
      <c r="E3525" s="13" t="s">
        <v>13</v>
      </c>
      <c r="F3525" s="11" t="s">
        <v>71</v>
      </c>
      <c r="G3525" s="11" t="s">
        <v>230</v>
      </c>
      <c r="H3525" s="13">
        <v>1554.6</v>
      </c>
    </row>
    <row r="3526" spans="1:8" x14ac:dyDescent="0.25">
      <c r="A3526" s="10">
        <v>36403</v>
      </c>
      <c r="B3526" s="11" t="s">
        <v>8</v>
      </c>
      <c r="C3526" s="11" t="s">
        <v>9</v>
      </c>
      <c r="D3526" s="11" t="s">
        <v>10</v>
      </c>
      <c r="E3526" s="13" t="s">
        <v>13</v>
      </c>
      <c r="F3526" s="11" t="s">
        <v>71</v>
      </c>
      <c r="G3526" s="11" t="s">
        <v>200</v>
      </c>
      <c r="H3526" s="13">
        <v>2535</v>
      </c>
    </row>
    <row r="3527" spans="1:8" x14ac:dyDescent="0.25">
      <c r="A3527" s="10">
        <v>36403</v>
      </c>
      <c r="B3527" s="11" t="s">
        <v>8</v>
      </c>
      <c r="C3527" s="11" t="s">
        <v>9</v>
      </c>
      <c r="D3527" s="11" t="s">
        <v>10</v>
      </c>
      <c r="E3527" s="13" t="s">
        <v>13</v>
      </c>
      <c r="F3527" s="11" t="s">
        <v>71</v>
      </c>
      <c r="G3527" s="11" t="s">
        <v>117</v>
      </c>
      <c r="H3527" s="13">
        <v>3490.5</v>
      </c>
    </row>
    <row r="3528" spans="1:8" x14ac:dyDescent="0.25">
      <c r="A3528" s="10">
        <v>36403</v>
      </c>
      <c r="B3528" s="11" t="s">
        <v>8</v>
      </c>
      <c r="C3528" s="11" t="s">
        <v>9</v>
      </c>
      <c r="D3528" s="11" t="s">
        <v>10</v>
      </c>
      <c r="E3528" s="13" t="s">
        <v>13</v>
      </c>
      <c r="F3528" s="11" t="s">
        <v>161</v>
      </c>
      <c r="G3528" s="11" t="s">
        <v>581</v>
      </c>
      <c r="H3528" s="13">
        <v>1335</v>
      </c>
    </row>
    <row r="3529" spans="1:8" x14ac:dyDescent="0.25">
      <c r="A3529" s="10">
        <v>36403</v>
      </c>
      <c r="B3529" s="11" t="s">
        <v>8</v>
      </c>
      <c r="C3529" s="11" t="s">
        <v>9</v>
      </c>
      <c r="D3529" s="11" t="s">
        <v>10</v>
      </c>
      <c r="E3529" s="13" t="s">
        <v>13</v>
      </c>
      <c r="F3529" s="11" t="s">
        <v>161</v>
      </c>
      <c r="G3529" s="11" t="s">
        <v>162</v>
      </c>
      <c r="H3529" s="13">
        <v>1519.6</v>
      </c>
    </row>
    <row r="3530" spans="1:8" x14ac:dyDescent="0.25">
      <c r="A3530" s="10">
        <v>36403</v>
      </c>
      <c r="B3530" s="11" t="s">
        <v>8</v>
      </c>
      <c r="C3530" s="11" t="s">
        <v>9</v>
      </c>
      <c r="D3530" s="11" t="s">
        <v>10</v>
      </c>
      <c r="E3530" s="13" t="s">
        <v>13</v>
      </c>
      <c r="F3530" s="11" t="s">
        <v>161</v>
      </c>
      <c r="G3530" s="11" t="s">
        <v>582</v>
      </c>
      <c r="H3530" s="13">
        <v>1332.3</v>
      </c>
    </row>
    <row r="3531" spans="1:8" x14ac:dyDescent="0.25">
      <c r="A3531" s="10">
        <v>36403</v>
      </c>
      <c r="B3531" s="11" t="s">
        <v>8</v>
      </c>
      <c r="C3531" s="11" t="s">
        <v>9</v>
      </c>
      <c r="D3531" s="11" t="s">
        <v>10</v>
      </c>
      <c r="E3531" s="13" t="s">
        <v>13</v>
      </c>
      <c r="F3531" s="11" t="s">
        <v>161</v>
      </c>
      <c r="G3531" s="11" t="s">
        <v>167</v>
      </c>
      <c r="H3531" s="13">
        <v>8688.9</v>
      </c>
    </row>
    <row r="3532" spans="1:8" x14ac:dyDescent="0.25">
      <c r="A3532" s="10">
        <v>36403</v>
      </c>
      <c r="B3532" s="11" t="s">
        <v>8</v>
      </c>
      <c r="C3532" s="11" t="s">
        <v>9</v>
      </c>
      <c r="D3532" s="11" t="s">
        <v>10</v>
      </c>
      <c r="E3532" s="13" t="s">
        <v>13</v>
      </c>
      <c r="F3532" s="11" t="s">
        <v>571</v>
      </c>
      <c r="G3532" s="11" t="s">
        <v>364</v>
      </c>
      <c r="H3532" s="13">
        <v>430</v>
      </c>
    </row>
    <row r="3533" spans="1:8" x14ac:dyDescent="0.25">
      <c r="A3533" s="10">
        <v>36403</v>
      </c>
      <c r="B3533" s="11" t="s">
        <v>8</v>
      </c>
      <c r="C3533" s="11" t="s">
        <v>9</v>
      </c>
      <c r="D3533" s="11" t="s">
        <v>10</v>
      </c>
      <c r="E3533" s="13" t="s">
        <v>13</v>
      </c>
      <c r="F3533" s="11" t="s">
        <v>571</v>
      </c>
      <c r="G3533" s="11" t="s">
        <v>133</v>
      </c>
      <c r="H3533" s="13">
        <v>4199.8999999999996</v>
      </c>
    </row>
    <row r="3534" spans="1:8" x14ac:dyDescent="0.25">
      <c r="A3534" s="10">
        <v>36403</v>
      </c>
      <c r="B3534" s="11" t="s">
        <v>8</v>
      </c>
      <c r="C3534" s="11" t="s">
        <v>9</v>
      </c>
      <c r="D3534" s="11" t="s">
        <v>10</v>
      </c>
      <c r="E3534" s="13" t="s">
        <v>13</v>
      </c>
      <c r="F3534" s="11" t="s">
        <v>571</v>
      </c>
      <c r="G3534" s="11" t="s">
        <v>572</v>
      </c>
      <c r="H3534" s="13">
        <v>4944.7</v>
      </c>
    </row>
    <row r="3535" spans="1:8" x14ac:dyDescent="0.25">
      <c r="A3535" s="10">
        <v>36403</v>
      </c>
      <c r="B3535" s="11" t="s">
        <v>8</v>
      </c>
      <c r="C3535" s="11" t="s">
        <v>9</v>
      </c>
      <c r="D3535" s="11" t="s">
        <v>10</v>
      </c>
      <c r="E3535" s="13" t="s">
        <v>13</v>
      </c>
      <c r="F3535" s="11" t="s">
        <v>138</v>
      </c>
      <c r="G3535" s="11" t="s">
        <v>205</v>
      </c>
      <c r="H3535" s="13">
        <v>8787.4</v>
      </c>
    </row>
    <row r="3536" spans="1:8" x14ac:dyDescent="0.25">
      <c r="A3536" s="10">
        <v>36403</v>
      </c>
      <c r="B3536" s="11" t="s">
        <v>8</v>
      </c>
      <c r="C3536" s="11" t="s">
        <v>9</v>
      </c>
      <c r="D3536" s="11" t="s">
        <v>10</v>
      </c>
      <c r="E3536" s="13" t="s">
        <v>13</v>
      </c>
      <c r="F3536" s="11" t="s">
        <v>138</v>
      </c>
      <c r="G3536" s="11" t="s">
        <v>583</v>
      </c>
      <c r="H3536" s="13">
        <v>227.2</v>
      </c>
    </row>
    <row r="3537" spans="1:8" x14ac:dyDescent="0.25">
      <c r="A3537" s="10">
        <v>36403</v>
      </c>
      <c r="B3537" s="11" t="s">
        <v>8</v>
      </c>
      <c r="C3537" s="11" t="s">
        <v>9</v>
      </c>
      <c r="D3537" s="11" t="s">
        <v>10</v>
      </c>
      <c r="E3537" s="13" t="s">
        <v>13</v>
      </c>
      <c r="F3537" s="11" t="s">
        <v>138</v>
      </c>
      <c r="G3537" s="11" t="s">
        <v>584</v>
      </c>
      <c r="H3537" s="13">
        <v>250</v>
      </c>
    </row>
    <row r="3538" spans="1:8" x14ac:dyDescent="0.25">
      <c r="A3538" s="10">
        <v>36403</v>
      </c>
      <c r="B3538" s="11" t="s">
        <v>8</v>
      </c>
      <c r="C3538" s="11" t="s">
        <v>9</v>
      </c>
      <c r="D3538" s="11" t="s">
        <v>10</v>
      </c>
      <c r="E3538" s="13" t="s">
        <v>13</v>
      </c>
      <c r="F3538" s="11" t="s">
        <v>138</v>
      </c>
      <c r="G3538" s="11" t="s">
        <v>139</v>
      </c>
      <c r="H3538" s="13">
        <v>3259.7</v>
      </c>
    </row>
    <row r="3539" spans="1:8" x14ac:dyDescent="0.25">
      <c r="A3539" s="10">
        <v>36403</v>
      </c>
      <c r="B3539" s="11" t="s">
        <v>8</v>
      </c>
      <c r="C3539" s="11" t="s">
        <v>9</v>
      </c>
      <c r="D3539" s="11" t="s">
        <v>10</v>
      </c>
      <c r="E3539" s="13" t="s">
        <v>13</v>
      </c>
      <c r="F3539" s="11" t="s">
        <v>138</v>
      </c>
      <c r="G3539" s="11" t="s">
        <v>585</v>
      </c>
      <c r="H3539" s="13">
        <v>865</v>
      </c>
    </row>
    <row r="3540" spans="1:8" x14ac:dyDescent="0.25">
      <c r="A3540" s="10">
        <v>36403</v>
      </c>
      <c r="B3540" s="11" t="s">
        <v>8</v>
      </c>
      <c r="C3540" s="11" t="s">
        <v>9</v>
      </c>
      <c r="D3540" s="11" t="s">
        <v>10</v>
      </c>
      <c r="E3540" s="13" t="s">
        <v>13</v>
      </c>
      <c r="F3540" s="11" t="s">
        <v>111</v>
      </c>
      <c r="G3540" s="11" t="s">
        <v>112</v>
      </c>
      <c r="H3540" s="13">
        <v>12132.6</v>
      </c>
    </row>
    <row r="3541" spans="1:8" x14ac:dyDescent="0.25">
      <c r="A3541" s="10">
        <v>36403</v>
      </c>
      <c r="B3541" s="11" t="s">
        <v>8</v>
      </c>
      <c r="C3541" s="11" t="s">
        <v>9</v>
      </c>
      <c r="D3541" s="11" t="s">
        <v>10</v>
      </c>
      <c r="E3541" s="13" t="s">
        <v>13</v>
      </c>
      <c r="F3541" s="11" t="s">
        <v>111</v>
      </c>
      <c r="G3541" s="11" t="s">
        <v>267</v>
      </c>
      <c r="H3541" s="13">
        <v>1349.7</v>
      </c>
    </row>
    <row r="3542" spans="1:8" x14ac:dyDescent="0.25">
      <c r="A3542" s="10">
        <v>36403</v>
      </c>
      <c r="B3542" s="11" t="s">
        <v>8</v>
      </c>
      <c r="C3542" s="11" t="s">
        <v>9</v>
      </c>
      <c r="D3542" s="11" t="s">
        <v>10</v>
      </c>
      <c r="E3542" s="13" t="s">
        <v>13</v>
      </c>
      <c r="F3542" s="11" t="s">
        <v>111</v>
      </c>
      <c r="G3542" s="11" t="s">
        <v>356</v>
      </c>
      <c r="H3542" s="13">
        <v>2147.1999999999998</v>
      </c>
    </row>
    <row r="3543" spans="1:8" x14ac:dyDescent="0.25">
      <c r="A3543" s="10">
        <v>36403</v>
      </c>
      <c r="B3543" s="11" t="s">
        <v>8</v>
      </c>
      <c r="C3543" s="11" t="s">
        <v>9</v>
      </c>
      <c r="D3543" s="11" t="s">
        <v>10</v>
      </c>
      <c r="E3543" s="13" t="s">
        <v>13</v>
      </c>
      <c r="F3543" s="11" t="s">
        <v>111</v>
      </c>
      <c r="G3543" s="11" t="s">
        <v>586</v>
      </c>
      <c r="H3543" s="13">
        <v>725</v>
      </c>
    </row>
    <row r="3544" spans="1:8" x14ac:dyDescent="0.25">
      <c r="A3544" s="10">
        <v>36403</v>
      </c>
      <c r="B3544" s="11" t="s">
        <v>8</v>
      </c>
      <c r="C3544" s="11" t="s">
        <v>9</v>
      </c>
      <c r="D3544" s="11" t="s">
        <v>10</v>
      </c>
      <c r="E3544" s="13" t="s">
        <v>13</v>
      </c>
      <c r="F3544" s="11" t="s">
        <v>248</v>
      </c>
      <c r="G3544" s="11" t="s">
        <v>262</v>
      </c>
      <c r="H3544" s="13">
        <v>6966.5</v>
      </c>
    </row>
    <row r="3545" spans="1:8" x14ac:dyDescent="0.25">
      <c r="A3545" s="10">
        <v>36403</v>
      </c>
      <c r="B3545" s="11" t="s">
        <v>8</v>
      </c>
      <c r="C3545" s="11" t="s">
        <v>9</v>
      </c>
      <c r="D3545" s="11" t="s">
        <v>10</v>
      </c>
      <c r="E3545" s="13" t="s">
        <v>13</v>
      </c>
      <c r="F3545" s="11" t="s">
        <v>248</v>
      </c>
      <c r="G3545" s="11" t="s">
        <v>587</v>
      </c>
      <c r="H3545" s="13">
        <v>5590</v>
      </c>
    </row>
    <row r="3546" spans="1:8" x14ac:dyDescent="0.25">
      <c r="A3546" s="10">
        <v>36403</v>
      </c>
      <c r="B3546" s="11" t="s">
        <v>8</v>
      </c>
      <c r="C3546" s="11" t="s">
        <v>9</v>
      </c>
      <c r="D3546" s="11" t="s">
        <v>10</v>
      </c>
      <c r="E3546" s="13" t="s">
        <v>13</v>
      </c>
      <c r="F3546" s="11" t="s">
        <v>248</v>
      </c>
      <c r="G3546" s="11" t="s">
        <v>588</v>
      </c>
      <c r="H3546" s="13">
        <v>3936.2</v>
      </c>
    </row>
    <row r="3547" spans="1:8" x14ac:dyDescent="0.25">
      <c r="A3547" s="10">
        <v>36403</v>
      </c>
      <c r="B3547" s="11" t="s">
        <v>8</v>
      </c>
      <c r="C3547" s="11" t="s">
        <v>9</v>
      </c>
      <c r="D3547" s="11" t="s">
        <v>10</v>
      </c>
      <c r="E3547" s="13" t="s">
        <v>13</v>
      </c>
      <c r="F3547" s="11" t="s">
        <v>248</v>
      </c>
      <c r="G3547" s="11" t="s">
        <v>43</v>
      </c>
      <c r="H3547" s="13">
        <v>2402.6999999999998</v>
      </c>
    </row>
    <row r="3548" spans="1:8" x14ac:dyDescent="0.25">
      <c r="A3548" s="10">
        <v>36403</v>
      </c>
      <c r="B3548" s="11" t="s">
        <v>8</v>
      </c>
      <c r="C3548" s="11" t="s">
        <v>9</v>
      </c>
      <c r="D3548" s="11" t="s">
        <v>10</v>
      </c>
      <c r="E3548" s="13" t="s">
        <v>13</v>
      </c>
      <c r="F3548" s="11" t="s">
        <v>19</v>
      </c>
      <c r="G3548" s="11" t="s">
        <v>589</v>
      </c>
      <c r="H3548" s="13">
        <v>1480</v>
      </c>
    </row>
    <row r="3549" spans="1:8" x14ac:dyDescent="0.25">
      <c r="A3549" s="10">
        <v>36403</v>
      </c>
      <c r="B3549" s="11" t="s">
        <v>8</v>
      </c>
      <c r="C3549" s="11" t="s">
        <v>9</v>
      </c>
      <c r="D3549" s="11" t="s">
        <v>10</v>
      </c>
      <c r="E3549" s="13" t="s">
        <v>13</v>
      </c>
      <c r="F3549" s="11" t="s">
        <v>19</v>
      </c>
      <c r="G3549" s="11" t="s">
        <v>573</v>
      </c>
      <c r="H3549" s="13">
        <v>13567.8</v>
      </c>
    </row>
    <row r="3550" spans="1:8" x14ac:dyDescent="0.25">
      <c r="A3550" s="10">
        <v>36403</v>
      </c>
      <c r="B3550" s="11" t="s">
        <v>8</v>
      </c>
      <c r="C3550" s="11" t="s">
        <v>9</v>
      </c>
      <c r="D3550" s="11" t="s">
        <v>10</v>
      </c>
      <c r="E3550" s="13" t="s">
        <v>13</v>
      </c>
      <c r="F3550" s="11" t="s">
        <v>19</v>
      </c>
      <c r="G3550" s="11" t="s">
        <v>590</v>
      </c>
      <c r="H3550" s="13">
        <v>2035</v>
      </c>
    </row>
    <row r="3551" spans="1:8" x14ac:dyDescent="0.25">
      <c r="A3551" s="10">
        <v>36403</v>
      </c>
      <c r="B3551" s="11" t="s">
        <v>8</v>
      </c>
      <c r="C3551" s="11" t="s">
        <v>9</v>
      </c>
      <c r="D3551" s="11" t="s">
        <v>10</v>
      </c>
      <c r="E3551" s="13" t="s">
        <v>13</v>
      </c>
      <c r="F3551" s="11" t="s">
        <v>19</v>
      </c>
      <c r="G3551" s="11" t="s">
        <v>574</v>
      </c>
      <c r="H3551" s="13">
        <v>12752.9</v>
      </c>
    </row>
    <row r="3552" spans="1:8" x14ac:dyDescent="0.25">
      <c r="A3552" s="10">
        <v>36403</v>
      </c>
      <c r="B3552" s="11" t="s">
        <v>8</v>
      </c>
      <c r="C3552" s="11" t="s">
        <v>9</v>
      </c>
      <c r="D3552" s="11" t="s">
        <v>10</v>
      </c>
      <c r="E3552" s="13" t="s">
        <v>13</v>
      </c>
      <c r="F3552" s="11" t="s">
        <v>19</v>
      </c>
      <c r="G3552" s="11" t="s">
        <v>21</v>
      </c>
      <c r="H3552" s="13">
        <v>2285</v>
      </c>
    </row>
    <row r="3553" spans="1:8" x14ac:dyDescent="0.25">
      <c r="A3553" s="10">
        <v>36403</v>
      </c>
      <c r="B3553" s="11" t="s">
        <v>8</v>
      </c>
      <c r="C3553" s="11" t="s">
        <v>9</v>
      </c>
      <c r="D3553" s="11" t="s">
        <v>10</v>
      </c>
      <c r="E3553" s="13" t="s">
        <v>13</v>
      </c>
      <c r="F3553" s="11" t="s">
        <v>591</v>
      </c>
      <c r="G3553" s="11" t="s">
        <v>608</v>
      </c>
      <c r="H3553" s="13">
        <v>375</v>
      </c>
    </row>
    <row r="3554" spans="1:8" x14ac:dyDescent="0.25">
      <c r="A3554" s="10">
        <v>36403</v>
      </c>
      <c r="B3554" s="11" t="s">
        <v>8</v>
      </c>
      <c r="C3554" s="11" t="s">
        <v>9</v>
      </c>
      <c r="D3554" s="11" t="s">
        <v>10</v>
      </c>
      <c r="E3554" s="13" t="s">
        <v>13</v>
      </c>
      <c r="F3554" s="11" t="s">
        <v>591</v>
      </c>
      <c r="G3554" s="11" t="s">
        <v>592</v>
      </c>
      <c r="H3554" s="13">
        <v>1410</v>
      </c>
    </row>
    <row r="3555" spans="1:8" x14ac:dyDescent="0.25">
      <c r="A3555" s="10">
        <v>36403</v>
      </c>
      <c r="B3555" s="11" t="s">
        <v>8</v>
      </c>
      <c r="C3555" s="11" t="s">
        <v>9</v>
      </c>
      <c r="D3555" s="11" t="s">
        <v>10</v>
      </c>
      <c r="E3555" s="13" t="s">
        <v>13</v>
      </c>
      <c r="F3555" s="11" t="s">
        <v>34</v>
      </c>
      <c r="G3555" s="11" t="s">
        <v>593</v>
      </c>
      <c r="H3555" s="13">
        <v>117.5</v>
      </c>
    </row>
    <row r="3556" spans="1:8" x14ac:dyDescent="0.25">
      <c r="A3556" s="10">
        <v>36403</v>
      </c>
      <c r="B3556" s="11" t="s">
        <v>8</v>
      </c>
      <c r="C3556" s="11" t="s">
        <v>9</v>
      </c>
      <c r="D3556" s="11" t="s">
        <v>10</v>
      </c>
      <c r="E3556" s="13" t="s">
        <v>13</v>
      </c>
      <c r="F3556" s="11" t="s">
        <v>34</v>
      </c>
      <c r="G3556" s="11" t="s">
        <v>171</v>
      </c>
      <c r="H3556" s="13">
        <v>1803</v>
      </c>
    </row>
    <row r="3557" spans="1:8" x14ac:dyDescent="0.25">
      <c r="A3557" s="10">
        <v>36403</v>
      </c>
      <c r="B3557" s="11" t="s">
        <v>8</v>
      </c>
      <c r="C3557" s="11" t="s">
        <v>9</v>
      </c>
      <c r="D3557" s="11" t="s">
        <v>10</v>
      </c>
      <c r="E3557" s="13" t="s">
        <v>13</v>
      </c>
      <c r="F3557" s="11" t="s">
        <v>34</v>
      </c>
      <c r="G3557" s="11" t="s">
        <v>57</v>
      </c>
      <c r="H3557" s="13">
        <v>3292.5</v>
      </c>
    </row>
    <row r="3558" spans="1:8" x14ac:dyDescent="0.25">
      <c r="A3558" s="10">
        <v>36403</v>
      </c>
      <c r="B3558" s="11" t="s">
        <v>8</v>
      </c>
      <c r="C3558" s="11" t="s">
        <v>9</v>
      </c>
      <c r="D3558" s="11" t="s">
        <v>10</v>
      </c>
      <c r="E3558" s="13" t="s">
        <v>13</v>
      </c>
      <c r="F3558" s="11" t="s">
        <v>34</v>
      </c>
      <c r="G3558" s="11" t="s">
        <v>47</v>
      </c>
      <c r="H3558" s="13">
        <v>2438.1</v>
      </c>
    </row>
    <row r="3559" spans="1:8" x14ac:dyDescent="0.25">
      <c r="A3559" s="10">
        <v>36403</v>
      </c>
      <c r="B3559" s="11" t="s">
        <v>8</v>
      </c>
      <c r="C3559" s="11" t="s">
        <v>9</v>
      </c>
      <c r="D3559" s="11" t="s">
        <v>10</v>
      </c>
      <c r="E3559" s="13" t="s">
        <v>13</v>
      </c>
      <c r="F3559" s="11" t="s">
        <v>34</v>
      </c>
      <c r="G3559" s="11" t="s">
        <v>36</v>
      </c>
      <c r="H3559" s="13">
        <v>8956</v>
      </c>
    </row>
    <row r="3560" spans="1:8" x14ac:dyDescent="0.25">
      <c r="A3560" s="10">
        <v>36403</v>
      </c>
      <c r="B3560" s="11" t="s">
        <v>8</v>
      </c>
      <c r="C3560" s="11" t="s">
        <v>9</v>
      </c>
      <c r="D3560" s="11" t="s">
        <v>10</v>
      </c>
      <c r="E3560" s="13" t="s">
        <v>13</v>
      </c>
      <c r="F3560" s="11" t="s">
        <v>42</v>
      </c>
      <c r="G3560" s="11" t="s">
        <v>594</v>
      </c>
      <c r="H3560" s="13">
        <v>3174.2</v>
      </c>
    </row>
    <row r="3561" spans="1:8" x14ac:dyDescent="0.25">
      <c r="A3561" s="10">
        <v>36403</v>
      </c>
      <c r="B3561" s="11" t="s">
        <v>8</v>
      </c>
      <c r="C3561" s="11" t="s">
        <v>9</v>
      </c>
      <c r="D3561" s="11" t="s">
        <v>10</v>
      </c>
      <c r="E3561" s="13" t="s">
        <v>13</v>
      </c>
      <c r="F3561" s="11" t="s">
        <v>42</v>
      </c>
      <c r="G3561" s="11" t="s">
        <v>595</v>
      </c>
      <c r="H3561" s="13">
        <v>2644.9</v>
      </c>
    </row>
    <row r="3562" spans="1:8" x14ac:dyDescent="0.25">
      <c r="A3562" s="10">
        <v>36403</v>
      </c>
      <c r="B3562" s="11" t="s">
        <v>8</v>
      </c>
      <c r="C3562" s="11" t="s">
        <v>9</v>
      </c>
      <c r="D3562" s="11" t="s">
        <v>10</v>
      </c>
      <c r="E3562" s="13" t="s">
        <v>13</v>
      </c>
      <c r="F3562" s="11" t="s">
        <v>14</v>
      </c>
      <c r="G3562" s="11" t="s">
        <v>94</v>
      </c>
      <c r="H3562" s="13">
        <v>8487.5</v>
      </c>
    </row>
    <row r="3563" spans="1:8" x14ac:dyDescent="0.25">
      <c r="A3563" s="10">
        <v>36403</v>
      </c>
      <c r="B3563" s="11" t="s">
        <v>8</v>
      </c>
      <c r="C3563" s="11" t="s">
        <v>9</v>
      </c>
      <c r="D3563" s="11" t="s">
        <v>10</v>
      </c>
      <c r="E3563" s="13" t="s">
        <v>13</v>
      </c>
      <c r="F3563" s="11" t="s">
        <v>14</v>
      </c>
      <c r="G3563" s="11" t="s">
        <v>596</v>
      </c>
      <c r="H3563" s="13">
        <v>3189</v>
      </c>
    </row>
    <row r="3564" spans="1:8" x14ac:dyDescent="0.25">
      <c r="A3564" s="10">
        <v>36403</v>
      </c>
      <c r="B3564" s="11" t="s">
        <v>8</v>
      </c>
      <c r="C3564" s="11" t="s">
        <v>9</v>
      </c>
      <c r="D3564" s="11" t="s">
        <v>10</v>
      </c>
      <c r="E3564" s="13" t="s">
        <v>13</v>
      </c>
      <c r="F3564" s="11" t="s">
        <v>14</v>
      </c>
      <c r="G3564" s="11" t="s">
        <v>597</v>
      </c>
      <c r="H3564" s="13">
        <v>1770</v>
      </c>
    </row>
    <row r="3565" spans="1:8" x14ac:dyDescent="0.25">
      <c r="A3565" s="10">
        <v>36403</v>
      </c>
      <c r="B3565" s="11" t="s">
        <v>8</v>
      </c>
      <c r="C3565" s="11" t="s">
        <v>9</v>
      </c>
      <c r="D3565" s="11" t="s">
        <v>10</v>
      </c>
      <c r="E3565" s="13" t="s">
        <v>13</v>
      </c>
      <c r="F3565" s="11" t="s">
        <v>11</v>
      </c>
      <c r="G3565" s="11" t="s">
        <v>598</v>
      </c>
      <c r="H3565" s="13">
        <v>4582.3</v>
      </c>
    </row>
    <row r="3566" spans="1:8" x14ac:dyDescent="0.25">
      <c r="A3566" s="10">
        <v>36403</v>
      </c>
      <c r="B3566" s="11" t="s">
        <v>8</v>
      </c>
      <c r="C3566" s="11" t="s">
        <v>9</v>
      </c>
      <c r="D3566" s="11" t="s">
        <v>10</v>
      </c>
      <c r="E3566" s="13" t="s">
        <v>13</v>
      </c>
      <c r="F3566" s="11" t="s">
        <v>11</v>
      </c>
      <c r="G3566" s="11" t="s">
        <v>150</v>
      </c>
      <c r="H3566" s="13">
        <v>6885.1</v>
      </c>
    </row>
    <row r="3567" spans="1:8" x14ac:dyDescent="0.25">
      <c r="A3567" s="10">
        <v>36403</v>
      </c>
      <c r="B3567" s="11" t="s">
        <v>8</v>
      </c>
      <c r="C3567" s="11" t="s">
        <v>9</v>
      </c>
      <c r="D3567" s="11" t="s">
        <v>10</v>
      </c>
      <c r="E3567" s="13" t="s">
        <v>13</v>
      </c>
      <c r="F3567" s="11" t="s">
        <v>11</v>
      </c>
      <c r="G3567" s="11" t="s">
        <v>576</v>
      </c>
      <c r="H3567" s="13">
        <v>25737.9</v>
      </c>
    </row>
    <row r="3568" spans="1:8" x14ac:dyDescent="0.25">
      <c r="A3568" s="10">
        <v>36403</v>
      </c>
      <c r="B3568" s="11" t="s">
        <v>8</v>
      </c>
      <c r="C3568" s="11" t="s">
        <v>9</v>
      </c>
      <c r="D3568" s="11" t="s">
        <v>10</v>
      </c>
      <c r="E3568" s="13" t="s">
        <v>13</v>
      </c>
      <c r="F3568" s="11" t="s">
        <v>126</v>
      </c>
      <c r="G3568" s="11" t="s">
        <v>599</v>
      </c>
      <c r="H3568" s="13">
        <v>3638.8</v>
      </c>
    </row>
    <row r="3569" spans="1:8" x14ac:dyDescent="0.25">
      <c r="A3569" s="10">
        <v>36403</v>
      </c>
      <c r="B3569" s="11" t="s">
        <v>8</v>
      </c>
      <c r="C3569" s="11" t="s">
        <v>9</v>
      </c>
      <c r="D3569" s="11" t="s">
        <v>10</v>
      </c>
      <c r="E3569" s="13" t="s">
        <v>13</v>
      </c>
      <c r="F3569" s="11" t="s">
        <v>126</v>
      </c>
      <c r="G3569" s="11" t="s">
        <v>570</v>
      </c>
      <c r="H3569" s="13">
        <v>1829</v>
      </c>
    </row>
    <row r="3570" spans="1:8" x14ac:dyDescent="0.25">
      <c r="A3570" s="10">
        <v>36403</v>
      </c>
      <c r="B3570" s="11" t="s">
        <v>8</v>
      </c>
      <c r="C3570" s="11" t="s">
        <v>9</v>
      </c>
      <c r="D3570" s="11" t="s">
        <v>10</v>
      </c>
      <c r="E3570" s="13" t="s">
        <v>188</v>
      </c>
      <c r="F3570" s="11" t="s">
        <v>188</v>
      </c>
      <c r="G3570" s="11" t="s">
        <v>602</v>
      </c>
      <c r="H3570" s="13">
        <v>1055</v>
      </c>
    </row>
    <row r="3571" spans="1:8" x14ac:dyDescent="0.25">
      <c r="A3571" s="10">
        <v>36403</v>
      </c>
      <c r="B3571" s="11" t="s">
        <v>8</v>
      </c>
      <c r="C3571" s="11" t="s">
        <v>9</v>
      </c>
      <c r="D3571" s="11" t="s">
        <v>10</v>
      </c>
      <c r="E3571" s="13" t="s">
        <v>188</v>
      </c>
      <c r="F3571" s="11" t="s">
        <v>188</v>
      </c>
      <c r="G3571" s="11" t="s">
        <v>187</v>
      </c>
      <c r="H3571" s="13">
        <v>5661.4</v>
      </c>
    </row>
    <row r="3572" spans="1:8" x14ac:dyDescent="0.25">
      <c r="A3572" s="10">
        <v>36403</v>
      </c>
      <c r="B3572" s="11" t="s">
        <v>8</v>
      </c>
      <c r="C3572" s="11" t="s">
        <v>463</v>
      </c>
      <c r="D3572" s="11" t="s">
        <v>464</v>
      </c>
      <c r="E3572" s="13" t="s">
        <v>89</v>
      </c>
      <c r="F3572" s="11" t="s">
        <v>102</v>
      </c>
      <c r="G3572" s="11" t="s">
        <v>103</v>
      </c>
      <c r="H3572" s="13">
        <v>340</v>
      </c>
    </row>
    <row r="3573" spans="1:8" x14ac:dyDescent="0.25">
      <c r="A3573" s="10">
        <v>36403</v>
      </c>
      <c r="B3573" s="11" t="s">
        <v>8</v>
      </c>
      <c r="C3573" s="11" t="s">
        <v>463</v>
      </c>
      <c r="D3573" s="11" t="s">
        <v>464</v>
      </c>
      <c r="E3573" s="13" t="s">
        <v>13</v>
      </c>
      <c r="F3573" s="11" t="s">
        <v>71</v>
      </c>
      <c r="G3573" s="11" t="s">
        <v>200</v>
      </c>
      <c r="H3573" s="13">
        <v>525</v>
      </c>
    </row>
    <row r="3574" spans="1:8" x14ac:dyDescent="0.25">
      <c r="A3574" s="10">
        <v>36403</v>
      </c>
      <c r="B3574" s="11" t="s">
        <v>97</v>
      </c>
      <c r="C3574" s="11" t="s">
        <v>98</v>
      </c>
      <c r="D3574" s="11" t="s">
        <v>239</v>
      </c>
      <c r="E3574" s="13" t="s">
        <v>610</v>
      </c>
      <c r="F3574" s="11" t="s">
        <v>612</v>
      </c>
      <c r="G3574" s="11" t="s">
        <v>612</v>
      </c>
      <c r="H3574" s="13">
        <v>450</v>
      </c>
    </row>
    <row r="3575" spans="1:8" x14ac:dyDescent="0.25">
      <c r="A3575" s="10">
        <v>36403</v>
      </c>
      <c r="B3575" s="11" t="s">
        <v>97</v>
      </c>
      <c r="C3575" s="11" t="s">
        <v>98</v>
      </c>
      <c r="D3575" s="11" t="s">
        <v>99</v>
      </c>
      <c r="E3575" s="13" t="s">
        <v>13</v>
      </c>
      <c r="F3575" s="11" t="s">
        <v>71</v>
      </c>
      <c r="G3575" s="11" t="s">
        <v>230</v>
      </c>
      <c r="H3575" s="13">
        <v>100</v>
      </c>
    </row>
    <row r="3576" spans="1:8" x14ac:dyDescent="0.25">
      <c r="A3576" s="10">
        <v>36403</v>
      </c>
      <c r="B3576" s="11" t="s">
        <v>97</v>
      </c>
      <c r="C3576" s="11" t="s">
        <v>98</v>
      </c>
      <c r="D3576" s="11" t="s">
        <v>467</v>
      </c>
      <c r="E3576" s="13" t="s">
        <v>89</v>
      </c>
      <c r="F3576" s="11" t="s">
        <v>90</v>
      </c>
      <c r="G3576" s="11" t="s">
        <v>90</v>
      </c>
      <c r="H3576" s="13">
        <v>250</v>
      </c>
    </row>
    <row r="3577" spans="1:8" x14ac:dyDescent="0.25">
      <c r="A3577" s="10">
        <v>36403</v>
      </c>
      <c r="B3577" s="11" t="s">
        <v>97</v>
      </c>
      <c r="C3577" s="11" t="s">
        <v>98</v>
      </c>
      <c r="D3577" s="11" t="s">
        <v>469</v>
      </c>
      <c r="E3577" s="13" t="s">
        <v>13</v>
      </c>
      <c r="F3577" s="11" t="s">
        <v>11</v>
      </c>
      <c r="G3577" s="11" t="s">
        <v>150</v>
      </c>
      <c r="H3577" s="13">
        <v>230</v>
      </c>
    </row>
    <row r="3578" spans="1:8" x14ac:dyDescent="0.25">
      <c r="A3578" s="10">
        <v>36403</v>
      </c>
      <c r="B3578" s="11" t="s">
        <v>97</v>
      </c>
      <c r="C3578" s="11" t="s">
        <v>67</v>
      </c>
      <c r="D3578" s="11" t="s">
        <v>500</v>
      </c>
      <c r="E3578" s="13" t="s">
        <v>13</v>
      </c>
      <c r="F3578" s="11" t="s">
        <v>19</v>
      </c>
      <c r="G3578" s="11" t="s">
        <v>574</v>
      </c>
      <c r="H3578" s="13">
        <v>100</v>
      </c>
    </row>
    <row r="3579" spans="1:8" x14ac:dyDescent="0.25">
      <c r="A3579" s="10">
        <v>36403</v>
      </c>
      <c r="B3579" s="11" t="s">
        <v>97</v>
      </c>
      <c r="C3579" s="11" t="s">
        <v>67</v>
      </c>
      <c r="D3579" s="11" t="s">
        <v>499</v>
      </c>
      <c r="E3579" s="13" t="s">
        <v>13</v>
      </c>
      <c r="F3579" s="11" t="s">
        <v>11</v>
      </c>
      <c r="G3579" s="11" t="s">
        <v>150</v>
      </c>
      <c r="H3579" s="13">
        <v>253.2</v>
      </c>
    </row>
    <row r="3580" spans="1:8" x14ac:dyDescent="0.25">
      <c r="A3580" s="10">
        <v>36403</v>
      </c>
      <c r="B3580" s="11" t="s">
        <v>97</v>
      </c>
      <c r="C3580" s="11" t="s">
        <v>130</v>
      </c>
      <c r="D3580" s="11" t="s">
        <v>288</v>
      </c>
      <c r="E3580" s="13" t="s">
        <v>13</v>
      </c>
      <c r="F3580" s="11" t="s">
        <v>11</v>
      </c>
      <c r="G3580" s="11" t="s">
        <v>576</v>
      </c>
      <c r="H3580" s="13">
        <v>318.39999999999998</v>
      </c>
    </row>
    <row r="3581" spans="1:8" x14ac:dyDescent="0.25">
      <c r="A3581" s="10">
        <v>36403</v>
      </c>
      <c r="B3581" s="11" t="s">
        <v>97</v>
      </c>
      <c r="C3581" s="11" t="s">
        <v>130</v>
      </c>
      <c r="D3581" s="11" t="s">
        <v>466</v>
      </c>
      <c r="E3581" s="13" t="s">
        <v>13</v>
      </c>
      <c r="F3581" s="11" t="s">
        <v>138</v>
      </c>
      <c r="G3581" s="11" t="s">
        <v>585</v>
      </c>
      <c r="H3581" s="13">
        <v>750</v>
      </c>
    </row>
    <row r="3582" spans="1:8" x14ac:dyDescent="0.25">
      <c r="A3582" s="10">
        <v>36433</v>
      </c>
      <c r="B3582" s="11" t="s">
        <v>8</v>
      </c>
      <c r="C3582" s="11" t="s">
        <v>67</v>
      </c>
      <c r="D3582" s="11" t="s">
        <v>459</v>
      </c>
      <c r="E3582" s="13" t="s">
        <v>89</v>
      </c>
      <c r="F3582" s="11" t="s">
        <v>577</v>
      </c>
      <c r="G3582" s="11" t="s">
        <v>609</v>
      </c>
      <c r="H3582" s="13">
        <v>135</v>
      </c>
    </row>
    <row r="3583" spans="1:8" x14ac:dyDescent="0.25">
      <c r="A3583" s="10">
        <v>36433</v>
      </c>
      <c r="B3583" s="11" t="s">
        <v>8</v>
      </c>
      <c r="C3583" s="11" t="s">
        <v>67</v>
      </c>
      <c r="D3583" s="11" t="s">
        <v>459</v>
      </c>
      <c r="E3583" s="13" t="s">
        <v>13</v>
      </c>
      <c r="F3583" s="11" t="s">
        <v>111</v>
      </c>
      <c r="G3583" s="11" t="s">
        <v>356</v>
      </c>
      <c r="H3583" s="13">
        <v>360</v>
      </c>
    </row>
    <row r="3584" spans="1:8" x14ac:dyDescent="0.25">
      <c r="A3584" s="10">
        <v>36433</v>
      </c>
      <c r="B3584" s="11" t="s">
        <v>8</v>
      </c>
      <c r="C3584" s="11" t="s">
        <v>67</v>
      </c>
      <c r="D3584" s="11" t="s">
        <v>455</v>
      </c>
      <c r="E3584" s="13" t="s">
        <v>13</v>
      </c>
      <c r="F3584" s="11" t="s">
        <v>126</v>
      </c>
      <c r="G3584" s="11" t="s">
        <v>570</v>
      </c>
      <c r="H3584" s="13">
        <v>315</v>
      </c>
    </row>
    <row r="3585" spans="1:8" x14ac:dyDescent="0.25">
      <c r="A3585" s="10">
        <v>36433</v>
      </c>
      <c r="B3585" s="11" t="s">
        <v>8</v>
      </c>
      <c r="C3585" s="11" t="s">
        <v>67</v>
      </c>
      <c r="D3585" s="11" t="s">
        <v>160</v>
      </c>
      <c r="E3585" s="13" t="s">
        <v>13</v>
      </c>
      <c r="F3585" s="11" t="s">
        <v>11</v>
      </c>
      <c r="G3585" s="11" t="s">
        <v>576</v>
      </c>
      <c r="H3585" s="13">
        <v>160</v>
      </c>
    </row>
    <row r="3586" spans="1:8" x14ac:dyDescent="0.25">
      <c r="A3586" s="10">
        <v>36433</v>
      </c>
      <c r="B3586" s="11" t="s">
        <v>8</v>
      </c>
      <c r="C3586" s="11" t="s">
        <v>67</v>
      </c>
      <c r="D3586" s="11" t="s">
        <v>456</v>
      </c>
      <c r="E3586" s="13" t="s">
        <v>13</v>
      </c>
      <c r="F3586" s="11" t="s">
        <v>11</v>
      </c>
      <c r="G3586" s="11" t="s">
        <v>150</v>
      </c>
      <c r="H3586" s="13">
        <v>962</v>
      </c>
    </row>
    <row r="3587" spans="1:8" x14ac:dyDescent="0.25">
      <c r="A3587" s="10">
        <v>36433</v>
      </c>
      <c r="B3587" s="11" t="s">
        <v>8</v>
      </c>
      <c r="C3587" s="11" t="s">
        <v>67</v>
      </c>
      <c r="D3587" s="11" t="s">
        <v>68</v>
      </c>
      <c r="E3587" s="13" t="s">
        <v>13</v>
      </c>
      <c r="F3587" s="11" t="s">
        <v>571</v>
      </c>
      <c r="G3587" s="11" t="s">
        <v>572</v>
      </c>
      <c r="H3587" s="13">
        <v>150</v>
      </c>
    </row>
    <row r="3588" spans="1:8" x14ac:dyDescent="0.25">
      <c r="A3588" s="10">
        <v>36433</v>
      </c>
      <c r="B3588" s="11" t="s">
        <v>8</v>
      </c>
      <c r="C3588" s="11" t="s">
        <v>67</v>
      </c>
      <c r="D3588" s="11" t="s">
        <v>68</v>
      </c>
      <c r="E3588" s="13" t="s">
        <v>13</v>
      </c>
      <c r="F3588" s="11" t="s">
        <v>11</v>
      </c>
      <c r="G3588" s="11" t="s">
        <v>576</v>
      </c>
      <c r="H3588" s="13">
        <v>464.6</v>
      </c>
    </row>
    <row r="3589" spans="1:8" x14ac:dyDescent="0.25">
      <c r="A3589" s="10">
        <v>36433</v>
      </c>
      <c r="B3589" s="11" t="s">
        <v>8</v>
      </c>
      <c r="C3589" s="11" t="s">
        <v>67</v>
      </c>
      <c r="D3589" s="11" t="s">
        <v>468</v>
      </c>
      <c r="E3589" s="13" t="s">
        <v>13</v>
      </c>
      <c r="F3589" s="11" t="s">
        <v>138</v>
      </c>
      <c r="G3589" s="11" t="s">
        <v>139</v>
      </c>
      <c r="H3589" s="13">
        <v>563.70000000000005</v>
      </c>
    </row>
    <row r="3590" spans="1:8" x14ac:dyDescent="0.25">
      <c r="A3590" s="10">
        <v>36433</v>
      </c>
      <c r="B3590" s="11" t="s">
        <v>8</v>
      </c>
      <c r="C3590" s="11" t="s">
        <v>67</v>
      </c>
      <c r="D3590" s="11" t="s">
        <v>457</v>
      </c>
      <c r="E3590" s="13" t="s">
        <v>13</v>
      </c>
      <c r="F3590" s="11" t="s">
        <v>126</v>
      </c>
      <c r="G3590" s="11" t="s">
        <v>570</v>
      </c>
      <c r="H3590" s="13">
        <v>475</v>
      </c>
    </row>
    <row r="3591" spans="1:8" x14ac:dyDescent="0.25">
      <c r="A3591" s="10">
        <v>36433</v>
      </c>
      <c r="B3591" s="11" t="s">
        <v>8</v>
      </c>
      <c r="C3591" s="11" t="s">
        <v>67</v>
      </c>
      <c r="D3591" s="11" t="s">
        <v>328</v>
      </c>
      <c r="E3591" s="13" t="s">
        <v>13</v>
      </c>
      <c r="F3591" s="11" t="s">
        <v>71</v>
      </c>
      <c r="G3591" s="11" t="s">
        <v>69</v>
      </c>
      <c r="H3591" s="13">
        <v>125</v>
      </c>
    </row>
    <row r="3592" spans="1:8" x14ac:dyDescent="0.25">
      <c r="A3592" s="10">
        <v>36433</v>
      </c>
      <c r="B3592" s="11" t="s">
        <v>8</v>
      </c>
      <c r="C3592" s="11" t="s">
        <v>67</v>
      </c>
      <c r="D3592" s="11" t="s">
        <v>328</v>
      </c>
      <c r="E3592" s="13" t="s">
        <v>13</v>
      </c>
      <c r="F3592" s="11" t="s">
        <v>571</v>
      </c>
      <c r="G3592" s="11" t="s">
        <v>572</v>
      </c>
      <c r="H3592" s="13">
        <v>350</v>
      </c>
    </row>
    <row r="3593" spans="1:8" x14ac:dyDescent="0.25">
      <c r="A3593" s="10">
        <v>36433</v>
      </c>
      <c r="B3593" s="11" t="s">
        <v>8</v>
      </c>
      <c r="C3593" s="11" t="s">
        <v>67</v>
      </c>
      <c r="D3593" s="11" t="s">
        <v>328</v>
      </c>
      <c r="E3593" s="13" t="s">
        <v>13</v>
      </c>
      <c r="F3593" s="11" t="s">
        <v>19</v>
      </c>
      <c r="G3593" s="11" t="s">
        <v>573</v>
      </c>
      <c r="H3593" s="13">
        <v>2296.4</v>
      </c>
    </row>
    <row r="3594" spans="1:8" x14ac:dyDescent="0.25">
      <c r="A3594" s="10">
        <v>36433</v>
      </c>
      <c r="B3594" s="11" t="s">
        <v>8</v>
      </c>
      <c r="C3594" s="11" t="s">
        <v>67</v>
      </c>
      <c r="D3594" s="11" t="s">
        <v>328</v>
      </c>
      <c r="E3594" s="13" t="s">
        <v>13</v>
      </c>
      <c r="F3594" s="11" t="s">
        <v>19</v>
      </c>
      <c r="G3594" s="11" t="s">
        <v>21</v>
      </c>
      <c r="H3594" s="13">
        <v>110</v>
      </c>
    </row>
    <row r="3595" spans="1:8" x14ac:dyDescent="0.25">
      <c r="A3595" s="10">
        <v>36433</v>
      </c>
      <c r="B3595" s="11" t="s">
        <v>8</v>
      </c>
      <c r="C3595" s="11" t="s">
        <v>67</v>
      </c>
      <c r="D3595" s="11" t="s">
        <v>328</v>
      </c>
      <c r="E3595" s="13" t="s">
        <v>13</v>
      </c>
      <c r="F3595" s="11" t="s">
        <v>34</v>
      </c>
      <c r="G3595" s="11" t="s">
        <v>36</v>
      </c>
      <c r="H3595" s="13">
        <v>300</v>
      </c>
    </row>
    <row r="3596" spans="1:8" x14ac:dyDescent="0.25">
      <c r="A3596" s="10">
        <v>36433</v>
      </c>
      <c r="B3596" s="11" t="s">
        <v>8</v>
      </c>
      <c r="C3596" s="11" t="s">
        <v>67</v>
      </c>
      <c r="D3596" s="11" t="s">
        <v>328</v>
      </c>
      <c r="E3596" s="13" t="s">
        <v>13</v>
      </c>
      <c r="F3596" s="11" t="s">
        <v>11</v>
      </c>
      <c r="G3596" s="11" t="s">
        <v>150</v>
      </c>
      <c r="H3596" s="13">
        <v>808</v>
      </c>
    </row>
    <row r="3597" spans="1:8" x14ac:dyDescent="0.25">
      <c r="A3597" s="10">
        <v>36433</v>
      </c>
      <c r="B3597" s="11" t="s">
        <v>8</v>
      </c>
      <c r="C3597" s="11" t="s">
        <v>67</v>
      </c>
      <c r="D3597" s="11" t="s">
        <v>328</v>
      </c>
      <c r="E3597" s="13" t="s">
        <v>13</v>
      </c>
      <c r="F3597" s="11" t="s">
        <v>11</v>
      </c>
      <c r="G3597" s="11" t="s">
        <v>576</v>
      </c>
      <c r="H3597" s="13">
        <v>2091.9</v>
      </c>
    </row>
    <row r="3598" spans="1:8" x14ac:dyDescent="0.25">
      <c r="A3598" s="10">
        <v>36433</v>
      </c>
      <c r="B3598" s="11" t="s">
        <v>8</v>
      </c>
      <c r="C3598" s="11" t="s">
        <v>67</v>
      </c>
      <c r="D3598" s="11" t="s">
        <v>328</v>
      </c>
      <c r="E3598" s="13" t="s">
        <v>13</v>
      </c>
      <c r="F3598" s="11" t="s">
        <v>126</v>
      </c>
      <c r="G3598" s="11" t="s">
        <v>570</v>
      </c>
      <c r="H3598" s="13">
        <v>174.5</v>
      </c>
    </row>
    <row r="3599" spans="1:8" x14ac:dyDescent="0.25">
      <c r="A3599" s="10">
        <v>36433</v>
      </c>
      <c r="B3599" s="11" t="s">
        <v>8</v>
      </c>
      <c r="C3599" s="11" t="s">
        <v>9</v>
      </c>
      <c r="D3599" s="11" t="s">
        <v>251</v>
      </c>
      <c r="E3599" s="13" t="s">
        <v>89</v>
      </c>
      <c r="F3599" s="11" t="s">
        <v>577</v>
      </c>
      <c r="G3599" s="11" t="s">
        <v>609</v>
      </c>
      <c r="H3599" s="13">
        <v>100</v>
      </c>
    </row>
    <row r="3600" spans="1:8" x14ac:dyDescent="0.25">
      <c r="A3600" s="10">
        <v>36433</v>
      </c>
      <c r="B3600" s="11" t="s">
        <v>8</v>
      </c>
      <c r="C3600" s="11" t="s">
        <v>9</v>
      </c>
      <c r="D3600" s="11" t="s">
        <v>251</v>
      </c>
      <c r="E3600" s="13" t="s">
        <v>13</v>
      </c>
      <c r="F3600" s="11" t="s">
        <v>161</v>
      </c>
      <c r="G3600" s="11" t="s">
        <v>162</v>
      </c>
      <c r="H3600" s="13">
        <v>426.6</v>
      </c>
    </row>
    <row r="3601" spans="1:8" x14ac:dyDescent="0.25">
      <c r="A3601" s="10">
        <v>36433</v>
      </c>
      <c r="B3601" s="11" t="s">
        <v>8</v>
      </c>
      <c r="C3601" s="11" t="s">
        <v>9</v>
      </c>
      <c r="D3601" s="11" t="s">
        <v>153</v>
      </c>
      <c r="E3601" s="13" t="s">
        <v>13</v>
      </c>
      <c r="F3601" s="11" t="s">
        <v>71</v>
      </c>
      <c r="G3601" s="11" t="s">
        <v>575</v>
      </c>
      <c r="H3601" s="13">
        <v>125</v>
      </c>
    </row>
    <row r="3602" spans="1:8" x14ac:dyDescent="0.25">
      <c r="A3602" s="10">
        <v>36433</v>
      </c>
      <c r="B3602" s="11" t="s">
        <v>8</v>
      </c>
      <c r="C3602" s="11" t="s">
        <v>9</v>
      </c>
      <c r="D3602" s="11" t="s">
        <v>153</v>
      </c>
      <c r="E3602" s="13" t="s">
        <v>13</v>
      </c>
      <c r="F3602" s="11" t="s">
        <v>71</v>
      </c>
      <c r="G3602" s="11" t="s">
        <v>69</v>
      </c>
      <c r="H3602" s="13">
        <v>180</v>
      </c>
    </row>
    <row r="3603" spans="1:8" x14ac:dyDescent="0.25">
      <c r="A3603" s="10">
        <v>36433</v>
      </c>
      <c r="B3603" s="11" t="s">
        <v>8</v>
      </c>
      <c r="C3603" s="11" t="s">
        <v>9</v>
      </c>
      <c r="D3603" s="11" t="s">
        <v>153</v>
      </c>
      <c r="E3603" s="13" t="s">
        <v>13</v>
      </c>
      <c r="F3603" s="11" t="s">
        <v>71</v>
      </c>
      <c r="G3603" s="11" t="s">
        <v>230</v>
      </c>
      <c r="H3603" s="13">
        <v>1999.9</v>
      </c>
    </row>
    <row r="3604" spans="1:8" x14ac:dyDescent="0.25">
      <c r="A3604" s="10">
        <v>36433</v>
      </c>
      <c r="B3604" s="11" t="s">
        <v>8</v>
      </c>
      <c r="C3604" s="11" t="s">
        <v>9</v>
      </c>
      <c r="D3604" s="11" t="s">
        <v>153</v>
      </c>
      <c r="E3604" s="13" t="s">
        <v>13</v>
      </c>
      <c r="F3604" s="11" t="s">
        <v>71</v>
      </c>
      <c r="G3604" s="11" t="s">
        <v>200</v>
      </c>
      <c r="H3604" s="13">
        <v>600</v>
      </c>
    </row>
    <row r="3605" spans="1:8" x14ac:dyDescent="0.25">
      <c r="A3605" s="10">
        <v>36433</v>
      </c>
      <c r="B3605" s="11" t="s">
        <v>8</v>
      </c>
      <c r="C3605" s="11" t="s">
        <v>9</v>
      </c>
      <c r="D3605" s="11" t="s">
        <v>153</v>
      </c>
      <c r="E3605" s="13" t="s">
        <v>13</v>
      </c>
      <c r="F3605" s="11" t="s">
        <v>71</v>
      </c>
      <c r="G3605" s="11" t="s">
        <v>117</v>
      </c>
      <c r="H3605" s="13">
        <v>340</v>
      </c>
    </row>
    <row r="3606" spans="1:8" x14ac:dyDescent="0.25">
      <c r="A3606" s="10">
        <v>36433</v>
      </c>
      <c r="B3606" s="11" t="s">
        <v>8</v>
      </c>
      <c r="C3606" s="11" t="s">
        <v>9</v>
      </c>
      <c r="D3606" s="11" t="s">
        <v>153</v>
      </c>
      <c r="E3606" s="13" t="s">
        <v>13</v>
      </c>
      <c r="F3606" s="11" t="s">
        <v>161</v>
      </c>
      <c r="G3606" s="11" t="s">
        <v>162</v>
      </c>
      <c r="H3606" s="13">
        <v>167.5</v>
      </c>
    </row>
    <row r="3607" spans="1:8" x14ac:dyDescent="0.25">
      <c r="A3607" s="10">
        <v>36433</v>
      </c>
      <c r="B3607" s="11" t="s">
        <v>8</v>
      </c>
      <c r="C3607" s="11" t="s">
        <v>9</v>
      </c>
      <c r="D3607" s="11" t="s">
        <v>153</v>
      </c>
      <c r="E3607" s="13" t="s">
        <v>13</v>
      </c>
      <c r="F3607" s="11" t="s">
        <v>161</v>
      </c>
      <c r="G3607" s="11" t="s">
        <v>167</v>
      </c>
      <c r="H3607" s="13">
        <v>264.89999999999998</v>
      </c>
    </row>
    <row r="3608" spans="1:8" x14ac:dyDescent="0.25">
      <c r="A3608" s="10">
        <v>36433</v>
      </c>
      <c r="B3608" s="11" t="s">
        <v>8</v>
      </c>
      <c r="C3608" s="11" t="s">
        <v>9</v>
      </c>
      <c r="D3608" s="11" t="s">
        <v>153</v>
      </c>
      <c r="E3608" s="13" t="s">
        <v>13</v>
      </c>
      <c r="F3608" s="11" t="s">
        <v>571</v>
      </c>
      <c r="G3608" s="11" t="s">
        <v>364</v>
      </c>
      <c r="H3608" s="13">
        <v>285</v>
      </c>
    </row>
    <row r="3609" spans="1:8" x14ac:dyDescent="0.25">
      <c r="A3609" s="10">
        <v>36433</v>
      </c>
      <c r="B3609" s="11" t="s">
        <v>8</v>
      </c>
      <c r="C3609" s="11" t="s">
        <v>9</v>
      </c>
      <c r="D3609" s="11" t="s">
        <v>153</v>
      </c>
      <c r="E3609" s="13" t="s">
        <v>13</v>
      </c>
      <c r="F3609" s="11" t="s">
        <v>138</v>
      </c>
      <c r="G3609" s="11" t="s">
        <v>205</v>
      </c>
      <c r="H3609" s="13">
        <v>1374.9</v>
      </c>
    </row>
    <row r="3610" spans="1:8" x14ac:dyDescent="0.25">
      <c r="A3610" s="10">
        <v>36433</v>
      </c>
      <c r="B3610" s="11" t="s">
        <v>8</v>
      </c>
      <c r="C3610" s="11" t="s">
        <v>9</v>
      </c>
      <c r="D3610" s="11" t="s">
        <v>153</v>
      </c>
      <c r="E3610" s="13" t="s">
        <v>13</v>
      </c>
      <c r="F3610" s="11" t="s">
        <v>19</v>
      </c>
      <c r="G3610" s="11" t="s">
        <v>589</v>
      </c>
      <c r="H3610" s="13">
        <v>200</v>
      </c>
    </row>
    <row r="3611" spans="1:8" x14ac:dyDescent="0.25">
      <c r="A3611" s="10">
        <v>36433</v>
      </c>
      <c r="B3611" s="11" t="s">
        <v>8</v>
      </c>
      <c r="C3611" s="11" t="s">
        <v>9</v>
      </c>
      <c r="D3611" s="11" t="s">
        <v>153</v>
      </c>
      <c r="E3611" s="13" t="s">
        <v>13</v>
      </c>
      <c r="F3611" s="11" t="s">
        <v>19</v>
      </c>
      <c r="G3611" s="11" t="s">
        <v>573</v>
      </c>
      <c r="H3611" s="13">
        <v>1815</v>
      </c>
    </row>
    <row r="3612" spans="1:8" x14ac:dyDescent="0.25">
      <c r="A3612" s="10">
        <v>36433</v>
      </c>
      <c r="B3612" s="11" t="s">
        <v>8</v>
      </c>
      <c r="C3612" s="11" t="s">
        <v>9</v>
      </c>
      <c r="D3612" s="11" t="s">
        <v>153</v>
      </c>
      <c r="E3612" s="13" t="s">
        <v>13</v>
      </c>
      <c r="F3612" s="11" t="s">
        <v>34</v>
      </c>
      <c r="G3612" s="11" t="s">
        <v>36</v>
      </c>
      <c r="H3612" s="13">
        <v>654</v>
      </c>
    </row>
    <row r="3613" spans="1:8" x14ac:dyDescent="0.25">
      <c r="A3613" s="10">
        <v>36433</v>
      </c>
      <c r="B3613" s="11" t="s">
        <v>8</v>
      </c>
      <c r="C3613" s="11" t="s">
        <v>9</v>
      </c>
      <c r="D3613" s="11" t="s">
        <v>153</v>
      </c>
      <c r="E3613" s="13" t="s">
        <v>13</v>
      </c>
      <c r="F3613" s="11" t="s">
        <v>14</v>
      </c>
      <c r="G3613" s="11" t="s">
        <v>94</v>
      </c>
      <c r="H3613" s="13">
        <v>200</v>
      </c>
    </row>
    <row r="3614" spans="1:8" x14ac:dyDescent="0.25">
      <c r="A3614" s="10">
        <v>36433</v>
      </c>
      <c r="B3614" s="11" t="s">
        <v>8</v>
      </c>
      <c r="C3614" s="11" t="s">
        <v>9</v>
      </c>
      <c r="D3614" s="11" t="s">
        <v>153</v>
      </c>
      <c r="E3614" s="13" t="s">
        <v>13</v>
      </c>
      <c r="F3614" s="11" t="s">
        <v>11</v>
      </c>
      <c r="G3614" s="11" t="s">
        <v>150</v>
      </c>
      <c r="H3614" s="13">
        <v>2760</v>
      </c>
    </row>
    <row r="3615" spans="1:8" x14ac:dyDescent="0.25">
      <c r="A3615" s="10">
        <v>36433</v>
      </c>
      <c r="B3615" s="11" t="s">
        <v>8</v>
      </c>
      <c r="C3615" s="11" t="s">
        <v>9</v>
      </c>
      <c r="D3615" s="11" t="s">
        <v>153</v>
      </c>
      <c r="E3615" s="13" t="s">
        <v>13</v>
      </c>
      <c r="F3615" s="11" t="s">
        <v>11</v>
      </c>
      <c r="G3615" s="11" t="s">
        <v>576</v>
      </c>
      <c r="H3615" s="13">
        <v>1721</v>
      </c>
    </row>
    <row r="3616" spans="1:8" x14ac:dyDescent="0.25">
      <c r="A3616" s="10">
        <v>36433</v>
      </c>
      <c r="B3616" s="11" t="s">
        <v>8</v>
      </c>
      <c r="C3616" s="11" t="s">
        <v>9</v>
      </c>
      <c r="D3616" s="11" t="s">
        <v>153</v>
      </c>
      <c r="E3616" s="13" t="s">
        <v>13</v>
      </c>
      <c r="F3616" s="11" t="s">
        <v>126</v>
      </c>
      <c r="G3616" s="11" t="s">
        <v>570</v>
      </c>
      <c r="H3616" s="13">
        <v>225</v>
      </c>
    </row>
    <row r="3617" spans="1:8" x14ac:dyDescent="0.25">
      <c r="A3617" s="10">
        <v>36433</v>
      </c>
      <c r="B3617" s="11" t="s">
        <v>8</v>
      </c>
      <c r="C3617" s="11" t="s">
        <v>9</v>
      </c>
      <c r="D3617" s="11" t="s">
        <v>10</v>
      </c>
      <c r="E3617" s="13" t="s">
        <v>89</v>
      </c>
      <c r="F3617" s="11" t="s">
        <v>90</v>
      </c>
      <c r="G3617" s="11" t="s">
        <v>90</v>
      </c>
      <c r="H3617" s="13">
        <v>2790</v>
      </c>
    </row>
    <row r="3618" spans="1:8" x14ac:dyDescent="0.25">
      <c r="A3618" s="10">
        <v>36433</v>
      </c>
      <c r="B3618" s="11" t="s">
        <v>8</v>
      </c>
      <c r="C3618" s="11" t="s">
        <v>9</v>
      </c>
      <c r="D3618" s="11" t="s">
        <v>10</v>
      </c>
      <c r="E3618" s="13" t="s">
        <v>89</v>
      </c>
      <c r="F3618" s="11" t="s">
        <v>102</v>
      </c>
      <c r="G3618" s="11" t="s">
        <v>106</v>
      </c>
      <c r="H3618" s="13">
        <v>2757.5</v>
      </c>
    </row>
    <row r="3619" spans="1:8" x14ac:dyDescent="0.25">
      <c r="A3619" s="10">
        <v>36433</v>
      </c>
      <c r="B3619" s="11" t="s">
        <v>8</v>
      </c>
      <c r="C3619" s="11" t="s">
        <v>9</v>
      </c>
      <c r="D3619" s="11" t="s">
        <v>10</v>
      </c>
      <c r="E3619" s="13" t="s">
        <v>89</v>
      </c>
      <c r="F3619" s="11" t="s">
        <v>102</v>
      </c>
      <c r="G3619" s="11" t="s">
        <v>103</v>
      </c>
      <c r="H3619" s="13">
        <v>1729.2</v>
      </c>
    </row>
    <row r="3620" spans="1:8" x14ac:dyDescent="0.25">
      <c r="A3620" s="10">
        <v>36433</v>
      </c>
      <c r="B3620" s="11" t="s">
        <v>8</v>
      </c>
      <c r="C3620" s="11" t="s">
        <v>9</v>
      </c>
      <c r="D3620" s="11" t="s">
        <v>10</v>
      </c>
      <c r="E3620" s="13" t="s">
        <v>89</v>
      </c>
      <c r="F3620" s="11" t="s">
        <v>577</v>
      </c>
      <c r="G3620" s="11" t="s">
        <v>578</v>
      </c>
      <c r="H3620" s="13">
        <v>300</v>
      </c>
    </row>
    <row r="3621" spans="1:8" x14ac:dyDescent="0.25">
      <c r="A3621" s="10">
        <v>36433</v>
      </c>
      <c r="B3621" s="11" t="s">
        <v>8</v>
      </c>
      <c r="C3621" s="11" t="s">
        <v>9</v>
      </c>
      <c r="D3621" s="11" t="s">
        <v>10</v>
      </c>
      <c r="E3621" s="13" t="s">
        <v>89</v>
      </c>
      <c r="F3621" s="11" t="s">
        <v>577</v>
      </c>
      <c r="G3621" s="11" t="s">
        <v>606</v>
      </c>
      <c r="H3621" s="13">
        <v>100</v>
      </c>
    </row>
    <row r="3622" spans="1:8" x14ac:dyDescent="0.25">
      <c r="A3622" s="10">
        <v>36433</v>
      </c>
      <c r="B3622" s="11" t="s">
        <v>8</v>
      </c>
      <c r="C3622" s="11" t="s">
        <v>9</v>
      </c>
      <c r="D3622" s="11" t="s">
        <v>10</v>
      </c>
      <c r="E3622" s="13" t="s">
        <v>89</v>
      </c>
      <c r="F3622" s="11" t="s">
        <v>577</v>
      </c>
      <c r="G3622" s="11" t="s">
        <v>569</v>
      </c>
      <c r="H3622" s="13">
        <v>775</v>
      </c>
    </row>
    <row r="3623" spans="1:8" x14ac:dyDescent="0.25">
      <c r="A3623" s="10">
        <v>36433</v>
      </c>
      <c r="B3623" s="11" t="s">
        <v>8</v>
      </c>
      <c r="C3623" s="11" t="s">
        <v>9</v>
      </c>
      <c r="D3623" s="11" t="s">
        <v>10</v>
      </c>
      <c r="E3623" s="13" t="s">
        <v>89</v>
      </c>
      <c r="F3623" s="11" t="s">
        <v>577</v>
      </c>
      <c r="G3623" s="11" t="s">
        <v>609</v>
      </c>
      <c r="H3623" s="13">
        <v>100</v>
      </c>
    </row>
    <row r="3624" spans="1:8" x14ac:dyDescent="0.25">
      <c r="A3624" s="10">
        <v>36433</v>
      </c>
      <c r="B3624" s="11" t="s">
        <v>8</v>
      </c>
      <c r="C3624" s="11" t="s">
        <v>9</v>
      </c>
      <c r="D3624" s="11" t="s">
        <v>10</v>
      </c>
      <c r="E3624" s="13" t="s">
        <v>13</v>
      </c>
      <c r="F3624" s="11" t="s">
        <v>29</v>
      </c>
      <c r="G3624" s="11" t="s">
        <v>579</v>
      </c>
      <c r="H3624" s="13">
        <v>300</v>
      </c>
    </row>
    <row r="3625" spans="1:8" x14ac:dyDescent="0.25">
      <c r="A3625" s="10">
        <v>36433</v>
      </c>
      <c r="B3625" s="11" t="s">
        <v>8</v>
      </c>
      <c r="C3625" s="11" t="s">
        <v>9</v>
      </c>
      <c r="D3625" s="11" t="s">
        <v>10</v>
      </c>
      <c r="E3625" s="13" t="s">
        <v>13</v>
      </c>
      <c r="F3625" s="11" t="s">
        <v>29</v>
      </c>
      <c r="G3625" s="11" t="s">
        <v>30</v>
      </c>
      <c r="H3625" s="13">
        <v>4649</v>
      </c>
    </row>
    <row r="3626" spans="1:8" x14ac:dyDescent="0.25">
      <c r="A3626" s="10">
        <v>36433</v>
      </c>
      <c r="B3626" s="11" t="s">
        <v>8</v>
      </c>
      <c r="C3626" s="11" t="s">
        <v>9</v>
      </c>
      <c r="D3626" s="11" t="s">
        <v>10</v>
      </c>
      <c r="E3626" s="13" t="s">
        <v>13</v>
      </c>
      <c r="F3626" s="11" t="s">
        <v>29</v>
      </c>
      <c r="G3626" s="11" t="s">
        <v>607</v>
      </c>
      <c r="H3626" s="13">
        <v>200</v>
      </c>
    </row>
    <row r="3627" spans="1:8" x14ac:dyDescent="0.25">
      <c r="A3627" s="10">
        <v>36433</v>
      </c>
      <c r="B3627" s="11" t="s">
        <v>8</v>
      </c>
      <c r="C3627" s="11" t="s">
        <v>9</v>
      </c>
      <c r="D3627" s="11" t="s">
        <v>10</v>
      </c>
      <c r="E3627" s="13" t="s">
        <v>13</v>
      </c>
      <c r="F3627" s="11" t="s">
        <v>71</v>
      </c>
      <c r="G3627" s="11" t="s">
        <v>580</v>
      </c>
      <c r="H3627" s="13">
        <v>4647</v>
      </c>
    </row>
    <row r="3628" spans="1:8" x14ac:dyDescent="0.25">
      <c r="A3628" s="10">
        <v>36433</v>
      </c>
      <c r="B3628" s="11" t="s">
        <v>8</v>
      </c>
      <c r="C3628" s="11" t="s">
        <v>9</v>
      </c>
      <c r="D3628" s="11" t="s">
        <v>10</v>
      </c>
      <c r="E3628" s="13" t="s">
        <v>13</v>
      </c>
      <c r="F3628" s="11" t="s">
        <v>71</v>
      </c>
      <c r="G3628" s="11" t="s">
        <v>575</v>
      </c>
      <c r="H3628" s="13">
        <v>2750.8</v>
      </c>
    </row>
    <row r="3629" spans="1:8" x14ac:dyDescent="0.25">
      <c r="A3629" s="10">
        <v>36433</v>
      </c>
      <c r="B3629" s="11" t="s">
        <v>8</v>
      </c>
      <c r="C3629" s="11" t="s">
        <v>9</v>
      </c>
      <c r="D3629" s="11" t="s">
        <v>10</v>
      </c>
      <c r="E3629" s="13" t="s">
        <v>13</v>
      </c>
      <c r="F3629" s="11" t="s">
        <v>71</v>
      </c>
      <c r="G3629" s="11" t="s">
        <v>69</v>
      </c>
      <c r="H3629" s="13">
        <v>6908.8</v>
      </c>
    </row>
    <row r="3630" spans="1:8" x14ac:dyDescent="0.25">
      <c r="A3630" s="10">
        <v>36433</v>
      </c>
      <c r="B3630" s="11" t="s">
        <v>8</v>
      </c>
      <c r="C3630" s="11" t="s">
        <v>9</v>
      </c>
      <c r="D3630" s="11" t="s">
        <v>10</v>
      </c>
      <c r="E3630" s="13" t="s">
        <v>13</v>
      </c>
      <c r="F3630" s="11" t="s">
        <v>71</v>
      </c>
      <c r="G3630" s="11" t="s">
        <v>230</v>
      </c>
      <c r="H3630" s="13">
        <v>1554.6</v>
      </c>
    </row>
    <row r="3631" spans="1:8" x14ac:dyDescent="0.25">
      <c r="A3631" s="10">
        <v>36433</v>
      </c>
      <c r="B3631" s="11" t="s">
        <v>8</v>
      </c>
      <c r="C3631" s="11" t="s">
        <v>9</v>
      </c>
      <c r="D3631" s="11" t="s">
        <v>10</v>
      </c>
      <c r="E3631" s="13" t="s">
        <v>13</v>
      </c>
      <c r="F3631" s="11" t="s">
        <v>71</v>
      </c>
      <c r="G3631" s="11" t="s">
        <v>200</v>
      </c>
      <c r="H3631" s="13">
        <v>2535</v>
      </c>
    </row>
    <row r="3632" spans="1:8" x14ac:dyDescent="0.25">
      <c r="A3632" s="10">
        <v>36433</v>
      </c>
      <c r="B3632" s="11" t="s">
        <v>8</v>
      </c>
      <c r="C3632" s="11" t="s">
        <v>9</v>
      </c>
      <c r="D3632" s="11" t="s">
        <v>10</v>
      </c>
      <c r="E3632" s="13" t="s">
        <v>13</v>
      </c>
      <c r="F3632" s="11" t="s">
        <v>71</v>
      </c>
      <c r="G3632" s="11" t="s">
        <v>117</v>
      </c>
      <c r="H3632" s="13">
        <v>3490.5</v>
      </c>
    </row>
    <row r="3633" spans="1:8" x14ac:dyDescent="0.25">
      <c r="A3633" s="10">
        <v>36433</v>
      </c>
      <c r="B3633" s="11" t="s">
        <v>8</v>
      </c>
      <c r="C3633" s="11" t="s">
        <v>9</v>
      </c>
      <c r="D3633" s="11" t="s">
        <v>10</v>
      </c>
      <c r="E3633" s="13" t="s">
        <v>13</v>
      </c>
      <c r="F3633" s="11" t="s">
        <v>161</v>
      </c>
      <c r="G3633" s="11" t="s">
        <v>581</v>
      </c>
      <c r="H3633" s="13">
        <v>1335</v>
      </c>
    </row>
    <row r="3634" spans="1:8" x14ac:dyDescent="0.25">
      <c r="A3634" s="10">
        <v>36433</v>
      </c>
      <c r="B3634" s="11" t="s">
        <v>8</v>
      </c>
      <c r="C3634" s="11" t="s">
        <v>9</v>
      </c>
      <c r="D3634" s="11" t="s">
        <v>10</v>
      </c>
      <c r="E3634" s="13" t="s">
        <v>13</v>
      </c>
      <c r="F3634" s="11" t="s">
        <v>161</v>
      </c>
      <c r="G3634" s="11" t="s">
        <v>162</v>
      </c>
      <c r="H3634" s="13">
        <v>1669.6</v>
      </c>
    </row>
    <row r="3635" spans="1:8" x14ac:dyDescent="0.25">
      <c r="A3635" s="10">
        <v>36433</v>
      </c>
      <c r="B3635" s="11" t="s">
        <v>8</v>
      </c>
      <c r="C3635" s="11" t="s">
        <v>9</v>
      </c>
      <c r="D3635" s="11" t="s">
        <v>10</v>
      </c>
      <c r="E3635" s="13" t="s">
        <v>13</v>
      </c>
      <c r="F3635" s="11" t="s">
        <v>161</v>
      </c>
      <c r="G3635" s="11" t="s">
        <v>582</v>
      </c>
      <c r="H3635" s="13">
        <v>1332.3</v>
      </c>
    </row>
    <row r="3636" spans="1:8" x14ac:dyDescent="0.25">
      <c r="A3636" s="10">
        <v>36433</v>
      </c>
      <c r="B3636" s="11" t="s">
        <v>8</v>
      </c>
      <c r="C3636" s="11" t="s">
        <v>9</v>
      </c>
      <c r="D3636" s="11" t="s">
        <v>10</v>
      </c>
      <c r="E3636" s="13" t="s">
        <v>13</v>
      </c>
      <c r="F3636" s="11" t="s">
        <v>161</v>
      </c>
      <c r="G3636" s="11" t="s">
        <v>167</v>
      </c>
      <c r="H3636" s="13">
        <v>8688.9</v>
      </c>
    </row>
    <row r="3637" spans="1:8" x14ac:dyDescent="0.25">
      <c r="A3637" s="10">
        <v>36433</v>
      </c>
      <c r="B3637" s="11" t="s">
        <v>8</v>
      </c>
      <c r="C3637" s="11" t="s">
        <v>9</v>
      </c>
      <c r="D3637" s="11" t="s">
        <v>10</v>
      </c>
      <c r="E3637" s="13" t="s">
        <v>13</v>
      </c>
      <c r="F3637" s="11" t="s">
        <v>571</v>
      </c>
      <c r="G3637" s="11" t="s">
        <v>364</v>
      </c>
      <c r="H3637" s="13">
        <v>430</v>
      </c>
    </row>
    <row r="3638" spans="1:8" x14ac:dyDescent="0.25">
      <c r="A3638" s="10">
        <v>36433</v>
      </c>
      <c r="B3638" s="11" t="s">
        <v>8</v>
      </c>
      <c r="C3638" s="11" t="s">
        <v>9</v>
      </c>
      <c r="D3638" s="11" t="s">
        <v>10</v>
      </c>
      <c r="E3638" s="13" t="s">
        <v>13</v>
      </c>
      <c r="F3638" s="11" t="s">
        <v>571</v>
      </c>
      <c r="G3638" s="11" t="s">
        <v>133</v>
      </c>
      <c r="H3638" s="13">
        <v>4199.8999999999996</v>
      </c>
    </row>
    <row r="3639" spans="1:8" x14ac:dyDescent="0.25">
      <c r="A3639" s="10">
        <v>36433</v>
      </c>
      <c r="B3639" s="11" t="s">
        <v>8</v>
      </c>
      <c r="C3639" s="11" t="s">
        <v>9</v>
      </c>
      <c r="D3639" s="11" t="s">
        <v>10</v>
      </c>
      <c r="E3639" s="13" t="s">
        <v>13</v>
      </c>
      <c r="F3639" s="11" t="s">
        <v>571</v>
      </c>
      <c r="G3639" s="11" t="s">
        <v>572</v>
      </c>
      <c r="H3639" s="13">
        <v>4944.7</v>
      </c>
    </row>
    <row r="3640" spans="1:8" x14ac:dyDescent="0.25">
      <c r="A3640" s="10">
        <v>36433</v>
      </c>
      <c r="B3640" s="11" t="s">
        <v>8</v>
      </c>
      <c r="C3640" s="11" t="s">
        <v>9</v>
      </c>
      <c r="D3640" s="11" t="s">
        <v>10</v>
      </c>
      <c r="E3640" s="13" t="s">
        <v>13</v>
      </c>
      <c r="F3640" s="11" t="s">
        <v>138</v>
      </c>
      <c r="G3640" s="11" t="s">
        <v>205</v>
      </c>
      <c r="H3640" s="13">
        <v>7792.4</v>
      </c>
    </row>
    <row r="3641" spans="1:8" x14ac:dyDescent="0.25">
      <c r="A3641" s="10">
        <v>36433</v>
      </c>
      <c r="B3641" s="11" t="s">
        <v>8</v>
      </c>
      <c r="C3641" s="11" t="s">
        <v>9</v>
      </c>
      <c r="D3641" s="11" t="s">
        <v>10</v>
      </c>
      <c r="E3641" s="13" t="s">
        <v>13</v>
      </c>
      <c r="F3641" s="11" t="s">
        <v>138</v>
      </c>
      <c r="G3641" s="11" t="s">
        <v>583</v>
      </c>
      <c r="H3641" s="13">
        <v>227.2</v>
      </c>
    </row>
    <row r="3642" spans="1:8" x14ac:dyDescent="0.25">
      <c r="A3642" s="10">
        <v>36433</v>
      </c>
      <c r="B3642" s="11" t="s">
        <v>8</v>
      </c>
      <c r="C3642" s="11" t="s">
        <v>9</v>
      </c>
      <c r="D3642" s="11" t="s">
        <v>10</v>
      </c>
      <c r="E3642" s="13" t="s">
        <v>13</v>
      </c>
      <c r="F3642" s="11" t="s">
        <v>138</v>
      </c>
      <c r="G3642" s="11" t="s">
        <v>584</v>
      </c>
      <c r="H3642" s="13">
        <v>250</v>
      </c>
    </row>
    <row r="3643" spans="1:8" x14ac:dyDescent="0.25">
      <c r="A3643" s="10">
        <v>36433</v>
      </c>
      <c r="B3643" s="11" t="s">
        <v>8</v>
      </c>
      <c r="C3643" s="11" t="s">
        <v>9</v>
      </c>
      <c r="D3643" s="11" t="s">
        <v>10</v>
      </c>
      <c r="E3643" s="13" t="s">
        <v>13</v>
      </c>
      <c r="F3643" s="11" t="s">
        <v>138</v>
      </c>
      <c r="G3643" s="11" t="s">
        <v>139</v>
      </c>
      <c r="H3643" s="13">
        <v>3259.7</v>
      </c>
    </row>
    <row r="3644" spans="1:8" x14ac:dyDescent="0.25">
      <c r="A3644" s="10">
        <v>36433</v>
      </c>
      <c r="B3644" s="11" t="s">
        <v>8</v>
      </c>
      <c r="C3644" s="11" t="s">
        <v>9</v>
      </c>
      <c r="D3644" s="11" t="s">
        <v>10</v>
      </c>
      <c r="E3644" s="13" t="s">
        <v>13</v>
      </c>
      <c r="F3644" s="11" t="s">
        <v>138</v>
      </c>
      <c r="G3644" s="11" t="s">
        <v>585</v>
      </c>
      <c r="H3644" s="13">
        <v>865</v>
      </c>
    </row>
    <row r="3645" spans="1:8" x14ac:dyDescent="0.25">
      <c r="A3645" s="10">
        <v>36433</v>
      </c>
      <c r="B3645" s="11" t="s">
        <v>8</v>
      </c>
      <c r="C3645" s="11" t="s">
        <v>9</v>
      </c>
      <c r="D3645" s="11" t="s">
        <v>10</v>
      </c>
      <c r="E3645" s="13" t="s">
        <v>13</v>
      </c>
      <c r="F3645" s="11" t="s">
        <v>111</v>
      </c>
      <c r="G3645" s="11" t="s">
        <v>112</v>
      </c>
      <c r="H3645" s="13">
        <v>12132.6</v>
      </c>
    </row>
    <row r="3646" spans="1:8" x14ac:dyDescent="0.25">
      <c r="A3646" s="10">
        <v>36433</v>
      </c>
      <c r="B3646" s="11" t="s">
        <v>8</v>
      </c>
      <c r="C3646" s="11" t="s">
        <v>9</v>
      </c>
      <c r="D3646" s="11" t="s">
        <v>10</v>
      </c>
      <c r="E3646" s="13" t="s">
        <v>13</v>
      </c>
      <c r="F3646" s="11" t="s">
        <v>111</v>
      </c>
      <c r="G3646" s="11" t="s">
        <v>267</v>
      </c>
      <c r="H3646" s="13">
        <v>1349.7</v>
      </c>
    </row>
    <row r="3647" spans="1:8" x14ac:dyDescent="0.25">
      <c r="A3647" s="10">
        <v>36433</v>
      </c>
      <c r="B3647" s="11" t="s">
        <v>8</v>
      </c>
      <c r="C3647" s="11" t="s">
        <v>9</v>
      </c>
      <c r="D3647" s="11" t="s">
        <v>10</v>
      </c>
      <c r="E3647" s="13" t="s">
        <v>13</v>
      </c>
      <c r="F3647" s="11" t="s">
        <v>111</v>
      </c>
      <c r="G3647" s="11" t="s">
        <v>356</v>
      </c>
      <c r="H3647" s="13">
        <v>2147.1999999999998</v>
      </c>
    </row>
    <row r="3648" spans="1:8" x14ac:dyDescent="0.25">
      <c r="A3648" s="10">
        <v>36433</v>
      </c>
      <c r="B3648" s="11" t="s">
        <v>8</v>
      </c>
      <c r="C3648" s="11" t="s">
        <v>9</v>
      </c>
      <c r="D3648" s="11" t="s">
        <v>10</v>
      </c>
      <c r="E3648" s="13" t="s">
        <v>13</v>
      </c>
      <c r="F3648" s="11" t="s">
        <v>111</v>
      </c>
      <c r="G3648" s="11" t="s">
        <v>586</v>
      </c>
      <c r="H3648" s="13">
        <v>725</v>
      </c>
    </row>
    <row r="3649" spans="1:8" x14ac:dyDescent="0.25">
      <c r="A3649" s="10">
        <v>36433</v>
      </c>
      <c r="B3649" s="11" t="s">
        <v>8</v>
      </c>
      <c r="C3649" s="11" t="s">
        <v>9</v>
      </c>
      <c r="D3649" s="11" t="s">
        <v>10</v>
      </c>
      <c r="E3649" s="13" t="s">
        <v>13</v>
      </c>
      <c r="F3649" s="11" t="s">
        <v>248</v>
      </c>
      <c r="G3649" s="11" t="s">
        <v>262</v>
      </c>
      <c r="H3649" s="13">
        <v>6816.5</v>
      </c>
    </row>
    <row r="3650" spans="1:8" x14ac:dyDescent="0.25">
      <c r="A3650" s="10">
        <v>36433</v>
      </c>
      <c r="B3650" s="11" t="s">
        <v>8</v>
      </c>
      <c r="C3650" s="11" t="s">
        <v>9</v>
      </c>
      <c r="D3650" s="11" t="s">
        <v>10</v>
      </c>
      <c r="E3650" s="13" t="s">
        <v>13</v>
      </c>
      <c r="F3650" s="11" t="s">
        <v>248</v>
      </c>
      <c r="G3650" s="11" t="s">
        <v>587</v>
      </c>
      <c r="H3650" s="13">
        <v>5590</v>
      </c>
    </row>
    <row r="3651" spans="1:8" x14ac:dyDescent="0.25">
      <c r="A3651" s="10">
        <v>36433</v>
      </c>
      <c r="B3651" s="11" t="s">
        <v>8</v>
      </c>
      <c r="C3651" s="11" t="s">
        <v>9</v>
      </c>
      <c r="D3651" s="11" t="s">
        <v>10</v>
      </c>
      <c r="E3651" s="13" t="s">
        <v>13</v>
      </c>
      <c r="F3651" s="11" t="s">
        <v>248</v>
      </c>
      <c r="G3651" s="11" t="s">
        <v>588</v>
      </c>
      <c r="H3651" s="13">
        <v>3936.2</v>
      </c>
    </row>
    <row r="3652" spans="1:8" x14ac:dyDescent="0.25">
      <c r="A3652" s="10">
        <v>36433</v>
      </c>
      <c r="B3652" s="11" t="s">
        <v>8</v>
      </c>
      <c r="C3652" s="11" t="s">
        <v>9</v>
      </c>
      <c r="D3652" s="11" t="s">
        <v>10</v>
      </c>
      <c r="E3652" s="13" t="s">
        <v>13</v>
      </c>
      <c r="F3652" s="11" t="s">
        <v>248</v>
      </c>
      <c r="G3652" s="11" t="s">
        <v>43</v>
      </c>
      <c r="H3652" s="13">
        <v>2600.6999999999998</v>
      </c>
    </row>
    <row r="3653" spans="1:8" x14ac:dyDescent="0.25">
      <c r="A3653" s="10">
        <v>36433</v>
      </c>
      <c r="B3653" s="11" t="s">
        <v>8</v>
      </c>
      <c r="C3653" s="11" t="s">
        <v>9</v>
      </c>
      <c r="D3653" s="11" t="s">
        <v>10</v>
      </c>
      <c r="E3653" s="13" t="s">
        <v>13</v>
      </c>
      <c r="F3653" s="11" t="s">
        <v>19</v>
      </c>
      <c r="G3653" s="11" t="s">
        <v>589</v>
      </c>
      <c r="H3653" s="13">
        <v>1480</v>
      </c>
    </row>
    <row r="3654" spans="1:8" x14ac:dyDescent="0.25">
      <c r="A3654" s="10">
        <v>36433</v>
      </c>
      <c r="B3654" s="11" t="s">
        <v>8</v>
      </c>
      <c r="C3654" s="11" t="s">
        <v>9</v>
      </c>
      <c r="D3654" s="11" t="s">
        <v>10</v>
      </c>
      <c r="E3654" s="13" t="s">
        <v>13</v>
      </c>
      <c r="F3654" s="11" t="s">
        <v>19</v>
      </c>
      <c r="G3654" s="11" t="s">
        <v>573</v>
      </c>
      <c r="H3654" s="13">
        <v>13167.8</v>
      </c>
    </row>
    <row r="3655" spans="1:8" x14ac:dyDescent="0.25">
      <c r="A3655" s="10">
        <v>36433</v>
      </c>
      <c r="B3655" s="11" t="s">
        <v>8</v>
      </c>
      <c r="C3655" s="11" t="s">
        <v>9</v>
      </c>
      <c r="D3655" s="11" t="s">
        <v>10</v>
      </c>
      <c r="E3655" s="13" t="s">
        <v>13</v>
      </c>
      <c r="F3655" s="11" t="s">
        <v>19</v>
      </c>
      <c r="G3655" s="11" t="s">
        <v>590</v>
      </c>
      <c r="H3655" s="13">
        <v>2035</v>
      </c>
    </row>
    <row r="3656" spans="1:8" x14ac:dyDescent="0.25">
      <c r="A3656" s="10">
        <v>36433</v>
      </c>
      <c r="B3656" s="11" t="s">
        <v>8</v>
      </c>
      <c r="C3656" s="11" t="s">
        <v>9</v>
      </c>
      <c r="D3656" s="11" t="s">
        <v>10</v>
      </c>
      <c r="E3656" s="13" t="s">
        <v>13</v>
      </c>
      <c r="F3656" s="11" t="s">
        <v>19</v>
      </c>
      <c r="G3656" s="11" t="s">
        <v>574</v>
      </c>
      <c r="H3656" s="13">
        <v>14377.9</v>
      </c>
    </row>
    <row r="3657" spans="1:8" x14ac:dyDescent="0.25">
      <c r="A3657" s="10">
        <v>36433</v>
      </c>
      <c r="B3657" s="11" t="s">
        <v>8</v>
      </c>
      <c r="C3657" s="11" t="s">
        <v>9</v>
      </c>
      <c r="D3657" s="11" t="s">
        <v>10</v>
      </c>
      <c r="E3657" s="13" t="s">
        <v>13</v>
      </c>
      <c r="F3657" s="11" t="s">
        <v>19</v>
      </c>
      <c r="G3657" s="11" t="s">
        <v>21</v>
      </c>
      <c r="H3657" s="13">
        <v>2685</v>
      </c>
    </row>
    <row r="3658" spans="1:8" x14ac:dyDescent="0.25">
      <c r="A3658" s="10">
        <v>36433</v>
      </c>
      <c r="B3658" s="11" t="s">
        <v>8</v>
      </c>
      <c r="C3658" s="11" t="s">
        <v>9</v>
      </c>
      <c r="D3658" s="11" t="s">
        <v>10</v>
      </c>
      <c r="E3658" s="13" t="s">
        <v>13</v>
      </c>
      <c r="F3658" s="11" t="s">
        <v>591</v>
      </c>
      <c r="G3658" s="11" t="s">
        <v>608</v>
      </c>
      <c r="H3658" s="13">
        <v>375</v>
      </c>
    </row>
    <row r="3659" spans="1:8" x14ac:dyDescent="0.25">
      <c r="A3659" s="10">
        <v>36433</v>
      </c>
      <c r="B3659" s="11" t="s">
        <v>8</v>
      </c>
      <c r="C3659" s="11" t="s">
        <v>9</v>
      </c>
      <c r="D3659" s="11" t="s">
        <v>10</v>
      </c>
      <c r="E3659" s="13" t="s">
        <v>13</v>
      </c>
      <c r="F3659" s="11" t="s">
        <v>591</v>
      </c>
      <c r="G3659" s="11" t="s">
        <v>592</v>
      </c>
      <c r="H3659" s="13">
        <v>1635</v>
      </c>
    </row>
    <row r="3660" spans="1:8" x14ac:dyDescent="0.25">
      <c r="A3660" s="10">
        <v>36433</v>
      </c>
      <c r="B3660" s="11" t="s">
        <v>8</v>
      </c>
      <c r="C3660" s="11" t="s">
        <v>9</v>
      </c>
      <c r="D3660" s="11" t="s">
        <v>10</v>
      </c>
      <c r="E3660" s="13" t="s">
        <v>13</v>
      </c>
      <c r="F3660" s="11" t="s">
        <v>34</v>
      </c>
      <c r="G3660" s="11" t="s">
        <v>593</v>
      </c>
      <c r="H3660" s="13">
        <v>117.5</v>
      </c>
    </row>
    <row r="3661" spans="1:8" x14ac:dyDescent="0.25">
      <c r="A3661" s="10">
        <v>36433</v>
      </c>
      <c r="B3661" s="11" t="s">
        <v>8</v>
      </c>
      <c r="C3661" s="11" t="s">
        <v>9</v>
      </c>
      <c r="D3661" s="11" t="s">
        <v>10</v>
      </c>
      <c r="E3661" s="13" t="s">
        <v>13</v>
      </c>
      <c r="F3661" s="11" t="s">
        <v>34</v>
      </c>
      <c r="G3661" s="11" t="s">
        <v>171</v>
      </c>
      <c r="H3661" s="13">
        <v>2003</v>
      </c>
    </row>
    <row r="3662" spans="1:8" x14ac:dyDescent="0.25">
      <c r="A3662" s="10">
        <v>36433</v>
      </c>
      <c r="B3662" s="11" t="s">
        <v>8</v>
      </c>
      <c r="C3662" s="11" t="s">
        <v>9</v>
      </c>
      <c r="D3662" s="11" t="s">
        <v>10</v>
      </c>
      <c r="E3662" s="13" t="s">
        <v>13</v>
      </c>
      <c r="F3662" s="11" t="s">
        <v>34</v>
      </c>
      <c r="G3662" s="11" t="s">
        <v>57</v>
      </c>
      <c r="H3662" s="13">
        <v>3027.3</v>
      </c>
    </row>
    <row r="3663" spans="1:8" x14ac:dyDescent="0.25">
      <c r="A3663" s="10">
        <v>36433</v>
      </c>
      <c r="B3663" s="11" t="s">
        <v>8</v>
      </c>
      <c r="C3663" s="11" t="s">
        <v>9</v>
      </c>
      <c r="D3663" s="11" t="s">
        <v>10</v>
      </c>
      <c r="E3663" s="13" t="s">
        <v>13</v>
      </c>
      <c r="F3663" s="11" t="s">
        <v>34</v>
      </c>
      <c r="G3663" s="11" t="s">
        <v>47</v>
      </c>
      <c r="H3663" s="13">
        <v>2438</v>
      </c>
    </row>
    <row r="3664" spans="1:8" x14ac:dyDescent="0.25">
      <c r="A3664" s="10">
        <v>36433</v>
      </c>
      <c r="B3664" s="11" t="s">
        <v>8</v>
      </c>
      <c r="C3664" s="11" t="s">
        <v>9</v>
      </c>
      <c r="D3664" s="11" t="s">
        <v>10</v>
      </c>
      <c r="E3664" s="13" t="s">
        <v>13</v>
      </c>
      <c r="F3664" s="11" t="s">
        <v>34</v>
      </c>
      <c r="G3664" s="11" t="s">
        <v>36</v>
      </c>
      <c r="H3664" s="13">
        <v>8956</v>
      </c>
    </row>
    <row r="3665" spans="1:8" x14ac:dyDescent="0.25">
      <c r="A3665" s="10">
        <v>36433</v>
      </c>
      <c r="B3665" s="11" t="s">
        <v>8</v>
      </c>
      <c r="C3665" s="11" t="s">
        <v>9</v>
      </c>
      <c r="D3665" s="11" t="s">
        <v>10</v>
      </c>
      <c r="E3665" s="13" t="s">
        <v>13</v>
      </c>
      <c r="F3665" s="11" t="s">
        <v>42</v>
      </c>
      <c r="G3665" s="11" t="s">
        <v>594</v>
      </c>
      <c r="H3665" s="13">
        <v>3174.5</v>
      </c>
    </row>
    <row r="3666" spans="1:8" x14ac:dyDescent="0.25">
      <c r="A3666" s="10">
        <v>36433</v>
      </c>
      <c r="B3666" s="11" t="s">
        <v>8</v>
      </c>
      <c r="C3666" s="11" t="s">
        <v>9</v>
      </c>
      <c r="D3666" s="11" t="s">
        <v>10</v>
      </c>
      <c r="E3666" s="13" t="s">
        <v>13</v>
      </c>
      <c r="F3666" s="11" t="s">
        <v>42</v>
      </c>
      <c r="G3666" s="11" t="s">
        <v>595</v>
      </c>
      <c r="H3666" s="13">
        <v>2944.3</v>
      </c>
    </row>
    <row r="3667" spans="1:8" x14ac:dyDescent="0.25">
      <c r="A3667" s="10">
        <v>36433</v>
      </c>
      <c r="B3667" s="11" t="s">
        <v>8</v>
      </c>
      <c r="C3667" s="11" t="s">
        <v>9</v>
      </c>
      <c r="D3667" s="11" t="s">
        <v>10</v>
      </c>
      <c r="E3667" s="13" t="s">
        <v>13</v>
      </c>
      <c r="F3667" s="11" t="s">
        <v>14</v>
      </c>
      <c r="G3667" s="11" t="s">
        <v>94</v>
      </c>
      <c r="H3667" s="13">
        <v>8897.2999999999993</v>
      </c>
    </row>
    <row r="3668" spans="1:8" x14ac:dyDescent="0.25">
      <c r="A3668" s="10">
        <v>36433</v>
      </c>
      <c r="B3668" s="11" t="s">
        <v>8</v>
      </c>
      <c r="C3668" s="11" t="s">
        <v>9</v>
      </c>
      <c r="D3668" s="11" t="s">
        <v>10</v>
      </c>
      <c r="E3668" s="13" t="s">
        <v>13</v>
      </c>
      <c r="F3668" s="11" t="s">
        <v>14</v>
      </c>
      <c r="G3668" s="11" t="s">
        <v>596</v>
      </c>
      <c r="H3668" s="13">
        <v>3189</v>
      </c>
    </row>
    <row r="3669" spans="1:8" x14ac:dyDescent="0.25">
      <c r="A3669" s="10">
        <v>36433</v>
      </c>
      <c r="B3669" s="11" t="s">
        <v>8</v>
      </c>
      <c r="C3669" s="11" t="s">
        <v>9</v>
      </c>
      <c r="D3669" s="11" t="s">
        <v>10</v>
      </c>
      <c r="E3669" s="13" t="s">
        <v>13</v>
      </c>
      <c r="F3669" s="11" t="s">
        <v>14</v>
      </c>
      <c r="G3669" s="11" t="s">
        <v>597</v>
      </c>
      <c r="H3669" s="13">
        <v>1770</v>
      </c>
    </row>
    <row r="3670" spans="1:8" x14ac:dyDescent="0.25">
      <c r="A3670" s="10">
        <v>36433</v>
      </c>
      <c r="B3670" s="11" t="s">
        <v>8</v>
      </c>
      <c r="C3670" s="11" t="s">
        <v>9</v>
      </c>
      <c r="D3670" s="11" t="s">
        <v>10</v>
      </c>
      <c r="E3670" s="13" t="s">
        <v>13</v>
      </c>
      <c r="F3670" s="11" t="s">
        <v>11</v>
      </c>
      <c r="G3670" s="11" t="s">
        <v>598</v>
      </c>
      <c r="H3670" s="13">
        <v>4582.3</v>
      </c>
    </row>
    <row r="3671" spans="1:8" x14ac:dyDescent="0.25">
      <c r="A3671" s="10">
        <v>36433</v>
      </c>
      <c r="B3671" s="11" t="s">
        <v>8</v>
      </c>
      <c r="C3671" s="11" t="s">
        <v>9</v>
      </c>
      <c r="D3671" s="11" t="s">
        <v>10</v>
      </c>
      <c r="E3671" s="13" t="s">
        <v>13</v>
      </c>
      <c r="F3671" s="11" t="s">
        <v>11</v>
      </c>
      <c r="G3671" s="11" t="s">
        <v>150</v>
      </c>
      <c r="H3671" s="13">
        <v>6337.9</v>
      </c>
    </row>
    <row r="3672" spans="1:8" x14ac:dyDescent="0.25">
      <c r="A3672" s="10">
        <v>36433</v>
      </c>
      <c r="B3672" s="11" t="s">
        <v>8</v>
      </c>
      <c r="C3672" s="11" t="s">
        <v>9</v>
      </c>
      <c r="D3672" s="11" t="s">
        <v>10</v>
      </c>
      <c r="E3672" s="13" t="s">
        <v>13</v>
      </c>
      <c r="F3672" s="11" t="s">
        <v>11</v>
      </c>
      <c r="G3672" s="11" t="s">
        <v>576</v>
      </c>
      <c r="H3672" s="13">
        <v>25577.7</v>
      </c>
    </row>
    <row r="3673" spans="1:8" x14ac:dyDescent="0.25">
      <c r="A3673" s="10">
        <v>36433</v>
      </c>
      <c r="B3673" s="11" t="s">
        <v>8</v>
      </c>
      <c r="C3673" s="11" t="s">
        <v>9</v>
      </c>
      <c r="D3673" s="11" t="s">
        <v>10</v>
      </c>
      <c r="E3673" s="13" t="s">
        <v>13</v>
      </c>
      <c r="F3673" s="11" t="s">
        <v>126</v>
      </c>
      <c r="G3673" s="11" t="s">
        <v>599</v>
      </c>
      <c r="H3673" s="13">
        <v>3838.8</v>
      </c>
    </row>
    <row r="3674" spans="1:8" x14ac:dyDescent="0.25">
      <c r="A3674" s="10">
        <v>36433</v>
      </c>
      <c r="B3674" s="11" t="s">
        <v>8</v>
      </c>
      <c r="C3674" s="11" t="s">
        <v>9</v>
      </c>
      <c r="D3674" s="11" t="s">
        <v>10</v>
      </c>
      <c r="E3674" s="13" t="s">
        <v>13</v>
      </c>
      <c r="F3674" s="11" t="s">
        <v>126</v>
      </c>
      <c r="G3674" s="11" t="s">
        <v>570</v>
      </c>
      <c r="H3674" s="13">
        <v>1529</v>
      </c>
    </row>
    <row r="3675" spans="1:8" x14ac:dyDescent="0.25">
      <c r="A3675" s="10">
        <v>36433</v>
      </c>
      <c r="B3675" s="11" t="s">
        <v>8</v>
      </c>
      <c r="C3675" s="11" t="s">
        <v>9</v>
      </c>
      <c r="D3675" s="11" t="s">
        <v>10</v>
      </c>
      <c r="E3675" s="13" t="s">
        <v>610</v>
      </c>
      <c r="F3675" s="11" t="s">
        <v>611</v>
      </c>
      <c r="G3675" s="11" t="s">
        <v>611</v>
      </c>
      <c r="H3675" s="13">
        <v>400</v>
      </c>
    </row>
    <row r="3676" spans="1:8" x14ac:dyDescent="0.25">
      <c r="A3676" s="10">
        <v>36433</v>
      </c>
      <c r="B3676" s="11" t="s">
        <v>8</v>
      </c>
      <c r="C3676" s="11" t="s">
        <v>9</v>
      </c>
      <c r="D3676" s="11" t="s">
        <v>10</v>
      </c>
      <c r="E3676" s="13" t="s">
        <v>188</v>
      </c>
      <c r="F3676" s="11" t="s">
        <v>188</v>
      </c>
      <c r="G3676" s="11" t="s">
        <v>602</v>
      </c>
      <c r="H3676" s="13">
        <v>1055</v>
      </c>
    </row>
    <row r="3677" spans="1:8" x14ac:dyDescent="0.25">
      <c r="A3677" s="10">
        <v>36433</v>
      </c>
      <c r="B3677" s="11" t="s">
        <v>8</v>
      </c>
      <c r="C3677" s="11" t="s">
        <v>9</v>
      </c>
      <c r="D3677" s="11" t="s">
        <v>10</v>
      </c>
      <c r="E3677" s="13" t="s">
        <v>188</v>
      </c>
      <c r="F3677" s="11" t="s">
        <v>188</v>
      </c>
      <c r="G3677" s="11" t="s">
        <v>187</v>
      </c>
      <c r="H3677" s="13">
        <v>5226.5</v>
      </c>
    </row>
    <row r="3678" spans="1:8" x14ac:dyDescent="0.25">
      <c r="A3678" s="10">
        <v>36433</v>
      </c>
      <c r="B3678" s="11" t="s">
        <v>8</v>
      </c>
      <c r="C3678" s="11" t="s">
        <v>463</v>
      </c>
      <c r="D3678" s="11" t="s">
        <v>464</v>
      </c>
      <c r="E3678" s="13" t="s">
        <v>89</v>
      </c>
      <c r="F3678" s="11" t="s">
        <v>102</v>
      </c>
      <c r="G3678" s="11" t="s">
        <v>103</v>
      </c>
      <c r="H3678" s="13">
        <v>340</v>
      </c>
    </row>
    <row r="3679" spans="1:8" x14ac:dyDescent="0.25">
      <c r="A3679" s="10">
        <v>36433</v>
      </c>
      <c r="B3679" s="11" t="s">
        <v>8</v>
      </c>
      <c r="C3679" s="11" t="s">
        <v>463</v>
      </c>
      <c r="D3679" s="11" t="s">
        <v>464</v>
      </c>
      <c r="E3679" s="13" t="s">
        <v>13</v>
      </c>
      <c r="F3679" s="11" t="s">
        <v>71</v>
      </c>
      <c r="G3679" s="11" t="s">
        <v>200</v>
      </c>
      <c r="H3679" s="13">
        <v>525</v>
      </c>
    </row>
    <row r="3680" spans="1:8" x14ac:dyDescent="0.25">
      <c r="A3680" s="10">
        <v>36433</v>
      </c>
      <c r="B3680" s="11" t="s">
        <v>97</v>
      </c>
      <c r="C3680" s="11" t="s">
        <v>98</v>
      </c>
      <c r="D3680" s="11" t="s">
        <v>239</v>
      </c>
      <c r="E3680" s="13" t="s">
        <v>610</v>
      </c>
      <c r="F3680" s="11" t="s">
        <v>612</v>
      </c>
      <c r="G3680" s="11" t="s">
        <v>612</v>
      </c>
      <c r="H3680" s="13">
        <v>450</v>
      </c>
    </row>
    <row r="3681" spans="1:8" x14ac:dyDescent="0.25">
      <c r="A3681" s="10">
        <v>36433</v>
      </c>
      <c r="B3681" s="11" t="s">
        <v>97</v>
      </c>
      <c r="C3681" s="11" t="s">
        <v>98</v>
      </c>
      <c r="D3681" s="11" t="s">
        <v>99</v>
      </c>
      <c r="E3681" s="13" t="s">
        <v>13</v>
      </c>
      <c r="F3681" s="11" t="s">
        <v>71</v>
      </c>
      <c r="G3681" s="11" t="s">
        <v>230</v>
      </c>
      <c r="H3681" s="13">
        <v>100</v>
      </c>
    </row>
    <row r="3682" spans="1:8" x14ac:dyDescent="0.25">
      <c r="A3682" s="10">
        <v>36433</v>
      </c>
      <c r="B3682" s="11" t="s">
        <v>97</v>
      </c>
      <c r="C3682" s="11" t="s">
        <v>98</v>
      </c>
      <c r="D3682" s="11" t="s">
        <v>467</v>
      </c>
      <c r="E3682" s="13" t="s">
        <v>89</v>
      </c>
      <c r="F3682" s="11" t="s">
        <v>90</v>
      </c>
      <c r="G3682" s="11" t="s">
        <v>90</v>
      </c>
      <c r="H3682" s="13">
        <v>250</v>
      </c>
    </row>
    <row r="3683" spans="1:8" x14ac:dyDescent="0.25">
      <c r="A3683" s="10">
        <v>36433</v>
      </c>
      <c r="B3683" s="11" t="s">
        <v>97</v>
      </c>
      <c r="C3683" s="11" t="s">
        <v>98</v>
      </c>
      <c r="D3683" s="11" t="s">
        <v>469</v>
      </c>
      <c r="E3683" s="13" t="s">
        <v>13</v>
      </c>
      <c r="F3683" s="11" t="s">
        <v>11</v>
      </c>
      <c r="G3683" s="11" t="s">
        <v>150</v>
      </c>
      <c r="H3683" s="13">
        <v>230</v>
      </c>
    </row>
    <row r="3684" spans="1:8" x14ac:dyDescent="0.25">
      <c r="A3684" s="10">
        <v>36433</v>
      </c>
      <c r="B3684" s="11" t="s">
        <v>97</v>
      </c>
      <c r="C3684" s="11" t="s">
        <v>67</v>
      </c>
      <c r="D3684" s="11" t="s">
        <v>500</v>
      </c>
      <c r="E3684" s="13" t="s">
        <v>13</v>
      </c>
      <c r="F3684" s="11" t="s">
        <v>19</v>
      </c>
      <c r="G3684" s="11" t="s">
        <v>574</v>
      </c>
      <c r="H3684" s="13">
        <v>100</v>
      </c>
    </row>
    <row r="3685" spans="1:8" x14ac:dyDescent="0.25">
      <c r="A3685" s="10">
        <v>36433</v>
      </c>
      <c r="B3685" s="11" t="s">
        <v>97</v>
      </c>
      <c r="C3685" s="11" t="s">
        <v>67</v>
      </c>
      <c r="D3685" s="11" t="s">
        <v>499</v>
      </c>
      <c r="E3685" s="13" t="s">
        <v>13</v>
      </c>
      <c r="F3685" s="11" t="s">
        <v>11</v>
      </c>
      <c r="G3685" s="11" t="s">
        <v>150</v>
      </c>
      <c r="H3685" s="13">
        <v>253.2</v>
      </c>
    </row>
    <row r="3686" spans="1:8" x14ac:dyDescent="0.25">
      <c r="A3686" s="10">
        <v>36433</v>
      </c>
      <c r="B3686" s="11" t="s">
        <v>97</v>
      </c>
      <c r="C3686" s="11" t="s">
        <v>130</v>
      </c>
      <c r="D3686" s="11" t="s">
        <v>288</v>
      </c>
      <c r="E3686" s="13" t="s">
        <v>13</v>
      </c>
      <c r="F3686" s="11" t="s">
        <v>11</v>
      </c>
      <c r="G3686" s="11" t="s">
        <v>576</v>
      </c>
      <c r="H3686" s="13">
        <v>318.39999999999998</v>
      </c>
    </row>
    <row r="3687" spans="1:8" x14ac:dyDescent="0.25">
      <c r="A3687" s="10">
        <v>36433</v>
      </c>
      <c r="B3687" s="11" t="s">
        <v>97</v>
      </c>
      <c r="C3687" s="11" t="s">
        <v>130</v>
      </c>
      <c r="D3687" s="11" t="s">
        <v>466</v>
      </c>
      <c r="E3687" s="13" t="s">
        <v>13</v>
      </c>
      <c r="F3687" s="11" t="s">
        <v>138</v>
      </c>
      <c r="G3687" s="11" t="s">
        <v>585</v>
      </c>
      <c r="H3687" s="13">
        <v>500</v>
      </c>
    </row>
    <row r="3688" spans="1:8" x14ac:dyDescent="0.25">
      <c r="A3688" s="10">
        <v>36464</v>
      </c>
      <c r="B3688" s="11" t="s">
        <v>8</v>
      </c>
      <c r="C3688" s="11" t="s">
        <v>67</v>
      </c>
      <c r="D3688" s="11" t="s">
        <v>459</v>
      </c>
      <c r="E3688" s="13" t="s">
        <v>89</v>
      </c>
      <c r="F3688" s="11" t="s">
        <v>577</v>
      </c>
      <c r="G3688" s="11" t="s">
        <v>609</v>
      </c>
      <c r="H3688" s="13">
        <v>135</v>
      </c>
    </row>
    <row r="3689" spans="1:8" x14ac:dyDescent="0.25">
      <c r="A3689" s="10">
        <v>36464</v>
      </c>
      <c r="B3689" s="11" t="s">
        <v>8</v>
      </c>
      <c r="C3689" s="11" t="s">
        <v>67</v>
      </c>
      <c r="D3689" s="11" t="s">
        <v>459</v>
      </c>
      <c r="E3689" s="13" t="s">
        <v>13</v>
      </c>
      <c r="F3689" s="11" t="s">
        <v>111</v>
      </c>
      <c r="G3689" s="11" t="s">
        <v>356</v>
      </c>
      <c r="H3689" s="13">
        <v>360</v>
      </c>
    </row>
    <row r="3690" spans="1:8" x14ac:dyDescent="0.25">
      <c r="A3690" s="10">
        <v>36464</v>
      </c>
      <c r="B3690" s="11" t="s">
        <v>8</v>
      </c>
      <c r="C3690" s="11" t="s">
        <v>67</v>
      </c>
      <c r="D3690" s="11" t="s">
        <v>455</v>
      </c>
      <c r="E3690" s="13" t="s">
        <v>13</v>
      </c>
      <c r="F3690" s="11" t="s">
        <v>126</v>
      </c>
      <c r="G3690" s="11" t="s">
        <v>570</v>
      </c>
      <c r="H3690" s="13">
        <v>315</v>
      </c>
    </row>
    <row r="3691" spans="1:8" x14ac:dyDescent="0.25">
      <c r="A3691" s="10">
        <v>36464</v>
      </c>
      <c r="B3691" s="11" t="s">
        <v>8</v>
      </c>
      <c r="C3691" s="11" t="s">
        <v>67</v>
      </c>
      <c r="D3691" s="11" t="s">
        <v>160</v>
      </c>
      <c r="E3691" s="13" t="s">
        <v>13</v>
      </c>
      <c r="F3691" s="11" t="s">
        <v>11</v>
      </c>
      <c r="G3691" s="11" t="s">
        <v>576</v>
      </c>
      <c r="H3691" s="13">
        <v>160</v>
      </c>
    </row>
    <row r="3692" spans="1:8" x14ac:dyDescent="0.25">
      <c r="A3692" s="10">
        <v>36464</v>
      </c>
      <c r="B3692" s="11" t="s">
        <v>8</v>
      </c>
      <c r="C3692" s="11" t="s">
        <v>67</v>
      </c>
      <c r="D3692" s="11" t="s">
        <v>456</v>
      </c>
      <c r="E3692" s="13" t="s">
        <v>13</v>
      </c>
      <c r="F3692" s="11" t="s">
        <v>11</v>
      </c>
      <c r="G3692" s="11" t="s">
        <v>150</v>
      </c>
      <c r="H3692" s="13">
        <v>962</v>
      </c>
    </row>
    <row r="3693" spans="1:8" x14ac:dyDescent="0.25">
      <c r="A3693" s="10">
        <v>36464</v>
      </c>
      <c r="B3693" s="11" t="s">
        <v>8</v>
      </c>
      <c r="C3693" s="11" t="s">
        <v>67</v>
      </c>
      <c r="D3693" s="11" t="s">
        <v>68</v>
      </c>
      <c r="E3693" s="13" t="s">
        <v>13</v>
      </c>
      <c r="F3693" s="11" t="s">
        <v>11</v>
      </c>
      <c r="G3693" s="11" t="s">
        <v>576</v>
      </c>
      <c r="H3693" s="13">
        <v>464.6</v>
      </c>
    </row>
    <row r="3694" spans="1:8" x14ac:dyDescent="0.25">
      <c r="A3694" s="10">
        <v>36464</v>
      </c>
      <c r="B3694" s="11" t="s">
        <v>8</v>
      </c>
      <c r="C3694" s="11" t="s">
        <v>67</v>
      </c>
      <c r="D3694" s="11" t="s">
        <v>468</v>
      </c>
      <c r="E3694" s="13" t="s">
        <v>13</v>
      </c>
      <c r="F3694" s="11" t="s">
        <v>138</v>
      </c>
      <c r="G3694" s="11" t="s">
        <v>139</v>
      </c>
      <c r="H3694" s="13">
        <v>563.70000000000005</v>
      </c>
    </row>
    <row r="3695" spans="1:8" x14ac:dyDescent="0.25">
      <c r="A3695" s="10">
        <v>36464</v>
      </c>
      <c r="B3695" s="11" t="s">
        <v>8</v>
      </c>
      <c r="C3695" s="11" t="s">
        <v>67</v>
      </c>
      <c r="D3695" s="11" t="s">
        <v>457</v>
      </c>
      <c r="E3695" s="13" t="s">
        <v>13</v>
      </c>
      <c r="F3695" s="11" t="s">
        <v>126</v>
      </c>
      <c r="G3695" s="11" t="s">
        <v>570</v>
      </c>
      <c r="H3695" s="13">
        <v>475</v>
      </c>
    </row>
    <row r="3696" spans="1:8" x14ac:dyDescent="0.25">
      <c r="A3696" s="10">
        <v>36464</v>
      </c>
      <c r="B3696" s="11" t="s">
        <v>8</v>
      </c>
      <c r="C3696" s="11" t="s">
        <v>67</v>
      </c>
      <c r="D3696" s="11" t="s">
        <v>501</v>
      </c>
      <c r="E3696" s="13" t="s">
        <v>13</v>
      </c>
      <c r="F3696" s="11" t="s">
        <v>11</v>
      </c>
      <c r="G3696" s="11" t="s">
        <v>576</v>
      </c>
      <c r="H3696" s="13">
        <v>160</v>
      </c>
    </row>
    <row r="3697" spans="1:8" x14ac:dyDescent="0.25">
      <c r="A3697" s="10">
        <v>36464</v>
      </c>
      <c r="B3697" s="11" t="s">
        <v>8</v>
      </c>
      <c r="C3697" s="11" t="s">
        <v>67</v>
      </c>
      <c r="D3697" s="11" t="s">
        <v>328</v>
      </c>
      <c r="E3697" s="13" t="s">
        <v>13</v>
      </c>
      <c r="F3697" s="11" t="s">
        <v>71</v>
      </c>
      <c r="G3697" s="11" t="s">
        <v>69</v>
      </c>
      <c r="H3697" s="13">
        <v>125</v>
      </c>
    </row>
    <row r="3698" spans="1:8" x14ac:dyDescent="0.25">
      <c r="A3698" s="10">
        <v>36464</v>
      </c>
      <c r="B3698" s="11" t="s">
        <v>8</v>
      </c>
      <c r="C3698" s="11" t="s">
        <v>67</v>
      </c>
      <c r="D3698" s="11" t="s">
        <v>328</v>
      </c>
      <c r="E3698" s="13" t="s">
        <v>13</v>
      </c>
      <c r="F3698" s="11" t="s">
        <v>571</v>
      </c>
      <c r="G3698" s="11" t="s">
        <v>572</v>
      </c>
      <c r="H3698" s="13">
        <v>350</v>
      </c>
    </row>
    <row r="3699" spans="1:8" x14ac:dyDescent="0.25">
      <c r="A3699" s="10">
        <v>36464</v>
      </c>
      <c r="B3699" s="11" t="s">
        <v>8</v>
      </c>
      <c r="C3699" s="11" t="s">
        <v>67</v>
      </c>
      <c r="D3699" s="11" t="s">
        <v>328</v>
      </c>
      <c r="E3699" s="13" t="s">
        <v>13</v>
      </c>
      <c r="F3699" s="11" t="s">
        <v>19</v>
      </c>
      <c r="G3699" s="11" t="s">
        <v>573</v>
      </c>
      <c r="H3699" s="13">
        <v>2296.4</v>
      </c>
    </row>
    <row r="3700" spans="1:8" x14ac:dyDescent="0.25">
      <c r="A3700" s="10">
        <v>36464</v>
      </c>
      <c r="B3700" s="11" t="s">
        <v>8</v>
      </c>
      <c r="C3700" s="11" t="s">
        <v>67</v>
      </c>
      <c r="D3700" s="11" t="s">
        <v>328</v>
      </c>
      <c r="E3700" s="13" t="s">
        <v>13</v>
      </c>
      <c r="F3700" s="11" t="s">
        <v>19</v>
      </c>
      <c r="G3700" s="11" t="s">
        <v>21</v>
      </c>
      <c r="H3700" s="13">
        <v>110</v>
      </c>
    </row>
    <row r="3701" spans="1:8" x14ac:dyDescent="0.25">
      <c r="A3701" s="10">
        <v>36464</v>
      </c>
      <c r="B3701" s="11" t="s">
        <v>8</v>
      </c>
      <c r="C3701" s="11" t="s">
        <v>67</v>
      </c>
      <c r="D3701" s="11" t="s">
        <v>328</v>
      </c>
      <c r="E3701" s="13" t="s">
        <v>13</v>
      </c>
      <c r="F3701" s="11" t="s">
        <v>34</v>
      </c>
      <c r="G3701" s="11" t="s">
        <v>36</v>
      </c>
      <c r="H3701" s="13">
        <v>300</v>
      </c>
    </row>
    <row r="3702" spans="1:8" x14ac:dyDescent="0.25">
      <c r="A3702" s="10">
        <v>36464</v>
      </c>
      <c r="B3702" s="11" t="s">
        <v>8</v>
      </c>
      <c r="C3702" s="11" t="s">
        <v>67</v>
      </c>
      <c r="D3702" s="11" t="s">
        <v>328</v>
      </c>
      <c r="E3702" s="13" t="s">
        <v>13</v>
      </c>
      <c r="F3702" s="11" t="s">
        <v>11</v>
      </c>
      <c r="G3702" s="11" t="s">
        <v>150</v>
      </c>
      <c r="H3702" s="13">
        <v>808</v>
      </c>
    </row>
    <row r="3703" spans="1:8" x14ac:dyDescent="0.25">
      <c r="A3703" s="10">
        <v>36464</v>
      </c>
      <c r="B3703" s="11" t="s">
        <v>8</v>
      </c>
      <c r="C3703" s="11" t="s">
        <v>67</v>
      </c>
      <c r="D3703" s="11" t="s">
        <v>328</v>
      </c>
      <c r="E3703" s="13" t="s">
        <v>13</v>
      </c>
      <c r="F3703" s="11" t="s">
        <v>11</v>
      </c>
      <c r="G3703" s="11" t="s">
        <v>576</v>
      </c>
      <c r="H3703" s="13">
        <v>2091.9</v>
      </c>
    </row>
    <row r="3704" spans="1:8" x14ac:dyDescent="0.25">
      <c r="A3704" s="10">
        <v>36464</v>
      </c>
      <c r="B3704" s="11" t="s">
        <v>8</v>
      </c>
      <c r="C3704" s="11" t="s">
        <v>67</v>
      </c>
      <c r="D3704" s="11" t="s">
        <v>328</v>
      </c>
      <c r="E3704" s="13" t="s">
        <v>13</v>
      </c>
      <c r="F3704" s="11" t="s">
        <v>126</v>
      </c>
      <c r="G3704" s="11" t="s">
        <v>570</v>
      </c>
      <c r="H3704" s="13">
        <v>174.5</v>
      </c>
    </row>
    <row r="3705" spans="1:8" x14ac:dyDescent="0.25">
      <c r="A3705" s="10">
        <v>36464</v>
      </c>
      <c r="B3705" s="11" t="s">
        <v>8</v>
      </c>
      <c r="C3705" s="11" t="s">
        <v>9</v>
      </c>
      <c r="D3705" s="11" t="s">
        <v>251</v>
      </c>
      <c r="E3705" s="13" t="s">
        <v>89</v>
      </c>
      <c r="F3705" s="11" t="s">
        <v>577</v>
      </c>
      <c r="G3705" s="11" t="s">
        <v>609</v>
      </c>
      <c r="H3705" s="13">
        <v>100</v>
      </c>
    </row>
    <row r="3706" spans="1:8" x14ac:dyDescent="0.25">
      <c r="A3706" s="10">
        <v>36464</v>
      </c>
      <c r="B3706" s="11" t="s">
        <v>8</v>
      </c>
      <c r="C3706" s="11" t="s">
        <v>9</v>
      </c>
      <c r="D3706" s="11" t="s">
        <v>251</v>
      </c>
      <c r="E3706" s="13" t="s">
        <v>13</v>
      </c>
      <c r="F3706" s="11" t="s">
        <v>161</v>
      </c>
      <c r="G3706" s="11" t="s">
        <v>162</v>
      </c>
      <c r="H3706" s="13">
        <v>426.6</v>
      </c>
    </row>
    <row r="3707" spans="1:8" x14ac:dyDescent="0.25">
      <c r="A3707" s="10">
        <v>36464</v>
      </c>
      <c r="B3707" s="11" t="s">
        <v>8</v>
      </c>
      <c r="C3707" s="11" t="s">
        <v>9</v>
      </c>
      <c r="D3707" s="11" t="s">
        <v>153</v>
      </c>
      <c r="E3707" s="13" t="s">
        <v>13</v>
      </c>
      <c r="F3707" s="11" t="s">
        <v>71</v>
      </c>
      <c r="G3707" s="11" t="s">
        <v>575</v>
      </c>
      <c r="H3707" s="13">
        <v>357</v>
      </c>
    </row>
    <row r="3708" spans="1:8" x14ac:dyDescent="0.25">
      <c r="A3708" s="10">
        <v>36464</v>
      </c>
      <c r="B3708" s="11" t="s">
        <v>8</v>
      </c>
      <c r="C3708" s="11" t="s">
        <v>9</v>
      </c>
      <c r="D3708" s="11" t="s">
        <v>153</v>
      </c>
      <c r="E3708" s="13" t="s">
        <v>13</v>
      </c>
      <c r="F3708" s="11" t="s">
        <v>71</v>
      </c>
      <c r="G3708" s="11" t="s">
        <v>69</v>
      </c>
      <c r="H3708" s="13">
        <v>180</v>
      </c>
    </row>
    <row r="3709" spans="1:8" x14ac:dyDescent="0.25">
      <c r="A3709" s="10">
        <v>36464</v>
      </c>
      <c r="B3709" s="11" t="s">
        <v>8</v>
      </c>
      <c r="C3709" s="11" t="s">
        <v>9</v>
      </c>
      <c r="D3709" s="11" t="s">
        <v>153</v>
      </c>
      <c r="E3709" s="13" t="s">
        <v>13</v>
      </c>
      <c r="F3709" s="11" t="s">
        <v>71</v>
      </c>
      <c r="G3709" s="11" t="s">
        <v>230</v>
      </c>
      <c r="H3709" s="13">
        <v>1999.9</v>
      </c>
    </row>
    <row r="3710" spans="1:8" x14ac:dyDescent="0.25">
      <c r="A3710" s="10">
        <v>36464</v>
      </c>
      <c r="B3710" s="11" t="s">
        <v>8</v>
      </c>
      <c r="C3710" s="11" t="s">
        <v>9</v>
      </c>
      <c r="D3710" s="11" t="s">
        <v>153</v>
      </c>
      <c r="E3710" s="13" t="s">
        <v>13</v>
      </c>
      <c r="F3710" s="11" t="s">
        <v>71</v>
      </c>
      <c r="G3710" s="11" t="s">
        <v>200</v>
      </c>
      <c r="H3710" s="13">
        <v>600</v>
      </c>
    </row>
    <row r="3711" spans="1:8" x14ac:dyDescent="0.25">
      <c r="A3711" s="10">
        <v>36464</v>
      </c>
      <c r="B3711" s="11" t="s">
        <v>8</v>
      </c>
      <c r="C3711" s="11" t="s">
        <v>9</v>
      </c>
      <c r="D3711" s="11" t="s">
        <v>153</v>
      </c>
      <c r="E3711" s="13" t="s">
        <v>13</v>
      </c>
      <c r="F3711" s="11" t="s">
        <v>71</v>
      </c>
      <c r="G3711" s="11" t="s">
        <v>117</v>
      </c>
      <c r="H3711" s="13">
        <v>340</v>
      </c>
    </row>
    <row r="3712" spans="1:8" x14ac:dyDescent="0.25">
      <c r="A3712" s="10">
        <v>36464</v>
      </c>
      <c r="B3712" s="11" t="s">
        <v>8</v>
      </c>
      <c r="C3712" s="11" t="s">
        <v>9</v>
      </c>
      <c r="D3712" s="11" t="s">
        <v>153</v>
      </c>
      <c r="E3712" s="13" t="s">
        <v>13</v>
      </c>
      <c r="F3712" s="11" t="s">
        <v>161</v>
      </c>
      <c r="G3712" s="11" t="s">
        <v>162</v>
      </c>
      <c r="H3712" s="13">
        <v>367.5</v>
      </c>
    </row>
    <row r="3713" spans="1:8" x14ac:dyDescent="0.25">
      <c r="A3713" s="10">
        <v>36464</v>
      </c>
      <c r="B3713" s="11" t="s">
        <v>8</v>
      </c>
      <c r="C3713" s="11" t="s">
        <v>9</v>
      </c>
      <c r="D3713" s="11" t="s">
        <v>153</v>
      </c>
      <c r="E3713" s="13" t="s">
        <v>13</v>
      </c>
      <c r="F3713" s="11" t="s">
        <v>161</v>
      </c>
      <c r="G3713" s="11" t="s">
        <v>167</v>
      </c>
      <c r="H3713" s="13">
        <v>264.89999999999998</v>
      </c>
    </row>
    <row r="3714" spans="1:8" x14ac:dyDescent="0.25">
      <c r="A3714" s="10">
        <v>36464</v>
      </c>
      <c r="B3714" s="11" t="s">
        <v>8</v>
      </c>
      <c r="C3714" s="11" t="s">
        <v>9</v>
      </c>
      <c r="D3714" s="11" t="s">
        <v>153</v>
      </c>
      <c r="E3714" s="13" t="s">
        <v>13</v>
      </c>
      <c r="F3714" s="11" t="s">
        <v>571</v>
      </c>
      <c r="G3714" s="11" t="s">
        <v>364</v>
      </c>
      <c r="H3714" s="13">
        <v>285</v>
      </c>
    </row>
    <row r="3715" spans="1:8" x14ac:dyDescent="0.25">
      <c r="A3715" s="10">
        <v>36464</v>
      </c>
      <c r="B3715" s="11" t="s">
        <v>8</v>
      </c>
      <c r="C3715" s="11" t="s">
        <v>9</v>
      </c>
      <c r="D3715" s="11" t="s">
        <v>153</v>
      </c>
      <c r="E3715" s="13" t="s">
        <v>13</v>
      </c>
      <c r="F3715" s="11" t="s">
        <v>138</v>
      </c>
      <c r="G3715" s="11" t="s">
        <v>205</v>
      </c>
      <c r="H3715" s="13">
        <v>1374.9</v>
      </c>
    </row>
    <row r="3716" spans="1:8" x14ac:dyDescent="0.25">
      <c r="A3716" s="10">
        <v>36464</v>
      </c>
      <c r="B3716" s="11" t="s">
        <v>8</v>
      </c>
      <c r="C3716" s="11" t="s">
        <v>9</v>
      </c>
      <c r="D3716" s="11" t="s">
        <v>153</v>
      </c>
      <c r="E3716" s="13" t="s">
        <v>13</v>
      </c>
      <c r="F3716" s="11" t="s">
        <v>19</v>
      </c>
      <c r="G3716" s="11" t="s">
        <v>589</v>
      </c>
      <c r="H3716" s="13">
        <v>200</v>
      </c>
    </row>
    <row r="3717" spans="1:8" x14ac:dyDescent="0.25">
      <c r="A3717" s="10">
        <v>36464</v>
      </c>
      <c r="B3717" s="11" t="s">
        <v>8</v>
      </c>
      <c r="C3717" s="11" t="s">
        <v>9</v>
      </c>
      <c r="D3717" s="11" t="s">
        <v>153</v>
      </c>
      <c r="E3717" s="13" t="s">
        <v>13</v>
      </c>
      <c r="F3717" s="11" t="s">
        <v>19</v>
      </c>
      <c r="G3717" s="11" t="s">
        <v>573</v>
      </c>
      <c r="H3717" s="13">
        <v>1815</v>
      </c>
    </row>
    <row r="3718" spans="1:8" x14ac:dyDescent="0.25">
      <c r="A3718" s="10">
        <v>36464</v>
      </c>
      <c r="B3718" s="11" t="s">
        <v>8</v>
      </c>
      <c r="C3718" s="11" t="s">
        <v>9</v>
      </c>
      <c r="D3718" s="11" t="s">
        <v>153</v>
      </c>
      <c r="E3718" s="13" t="s">
        <v>13</v>
      </c>
      <c r="F3718" s="11" t="s">
        <v>14</v>
      </c>
      <c r="G3718" s="11" t="s">
        <v>94</v>
      </c>
      <c r="H3718" s="13">
        <v>200</v>
      </c>
    </row>
    <row r="3719" spans="1:8" x14ac:dyDescent="0.25">
      <c r="A3719" s="10">
        <v>36464</v>
      </c>
      <c r="B3719" s="11" t="s">
        <v>8</v>
      </c>
      <c r="C3719" s="11" t="s">
        <v>9</v>
      </c>
      <c r="D3719" s="11" t="s">
        <v>153</v>
      </c>
      <c r="E3719" s="13" t="s">
        <v>13</v>
      </c>
      <c r="F3719" s="11" t="s">
        <v>11</v>
      </c>
      <c r="G3719" s="11" t="s">
        <v>150</v>
      </c>
      <c r="H3719" s="13">
        <v>3030</v>
      </c>
    </row>
    <row r="3720" spans="1:8" x14ac:dyDescent="0.25">
      <c r="A3720" s="10">
        <v>36464</v>
      </c>
      <c r="B3720" s="11" t="s">
        <v>8</v>
      </c>
      <c r="C3720" s="11" t="s">
        <v>9</v>
      </c>
      <c r="D3720" s="11" t="s">
        <v>153</v>
      </c>
      <c r="E3720" s="13" t="s">
        <v>13</v>
      </c>
      <c r="F3720" s="11" t="s">
        <v>11</v>
      </c>
      <c r="G3720" s="11" t="s">
        <v>576</v>
      </c>
      <c r="H3720" s="13">
        <v>1721</v>
      </c>
    </row>
    <row r="3721" spans="1:8" x14ac:dyDescent="0.25">
      <c r="A3721" s="10">
        <v>36464</v>
      </c>
      <c r="B3721" s="11" t="s">
        <v>8</v>
      </c>
      <c r="C3721" s="11" t="s">
        <v>9</v>
      </c>
      <c r="D3721" s="11" t="s">
        <v>153</v>
      </c>
      <c r="E3721" s="13" t="s">
        <v>13</v>
      </c>
      <c r="F3721" s="11" t="s">
        <v>126</v>
      </c>
      <c r="G3721" s="11" t="s">
        <v>570</v>
      </c>
      <c r="H3721" s="13">
        <v>225</v>
      </c>
    </row>
    <row r="3722" spans="1:8" x14ac:dyDescent="0.25">
      <c r="A3722" s="10">
        <v>36464</v>
      </c>
      <c r="B3722" s="11" t="s">
        <v>8</v>
      </c>
      <c r="C3722" s="11" t="s">
        <v>9</v>
      </c>
      <c r="D3722" s="11" t="s">
        <v>10</v>
      </c>
      <c r="E3722" s="13" t="s">
        <v>89</v>
      </c>
      <c r="F3722" s="11" t="s">
        <v>90</v>
      </c>
      <c r="G3722" s="11" t="s">
        <v>90</v>
      </c>
      <c r="H3722" s="13">
        <v>2790</v>
      </c>
    </row>
    <row r="3723" spans="1:8" x14ac:dyDescent="0.25">
      <c r="A3723" s="10">
        <v>36464</v>
      </c>
      <c r="B3723" s="11" t="s">
        <v>8</v>
      </c>
      <c r="C3723" s="11" t="s">
        <v>9</v>
      </c>
      <c r="D3723" s="11" t="s">
        <v>10</v>
      </c>
      <c r="E3723" s="13" t="s">
        <v>89</v>
      </c>
      <c r="F3723" s="11" t="s">
        <v>102</v>
      </c>
      <c r="G3723" s="11" t="s">
        <v>106</v>
      </c>
      <c r="H3723" s="13">
        <v>2757.5</v>
      </c>
    </row>
    <row r="3724" spans="1:8" x14ac:dyDescent="0.25">
      <c r="A3724" s="10">
        <v>36464</v>
      </c>
      <c r="B3724" s="11" t="s">
        <v>8</v>
      </c>
      <c r="C3724" s="11" t="s">
        <v>9</v>
      </c>
      <c r="D3724" s="11" t="s">
        <v>10</v>
      </c>
      <c r="E3724" s="13" t="s">
        <v>89</v>
      </c>
      <c r="F3724" s="11" t="s">
        <v>102</v>
      </c>
      <c r="G3724" s="11" t="s">
        <v>103</v>
      </c>
      <c r="H3724" s="13">
        <v>4725.2</v>
      </c>
    </row>
    <row r="3725" spans="1:8" x14ac:dyDescent="0.25">
      <c r="A3725" s="10">
        <v>36464</v>
      </c>
      <c r="B3725" s="11" t="s">
        <v>8</v>
      </c>
      <c r="C3725" s="11" t="s">
        <v>9</v>
      </c>
      <c r="D3725" s="11" t="s">
        <v>10</v>
      </c>
      <c r="E3725" s="13" t="s">
        <v>89</v>
      </c>
      <c r="F3725" s="11" t="s">
        <v>577</v>
      </c>
      <c r="G3725" s="11" t="s">
        <v>578</v>
      </c>
      <c r="H3725" s="13">
        <v>150</v>
      </c>
    </row>
    <row r="3726" spans="1:8" x14ac:dyDescent="0.25">
      <c r="A3726" s="10">
        <v>36464</v>
      </c>
      <c r="B3726" s="11" t="s">
        <v>8</v>
      </c>
      <c r="C3726" s="11" t="s">
        <v>9</v>
      </c>
      <c r="D3726" s="11" t="s">
        <v>10</v>
      </c>
      <c r="E3726" s="13" t="s">
        <v>89</v>
      </c>
      <c r="F3726" s="11" t="s">
        <v>577</v>
      </c>
      <c r="G3726" s="11" t="s">
        <v>606</v>
      </c>
      <c r="H3726" s="13">
        <v>100</v>
      </c>
    </row>
    <row r="3727" spans="1:8" x14ac:dyDescent="0.25">
      <c r="A3727" s="10">
        <v>36464</v>
      </c>
      <c r="B3727" s="11" t="s">
        <v>8</v>
      </c>
      <c r="C3727" s="11" t="s">
        <v>9</v>
      </c>
      <c r="D3727" s="11" t="s">
        <v>10</v>
      </c>
      <c r="E3727" s="13" t="s">
        <v>89</v>
      </c>
      <c r="F3727" s="11" t="s">
        <v>577</v>
      </c>
      <c r="G3727" s="11" t="s">
        <v>569</v>
      </c>
      <c r="H3727" s="13">
        <v>775</v>
      </c>
    </row>
    <row r="3728" spans="1:8" x14ac:dyDescent="0.25">
      <c r="A3728" s="10">
        <v>36464</v>
      </c>
      <c r="B3728" s="11" t="s">
        <v>8</v>
      </c>
      <c r="C3728" s="11" t="s">
        <v>9</v>
      </c>
      <c r="D3728" s="11" t="s">
        <v>10</v>
      </c>
      <c r="E3728" s="13" t="s">
        <v>89</v>
      </c>
      <c r="F3728" s="11" t="s">
        <v>577</v>
      </c>
      <c r="G3728" s="11" t="s">
        <v>609</v>
      </c>
      <c r="H3728" s="13">
        <v>100</v>
      </c>
    </row>
    <row r="3729" spans="1:8" x14ac:dyDescent="0.25">
      <c r="A3729" s="10">
        <v>36464</v>
      </c>
      <c r="B3729" s="11" t="s">
        <v>8</v>
      </c>
      <c r="C3729" s="11" t="s">
        <v>9</v>
      </c>
      <c r="D3729" s="11" t="s">
        <v>10</v>
      </c>
      <c r="E3729" s="13" t="s">
        <v>13</v>
      </c>
      <c r="F3729" s="11" t="s">
        <v>29</v>
      </c>
      <c r="G3729" s="11" t="s">
        <v>579</v>
      </c>
      <c r="H3729" s="13">
        <v>300</v>
      </c>
    </row>
    <row r="3730" spans="1:8" x14ac:dyDescent="0.25">
      <c r="A3730" s="10">
        <v>36464</v>
      </c>
      <c r="B3730" s="11" t="s">
        <v>8</v>
      </c>
      <c r="C3730" s="11" t="s">
        <v>9</v>
      </c>
      <c r="D3730" s="11" t="s">
        <v>10</v>
      </c>
      <c r="E3730" s="13" t="s">
        <v>13</v>
      </c>
      <c r="F3730" s="11" t="s">
        <v>29</v>
      </c>
      <c r="G3730" s="11" t="s">
        <v>30</v>
      </c>
      <c r="H3730" s="13">
        <v>5617.9</v>
      </c>
    </row>
    <row r="3731" spans="1:8" x14ac:dyDescent="0.25">
      <c r="A3731" s="10">
        <v>36464</v>
      </c>
      <c r="B3731" s="11" t="s">
        <v>8</v>
      </c>
      <c r="C3731" s="11" t="s">
        <v>9</v>
      </c>
      <c r="D3731" s="11" t="s">
        <v>10</v>
      </c>
      <c r="E3731" s="13" t="s">
        <v>13</v>
      </c>
      <c r="F3731" s="11" t="s">
        <v>29</v>
      </c>
      <c r="G3731" s="11" t="s">
        <v>607</v>
      </c>
      <c r="H3731" s="13">
        <v>200</v>
      </c>
    </row>
    <row r="3732" spans="1:8" x14ac:dyDescent="0.25">
      <c r="A3732" s="10">
        <v>36464</v>
      </c>
      <c r="B3732" s="11" t="s">
        <v>8</v>
      </c>
      <c r="C3732" s="11" t="s">
        <v>9</v>
      </c>
      <c r="D3732" s="11" t="s">
        <v>10</v>
      </c>
      <c r="E3732" s="13" t="s">
        <v>13</v>
      </c>
      <c r="F3732" s="11" t="s">
        <v>71</v>
      </c>
      <c r="G3732" s="11" t="s">
        <v>580</v>
      </c>
      <c r="H3732" s="13">
        <v>4847</v>
      </c>
    </row>
    <row r="3733" spans="1:8" x14ac:dyDescent="0.25">
      <c r="A3733" s="10">
        <v>36464</v>
      </c>
      <c r="B3733" s="11" t="s">
        <v>8</v>
      </c>
      <c r="C3733" s="11" t="s">
        <v>9</v>
      </c>
      <c r="D3733" s="11" t="s">
        <v>10</v>
      </c>
      <c r="E3733" s="13" t="s">
        <v>13</v>
      </c>
      <c r="F3733" s="11" t="s">
        <v>71</v>
      </c>
      <c r="G3733" s="11" t="s">
        <v>575</v>
      </c>
      <c r="H3733" s="13">
        <v>3000.3</v>
      </c>
    </row>
    <row r="3734" spans="1:8" x14ac:dyDescent="0.25">
      <c r="A3734" s="10">
        <v>36464</v>
      </c>
      <c r="B3734" s="11" t="s">
        <v>8</v>
      </c>
      <c r="C3734" s="11" t="s">
        <v>9</v>
      </c>
      <c r="D3734" s="11" t="s">
        <v>10</v>
      </c>
      <c r="E3734" s="13" t="s">
        <v>13</v>
      </c>
      <c r="F3734" s="11" t="s">
        <v>71</v>
      </c>
      <c r="G3734" s="11" t="s">
        <v>69</v>
      </c>
      <c r="H3734" s="13">
        <v>6638.8</v>
      </c>
    </row>
    <row r="3735" spans="1:8" x14ac:dyDescent="0.25">
      <c r="A3735" s="10">
        <v>36464</v>
      </c>
      <c r="B3735" s="11" t="s">
        <v>8</v>
      </c>
      <c r="C3735" s="11" t="s">
        <v>9</v>
      </c>
      <c r="D3735" s="11" t="s">
        <v>10</v>
      </c>
      <c r="E3735" s="13" t="s">
        <v>13</v>
      </c>
      <c r="F3735" s="11" t="s">
        <v>71</v>
      </c>
      <c r="G3735" s="11" t="s">
        <v>230</v>
      </c>
      <c r="H3735" s="13">
        <v>1554.6</v>
      </c>
    </row>
    <row r="3736" spans="1:8" x14ac:dyDescent="0.25">
      <c r="A3736" s="10">
        <v>36464</v>
      </c>
      <c r="B3736" s="11" t="s">
        <v>8</v>
      </c>
      <c r="C3736" s="11" t="s">
        <v>9</v>
      </c>
      <c r="D3736" s="11" t="s">
        <v>10</v>
      </c>
      <c r="E3736" s="13" t="s">
        <v>13</v>
      </c>
      <c r="F3736" s="11" t="s">
        <v>71</v>
      </c>
      <c r="G3736" s="11" t="s">
        <v>200</v>
      </c>
      <c r="H3736" s="13">
        <v>2535</v>
      </c>
    </row>
    <row r="3737" spans="1:8" x14ac:dyDescent="0.25">
      <c r="A3737" s="10">
        <v>36464</v>
      </c>
      <c r="B3737" s="11" t="s">
        <v>8</v>
      </c>
      <c r="C3737" s="11" t="s">
        <v>9</v>
      </c>
      <c r="D3737" s="11" t="s">
        <v>10</v>
      </c>
      <c r="E3737" s="13" t="s">
        <v>13</v>
      </c>
      <c r="F3737" s="11" t="s">
        <v>71</v>
      </c>
      <c r="G3737" s="11" t="s">
        <v>117</v>
      </c>
      <c r="H3737" s="13">
        <v>3940.5</v>
      </c>
    </row>
    <row r="3738" spans="1:8" x14ac:dyDescent="0.25">
      <c r="A3738" s="10">
        <v>36464</v>
      </c>
      <c r="B3738" s="11" t="s">
        <v>8</v>
      </c>
      <c r="C3738" s="11" t="s">
        <v>9</v>
      </c>
      <c r="D3738" s="11" t="s">
        <v>10</v>
      </c>
      <c r="E3738" s="13" t="s">
        <v>13</v>
      </c>
      <c r="F3738" s="11" t="s">
        <v>161</v>
      </c>
      <c r="G3738" s="11" t="s">
        <v>581</v>
      </c>
      <c r="H3738" s="13">
        <v>1335</v>
      </c>
    </row>
    <row r="3739" spans="1:8" x14ac:dyDescent="0.25">
      <c r="A3739" s="10">
        <v>36464</v>
      </c>
      <c r="B3739" s="11" t="s">
        <v>8</v>
      </c>
      <c r="C3739" s="11" t="s">
        <v>9</v>
      </c>
      <c r="D3739" s="11" t="s">
        <v>10</v>
      </c>
      <c r="E3739" s="13" t="s">
        <v>13</v>
      </c>
      <c r="F3739" s="11" t="s">
        <v>161</v>
      </c>
      <c r="G3739" s="11" t="s">
        <v>162</v>
      </c>
      <c r="H3739" s="13">
        <v>1719.5</v>
      </c>
    </row>
    <row r="3740" spans="1:8" x14ac:dyDescent="0.25">
      <c r="A3740" s="10">
        <v>36464</v>
      </c>
      <c r="B3740" s="11" t="s">
        <v>8</v>
      </c>
      <c r="C3740" s="11" t="s">
        <v>9</v>
      </c>
      <c r="D3740" s="11" t="s">
        <v>10</v>
      </c>
      <c r="E3740" s="13" t="s">
        <v>13</v>
      </c>
      <c r="F3740" s="11" t="s">
        <v>161</v>
      </c>
      <c r="G3740" s="11" t="s">
        <v>582</v>
      </c>
      <c r="H3740" s="13">
        <v>1332.3</v>
      </c>
    </row>
    <row r="3741" spans="1:8" x14ac:dyDescent="0.25">
      <c r="A3741" s="10">
        <v>36464</v>
      </c>
      <c r="B3741" s="11" t="s">
        <v>8</v>
      </c>
      <c r="C3741" s="11" t="s">
        <v>9</v>
      </c>
      <c r="D3741" s="11" t="s">
        <v>10</v>
      </c>
      <c r="E3741" s="13" t="s">
        <v>13</v>
      </c>
      <c r="F3741" s="11" t="s">
        <v>161</v>
      </c>
      <c r="G3741" s="11" t="s">
        <v>167</v>
      </c>
      <c r="H3741" s="13">
        <v>8348.9</v>
      </c>
    </row>
    <row r="3742" spans="1:8" x14ac:dyDescent="0.25">
      <c r="A3742" s="10">
        <v>36464</v>
      </c>
      <c r="B3742" s="11" t="s">
        <v>8</v>
      </c>
      <c r="C3742" s="11" t="s">
        <v>9</v>
      </c>
      <c r="D3742" s="11" t="s">
        <v>10</v>
      </c>
      <c r="E3742" s="13" t="s">
        <v>13</v>
      </c>
      <c r="F3742" s="11" t="s">
        <v>571</v>
      </c>
      <c r="G3742" s="11" t="s">
        <v>364</v>
      </c>
      <c r="H3742" s="13">
        <v>630</v>
      </c>
    </row>
    <row r="3743" spans="1:8" x14ac:dyDescent="0.25">
      <c r="A3743" s="10">
        <v>36464</v>
      </c>
      <c r="B3743" s="11" t="s">
        <v>8</v>
      </c>
      <c r="C3743" s="11" t="s">
        <v>9</v>
      </c>
      <c r="D3743" s="11" t="s">
        <v>10</v>
      </c>
      <c r="E3743" s="13" t="s">
        <v>13</v>
      </c>
      <c r="F3743" s="11" t="s">
        <v>571</v>
      </c>
      <c r="G3743" s="11" t="s">
        <v>133</v>
      </c>
      <c r="H3743" s="13">
        <v>4199.8999999999996</v>
      </c>
    </row>
    <row r="3744" spans="1:8" x14ac:dyDescent="0.25">
      <c r="A3744" s="10">
        <v>36464</v>
      </c>
      <c r="B3744" s="11" t="s">
        <v>8</v>
      </c>
      <c r="C3744" s="11" t="s">
        <v>9</v>
      </c>
      <c r="D3744" s="11" t="s">
        <v>10</v>
      </c>
      <c r="E3744" s="13" t="s">
        <v>13</v>
      </c>
      <c r="F3744" s="11" t="s">
        <v>571</v>
      </c>
      <c r="G3744" s="11" t="s">
        <v>572</v>
      </c>
      <c r="H3744" s="13">
        <v>4819.7</v>
      </c>
    </row>
    <row r="3745" spans="1:8" x14ac:dyDescent="0.25">
      <c r="A3745" s="10">
        <v>36464</v>
      </c>
      <c r="B3745" s="11" t="s">
        <v>8</v>
      </c>
      <c r="C3745" s="11" t="s">
        <v>9</v>
      </c>
      <c r="D3745" s="11" t="s">
        <v>10</v>
      </c>
      <c r="E3745" s="13" t="s">
        <v>13</v>
      </c>
      <c r="F3745" s="11" t="s">
        <v>138</v>
      </c>
      <c r="G3745" s="11" t="s">
        <v>205</v>
      </c>
      <c r="H3745" s="13">
        <v>7927.4</v>
      </c>
    </row>
    <row r="3746" spans="1:8" x14ac:dyDescent="0.25">
      <c r="A3746" s="10">
        <v>36464</v>
      </c>
      <c r="B3746" s="11" t="s">
        <v>8</v>
      </c>
      <c r="C3746" s="11" t="s">
        <v>9</v>
      </c>
      <c r="D3746" s="11" t="s">
        <v>10</v>
      </c>
      <c r="E3746" s="13" t="s">
        <v>13</v>
      </c>
      <c r="F3746" s="11" t="s">
        <v>138</v>
      </c>
      <c r="G3746" s="11" t="s">
        <v>583</v>
      </c>
      <c r="H3746" s="13">
        <v>227.2</v>
      </c>
    </row>
    <row r="3747" spans="1:8" x14ac:dyDescent="0.25">
      <c r="A3747" s="10">
        <v>36464</v>
      </c>
      <c r="B3747" s="11" t="s">
        <v>8</v>
      </c>
      <c r="C3747" s="11" t="s">
        <v>9</v>
      </c>
      <c r="D3747" s="11" t="s">
        <v>10</v>
      </c>
      <c r="E3747" s="13" t="s">
        <v>13</v>
      </c>
      <c r="F3747" s="11" t="s">
        <v>138</v>
      </c>
      <c r="G3747" s="11" t="s">
        <v>584</v>
      </c>
      <c r="H3747" s="13">
        <v>250</v>
      </c>
    </row>
    <row r="3748" spans="1:8" x14ac:dyDescent="0.25">
      <c r="A3748" s="10">
        <v>36464</v>
      </c>
      <c r="B3748" s="11" t="s">
        <v>8</v>
      </c>
      <c r="C3748" s="11" t="s">
        <v>9</v>
      </c>
      <c r="D3748" s="11" t="s">
        <v>10</v>
      </c>
      <c r="E3748" s="13" t="s">
        <v>13</v>
      </c>
      <c r="F3748" s="11" t="s">
        <v>138</v>
      </c>
      <c r="G3748" s="11" t="s">
        <v>139</v>
      </c>
      <c r="H3748" s="13">
        <v>3159.7</v>
      </c>
    </row>
    <row r="3749" spans="1:8" x14ac:dyDescent="0.25">
      <c r="A3749" s="10">
        <v>36464</v>
      </c>
      <c r="B3749" s="11" t="s">
        <v>8</v>
      </c>
      <c r="C3749" s="11" t="s">
        <v>9</v>
      </c>
      <c r="D3749" s="11" t="s">
        <v>10</v>
      </c>
      <c r="E3749" s="13" t="s">
        <v>13</v>
      </c>
      <c r="F3749" s="11" t="s">
        <v>138</v>
      </c>
      <c r="G3749" s="11" t="s">
        <v>585</v>
      </c>
      <c r="H3749" s="13">
        <v>865</v>
      </c>
    </row>
    <row r="3750" spans="1:8" x14ac:dyDescent="0.25">
      <c r="A3750" s="10">
        <v>36464</v>
      </c>
      <c r="B3750" s="11" t="s">
        <v>8</v>
      </c>
      <c r="C3750" s="11" t="s">
        <v>9</v>
      </c>
      <c r="D3750" s="11" t="s">
        <v>10</v>
      </c>
      <c r="E3750" s="13" t="s">
        <v>13</v>
      </c>
      <c r="F3750" s="11" t="s">
        <v>111</v>
      </c>
      <c r="G3750" s="11" t="s">
        <v>112</v>
      </c>
      <c r="H3750" s="13">
        <v>12132.6</v>
      </c>
    </row>
    <row r="3751" spans="1:8" x14ac:dyDescent="0.25">
      <c r="A3751" s="10">
        <v>36464</v>
      </c>
      <c r="B3751" s="11" t="s">
        <v>8</v>
      </c>
      <c r="C3751" s="11" t="s">
        <v>9</v>
      </c>
      <c r="D3751" s="11" t="s">
        <v>10</v>
      </c>
      <c r="E3751" s="13" t="s">
        <v>13</v>
      </c>
      <c r="F3751" s="11" t="s">
        <v>111</v>
      </c>
      <c r="G3751" s="11" t="s">
        <v>267</v>
      </c>
      <c r="H3751" s="13">
        <v>929.7</v>
      </c>
    </row>
    <row r="3752" spans="1:8" x14ac:dyDescent="0.25">
      <c r="A3752" s="10">
        <v>36464</v>
      </c>
      <c r="B3752" s="11" t="s">
        <v>8</v>
      </c>
      <c r="C3752" s="11" t="s">
        <v>9</v>
      </c>
      <c r="D3752" s="11" t="s">
        <v>10</v>
      </c>
      <c r="E3752" s="13" t="s">
        <v>13</v>
      </c>
      <c r="F3752" s="11" t="s">
        <v>111</v>
      </c>
      <c r="G3752" s="11" t="s">
        <v>356</v>
      </c>
      <c r="H3752" s="13">
        <v>2147.1999999999998</v>
      </c>
    </row>
    <row r="3753" spans="1:8" x14ac:dyDescent="0.25">
      <c r="A3753" s="10">
        <v>36464</v>
      </c>
      <c r="B3753" s="11" t="s">
        <v>8</v>
      </c>
      <c r="C3753" s="11" t="s">
        <v>9</v>
      </c>
      <c r="D3753" s="11" t="s">
        <v>10</v>
      </c>
      <c r="E3753" s="13" t="s">
        <v>13</v>
      </c>
      <c r="F3753" s="11" t="s">
        <v>111</v>
      </c>
      <c r="G3753" s="11" t="s">
        <v>586</v>
      </c>
      <c r="H3753" s="13">
        <v>725</v>
      </c>
    </row>
    <row r="3754" spans="1:8" x14ac:dyDescent="0.25">
      <c r="A3754" s="10">
        <v>36464</v>
      </c>
      <c r="B3754" s="11" t="s">
        <v>8</v>
      </c>
      <c r="C3754" s="11" t="s">
        <v>9</v>
      </c>
      <c r="D3754" s="11" t="s">
        <v>10</v>
      </c>
      <c r="E3754" s="13" t="s">
        <v>13</v>
      </c>
      <c r="F3754" s="11" t="s">
        <v>248</v>
      </c>
      <c r="G3754" s="11" t="s">
        <v>262</v>
      </c>
      <c r="H3754" s="13">
        <v>7701.5</v>
      </c>
    </row>
    <row r="3755" spans="1:8" x14ac:dyDescent="0.25">
      <c r="A3755" s="10">
        <v>36464</v>
      </c>
      <c r="B3755" s="11" t="s">
        <v>8</v>
      </c>
      <c r="C3755" s="11" t="s">
        <v>9</v>
      </c>
      <c r="D3755" s="11" t="s">
        <v>10</v>
      </c>
      <c r="E3755" s="13" t="s">
        <v>13</v>
      </c>
      <c r="F3755" s="11" t="s">
        <v>248</v>
      </c>
      <c r="G3755" s="11" t="s">
        <v>587</v>
      </c>
      <c r="H3755" s="13">
        <v>5586.1</v>
      </c>
    </row>
    <row r="3756" spans="1:8" x14ac:dyDescent="0.25">
      <c r="A3756" s="10">
        <v>36464</v>
      </c>
      <c r="B3756" s="11" t="s">
        <v>8</v>
      </c>
      <c r="C3756" s="11" t="s">
        <v>9</v>
      </c>
      <c r="D3756" s="11" t="s">
        <v>10</v>
      </c>
      <c r="E3756" s="13" t="s">
        <v>13</v>
      </c>
      <c r="F3756" s="11" t="s">
        <v>248</v>
      </c>
      <c r="G3756" s="11" t="s">
        <v>588</v>
      </c>
      <c r="H3756" s="13">
        <v>3936.2</v>
      </c>
    </row>
    <row r="3757" spans="1:8" x14ac:dyDescent="0.25">
      <c r="A3757" s="10">
        <v>36464</v>
      </c>
      <c r="B3757" s="11" t="s">
        <v>8</v>
      </c>
      <c r="C3757" s="11" t="s">
        <v>9</v>
      </c>
      <c r="D3757" s="11" t="s">
        <v>10</v>
      </c>
      <c r="E3757" s="13" t="s">
        <v>13</v>
      </c>
      <c r="F3757" s="11" t="s">
        <v>248</v>
      </c>
      <c r="G3757" s="11" t="s">
        <v>43</v>
      </c>
      <c r="H3757" s="13">
        <v>2600.6999999999998</v>
      </c>
    </row>
    <row r="3758" spans="1:8" x14ac:dyDescent="0.25">
      <c r="A3758" s="10">
        <v>36464</v>
      </c>
      <c r="B3758" s="11" t="s">
        <v>8</v>
      </c>
      <c r="C3758" s="11" t="s">
        <v>9</v>
      </c>
      <c r="D3758" s="11" t="s">
        <v>10</v>
      </c>
      <c r="E3758" s="13" t="s">
        <v>13</v>
      </c>
      <c r="F3758" s="11" t="s">
        <v>19</v>
      </c>
      <c r="G3758" s="11" t="s">
        <v>589</v>
      </c>
      <c r="H3758" s="13">
        <v>1480</v>
      </c>
    </row>
    <row r="3759" spans="1:8" x14ac:dyDescent="0.25">
      <c r="A3759" s="10">
        <v>36464</v>
      </c>
      <c r="B3759" s="11" t="s">
        <v>8</v>
      </c>
      <c r="C3759" s="11" t="s">
        <v>9</v>
      </c>
      <c r="D3759" s="11" t="s">
        <v>10</v>
      </c>
      <c r="E3759" s="13" t="s">
        <v>13</v>
      </c>
      <c r="F3759" s="11" t="s">
        <v>19</v>
      </c>
      <c r="G3759" s="11" t="s">
        <v>573</v>
      </c>
      <c r="H3759" s="13">
        <v>14027.9</v>
      </c>
    </row>
    <row r="3760" spans="1:8" x14ac:dyDescent="0.25">
      <c r="A3760" s="10">
        <v>36464</v>
      </c>
      <c r="B3760" s="11" t="s">
        <v>8</v>
      </c>
      <c r="C3760" s="11" t="s">
        <v>9</v>
      </c>
      <c r="D3760" s="11" t="s">
        <v>10</v>
      </c>
      <c r="E3760" s="13" t="s">
        <v>13</v>
      </c>
      <c r="F3760" s="11" t="s">
        <v>19</v>
      </c>
      <c r="G3760" s="11" t="s">
        <v>590</v>
      </c>
      <c r="H3760" s="13">
        <v>2035</v>
      </c>
    </row>
    <row r="3761" spans="1:8" x14ac:dyDescent="0.25">
      <c r="A3761" s="10">
        <v>36464</v>
      </c>
      <c r="B3761" s="11" t="s">
        <v>8</v>
      </c>
      <c r="C3761" s="11" t="s">
        <v>9</v>
      </c>
      <c r="D3761" s="11" t="s">
        <v>10</v>
      </c>
      <c r="E3761" s="13" t="s">
        <v>13</v>
      </c>
      <c r="F3761" s="11" t="s">
        <v>19</v>
      </c>
      <c r="G3761" s="11" t="s">
        <v>574</v>
      </c>
      <c r="H3761" s="13">
        <v>15038.7</v>
      </c>
    </row>
    <row r="3762" spans="1:8" x14ac:dyDescent="0.25">
      <c r="A3762" s="10">
        <v>36464</v>
      </c>
      <c r="B3762" s="11" t="s">
        <v>8</v>
      </c>
      <c r="C3762" s="11" t="s">
        <v>9</v>
      </c>
      <c r="D3762" s="11" t="s">
        <v>10</v>
      </c>
      <c r="E3762" s="13" t="s">
        <v>13</v>
      </c>
      <c r="F3762" s="11" t="s">
        <v>19</v>
      </c>
      <c r="G3762" s="11" t="s">
        <v>21</v>
      </c>
      <c r="H3762" s="13">
        <v>2935</v>
      </c>
    </row>
    <row r="3763" spans="1:8" x14ac:dyDescent="0.25">
      <c r="A3763" s="10">
        <v>36464</v>
      </c>
      <c r="B3763" s="11" t="s">
        <v>8</v>
      </c>
      <c r="C3763" s="11" t="s">
        <v>9</v>
      </c>
      <c r="D3763" s="11" t="s">
        <v>10</v>
      </c>
      <c r="E3763" s="13" t="s">
        <v>13</v>
      </c>
      <c r="F3763" s="11" t="s">
        <v>591</v>
      </c>
      <c r="G3763" s="11" t="s">
        <v>608</v>
      </c>
      <c r="H3763" s="13">
        <v>375</v>
      </c>
    </row>
    <row r="3764" spans="1:8" x14ac:dyDescent="0.25">
      <c r="A3764" s="10">
        <v>36464</v>
      </c>
      <c r="B3764" s="11" t="s">
        <v>8</v>
      </c>
      <c r="C3764" s="11" t="s">
        <v>9</v>
      </c>
      <c r="D3764" s="11" t="s">
        <v>10</v>
      </c>
      <c r="E3764" s="13" t="s">
        <v>13</v>
      </c>
      <c r="F3764" s="11" t="s">
        <v>591</v>
      </c>
      <c r="G3764" s="11" t="s">
        <v>592</v>
      </c>
      <c r="H3764" s="13">
        <v>1935</v>
      </c>
    </row>
    <row r="3765" spans="1:8" x14ac:dyDescent="0.25">
      <c r="A3765" s="10">
        <v>36464</v>
      </c>
      <c r="B3765" s="11" t="s">
        <v>8</v>
      </c>
      <c r="C3765" s="11" t="s">
        <v>9</v>
      </c>
      <c r="D3765" s="11" t="s">
        <v>10</v>
      </c>
      <c r="E3765" s="13" t="s">
        <v>13</v>
      </c>
      <c r="F3765" s="11" t="s">
        <v>34</v>
      </c>
      <c r="G3765" s="11" t="s">
        <v>593</v>
      </c>
      <c r="H3765" s="13">
        <v>117.5</v>
      </c>
    </row>
    <row r="3766" spans="1:8" x14ac:dyDescent="0.25">
      <c r="A3766" s="10">
        <v>36464</v>
      </c>
      <c r="B3766" s="11" t="s">
        <v>8</v>
      </c>
      <c r="C3766" s="11" t="s">
        <v>9</v>
      </c>
      <c r="D3766" s="11" t="s">
        <v>10</v>
      </c>
      <c r="E3766" s="13" t="s">
        <v>13</v>
      </c>
      <c r="F3766" s="11" t="s">
        <v>34</v>
      </c>
      <c r="G3766" s="11" t="s">
        <v>171</v>
      </c>
      <c r="H3766" s="13">
        <v>2013</v>
      </c>
    </row>
    <row r="3767" spans="1:8" x14ac:dyDescent="0.25">
      <c r="A3767" s="10">
        <v>36464</v>
      </c>
      <c r="B3767" s="11" t="s">
        <v>8</v>
      </c>
      <c r="C3767" s="11" t="s">
        <v>9</v>
      </c>
      <c r="D3767" s="11" t="s">
        <v>10</v>
      </c>
      <c r="E3767" s="13" t="s">
        <v>13</v>
      </c>
      <c r="F3767" s="11" t="s">
        <v>34</v>
      </c>
      <c r="G3767" s="11" t="s">
        <v>57</v>
      </c>
      <c r="H3767" s="13">
        <v>3027.5</v>
      </c>
    </row>
    <row r="3768" spans="1:8" x14ac:dyDescent="0.25">
      <c r="A3768" s="10">
        <v>36464</v>
      </c>
      <c r="B3768" s="11" t="s">
        <v>8</v>
      </c>
      <c r="C3768" s="11" t="s">
        <v>9</v>
      </c>
      <c r="D3768" s="11" t="s">
        <v>10</v>
      </c>
      <c r="E3768" s="13" t="s">
        <v>13</v>
      </c>
      <c r="F3768" s="11" t="s">
        <v>34</v>
      </c>
      <c r="G3768" s="11" t="s">
        <v>47</v>
      </c>
      <c r="H3768" s="13">
        <v>2638.1</v>
      </c>
    </row>
    <row r="3769" spans="1:8" x14ac:dyDescent="0.25">
      <c r="A3769" s="10">
        <v>36464</v>
      </c>
      <c r="B3769" s="11" t="s">
        <v>8</v>
      </c>
      <c r="C3769" s="11" t="s">
        <v>9</v>
      </c>
      <c r="D3769" s="11" t="s">
        <v>10</v>
      </c>
      <c r="E3769" s="13" t="s">
        <v>13</v>
      </c>
      <c r="F3769" s="11" t="s">
        <v>34</v>
      </c>
      <c r="G3769" s="11" t="s">
        <v>36</v>
      </c>
      <c r="H3769" s="13">
        <v>9106</v>
      </c>
    </row>
    <row r="3770" spans="1:8" x14ac:dyDescent="0.25">
      <c r="A3770" s="10">
        <v>36464</v>
      </c>
      <c r="B3770" s="11" t="s">
        <v>8</v>
      </c>
      <c r="C3770" s="11" t="s">
        <v>9</v>
      </c>
      <c r="D3770" s="11" t="s">
        <v>10</v>
      </c>
      <c r="E3770" s="13" t="s">
        <v>13</v>
      </c>
      <c r="F3770" s="11" t="s">
        <v>42</v>
      </c>
      <c r="G3770" s="11" t="s">
        <v>594</v>
      </c>
      <c r="H3770" s="13">
        <v>3499.2</v>
      </c>
    </row>
    <row r="3771" spans="1:8" x14ac:dyDescent="0.25">
      <c r="A3771" s="10">
        <v>36464</v>
      </c>
      <c r="B3771" s="11" t="s">
        <v>8</v>
      </c>
      <c r="C3771" s="11" t="s">
        <v>9</v>
      </c>
      <c r="D3771" s="11" t="s">
        <v>10</v>
      </c>
      <c r="E3771" s="13" t="s">
        <v>13</v>
      </c>
      <c r="F3771" s="11" t="s">
        <v>42</v>
      </c>
      <c r="G3771" s="11" t="s">
        <v>595</v>
      </c>
      <c r="H3771" s="13">
        <v>3044.3</v>
      </c>
    </row>
    <row r="3772" spans="1:8" x14ac:dyDescent="0.25">
      <c r="A3772" s="10">
        <v>36464</v>
      </c>
      <c r="B3772" s="11" t="s">
        <v>8</v>
      </c>
      <c r="C3772" s="11" t="s">
        <v>9</v>
      </c>
      <c r="D3772" s="11" t="s">
        <v>10</v>
      </c>
      <c r="E3772" s="13" t="s">
        <v>13</v>
      </c>
      <c r="F3772" s="11" t="s">
        <v>14</v>
      </c>
      <c r="G3772" s="11" t="s">
        <v>94</v>
      </c>
      <c r="H3772" s="13">
        <v>9174</v>
      </c>
    </row>
    <row r="3773" spans="1:8" x14ac:dyDescent="0.25">
      <c r="A3773" s="10">
        <v>36464</v>
      </c>
      <c r="B3773" s="11" t="s">
        <v>8</v>
      </c>
      <c r="C3773" s="11" t="s">
        <v>9</v>
      </c>
      <c r="D3773" s="11" t="s">
        <v>10</v>
      </c>
      <c r="E3773" s="13" t="s">
        <v>13</v>
      </c>
      <c r="F3773" s="11" t="s">
        <v>14</v>
      </c>
      <c r="G3773" s="11" t="s">
        <v>596</v>
      </c>
      <c r="H3773" s="13">
        <v>3189</v>
      </c>
    </row>
    <row r="3774" spans="1:8" x14ac:dyDescent="0.25">
      <c r="A3774" s="10">
        <v>36464</v>
      </c>
      <c r="B3774" s="11" t="s">
        <v>8</v>
      </c>
      <c r="C3774" s="11" t="s">
        <v>9</v>
      </c>
      <c r="D3774" s="11" t="s">
        <v>10</v>
      </c>
      <c r="E3774" s="13" t="s">
        <v>13</v>
      </c>
      <c r="F3774" s="11" t="s">
        <v>14</v>
      </c>
      <c r="G3774" s="11" t="s">
        <v>597</v>
      </c>
      <c r="H3774" s="13">
        <v>1770</v>
      </c>
    </row>
    <row r="3775" spans="1:8" x14ac:dyDescent="0.25">
      <c r="A3775" s="10">
        <v>36464</v>
      </c>
      <c r="B3775" s="11" t="s">
        <v>8</v>
      </c>
      <c r="C3775" s="11" t="s">
        <v>9</v>
      </c>
      <c r="D3775" s="11" t="s">
        <v>10</v>
      </c>
      <c r="E3775" s="13" t="s">
        <v>13</v>
      </c>
      <c r="F3775" s="11" t="s">
        <v>11</v>
      </c>
      <c r="G3775" s="11" t="s">
        <v>598</v>
      </c>
      <c r="H3775" s="13">
        <v>4582.3</v>
      </c>
    </row>
    <row r="3776" spans="1:8" x14ac:dyDescent="0.25">
      <c r="A3776" s="10">
        <v>36464</v>
      </c>
      <c r="B3776" s="11" t="s">
        <v>8</v>
      </c>
      <c r="C3776" s="11" t="s">
        <v>9</v>
      </c>
      <c r="D3776" s="11" t="s">
        <v>10</v>
      </c>
      <c r="E3776" s="13" t="s">
        <v>13</v>
      </c>
      <c r="F3776" s="11" t="s">
        <v>11</v>
      </c>
      <c r="G3776" s="11" t="s">
        <v>150</v>
      </c>
      <c r="H3776" s="13">
        <v>6973.6</v>
      </c>
    </row>
    <row r="3777" spans="1:8" x14ac:dyDescent="0.25">
      <c r="A3777" s="10">
        <v>36464</v>
      </c>
      <c r="B3777" s="11" t="s">
        <v>8</v>
      </c>
      <c r="C3777" s="11" t="s">
        <v>9</v>
      </c>
      <c r="D3777" s="11" t="s">
        <v>10</v>
      </c>
      <c r="E3777" s="13" t="s">
        <v>13</v>
      </c>
      <c r="F3777" s="11" t="s">
        <v>11</v>
      </c>
      <c r="G3777" s="11" t="s">
        <v>576</v>
      </c>
      <c r="H3777" s="13">
        <v>26762.9</v>
      </c>
    </row>
    <row r="3778" spans="1:8" x14ac:dyDescent="0.25">
      <c r="A3778" s="10">
        <v>36464</v>
      </c>
      <c r="B3778" s="11" t="s">
        <v>8</v>
      </c>
      <c r="C3778" s="11" t="s">
        <v>9</v>
      </c>
      <c r="D3778" s="11" t="s">
        <v>10</v>
      </c>
      <c r="E3778" s="13" t="s">
        <v>13</v>
      </c>
      <c r="F3778" s="11" t="s">
        <v>126</v>
      </c>
      <c r="G3778" s="11" t="s">
        <v>599</v>
      </c>
      <c r="H3778" s="13">
        <v>3838.8</v>
      </c>
    </row>
    <row r="3779" spans="1:8" x14ac:dyDescent="0.25">
      <c r="A3779" s="10">
        <v>36464</v>
      </c>
      <c r="B3779" s="11" t="s">
        <v>8</v>
      </c>
      <c r="C3779" s="11" t="s">
        <v>9</v>
      </c>
      <c r="D3779" s="11" t="s">
        <v>10</v>
      </c>
      <c r="E3779" s="13" t="s">
        <v>13</v>
      </c>
      <c r="F3779" s="11" t="s">
        <v>126</v>
      </c>
      <c r="G3779" s="11" t="s">
        <v>613</v>
      </c>
      <c r="H3779" s="13">
        <v>100</v>
      </c>
    </row>
    <row r="3780" spans="1:8" x14ac:dyDescent="0.25">
      <c r="A3780" s="10">
        <v>36464</v>
      </c>
      <c r="B3780" s="11" t="s">
        <v>8</v>
      </c>
      <c r="C3780" s="11" t="s">
        <v>9</v>
      </c>
      <c r="D3780" s="11" t="s">
        <v>10</v>
      </c>
      <c r="E3780" s="13" t="s">
        <v>13</v>
      </c>
      <c r="F3780" s="11" t="s">
        <v>126</v>
      </c>
      <c r="G3780" s="11" t="s">
        <v>570</v>
      </c>
      <c r="H3780" s="13">
        <v>1529</v>
      </c>
    </row>
    <row r="3781" spans="1:8" x14ac:dyDescent="0.25">
      <c r="A3781" s="10">
        <v>36464</v>
      </c>
      <c r="B3781" s="11" t="s">
        <v>8</v>
      </c>
      <c r="C3781" s="11" t="s">
        <v>9</v>
      </c>
      <c r="D3781" s="11" t="s">
        <v>10</v>
      </c>
      <c r="E3781" s="13" t="s">
        <v>188</v>
      </c>
      <c r="F3781" s="11" t="s">
        <v>188</v>
      </c>
      <c r="G3781" s="11" t="s">
        <v>602</v>
      </c>
      <c r="H3781" s="13">
        <v>1055</v>
      </c>
    </row>
    <row r="3782" spans="1:8" x14ac:dyDescent="0.25">
      <c r="A3782" s="10">
        <v>36464</v>
      </c>
      <c r="B3782" s="11" t="s">
        <v>8</v>
      </c>
      <c r="C3782" s="11" t="s">
        <v>9</v>
      </c>
      <c r="D3782" s="11" t="s">
        <v>10</v>
      </c>
      <c r="E3782" s="13" t="s">
        <v>188</v>
      </c>
      <c r="F3782" s="11" t="s">
        <v>188</v>
      </c>
      <c r="G3782" s="11" t="s">
        <v>187</v>
      </c>
      <c r="H3782" s="13">
        <v>5226.3999999999996</v>
      </c>
    </row>
    <row r="3783" spans="1:8" x14ac:dyDescent="0.25">
      <c r="A3783" s="10">
        <v>36464</v>
      </c>
      <c r="B3783" s="11" t="s">
        <v>8</v>
      </c>
      <c r="C3783" s="11" t="s">
        <v>463</v>
      </c>
      <c r="D3783" s="11" t="s">
        <v>464</v>
      </c>
      <c r="E3783" s="13" t="s">
        <v>89</v>
      </c>
      <c r="F3783" s="11" t="s">
        <v>102</v>
      </c>
      <c r="G3783" s="11" t="s">
        <v>103</v>
      </c>
      <c r="H3783" s="13">
        <v>340</v>
      </c>
    </row>
    <row r="3784" spans="1:8" x14ac:dyDescent="0.25">
      <c r="A3784" s="10">
        <v>36464</v>
      </c>
      <c r="B3784" s="11" t="s">
        <v>8</v>
      </c>
      <c r="C3784" s="11" t="s">
        <v>463</v>
      </c>
      <c r="D3784" s="11" t="s">
        <v>464</v>
      </c>
      <c r="E3784" s="13" t="s">
        <v>13</v>
      </c>
      <c r="F3784" s="11" t="s">
        <v>71</v>
      </c>
      <c r="G3784" s="11" t="s">
        <v>200</v>
      </c>
      <c r="H3784" s="13">
        <v>525</v>
      </c>
    </row>
    <row r="3785" spans="1:8" x14ac:dyDescent="0.25">
      <c r="A3785" s="10">
        <v>36464</v>
      </c>
      <c r="B3785" s="11" t="s">
        <v>97</v>
      </c>
      <c r="C3785" s="11" t="s">
        <v>98</v>
      </c>
      <c r="D3785" s="11" t="s">
        <v>239</v>
      </c>
      <c r="E3785" s="13" t="s">
        <v>610</v>
      </c>
      <c r="F3785" s="11" t="s">
        <v>612</v>
      </c>
      <c r="G3785" s="11" t="s">
        <v>612</v>
      </c>
      <c r="H3785" s="13">
        <v>450</v>
      </c>
    </row>
    <row r="3786" spans="1:8" x14ac:dyDescent="0.25">
      <c r="A3786" s="10">
        <v>36464</v>
      </c>
      <c r="B3786" s="11" t="s">
        <v>97</v>
      </c>
      <c r="C3786" s="11" t="s">
        <v>98</v>
      </c>
      <c r="D3786" s="11" t="s">
        <v>462</v>
      </c>
      <c r="E3786" s="13" t="s">
        <v>89</v>
      </c>
      <c r="F3786" s="11" t="s">
        <v>102</v>
      </c>
      <c r="G3786" s="11" t="s">
        <v>103</v>
      </c>
      <c r="H3786" s="13">
        <v>587.9</v>
      </c>
    </row>
    <row r="3787" spans="1:8" x14ac:dyDescent="0.25">
      <c r="A3787" s="10">
        <v>36464</v>
      </c>
      <c r="B3787" s="11" t="s">
        <v>97</v>
      </c>
      <c r="C3787" s="11" t="s">
        <v>98</v>
      </c>
      <c r="D3787" s="11" t="s">
        <v>99</v>
      </c>
      <c r="E3787" s="13" t="s">
        <v>13</v>
      </c>
      <c r="F3787" s="11" t="s">
        <v>71</v>
      </c>
      <c r="G3787" s="11" t="s">
        <v>230</v>
      </c>
      <c r="H3787" s="13">
        <v>100</v>
      </c>
    </row>
    <row r="3788" spans="1:8" x14ac:dyDescent="0.25">
      <c r="A3788" s="10">
        <v>36464</v>
      </c>
      <c r="B3788" s="11" t="s">
        <v>97</v>
      </c>
      <c r="C3788" s="11" t="s">
        <v>98</v>
      </c>
      <c r="D3788" s="11" t="s">
        <v>467</v>
      </c>
      <c r="E3788" s="13" t="s">
        <v>89</v>
      </c>
      <c r="F3788" s="11" t="s">
        <v>90</v>
      </c>
      <c r="G3788" s="11" t="s">
        <v>90</v>
      </c>
      <c r="H3788" s="13">
        <v>250</v>
      </c>
    </row>
    <row r="3789" spans="1:8" x14ac:dyDescent="0.25">
      <c r="A3789" s="10">
        <v>36464</v>
      </c>
      <c r="B3789" s="11" t="s">
        <v>97</v>
      </c>
      <c r="C3789" s="11" t="s">
        <v>98</v>
      </c>
      <c r="D3789" s="11" t="s">
        <v>469</v>
      </c>
      <c r="E3789" s="13" t="s">
        <v>13</v>
      </c>
      <c r="F3789" s="11" t="s">
        <v>11</v>
      </c>
      <c r="G3789" s="11" t="s">
        <v>150</v>
      </c>
      <c r="H3789" s="13">
        <v>230</v>
      </c>
    </row>
    <row r="3790" spans="1:8" x14ac:dyDescent="0.25">
      <c r="A3790" s="10">
        <v>36464</v>
      </c>
      <c r="B3790" s="11" t="s">
        <v>97</v>
      </c>
      <c r="C3790" s="11" t="s">
        <v>67</v>
      </c>
      <c r="D3790" s="11" t="s">
        <v>500</v>
      </c>
      <c r="E3790" s="13" t="s">
        <v>13</v>
      </c>
      <c r="F3790" s="11" t="s">
        <v>19</v>
      </c>
      <c r="G3790" s="11" t="s">
        <v>574</v>
      </c>
      <c r="H3790" s="13">
        <v>100</v>
      </c>
    </row>
    <row r="3791" spans="1:8" x14ac:dyDescent="0.25">
      <c r="A3791" s="10">
        <v>36464</v>
      </c>
      <c r="B3791" s="11" t="s">
        <v>97</v>
      </c>
      <c r="C3791" s="11" t="s">
        <v>67</v>
      </c>
      <c r="D3791" s="11" t="s">
        <v>499</v>
      </c>
      <c r="E3791" s="13" t="s">
        <v>13</v>
      </c>
      <c r="F3791" s="11" t="s">
        <v>11</v>
      </c>
      <c r="G3791" s="11" t="s">
        <v>150</v>
      </c>
      <c r="H3791" s="13">
        <v>253.2</v>
      </c>
    </row>
    <row r="3792" spans="1:8" x14ac:dyDescent="0.25">
      <c r="A3792" s="10">
        <v>36464</v>
      </c>
      <c r="B3792" s="11" t="s">
        <v>97</v>
      </c>
      <c r="C3792" s="11" t="s">
        <v>67</v>
      </c>
      <c r="D3792" s="11" t="s">
        <v>499</v>
      </c>
      <c r="E3792" s="13" t="s">
        <v>13</v>
      </c>
      <c r="F3792" s="11" t="s">
        <v>11</v>
      </c>
      <c r="G3792" s="11" t="s">
        <v>576</v>
      </c>
      <c r="H3792" s="13">
        <v>391.6</v>
      </c>
    </row>
    <row r="3793" spans="1:8" x14ac:dyDescent="0.25">
      <c r="A3793" s="10">
        <v>36464</v>
      </c>
      <c r="B3793" s="11" t="s">
        <v>97</v>
      </c>
      <c r="C3793" s="11" t="s">
        <v>130</v>
      </c>
      <c r="D3793" s="11" t="s">
        <v>288</v>
      </c>
      <c r="E3793" s="13" t="s">
        <v>13</v>
      </c>
      <c r="F3793" s="11" t="s">
        <v>11</v>
      </c>
      <c r="G3793" s="11" t="s">
        <v>576</v>
      </c>
      <c r="H3793" s="13">
        <v>318.39999999999998</v>
      </c>
    </row>
    <row r="3794" spans="1:8" x14ac:dyDescent="0.25">
      <c r="A3794" s="10">
        <v>36464</v>
      </c>
      <c r="B3794" s="11" t="s">
        <v>97</v>
      </c>
      <c r="C3794" s="11" t="s">
        <v>130</v>
      </c>
      <c r="D3794" s="11" t="s">
        <v>466</v>
      </c>
      <c r="E3794" s="13" t="s">
        <v>13</v>
      </c>
      <c r="F3794" s="11" t="s">
        <v>138</v>
      </c>
      <c r="G3794" s="11" t="s">
        <v>585</v>
      </c>
      <c r="H3794" s="13">
        <v>500</v>
      </c>
    </row>
    <row r="3795" spans="1:8" x14ac:dyDescent="0.25">
      <c r="A3795" s="10">
        <v>36494</v>
      </c>
      <c r="B3795" s="11" t="s">
        <v>8</v>
      </c>
      <c r="C3795" s="11" t="s">
        <v>67</v>
      </c>
      <c r="D3795" s="11" t="s">
        <v>459</v>
      </c>
      <c r="E3795" s="13" t="s">
        <v>89</v>
      </c>
      <c r="F3795" s="11" t="s">
        <v>577</v>
      </c>
      <c r="G3795" s="11" t="s">
        <v>609</v>
      </c>
      <c r="H3795" s="13">
        <v>135</v>
      </c>
    </row>
    <row r="3796" spans="1:8" x14ac:dyDescent="0.25">
      <c r="A3796" s="10">
        <v>36494</v>
      </c>
      <c r="B3796" s="11" t="s">
        <v>8</v>
      </c>
      <c r="C3796" s="11" t="s">
        <v>67</v>
      </c>
      <c r="D3796" s="11" t="s">
        <v>459</v>
      </c>
      <c r="E3796" s="13" t="s">
        <v>13</v>
      </c>
      <c r="F3796" s="11" t="s">
        <v>111</v>
      </c>
      <c r="G3796" s="11" t="s">
        <v>356</v>
      </c>
      <c r="H3796" s="13">
        <v>360</v>
      </c>
    </row>
    <row r="3797" spans="1:8" x14ac:dyDescent="0.25">
      <c r="A3797" s="10">
        <v>36494</v>
      </c>
      <c r="B3797" s="11" t="s">
        <v>8</v>
      </c>
      <c r="C3797" s="11" t="s">
        <v>67</v>
      </c>
      <c r="D3797" s="11" t="s">
        <v>455</v>
      </c>
      <c r="E3797" s="13" t="s">
        <v>13</v>
      </c>
      <c r="F3797" s="11" t="s">
        <v>126</v>
      </c>
      <c r="G3797" s="11" t="s">
        <v>570</v>
      </c>
      <c r="H3797" s="13">
        <v>315</v>
      </c>
    </row>
    <row r="3798" spans="1:8" x14ac:dyDescent="0.25">
      <c r="A3798" s="10">
        <v>36494</v>
      </c>
      <c r="B3798" s="11" t="s">
        <v>8</v>
      </c>
      <c r="C3798" s="11" t="s">
        <v>67</v>
      </c>
      <c r="D3798" s="11" t="s">
        <v>160</v>
      </c>
      <c r="E3798" s="13" t="s">
        <v>13</v>
      </c>
      <c r="F3798" s="11" t="s">
        <v>11</v>
      </c>
      <c r="G3798" s="11" t="s">
        <v>576</v>
      </c>
      <c r="H3798" s="13">
        <v>160</v>
      </c>
    </row>
    <row r="3799" spans="1:8" x14ac:dyDescent="0.25">
      <c r="A3799" s="10">
        <v>36494</v>
      </c>
      <c r="B3799" s="11" t="s">
        <v>8</v>
      </c>
      <c r="C3799" s="11" t="s">
        <v>67</v>
      </c>
      <c r="D3799" s="11" t="s">
        <v>456</v>
      </c>
      <c r="E3799" s="13" t="s">
        <v>13</v>
      </c>
      <c r="F3799" s="11" t="s">
        <v>11</v>
      </c>
      <c r="G3799" s="11" t="s">
        <v>150</v>
      </c>
      <c r="H3799" s="13">
        <v>962</v>
      </c>
    </row>
    <row r="3800" spans="1:8" x14ac:dyDescent="0.25">
      <c r="A3800" s="10">
        <v>36494</v>
      </c>
      <c r="B3800" s="11" t="s">
        <v>8</v>
      </c>
      <c r="C3800" s="11" t="s">
        <v>67</v>
      </c>
      <c r="D3800" s="11" t="s">
        <v>68</v>
      </c>
      <c r="E3800" s="13" t="s">
        <v>13</v>
      </c>
      <c r="F3800" s="11" t="s">
        <v>11</v>
      </c>
      <c r="G3800" s="11" t="s">
        <v>576</v>
      </c>
      <c r="H3800" s="13">
        <v>464.6</v>
      </c>
    </row>
    <row r="3801" spans="1:8" x14ac:dyDescent="0.25">
      <c r="A3801" s="10">
        <v>36494</v>
      </c>
      <c r="B3801" s="11" t="s">
        <v>8</v>
      </c>
      <c r="C3801" s="11" t="s">
        <v>67</v>
      </c>
      <c r="D3801" s="11" t="s">
        <v>468</v>
      </c>
      <c r="E3801" s="13" t="s">
        <v>13</v>
      </c>
      <c r="F3801" s="11" t="s">
        <v>138</v>
      </c>
      <c r="G3801" s="11" t="s">
        <v>139</v>
      </c>
      <c r="H3801" s="13">
        <v>563.70000000000005</v>
      </c>
    </row>
    <row r="3802" spans="1:8" x14ac:dyDescent="0.25">
      <c r="A3802" s="10">
        <v>36494</v>
      </c>
      <c r="B3802" s="11" t="s">
        <v>8</v>
      </c>
      <c r="C3802" s="11" t="s">
        <v>67</v>
      </c>
      <c r="D3802" s="11" t="s">
        <v>457</v>
      </c>
      <c r="E3802" s="13" t="s">
        <v>13</v>
      </c>
      <c r="F3802" s="11" t="s">
        <v>126</v>
      </c>
      <c r="G3802" s="11" t="s">
        <v>570</v>
      </c>
      <c r="H3802" s="13">
        <v>475</v>
      </c>
    </row>
    <row r="3803" spans="1:8" x14ac:dyDescent="0.25">
      <c r="A3803" s="10">
        <v>36494</v>
      </c>
      <c r="B3803" s="11" t="s">
        <v>8</v>
      </c>
      <c r="C3803" s="11" t="s">
        <v>67</v>
      </c>
      <c r="D3803" s="11" t="s">
        <v>501</v>
      </c>
      <c r="E3803" s="13" t="s">
        <v>13</v>
      </c>
      <c r="F3803" s="11" t="s">
        <v>11</v>
      </c>
      <c r="G3803" s="11" t="s">
        <v>576</v>
      </c>
      <c r="H3803" s="13">
        <v>160</v>
      </c>
    </row>
    <row r="3804" spans="1:8" x14ac:dyDescent="0.25">
      <c r="A3804" s="10">
        <v>36494</v>
      </c>
      <c r="B3804" s="11" t="s">
        <v>8</v>
      </c>
      <c r="C3804" s="11" t="s">
        <v>67</v>
      </c>
      <c r="D3804" s="11" t="s">
        <v>328</v>
      </c>
      <c r="E3804" s="13" t="s">
        <v>13</v>
      </c>
      <c r="F3804" s="11" t="s">
        <v>71</v>
      </c>
      <c r="G3804" s="11" t="s">
        <v>69</v>
      </c>
      <c r="H3804" s="13">
        <v>125</v>
      </c>
    </row>
    <row r="3805" spans="1:8" x14ac:dyDescent="0.25">
      <c r="A3805" s="10">
        <v>36494</v>
      </c>
      <c r="B3805" s="11" t="s">
        <v>8</v>
      </c>
      <c r="C3805" s="11" t="s">
        <v>67</v>
      </c>
      <c r="D3805" s="11" t="s">
        <v>328</v>
      </c>
      <c r="E3805" s="13" t="s">
        <v>13</v>
      </c>
      <c r="F3805" s="11" t="s">
        <v>571</v>
      </c>
      <c r="G3805" s="11" t="s">
        <v>572</v>
      </c>
      <c r="H3805" s="13">
        <v>350</v>
      </c>
    </row>
    <row r="3806" spans="1:8" x14ac:dyDescent="0.25">
      <c r="A3806" s="10">
        <v>36494</v>
      </c>
      <c r="B3806" s="11" t="s">
        <v>8</v>
      </c>
      <c r="C3806" s="11" t="s">
        <v>67</v>
      </c>
      <c r="D3806" s="11" t="s">
        <v>328</v>
      </c>
      <c r="E3806" s="13" t="s">
        <v>13</v>
      </c>
      <c r="F3806" s="11" t="s">
        <v>19</v>
      </c>
      <c r="G3806" s="11" t="s">
        <v>573</v>
      </c>
      <c r="H3806" s="13">
        <v>2296.4</v>
      </c>
    </row>
    <row r="3807" spans="1:8" x14ac:dyDescent="0.25">
      <c r="A3807" s="10">
        <v>36494</v>
      </c>
      <c r="B3807" s="11" t="s">
        <v>8</v>
      </c>
      <c r="C3807" s="11" t="s">
        <v>67</v>
      </c>
      <c r="D3807" s="11" t="s">
        <v>328</v>
      </c>
      <c r="E3807" s="13" t="s">
        <v>13</v>
      </c>
      <c r="F3807" s="11" t="s">
        <v>19</v>
      </c>
      <c r="G3807" s="11" t="s">
        <v>21</v>
      </c>
      <c r="H3807" s="13">
        <v>110</v>
      </c>
    </row>
    <row r="3808" spans="1:8" x14ac:dyDescent="0.25">
      <c r="A3808" s="10">
        <v>36494</v>
      </c>
      <c r="B3808" s="11" t="s">
        <v>8</v>
      </c>
      <c r="C3808" s="11" t="s">
        <v>67</v>
      </c>
      <c r="D3808" s="11" t="s">
        <v>328</v>
      </c>
      <c r="E3808" s="13" t="s">
        <v>13</v>
      </c>
      <c r="F3808" s="11" t="s">
        <v>34</v>
      </c>
      <c r="G3808" s="11" t="s">
        <v>36</v>
      </c>
      <c r="H3808" s="13">
        <v>300</v>
      </c>
    </row>
    <row r="3809" spans="1:8" x14ac:dyDescent="0.25">
      <c r="A3809" s="10">
        <v>36494</v>
      </c>
      <c r="B3809" s="11" t="s">
        <v>8</v>
      </c>
      <c r="C3809" s="11" t="s">
        <v>67</v>
      </c>
      <c r="D3809" s="11" t="s">
        <v>328</v>
      </c>
      <c r="E3809" s="13" t="s">
        <v>13</v>
      </c>
      <c r="F3809" s="11" t="s">
        <v>11</v>
      </c>
      <c r="G3809" s="11" t="s">
        <v>150</v>
      </c>
      <c r="H3809" s="13">
        <v>808</v>
      </c>
    </row>
    <row r="3810" spans="1:8" x14ac:dyDescent="0.25">
      <c r="A3810" s="10">
        <v>36494</v>
      </c>
      <c r="B3810" s="11" t="s">
        <v>8</v>
      </c>
      <c r="C3810" s="11" t="s">
        <v>67</v>
      </c>
      <c r="D3810" s="11" t="s">
        <v>328</v>
      </c>
      <c r="E3810" s="13" t="s">
        <v>13</v>
      </c>
      <c r="F3810" s="11" t="s">
        <v>11</v>
      </c>
      <c r="G3810" s="11" t="s">
        <v>576</v>
      </c>
      <c r="H3810" s="13">
        <v>1521.9</v>
      </c>
    </row>
    <row r="3811" spans="1:8" x14ac:dyDescent="0.25">
      <c r="A3811" s="10">
        <v>36494</v>
      </c>
      <c r="B3811" s="11" t="s">
        <v>8</v>
      </c>
      <c r="C3811" s="11" t="s">
        <v>67</v>
      </c>
      <c r="D3811" s="11" t="s">
        <v>328</v>
      </c>
      <c r="E3811" s="13" t="s">
        <v>13</v>
      </c>
      <c r="F3811" s="11" t="s">
        <v>126</v>
      </c>
      <c r="G3811" s="11" t="s">
        <v>570</v>
      </c>
      <c r="H3811" s="13">
        <v>174.5</v>
      </c>
    </row>
    <row r="3812" spans="1:8" x14ac:dyDescent="0.25">
      <c r="A3812" s="10">
        <v>36494</v>
      </c>
      <c r="B3812" s="11" t="s">
        <v>8</v>
      </c>
      <c r="C3812" s="11" t="s">
        <v>9</v>
      </c>
      <c r="D3812" s="11" t="s">
        <v>251</v>
      </c>
      <c r="E3812" s="13" t="s">
        <v>13</v>
      </c>
      <c r="F3812" s="11" t="s">
        <v>161</v>
      </c>
      <c r="G3812" s="11" t="s">
        <v>162</v>
      </c>
      <c r="H3812" s="13">
        <v>426.6</v>
      </c>
    </row>
    <row r="3813" spans="1:8" x14ac:dyDescent="0.25">
      <c r="A3813" s="10">
        <v>36494</v>
      </c>
      <c r="B3813" s="11" t="s">
        <v>8</v>
      </c>
      <c r="C3813" s="11" t="s">
        <v>9</v>
      </c>
      <c r="D3813" s="11" t="s">
        <v>153</v>
      </c>
      <c r="E3813" s="13" t="s">
        <v>13</v>
      </c>
      <c r="F3813" s="11" t="s">
        <v>71</v>
      </c>
      <c r="G3813" s="11" t="s">
        <v>575</v>
      </c>
      <c r="H3813" s="13">
        <v>357</v>
      </c>
    </row>
    <row r="3814" spans="1:8" x14ac:dyDescent="0.25">
      <c r="A3814" s="10">
        <v>36494</v>
      </c>
      <c r="B3814" s="11" t="s">
        <v>8</v>
      </c>
      <c r="C3814" s="11" t="s">
        <v>9</v>
      </c>
      <c r="D3814" s="11" t="s">
        <v>153</v>
      </c>
      <c r="E3814" s="13" t="s">
        <v>13</v>
      </c>
      <c r="F3814" s="11" t="s">
        <v>71</v>
      </c>
      <c r="G3814" s="11" t="s">
        <v>69</v>
      </c>
      <c r="H3814" s="13">
        <v>180</v>
      </c>
    </row>
    <row r="3815" spans="1:8" x14ac:dyDescent="0.25">
      <c r="A3815" s="10">
        <v>36494</v>
      </c>
      <c r="B3815" s="11" t="s">
        <v>8</v>
      </c>
      <c r="C3815" s="11" t="s">
        <v>9</v>
      </c>
      <c r="D3815" s="11" t="s">
        <v>153</v>
      </c>
      <c r="E3815" s="13" t="s">
        <v>13</v>
      </c>
      <c r="F3815" s="11" t="s">
        <v>71</v>
      </c>
      <c r="G3815" s="11" t="s">
        <v>230</v>
      </c>
      <c r="H3815" s="13">
        <v>2159.9</v>
      </c>
    </row>
    <row r="3816" spans="1:8" x14ac:dyDescent="0.25">
      <c r="A3816" s="10">
        <v>36494</v>
      </c>
      <c r="B3816" s="11" t="s">
        <v>8</v>
      </c>
      <c r="C3816" s="11" t="s">
        <v>9</v>
      </c>
      <c r="D3816" s="11" t="s">
        <v>153</v>
      </c>
      <c r="E3816" s="13" t="s">
        <v>13</v>
      </c>
      <c r="F3816" s="11" t="s">
        <v>71</v>
      </c>
      <c r="G3816" s="11" t="s">
        <v>200</v>
      </c>
      <c r="H3816" s="13">
        <v>600</v>
      </c>
    </row>
    <row r="3817" spans="1:8" x14ac:dyDescent="0.25">
      <c r="A3817" s="10">
        <v>36494</v>
      </c>
      <c r="B3817" s="11" t="s">
        <v>8</v>
      </c>
      <c r="C3817" s="11" t="s">
        <v>9</v>
      </c>
      <c r="D3817" s="11" t="s">
        <v>153</v>
      </c>
      <c r="E3817" s="13" t="s">
        <v>13</v>
      </c>
      <c r="F3817" s="11" t="s">
        <v>71</v>
      </c>
      <c r="G3817" s="11" t="s">
        <v>117</v>
      </c>
      <c r="H3817" s="13">
        <v>340</v>
      </c>
    </row>
    <row r="3818" spans="1:8" x14ac:dyDescent="0.25">
      <c r="A3818" s="10">
        <v>36494</v>
      </c>
      <c r="B3818" s="11" t="s">
        <v>8</v>
      </c>
      <c r="C3818" s="11" t="s">
        <v>9</v>
      </c>
      <c r="D3818" s="11" t="s">
        <v>153</v>
      </c>
      <c r="E3818" s="13" t="s">
        <v>13</v>
      </c>
      <c r="F3818" s="11" t="s">
        <v>161</v>
      </c>
      <c r="G3818" s="11" t="s">
        <v>162</v>
      </c>
      <c r="H3818" s="13">
        <v>367.5</v>
      </c>
    </row>
    <row r="3819" spans="1:8" x14ac:dyDescent="0.25">
      <c r="A3819" s="10">
        <v>36494</v>
      </c>
      <c r="B3819" s="11" t="s">
        <v>8</v>
      </c>
      <c r="C3819" s="11" t="s">
        <v>9</v>
      </c>
      <c r="D3819" s="11" t="s">
        <v>153</v>
      </c>
      <c r="E3819" s="13" t="s">
        <v>13</v>
      </c>
      <c r="F3819" s="11" t="s">
        <v>161</v>
      </c>
      <c r="G3819" s="11" t="s">
        <v>167</v>
      </c>
      <c r="H3819" s="13">
        <v>264.89999999999998</v>
      </c>
    </row>
    <row r="3820" spans="1:8" x14ac:dyDescent="0.25">
      <c r="A3820" s="10">
        <v>36494</v>
      </c>
      <c r="B3820" s="11" t="s">
        <v>8</v>
      </c>
      <c r="C3820" s="11" t="s">
        <v>9</v>
      </c>
      <c r="D3820" s="11" t="s">
        <v>153</v>
      </c>
      <c r="E3820" s="13" t="s">
        <v>13</v>
      </c>
      <c r="F3820" s="11" t="s">
        <v>571</v>
      </c>
      <c r="G3820" s="11" t="s">
        <v>364</v>
      </c>
      <c r="H3820" s="13">
        <v>285</v>
      </c>
    </row>
    <row r="3821" spans="1:8" x14ac:dyDescent="0.25">
      <c r="A3821" s="10">
        <v>36494</v>
      </c>
      <c r="B3821" s="11" t="s">
        <v>8</v>
      </c>
      <c r="C3821" s="11" t="s">
        <v>9</v>
      </c>
      <c r="D3821" s="11" t="s">
        <v>153</v>
      </c>
      <c r="E3821" s="13" t="s">
        <v>13</v>
      </c>
      <c r="F3821" s="11" t="s">
        <v>138</v>
      </c>
      <c r="G3821" s="11" t="s">
        <v>205</v>
      </c>
      <c r="H3821" s="13">
        <v>1374.9</v>
      </c>
    </row>
    <row r="3822" spans="1:8" x14ac:dyDescent="0.25">
      <c r="A3822" s="10">
        <v>36494</v>
      </c>
      <c r="B3822" s="11" t="s">
        <v>8</v>
      </c>
      <c r="C3822" s="11" t="s">
        <v>9</v>
      </c>
      <c r="D3822" s="11" t="s">
        <v>153</v>
      </c>
      <c r="E3822" s="13" t="s">
        <v>13</v>
      </c>
      <c r="F3822" s="11" t="s">
        <v>19</v>
      </c>
      <c r="G3822" s="11" t="s">
        <v>589</v>
      </c>
      <c r="H3822" s="13">
        <v>200</v>
      </c>
    </row>
    <row r="3823" spans="1:8" x14ac:dyDescent="0.25">
      <c r="A3823" s="10">
        <v>36494</v>
      </c>
      <c r="B3823" s="11" t="s">
        <v>8</v>
      </c>
      <c r="C3823" s="11" t="s">
        <v>9</v>
      </c>
      <c r="D3823" s="11" t="s">
        <v>153</v>
      </c>
      <c r="E3823" s="13" t="s">
        <v>13</v>
      </c>
      <c r="F3823" s="11" t="s">
        <v>19</v>
      </c>
      <c r="G3823" s="11" t="s">
        <v>573</v>
      </c>
      <c r="H3823" s="13">
        <v>1815</v>
      </c>
    </row>
    <row r="3824" spans="1:8" x14ac:dyDescent="0.25">
      <c r="A3824" s="10">
        <v>36494</v>
      </c>
      <c r="B3824" s="11" t="s">
        <v>8</v>
      </c>
      <c r="C3824" s="11" t="s">
        <v>9</v>
      </c>
      <c r="D3824" s="11" t="s">
        <v>153</v>
      </c>
      <c r="E3824" s="13" t="s">
        <v>13</v>
      </c>
      <c r="F3824" s="11" t="s">
        <v>14</v>
      </c>
      <c r="G3824" s="11" t="s">
        <v>94</v>
      </c>
      <c r="H3824" s="13">
        <v>200</v>
      </c>
    </row>
    <row r="3825" spans="1:8" x14ac:dyDescent="0.25">
      <c r="A3825" s="10">
        <v>36494</v>
      </c>
      <c r="B3825" s="11" t="s">
        <v>8</v>
      </c>
      <c r="C3825" s="11" t="s">
        <v>9</v>
      </c>
      <c r="D3825" s="11" t="s">
        <v>153</v>
      </c>
      <c r="E3825" s="13" t="s">
        <v>13</v>
      </c>
      <c r="F3825" s="11" t="s">
        <v>11</v>
      </c>
      <c r="G3825" s="11" t="s">
        <v>150</v>
      </c>
      <c r="H3825" s="13">
        <v>3030</v>
      </c>
    </row>
    <row r="3826" spans="1:8" x14ac:dyDescent="0.25">
      <c r="A3826" s="10">
        <v>36494</v>
      </c>
      <c r="B3826" s="11" t="s">
        <v>8</v>
      </c>
      <c r="C3826" s="11" t="s">
        <v>9</v>
      </c>
      <c r="D3826" s="11" t="s">
        <v>153</v>
      </c>
      <c r="E3826" s="13" t="s">
        <v>13</v>
      </c>
      <c r="F3826" s="11" t="s">
        <v>11</v>
      </c>
      <c r="G3826" s="11" t="s">
        <v>576</v>
      </c>
      <c r="H3826" s="13">
        <v>1721</v>
      </c>
    </row>
    <row r="3827" spans="1:8" x14ac:dyDescent="0.25">
      <c r="A3827" s="10">
        <v>36494</v>
      </c>
      <c r="B3827" s="11" t="s">
        <v>8</v>
      </c>
      <c r="C3827" s="11" t="s">
        <v>9</v>
      </c>
      <c r="D3827" s="11" t="s">
        <v>153</v>
      </c>
      <c r="E3827" s="13" t="s">
        <v>13</v>
      </c>
      <c r="F3827" s="11" t="s">
        <v>126</v>
      </c>
      <c r="G3827" s="11" t="s">
        <v>570</v>
      </c>
      <c r="H3827" s="13">
        <v>225</v>
      </c>
    </row>
    <row r="3828" spans="1:8" x14ac:dyDescent="0.25">
      <c r="A3828" s="10">
        <v>36494</v>
      </c>
      <c r="B3828" s="11" t="s">
        <v>8</v>
      </c>
      <c r="C3828" s="11" t="s">
        <v>9</v>
      </c>
      <c r="D3828" s="11" t="s">
        <v>10</v>
      </c>
      <c r="E3828" s="13" t="s">
        <v>89</v>
      </c>
      <c r="F3828" s="11" t="s">
        <v>90</v>
      </c>
      <c r="G3828" s="11" t="s">
        <v>90</v>
      </c>
      <c r="H3828" s="13">
        <v>2690</v>
      </c>
    </row>
    <row r="3829" spans="1:8" x14ac:dyDescent="0.25">
      <c r="A3829" s="10">
        <v>36494</v>
      </c>
      <c r="B3829" s="11" t="s">
        <v>8</v>
      </c>
      <c r="C3829" s="11" t="s">
        <v>9</v>
      </c>
      <c r="D3829" s="11" t="s">
        <v>10</v>
      </c>
      <c r="E3829" s="13" t="s">
        <v>89</v>
      </c>
      <c r="F3829" s="11" t="s">
        <v>102</v>
      </c>
      <c r="G3829" s="11" t="s">
        <v>106</v>
      </c>
      <c r="H3829" s="13">
        <v>2757.5</v>
      </c>
    </row>
    <row r="3830" spans="1:8" x14ac:dyDescent="0.25">
      <c r="A3830" s="10">
        <v>36494</v>
      </c>
      <c r="B3830" s="11" t="s">
        <v>8</v>
      </c>
      <c r="C3830" s="11" t="s">
        <v>9</v>
      </c>
      <c r="D3830" s="11" t="s">
        <v>10</v>
      </c>
      <c r="E3830" s="13" t="s">
        <v>89</v>
      </c>
      <c r="F3830" s="11" t="s">
        <v>102</v>
      </c>
      <c r="G3830" s="11" t="s">
        <v>103</v>
      </c>
      <c r="H3830" s="13">
        <v>4520.8</v>
      </c>
    </row>
    <row r="3831" spans="1:8" x14ac:dyDescent="0.25">
      <c r="A3831" s="10">
        <v>36494</v>
      </c>
      <c r="B3831" s="11" t="s">
        <v>8</v>
      </c>
      <c r="C3831" s="11" t="s">
        <v>9</v>
      </c>
      <c r="D3831" s="11" t="s">
        <v>10</v>
      </c>
      <c r="E3831" s="13" t="s">
        <v>89</v>
      </c>
      <c r="F3831" s="11" t="s">
        <v>577</v>
      </c>
      <c r="G3831" s="11" t="s">
        <v>578</v>
      </c>
      <c r="H3831" s="13">
        <v>150</v>
      </c>
    </row>
    <row r="3832" spans="1:8" x14ac:dyDescent="0.25">
      <c r="A3832" s="10">
        <v>36494</v>
      </c>
      <c r="B3832" s="11" t="s">
        <v>8</v>
      </c>
      <c r="C3832" s="11" t="s">
        <v>9</v>
      </c>
      <c r="D3832" s="11" t="s">
        <v>10</v>
      </c>
      <c r="E3832" s="13" t="s">
        <v>89</v>
      </c>
      <c r="F3832" s="11" t="s">
        <v>577</v>
      </c>
      <c r="G3832" s="11" t="s">
        <v>606</v>
      </c>
      <c r="H3832" s="13">
        <v>100</v>
      </c>
    </row>
    <row r="3833" spans="1:8" x14ac:dyDescent="0.25">
      <c r="A3833" s="10">
        <v>36494</v>
      </c>
      <c r="B3833" s="11" t="s">
        <v>8</v>
      </c>
      <c r="C3833" s="11" t="s">
        <v>9</v>
      </c>
      <c r="D3833" s="11" t="s">
        <v>10</v>
      </c>
      <c r="E3833" s="13" t="s">
        <v>89</v>
      </c>
      <c r="F3833" s="11" t="s">
        <v>577</v>
      </c>
      <c r="G3833" s="11" t="s">
        <v>569</v>
      </c>
      <c r="H3833" s="13">
        <v>775</v>
      </c>
    </row>
    <row r="3834" spans="1:8" x14ac:dyDescent="0.25">
      <c r="A3834" s="10">
        <v>36494</v>
      </c>
      <c r="B3834" s="11" t="s">
        <v>8</v>
      </c>
      <c r="C3834" s="11" t="s">
        <v>9</v>
      </c>
      <c r="D3834" s="11" t="s">
        <v>10</v>
      </c>
      <c r="E3834" s="13" t="s">
        <v>89</v>
      </c>
      <c r="F3834" s="11" t="s">
        <v>577</v>
      </c>
      <c r="G3834" s="11" t="s">
        <v>609</v>
      </c>
      <c r="H3834" s="13">
        <v>100</v>
      </c>
    </row>
    <row r="3835" spans="1:8" x14ac:dyDescent="0.25">
      <c r="A3835" s="10">
        <v>36494</v>
      </c>
      <c r="B3835" s="11" t="s">
        <v>8</v>
      </c>
      <c r="C3835" s="11" t="s">
        <v>9</v>
      </c>
      <c r="D3835" s="11" t="s">
        <v>10</v>
      </c>
      <c r="E3835" s="13" t="s">
        <v>13</v>
      </c>
      <c r="F3835" s="11" t="s">
        <v>29</v>
      </c>
      <c r="G3835" s="11" t="s">
        <v>579</v>
      </c>
      <c r="H3835" s="13">
        <v>300</v>
      </c>
    </row>
    <row r="3836" spans="1:8" x14ac:dyDescent="0.25">
      <c r="A3836" s="10">
        <v>36494</v>
      </c>
      <c r="B3836" s="11" t="s">
        <v>8</v>
      </c>
      <c r="C3836" s="11" t="s">
        <v>9</v>
      </c>
      <c r="D3836" s="11" t="s">
        <v>10</v>
      </c>
      <c r="E3836" s="13" t="s">
        <v>13</v>
      </c>
      <c r="F3836" s="11" t="s">
        <v>29</v>
      </c>
      <c r="G3836" s="11" t="s">
        <v>30</v>
      </c>
      <c r="H3836" s="13">
        <v>5617.9</v>
      </c>
    </row>
    <row r="3837" spans="1:8" x14ac:dyDescent="0.25">
      <c r="A3837" s="10">
        <v>36494</v>
      </c>
      <c r="B3837" s="11" t="s">
        <v>8</v>
      </c>
      <c r="C3837" s="11" t="s">
        <v>9</v>
      </c>
      <c r="D3837" s="11" t="s">
        <v>10</v>
      </c>
      <c r="E3837" s="13" t="s">
        <v>13</v>
      </c>
      <c r="F3837" s="11" t="s">
        <v>29</v>
      </c>
      <c r="G3837" s="11" t="s">
        <v>607</v>
      </c>
      <c r="H3837" s="13">
        <v>200</v>
      </c>
    </row>
    <row r="3838" spans="1:8" x14ac:dyDescent="0.25">
      <c r="A3838" s="10">
        <v>36494</v>
      </c>
      <c r="B3838" s="11" t="s">
        <v>8</v>
      </c>
      <c r="C3838" s="11" t="s">
        <v>9</v>
      </c>
      <c r="D3838" s="11" t="s">
        <v>10</v>
      </c>
      <c r="E3838" s="13" t="s">
        <v>13</v>
      </c>
      <c r="F3838" s="11" t="s">
        <v>71</v>
      </c>
      <c r="G3838" s="11" t="s">
        <v>580</v>
      </c>
      <c r="H3838" s="13">
        <v>5020.5</v>
      </c>
    </row>
    <row r="3839" spans="1:8" x14ac:dyDescent="0.25">
      <c r="A3839" s="10">
        <v>36494</v>
      </c>
      <c r="B3839" s="11" t="s">
        <v>8</v>
      </c>
      <c r="C3839" s="11" t="s">
        <v>9</v>
      </c>
      <c r="D3839" s="11" t="s">
        <v>10</v>
      </c>
      <c r="E3839" s="13" t="s">
        <v>13</v>
      </c>
      <c r="F3839" s="11" t="s">
        <v>71</v>
      </c>
      <c r="G3839" s="11" t="s">
        <v>575</v>
      </c>
      <c r="H3839" s="13">
        <v>3000.3</v>
      </c>
    </row>
    <row r="3840" spans="1:8" x14ac:dyDescent="0.25">
      <c r="A3840" s="10">
        <v>36494</v>
      </c>
      <c r="B3840" s="11" t="s">
        <v>8</v>
      </c>
      <c r="C3840" s="11" t="s">
        <v>9</v>
      </c>
      <c r="D3840" s="11" t="s">
        <v>10</v>
      </c>
      <c r="E3840" s="13" t="s">
        <v>13</v>
      </c>
      <c r="F3840" s="11" t="s">
        <v>71</v>
      </c>
      <c r="G3840" s="11" t="s">
        <v>69</v>
      </c>
      <c r="H3840" s="13">
        <v>6338.8</v>
      </c>
    </row>
    <row r="3841" spans="1:8" x14ac:dyDescent="0.25">
      <c r="A3841" s="10">
        <v>36494</v>
      </c>
      <c r="B3841" s="11" t="s">
        <v>8</v>
      </c>
      <c r="C3841" s="11" t="s">
        <v>9</v>
      </c>
      <c r="D3841" s="11" t="s">
        <v>10</v>
      </c>
      <c r="E3841" s="13" t="s">
        <v>13</v>
      </c>
      <c r="F3841" s="11" t="s">
        <v>71</v>
      </c>
      <c r="G3841" s="11" t="s">
        <v>230</v>
      </c>
      <c r="H3841" s="13">
        <v>1554.6</v>
      </c>
    </row>
    <row r="3842" spans="1:8" x14ac:dyDescent="0.25">
      <c r="A3842" s="10">
        <v>36494</v>
      </c>
      <c r="B3842" s="11" t="s">
        <v>8</v>
      </c>
      <c r="C3842" s="11" t="s">
        <v>9</v>
      </c>
      <c r="D3842" s="11" t="s">
        <v>10</v>
      </c>
      <c r="E3842" s="13" t="s">
        <v>13</v>
      </c>
      <c r="F3842" s="11" t="s">
        <v>71</v>
      </c>
      <c r="G3842" s="11" t="s">
        <v>200</v>
      </c>
      <c r="H3842" s="13">
        <v>2410</v>
      </c>
    </row>
    <row r="3843" spans="1:8" x14ac:dyDescent="0.25">
      <c r="A3843" s="10">
        <v>36494</v>
      </c>
      <c r="B3843" s="11" t="s">
        <v>8</v>
      </c>
      <c r="C3843" s="11" t="s">
        <v>9</v>
      </c>
      <c r="D3843" s="11" t="s">
        <v>10</v>
      </c>
      <c r="E3843" s="13" t="s">
        <v>13</v>
      </c>
      <c r="F3843" s="11" t="s">
        <v>71</v>
      </c>
      <c r="G3843" s="11" t="s">
        <v>117</v>
      </c>
      <c r="H3843" s="13">
        <v>3940.5</v>
      </c>
    </row>
    <row r="3844" spans="1:8" x14ac:dyDescent="0.25">
      <c r="A3844" s="10">
        <v>36494</v>
      </c>
      <c r="B3844" s="11" t="s">
        <v>8</v>
      </c>
      <c r="C3844" s="11" t="s">
        <v>9</v>
      </c>
      <c r="D3844" s="11" t="s">
        <v>10</v>
      </c>
      <c r="E3844" s="13" t="s">
        <v>13</v>
      </c>
      <c r="F3844" s="11" t="s">
        <v>161</v>
      </c>
      <c r="G3844" s="11" t="s">
        <v>581</v>
      </c>
      <c r="H3844" s="13">
        <v>1835</v>
      </c>
    </row>
    <row r="3845" spans="1:8" x14ac:dyDescent="0.25">
      <c r="A3845" s="10">
        <v>36494</v>
      </c>
      <c r="B3845" s="11" t="s">
        <v>8</v>
      </c>
      <c r="C3845" s="11" t="s">
        <v>9</v>
      </c>
      <c r="D3845" s="11" t="s">
        <v>10</v>
      </c>
      <c r="E3845" s="13" t="s">
        <v>13</v>
      </c>
      <c r="F3845" s="11" t="s">
        <v>161</v>
      </c>
      <c r="G3845" s="11" t="s">
        <v>162</v>
      </c>
      <c r="H3845" s="13">
        <v>1719.5</v>
      </c>
    </row>
    <row r="3846" spans="1:8" x14ac:dyDescent="0.25">
      <c r="A3846" s="10">
        <v>36494</v>
      </c>
      <c r="B3846" s="11" t="s">
        <v>8</v>
      </c>
      <c r="C3846" s="11" t="s">
        <v>9</v>
      </c>
      <c r="D3846" s="11" t="s">
        <v>10</v>
      </c>
      <c r="E3846" s="13" t="s">
        <v>13</v>
      </c>
      <c r="F3846" s="11" t="s">
        <v>161</v>
      </c>
      <c r="G3846" s="11" t="s">
        <v>582</v>
      </c>
      <c r="H3846" s="13">
        <v>1507.3</v>
      </c>
    </row>
    <row r="3847" spans="1:8" x14ac:dyDescent="0.25">
      <c r="A3847" s="10">
        <v>36494</v>
      </c>
      <c r="B3847" s="11" t="s">
        <v>8</v>
      </c>
      <c r="C3847" s="11" t="s">
        <v>9</v>
      </c>
      <c r="D3847" s="11" t="s">
        <v>10</v>
      </c>
      <c r="E3847" s="13" t="s">
        <v>13</v>
      </c>
      <c r="F3847" s="11" t="s">
        <v>161</v>
      </c>
      <c r="G3847" s="11" t="s">
        <v>167</v>
      </c>
      <c r="H3847" s="13">
        <v>8898.9</v>
      </c>
    </row>
    <row r="3848" spans="1:8" x14ac:dyDescent="0.25">
      <c r="A3848" s="10">
        <v>36494</v>
      </c>
      <c r="B3848" s="11" t="s">
        <v>8</v>
      </c>
      <c r="C3848" s="11" t="s">
        <v>9</v>
      </c>
      <c r="D3848" s="11" t="s">
        <v>10</v>
      </c>
      <c r="E3848" s="13" t="s">
        <v>13</v>
      </c>
      <c r="F3848" s="11" t="s">
        <v>571</v>
      </c>
      <c r="G3848" s="11" t="s">
        <v>364</v>
      </c>
      <c r="H3848" s="13">
        <v>630</v>
      </c>
    </row>
    <row r="3849" spans="1:8" x14ac:dyDescent="0.25">
      <c r="A3849" s="10">
        <v>36494</v>
      </c>
      <c r="B3849" s="11" t="s">
        <v>8</v>
      </c>
      <c r="C3849" s="11" t="s">
        <v>9</v>
      </c>
      <c r="D3849" s="11" t="s">
        <v>10</v>
      </c>
      <c r="E3849" s="13" t="s">
        <v>13</v>
      </c>
      <c r="F3849" s="11" t="s">
        <v>571</v>
      </c>
      <c r="G3849" s="11" t="s">
        <v>133</v>
      </c>
      <c r="H3849" s="13">
        <v>4199.8999999999996</v>
      </c>
    </row>
    <row r="3850" spans="1:8" x14ac:dyDescent="0.25">
      <c r="A3850" s="10">
        <v>36494</v>
      </c>
      <c r="B3850" s="11" t="s">
        <v>8</v>
      </c>
      <c r="C3850" s="11" t="s">
        <v>9</v>
      </c>
      <c r="D3850" s="11" t="s">
        <v>10</v>
      </c>
      <c r="E3850" s="13" t="s">
        <v>13</v>
      </c>
      <c r="F3850" s="11" t="s">
        <v>571</v>
      </c>
      <c r="G3850" s="11" t="s">
        <v>572</v>
      </c>
      <c r="H3850" s="13">
        <v>4819.7</v>
      </c>
    </row>
    <row r="3851" spans="1:8" x14ac:dyDescent="0.25">
      <c r="A3851" s="10">
        <v>36494</v>
      </c>
      <c r="B3851" s="11" t="s">
        <v>8</v>
      </c>
      <c r="C3851" s="11" t="s">
        <v>9</v>
      </c>
      <c r="D3851" s="11" t="s">
        <v>10</v>
      </c>
      <c r="E3851" s="13" t="s">
        <v>13</v>
      </c>
      <c r="F3851" s="11" t="s">
        <v>138</v>
      </c>
      <c r="G3851" s="11" t="s">
        <v>205</v>
      </c>
      <c r="H3851" s="13">
        <v>7792.4</v>
      </c>
    </row>
    <row r="3852" spans="1:8" x14ac:dyDescent="0.25">
      <c r="A3852" s="10">
        <v>36494</v>
      </c>
      <c r="B3852" s="11" t="s">
        <v>8</v>
      </c>
      <c r="C3852" s="11" t="s">
        <v>9</v>
      </c>
      <c r="D3852" s="11" t="s">
        <v>10</v>
      </c>
      <c r="E3852" s="13" t="s">
        <v>13</v>
      </c>
      <c r="F3852" s="11" t="s">
        <v>138</v>
      </c>
      <c r="G3852" s="11" t="s">
        <v>583</v>
      </c>
      <c r="H3852" s="13">
        <v>227.2</v>
      </c>
    </row>
    <row r="3853" spans="1:8" x14ac:dyDescent="0.25">
      <c r="A3853" s="10">
        <v>36494</v>
      </c>
      <c r="B3853" s="11" t="s">
        <v>8</v>
      </c>
      <c r="C3853" s="11" t="s">
        <v>9</v>
      </c>
      <c r="D3853" s="11" t="s">
        <v>10</v>
      </c>
      <c r="E3853" s="13" t="s">
        <v>13</v>
      </c>
      <c r="F3853" s="11" t="s">
        <v>138</v>
      </c>
      <c r="G3853" s="11" t="s">
        <v>584</v>
      </c>
      <c r="H3853" s="13">
        <v>505</v>
      </c>
    </row>
    <row r="3854" spans="1:8" x14ac:dyDescent="0.25">
      <c r="A3854" s="10">
        <v>36494</v>
      </c>
      <c r="B3854" s="11" t="s">
        <v>8</v>
      </c>
      <c r="C3854" s="11" t="s">
        <v>9</v>
      </c>
      <c r="D3854" s="11" t="s">
        <v>10</v>
      </c>
      <c r="E3854" s="13" t="s">
        <v>13</v>
      </c>
      <c r="F3854" s="11" t="s">
        <v>138</v>
      </c>
      <c r="G3854" s="11" t="s">
        <v>139</v>
      </c>
      <c r="H3854" s="13">
        <v>3159.7</v>
      </c>
    </row>
    <row r="3855" spans="1:8" x14ac:dyDescent="0.25">
      <c r="A3855" s="10">
        <v>36494</v>
      </c>
      <c r="B3855" s="11" t="s">
        <v>8</v>
      </c>
      <c r="C3855" s="11" t="s">
        <v>9</v>
      </c>
      <c r="D3855" s="11" t="s">
        <v>10</v>
      </c>
      <c r="E3855" s="13" t="s">
        <v>13</v>
      </c>
      <c r="F3855" s="11" t="s">
        <v>138</v>
      </c>
      <c r="G3855" s="11" t="s">
        <v>585</v>
      </c>
      <c r="H3855" s="13">
        <v>1100</v>
      </c>
    </row>
    <row r="3856" spans="1:8" x14ac:dyDescent="0.25">
      <c r="A3856" s="10">
        <v>36494</v>
      </c>
      <c r="B3856" s="11" t="s">
        <v>8</v>
      </c>
      <c r="C3856" s="11" t="s">
        <v>9</v>
      </c>
      <c r="D3856" s="11" t="s">
        <v>10</v>
      </c>
      <c r="E3856" s="13" t="s">
        <v>13</v>
      </c>
      <c r="F3856" s="11" t="s">
        <v>111</v>
      </c>
      <c r="G3856" s="11" t="s">
        <v>112</v>
      </c>
      <c r="H3856" s="13">
        <v>11982.6</v>
      </c>
    </row>
    <row r="3857" spans="1:8" x14ac:dyDescent="0.25">
      <c r="A3857" s="10">
        <v>36494</v>
      </c>
      <c r="B3857" s="11" t="s">
        <v>8</v>
      </c>
      <c r="C3857" s="11" t="s">
        <v>9</v>
      </c>
      <c r="D3857" s="11" t="s">
        <v>10</v>
      </c>
      <c r="E3857" s="13" t="s">
        <v>13</v>
      </c>
      <c r="F3857" s="11" t="s">
        <v>111</v>
      </c>
      <c r="G3857" s="11" t="s">
        <v>267</v>
      </c>
      <c r="H3857" s="13">
        <v>929.7</v>
      </c>
    </row>
    <row r="3858" spans="1:8" x14ac:dyDescent="0.25">
      <c r="A3858" s="10">
        <v>36494</v>
      </c>
      <c r="B3858" s="11" t="s">
        <v>8</v>
      </c>
      <c r="C3858" s="11" t="s">
        <v>9</v>
      </c>
      <c r="D3858" s="11" t="s">
        <v>10</v>
      </c>
      <c r="E3858" s="13" t="s">
        <v>13</v>
      </c>
      <c r="F3858" s="11" t="s">
        <v>111</v>
      </c>
      <c r="G3858" s="11" t="s">
        <v>356</v>
      </c>
      <c r="H3858" s="13">
        <v>2147.1999999999998</v>
      </c>
    </row>
    <row r="3859" spans="1:8" x14ac:dyDescent="0.25">
      <c r="A3859" s="10">
        <v>36494</v>
      </c>
      <c r="B3859" s="11" t="s">
        <v>8</v>
      </c>
      <c r="C3859" s="11" t="s">
        <v>9</v>
      </c>
      <c r="D3859" s="11" t="s">
        <v>10</v>
      </c>
      <c r="E3859" s="13" t="s">
        <v>13</v>
      </c>
      <c r="F3859" s="11" t="s">
        <v>111</v>
      </c>
      <c r="G3859" s="11" t="s">
        <v>586</v>
      </c>
      <c r="H3859" s="13">
        <v>725</v>
      </c>
    </row>
    <row r="3860" spans="1:8" x14ac:dyDescent="0.25">
      <c r="A3860" s="10">
        <v>36494</v>
      </c>
      <c r="B3860" s="11" t="s">
        <v>8</v>
      </c>
      <c r="C3860" s="11" t="s">
        <v>9</v>
      </c>
      <c r="D3860" s="11" t="s">
        <v>10</v>
      </c>
      <c r="E3860" s="13" t="s">
        <v>13</v>
      </c>
      <c r="F3860" s="11" t="s">
        <v>248</v>
      </c>
      <c r="G3860" s="11" t="s">
        <v>262</v>
      </c>
      <c r="H3860" s="13">
        <v>8711.5</v>
      </c>
    </row>
    <row r="3861" spans="1:8" x14ac:dyDescent="0.25">
      <c r="A3861" s="10">
        <v>36494</v>
      </c>
      <c r="B3861" s="11" t="s">
        <v>8</v>
      </c>
      <c r="C3861" s="11" t="s">
        <v>9</v>
      </c>
      <c r="D3861" s="11" t="s">
        <v>10</v>
      </c>
      <c r="E3861" s="13" t="s">
        <v>13</v>
      </c>
      <c r="F3861" s="11" t="s">
        <v>248</v>
      </c>
      <c r="G3861" s="11" t="s">
        <v>587</v>
      </c>
      <c r="H3861" s="13">
        <v>5586.1</v>
      </c>
    </row>
    <row r="3862" spans="1:8" x14ac:dyDescent="0.25">
      <c r="A3862" s="10">
        <v>36494</v>
      </c>
      <c r="B3862" s="11" t="s">
        <v>8</v>
      </c>
      <c r="C3862" s="11" t="s">
        <v>9</v>
      </c>
      <c r="D3862" s="11" t="s">
        <v>10</v>
      </c>
      <c r="E3862" s="13" t="s">
        <v>13</v>
      </c>
      <c r="F3862" s="11" t="s">
        <v>248</v>
      </c>
      <c r="G3862" s="11" t="s">
        <v>588</v>
      </c>
      <c r="H3862" s="13">
        <v>3936.2</v>
      </c>
    </row>
    <row r="3863" spans="1:8" x14ac:dyDescent="0.25">
      <c r="A3863" s="10">
        <v>36494</v>
      </c>
      <c r="B3863" s="11" t="s">
        <v>8</v>
      </c>
      <c r="C3863" s="11" t="s">
        <v>9</v>
      </c>
      <c r="D3863" s="11" t="s">
        <v>10</v>
      </c>
      <c r="E3863" s="13" t="s">
        <v>13</v>
      </c>
      <c r="F3863" s="11" t="s">
        <v>248</v>
      </c>
      <c r="G3863" s="11" t="s">
        <v>43</v>
      </c>
      <c r="H3863" s="13">
        <v>2600.6999999999998</v>
      </c>
    </row>
    <row r="3864" spans="1:8" x14ac:dyDescent="0.25">
      <c r="A3864" s="10">
        <v>36494</v>
      </c>
      <c r="B3864" s="11" t="s">
        <v>8</v>
      </c>
      <c r="C3864" s="11" t="s">
        <v>9</v>
      </c>
      <c r="D3864" s="11" t="s">
        <v>10</v>
      </c>
      <c r="E3864" s="13" t="s">
        <v>13</v>
      </c>
      <c r="F3864" s="11" t="s">
        <v>19</v>
      </c>
      <c r="G3864" s="11" t="s">
        <v>589</v>
      </c>
      <c r="H3864" s="13">
        <v>1480</v>
      </c>
    </row>
    <row r="3865" spans="1:8" x14ac:dyDescent="0.25">
      <c r="A3865" s="10">
        <v>36494</v>
      </c>
      <c r="B3865" s="11" t="s">
        <v>8</v>
      </c>
      <c r="C3865" s="11" t="s">
        <v>9</v>
      </c>
      <c r="D3865" s="11" t="s">
        <v>10</v>
      </c>
      <c r="E3865" s="13" t="s">
        <v>13</v>
      </c>
      <c r="F3865" s="11" t="s">
        <v>19</v>
      </c>
      <c r="G3865" s="11" t="s">
        <v>573</v>
      </c>
      <c r="H3865" s="13">
        <v>16482.7</v>
      </c>
    </row>
    <row r="3866" spans="1:8" x14ac:dyDescent="0.25">
      <c r="A3866" s="10">
        <v>36494</v>
      </c>
      <c r="B3866" s="11" t="s">
        <v>8</v>
      </c>
      <c r="C3866" s="11" t="s">
        <v>9</v>
      </c>
      <c r="D3866" s="11" t="s">
        <v>10</v>
      </c>
      <c r="E3866" s="13" t="s">
        <v>13</v>
      </c>
      <c r="F3866" s="11" t="s">
        <v>19</v>
      </c>
      <c r="G3866" s="11" t="s">
        <v>590</v>
      </c>
      <c r="H3866" s="13">
        <v>2035</v>
      </c>
    </row>
    <row r="3867" spans="1:8" x14ac:dyDescent="0.25">
      <c r="A3867" s="10">
        <v>36494</v>
      </c>
      <c r="B3867" s="11" t="s">
        <v>8</v>
      </c>
      <c r="C3867" s="11" t="s">
        <v>9</v>
      </c>
      <c r="D3867" s="11" t="s">
        <v>10</v>
      </c>
      <c r="E3867" s="13" t="s">
        <v>13</v>
      </c>
      <c r="F3867" s="11" t="s">
        <v>19</v>
      </c>
      <c r="G3867" s="11" t="s">
        <v>574</v>
      </c>
      <c r="H3867" s="13">
        <v>15188.6</v>
      </c>
    </row>
    <row r="3868" spans="1:8" x14ac:dyDescent="0.25">
      <c r="A3868" s="10">
        <v>36494</v>
      </c>
      <c r="B3868" s="11" t="s">
        <v>8</v>
      </c>
      <c r="C3868" s="11" t="s">
        <v>9</v>
      </c>
      <c r="D3868" s="11" t="s">
        <v>10</v>
      </c>
      <c r="E3868" s="13" t="s">
        <v>13</v>
      </c>
      <c r="F3868" s="11" t="s">
        <v>19</v>
      </c>
      <c r="G3868" s="11" t="s">
        <v>21</v>
      </c>
      <c r="H3868" s="13">
        <v>2935</v>
      </c>
    </row>
    <row r="3869" spans="1:8" x14ac:dyDescent="0.25">
      <c r="A3869" s="10">
        <v>36494</v>
      </c>
      <c r="B3869" s="11" t="s">
        <v>8</v>
      </c>
      <c r="C3869" s="11" t="s">
        <v>9</v>
      </c>
      <c r="D3869" s="11" t="s">
        <v>10</v>
      </c>
      <c r="E3869" s="13" t="s">
        <v>13</v>
      </c>
      <c r="F3869" s="11" t="s">
        <v>591</v>
      </c>
      <c r="G3869" s="11" t="s">
        <v>608</v>
      </c>
      <c r="H3869" s="13">
        <v>375</v>
      </c>
    </row>
    <row r="3870" spans="1:8" x14ac:dyDescent="0.25">
      <c r="A3870" s="10">
        <v>36494</v>
      </c>
      <c r="B3870" s="11" t="s">
        <v>8</v>
      </c>
      <c r="C3870" s="11" t="s">
        <v>9</v>
      </c>
      <c r="D3870" s="11" t="s">
        <v>10</v>
      </c>
      <c r="E3870" s="13" t="s">
        <v>13</v>
      </c>
      <c r="F3870" s="11" t="s">
        <v>591</v>
      </c>
      <c r="G3870" s="11" t="s">
        <v>592</v>
      </c>
      <c r="H3870" s="13">
        <v>1935</v>
      </c>
    </row>
    <row r="3871" spans="1:8" x14ac:dyDescent="0.25">
      <c r="A3871" s="10">
        <v>36494</v>
      </c>
      <c r="B3871" s="11" t="s">
        <v>8</v>
      </c>
      <c r="C3871" s="11" t="s">
        <v>9</v>
      </c>
      <c r="D3871" s="11" t="s">
        <v>10</v>
      </c>
      <c r="E3871" s="13" t="s">
        <v>13</v>
      </c>
      <c r="F3871" s="11" t="s">
        <v>34</v>
      </c>
      <c r="G3871" s="11" t="s">
        <v>593</v>
      </c>
      <c r="H3871" s="13">
        <v>117.5</v>
      </c>
    </row>
    <row r="3872" spans="1:8" x14ac:dyDescent="0.25">
      <c r="A3872" s="10">
        <v>36494</v>
      </c>
      <c r="B3872" s="11" t="s">
        <v>8</v>
      </c>
      <c r="C3872" s="11" t="s">
        <v>9</v>
      </c>
      <c r="D3872" s="11" t="s">
        <v>10</v>
      </c>
      <c r="E3872" s="13" t="s">
        <v>13</v>
      </c>
      <c r="F3872" s="11" t="s">
        <v>34</v>
      </c>
      <c r="G3872" s="11" t="s">
        <v>171</v>
      </c>
      <c r="H3872" s="13">
        <v>2013</v>
      </c>
    </row>
    <row r="3873" spans="1:8" x14ac:dyDescent="0.25">
      <c r="A3873" s="10">
        <v>36494</v>
      </c>
      <c r="B3873" s="11" t="s">
        <v>8</v>
      </c>
      <c r="C3873" s="11" t="s">
        <v>9</v>
      </c>
      <c r="D3873" s="11" t="s">
        <v>10</v>
      </c>
      <c r="E3873" s="13" t="s">
        <v>13</v>
      </c>
      <c r="F3873" s="11" t="s">
        <v>34</v>
      </c>
      <c r="G3873" s="11" t="s">
        <v>57</v>
      </c>
      <c r="H3873" s="13">
        <v>3877.5</v>
      </c>
    </row>
    <row r="3874" spans="1:8" x14ac:dyDescent="0.25">
      <c r="A3874" s="10">
        <v>36494</v>
      </c>
      <c r="B3874" s="11" t="s">
        <v>8</v>
      </c>
      <c r="C3874" s="11" t="s">
        <v>9</v>
      </c>
      <c r="D3874" s="11" t="s">
        <v>10</v>
      </c>
      <c r="E3874" s="13" t="s">
        <v>13</v>
      </c>
      <c r="F3874" s="11" t="s">
        <v>34</v>
      </c>
      <c r="G3874" s="11" t="s">
        <v>47</v>
      </c>
      <c r="H3874" s="13">
        <v>2638.1</v>
      </c>
    </row>
    <row r="3875" spans="1:8" x14ac:dyDescent="0.25">
      <c r="A3875" s="10">
        <v>36494</v>
      </c>
      <c r="B3875" s="11" t="s">
        <v>8</v>
      </c>
      <c r="C3875" s="11" t="s">
        <v>9</v>
      </c>
      <c r="D3875" s="11" t="s">
        <v>10</v>
      </c>
      <c r="E3875" s="13" t="s">
        <v>13</v>
      </c>
      <c r="F3875" s="11" t="s">
        <v>34</v>
      </c>
      <c r="G3875" s="11" t="s">
        <v>36</v>
      </c>
      <c r="H3875" s="13">
        <v>9356</v>
      </c>
    </row>
    <row r="3876" spans="1:8" x14ac:dyDescent="0.25">
      <c r="A3876" s="10">
        <v>36494</v>
      </c>
      <c r="B3876" s="11" t="s">
        <v>8</v>
      </c>
      <c r="C3876" s="11" t="s">
        <v>9</v>
      </c>
      <c r="D3876" s="11" t="s">
        <v>10</v>
      </c>
      <c r="E3876" s="13" t="s">
        <v>13</v>
      </c>
      <c r="F3876" s="11" t="s">
        <v>42</v>
      </c>
      <c r="G3876" s="11" t="s">
        <v>594</v>
      </c>
      <c r="H3876" s="13">
        <v>3724.2</v>
      </c>
    </row>
    <row r="3877" spans="1:8" x14ac:dyDescent="0.25">
      <c r="A3877" s="10">
        <v>36494</v>
      </c>
      <c r="B3877" s="11" t="s">
        <v>8</v>
      </c>
      <c r="C3877" s="11" t="s">
        <v>9</v>
      </c>
      <c r="D3877" s="11" t="s">
        <v>10</v>
      </c>
      <c r="E3877" s="13" t="s">
        <v>13</v>
      </c>
      <c r="F3877" s="11" t="s">
        <v>42</v>
      </c>
      <c r="G3877" s="11" t="s">
        <v>595</v>
      </c>
      <c r="H3877" s="13">
        <v>3044.3</v>
      </c>
    </row>
    <row r="3878" spans="1:8" x14ac:dyDescent="0.25">
      <c r="A3878" s="10">
        <v>36494</v>
      </c>
      <c r="B3878" s="11" t="s">
        <v>8</v>
      </c>
      <c r="C3878" s="11" t="s">
        <v>9</v>
      </c>
      <c r="D3878" s="11" t="s">
        <v>10</v>
      </c>
      <c r="E3878" s="13" t="s">
        <v>13</v>
      </c>
      <c r="F3878" s="11" t="s">
        <v>14</v>
      </c>
      <c r="G3878" s="11" t="s">
        <v>94</v>
      </c>
      <c r="H3878" s="13">
        <v>9174</v>
      </c>
    </row>
    <row r="3879" spans="1:8" x14ac:dyDescent="0.25">
      <c r="A3879" s="10">
        <v>36494</v>
      </c>
      <c r="B3879" s="11" t="s">
        <v>8</v>
      </c>
      <c r="C3879" s="11" t="s">
        <v>9</v>
      </c>
      <c r="D3879" s="11" t="s">
        <v>10</v>
      </c>
      <c r="E3879" s="13" t="s">
        <v>13</v>
      </c>
      <c r="F3879" s="11" t="s">
        <v>14</v>
      </c>
      <c r="G3879" s="11" t="s">
        <v>596</v>
      </c>
      <c r="H3879" s="13">
        <v>3514</v>
      </c>
    </row>
    <row r="3880" spans="1:8" x14ac:dyDescent="0.25">
      <c r="A3880" s="10">
        <v>36494</v>
      </c>
      <c r="B3880" s="11" t="s">
        <v>8</v>
      </c>
      <c r="C3880" s="11" t="s">
        <v>9</v>
      </c>
      <c r="D3880" s="11" t="s">
        <v>10</v>
      </c>
      <c r="E3880" s="13" t="s">
        <v>13</v>
      </c>
      <c r="F3880" s="11" t="s">
        <v>14</v>
      </c>
      <c r="G3880" s="11" t="s">
        <v>597</v>
      </c>
      <c r="H3880" s="13">
        <v>4070</v>
      </c>
    </row>
    <row r="3881" spans="1:8" x14ac:dyDescent="0.25">
      <c r="A3881" s="10">
        <v>36494</v>
      </c>
      <c r="B3881" s="11" t="s">
        <v>8</v>
      </c>
      <c r="C3881" s="11" t="s">
        <v>9</v>
      </c>
      <c r="D3881" s="11" t="s">
        <v>10</v>
      </c>
      <c r="E3881" s="13" t="s">
        <v>13</v>
      </c>
      <c r="F3881" s="11" t="s">
        <v>11</v>
      </c>
      <c r="G3881" s="11" t="s">
        <v>598</v>
      </c>
      <c r="H3881" s="13">
        <v>4582.3</v>
      </c>
    </row>
    <row r="3882" spans="1:8" x14ac:dyDescent="0.25">
      <c r="A3882" s="10">
        <v>36494</v>
      </c>
      <c r="B3882" s="11" t="s">
        <v>8</v>
      </c>
      <c r="C3882" s="11" t="s">
        <v>9</v>
      </c>
      <c r="D3882" s="11" t="s">
        <v>10</v>
      </c>
      <c r="E3882" s="13" t="s">
        <v>13</v>
      </c>
      <c r="F3882" s="11" t="s">
        <v>11</v>
      </c>
      <c r="G3882" s="11" t="s">
        <v>150</v>
      </c>
      <c r="H3882" s="13">
        <v>7189.6</v>
      </c>
    </row>
    <row r="3883" spans="1:8" x14ac:dyDescent="0.25">
      <c r="A3883" s="10">
        <v>36494</v>
      </c>
      <c r="B3883" s="11" t="s">
        <v>8</v>
      </c>
      <c r="C3883" s="11" t="s">
        <v>9</v>
      </c>
      <c r="D3883" s="11" t="s">
        <v>10</v>
      </c>
      <c r="E3883" s="13" t="s">
        <v>13</v>
      </c>
      <c r="F3883" s="11" t="s">
        <v>11</v>
      </c>
      <c r="G3883" s="11" t="s">
        <v>576</v>
      </c>
      <c r="H3883" s="13">
        <v>27932.799999999999</v>
      </c>
    </row>
    <row r="3884" spans="1:8" x14ac:dyDescent="0.25">
      <c r="A3884" s="10">
        <v>36494</v>
      </c>
      <c r="B3884" s="11" t="s">
        <v>8</v>
      </c>
      <c r="C3884" s="11" t="s">
        <v>9</v>
      </c>
      <c r="D3884" s="11" t="s">
        <v>10</v>
      </c>
      <c r="E3884" s="13" t="s">
        <v>13</v>
      </c>
      <c r="F3884" s="11" t="s">
        <v>126</v>
      </c>
      <c r="G3884" s="11" t="s">
        <v>599</v>
      </c>
      <c r="H3884" s="13">
        <v>3838.8</v>
      </c>
    </row>
    <row r="3885" spans="1:8" x14ac:dyDescent="0.25">
      <c r="A3885" s="10">
        <v>36494</v>
      </c>
      <c r="B3885" s="11" t="s">
        <v>8</v>
      </c>
      <c r="C3885" s="11" t="s">
        <v>9</v>
      </c>
      <c r="D3885" s="11" t="s">
        <v>10</v>
      </c>
      <c r="E3885" s="13" t="s">
        <v>13</v>
      </c>
      <c r="F3885" s="11" t="s">
        <v>126</v>
      </c>
      <c r="G3885" s="11" t="s">
        <v>613</v>
      </c>
      <c r="H3885" s="13">
        <v>100</v>
      </c>
    </row>
    <row r="3886" spans="1:8" x14ac:dyDescent="0.25">
      <c r="A3886" s="10">
        <v>36494</v>
      </c>
      <c r="B3886" s="11" t="s">
        <v>8</v>
      </c>
      <c r="C3886" s="11" t="s">
        <v>9</v>
      </c>
      <c r="D3886" s="11" t="s">
        <v>10</v>
      </c>
      <c r="E3886" s="13" t="s">
        <v>13</v>
      </c>
      <c r="F3886" s="11" t="s">
        <v>126</v>
      </c>
      <c r="G3886" s="11" t="s">
        <v>570</v>
      </c>
      <c r="H3886" s="13">
        <v>1529</v>
      </c>
    </row>
    <row r="3887" spans="1:8" x14ac:dyDescent="0.25">
      <c r="A3887" s="10">
        <v>36494</v>
      </c>
      <c r="B3887" s="11" t="s">
        <v>8</v>
      </c>
      <c r="C3887" s="11" t="s">
        <v>9</v>
      </c>
      <c r="D3887" s="11" t="s">
        <v>10</v>
      </c>
      <c r="E3887" s="13" t="s">
        <v>188</v>
      </c>
      <c r="F3887" s="11" t="s">
        <v>188</v>
      </c>
      <c r="G3887" s="11" t="s">
        <v>602</v>
      </c>
      <c r="H3887" s="13">
        <v>1055</v>
      </c>
    </row>
    <row r="3888" spans="1:8" x14ac:dyDescent="0.25">
      <c r="A3888" s="10">
        <v>36494</v>
      </c>
      <c r="B3888" s="11" t="s">
        <v>8</v>
      </c>
      <c r="C3888" s="11" t="s">
        <v>9</v>
      </c>
      <c r="D3888" s="11" t="s">
        <v>10</v>
      </c>
      <c r="E3888" s="13" t="s">
        <v>188</v>
      </c>
      <c r="F3888" s="11" t="s">
        <v>188</v>
      </c>
      <c r="G3888" s="11" t="s">
        <v>187</v>
      </c>
      <c r="H3888" s="13">
        <v>5226.3999999999996</v>
      </c>
    </row>
    <row r="3889" spans="1:8" x14ac:dyDescent="0.25">
      <c r="A3889" s="10">
        <v>36494</v>
      </c>
      <c r="B3889" s="11" t="s">
        <v>8</v>
      </c>
      <c r="C3889" s="11" t="s">
        <v>463</v>
      </c>
      <c r="D3889" s="11" t="s">
        <v>464</v>
      </c>
      <c r="E3889" s="13" t="s">
        <v>89</v>
      </c>
      <c r="F3889" s="11" t="s">
        <v>102</v>
      </c>
      <c r="G3889" s="11" t="s">
        <v>103</v>
      </c>
      <c r="H3889" s="13">
        <v>340</v>
      </c>
    </row>
    <row r="3890" spans="1:8" x14ac:dyDescent="0.25">
      <c r="A3890" s="10">
        <v>36494</v>
      </c>
      <c r="B3890" s="11" t="s">
        <v>8</v>
      </c>
      <c r="C3890" s="11" t="s">
        <v>463</v>
      </c>
      <c r="D3890" s="11" t="s">
        <v>464</v>
      </c>
      <c r="E3890" s="13" t="s">
        <v>13</v>
      </c>
      <c r="F3890" s="11" t="s">
        <v>71</v>
      </c>
      <c r="G3890" s="11" t="s">
        <v>200</v>
      </c>
      <c r="H3890" s="13">
        <v>525</v>
      </c>
    </row>
    <row r="3891" spans="1:8" x14ac:dyDescent="0.25">
      <c r="A3891" s="10">
        <v>36494</v>
      </c>
      <c r="B3891" s="11" t="s">
        <v>8</v>
      </c>
      <c r="C3891" s="11" t="s">
        <v>463</v>
      </c>
      <c r="D3891" s="11" t="s">
        <v>464</v>
      </c>
      <c r="E3891" s="13" t="s">
        <v>13</v>
      </c>
      <c r="F3891" s="11" t="s">
        <v>248</v>
      </c>
      <c r="G3891" s="11" t="s">
        <v>262</v>
      </c>
      <c r="H3891" s="13">
        <v>135</v>
      </c>
    </row>
    <row r="3892" spans="1:8" x14ac:dyDescent="0.25">
      <c r="A3892" s="10">
        <v>36494</v>
      </c>
      <c r="B3892" s="11" t="s">
        <v>97</v>
      </c>
      <c r="C3892" s="11" t="s">
        <v>98</v>
      </c>
      <c r="D3892" s="11" t="s">
        <v>239</v>
      </c>
      <c r="E3892" s="13" t="s">
        <v>610</v>
      </c>
      <c r="F3892" s="11" t="s">
        <v>612</v>
      </c>
      <c r="G3892" s="11" t="s">
        <v>612</v>
      </c>
      <c r="H3892" s="13">
        <v>450</v>
      </c>
    </row>
    <row r="3893" spans="1:8" x14ac:dyDescent="0.25">
      <c r="A3893" s="10">
        <v>36494</v>
      </c>
      <c r="B3893" s="11" t="s">
        <v>97</v>
      </c>
      <c r="C3893" s="11" t="s">
        <v>98</v>
      </c>
      <c r="D3893" s="11" t="s">
        <v>462</v>
      </c>
      <c r="E3893" s="13" t="s">
        <v>89</v>
      </c>
      <c r="F3893" s="11" t="s">
        <v>102</v>
      </c>
      <c r="G3893" s="11" t="s">
        <v>103</v>
      </c>
      <c r="H3893" s="13">
        <v>587.9</v>
      </c>
    </row>
    <row r="3894" spans="1:8" x14ac:dyDescent="0.25">
      <c r="A3894" s="10">
        <v>36494</v>
      </c>
      <c r="B3894" s="11" t="s">
        <v>97</v>
      </c>
      <c r="C3894" s="11" t="s">
        <v>98</v>
      </c>
      <c r="D3894" s="11" t="s">
        <v>467</v>
      </c>
      <c r="E3894" s="13" t="s">
        <v>89</v>
      </c>
      <c r="F3894" s="11" t="s">
        <v>90</v>
      </c>
      <c r="G3894" s="11" t="s">
        <v>90</v>
      </c>
      <c r="H3894" s="13">
        <v>250</v>
      </c>
    </row>
    <row r="3895" spans="1:8" x14ac:dyDescent="0.25">
      <c r="A3895" s="10">
        <v>36494</v>
      </c>
      <c r="B3895" s="11" t="s">
        <v>97</v>
      </c>
      <c r="C3895" s="11" t="s">
        <v>98</v>
      </c>
      <c r="D3895" s="11" t="s">
        <v>469</v>
      </c>
      <c r="E3895" s="13" t="s">
        <v>13</v>
      </c>
      <c r="F3895" s="11" t="s">
        <v>11</v>
      </c>
      <c r="G3895" s="11" t="s">
        <v>150</v>
      </c>
      <c r="H3895" s="13">
        <v>230</v>
      </c>
    </row>
    <row r="3896" spans="1:8" x14ac:dyDescent="0.25">
      <c r="A3896" s="10">
        <v>36494</v>
      </c>
      <c r="B3896" s="11" t="s">
        <v>97</v>
      </c>
      <c r="C3896" s="11" t="s">
        <v>67</v>
      </c>
      <c r="D3896" s="11" t="s">
        <v>500</v>
      </c>
      <c r="E3896" s="13" t="s">
        <v>13</v>
      </c>
      <c r="F3896" s="11" t="s">
        <v>19</v>
      </c>
      <c r="G3896" s="11" t="s">
        <v>574</v>
      </c>
      <c r="H3896" s="13">
        <v>100</v>
      </c>
    </row>
    <row r="3897" spans="1:8" x14ac:dyDescent="0.25">
      <c r="A3897" s="10">
        <v>36494</v>
      </c>
      <c r="B3897" s="11" t="s">
        <v>97</v>
      </c>
      <c r="C3897" s="11" t="s">
        <v>67</v>
      </c>
      <c r="D3897" s="11" t="s">
        <v>499</v>
      </c>
      <c r="E3897" s="13" t="s">
        <v>13</v>
      </c>
      <c r="F3897" s="11" t="s">
        <v>11</v>
      </c>
      <c r="G3897" s="11" t="s">
        <v>150</v>
      </c>
      <c r="H3897" s="13">
        <v>253.2</v>
      </c>
    </row>
    <row r="3898" spans="1:8" x14ac:dyDescent="0.25">
      <c r="A3898" s="10">
        <v>36494</v>
      </c>
      <c r="B3898" s="11" t="s">
        <v>97</v>
      </c>
      <c r="C3898" s="11" t="s">
        <v>67</v>
      </c>
      <c r="D3898" s="11" t="s">
        <v>499</v>
      </c>
      <c r="E3898" s="13" t="s">
        <v>13</v>
      </c>
      <c r="F3898" s="11" t="s">
        <v>11</v>
      </c>
      <c r="G3898" s="11" t="s">
        <v>576</v>
      </c>
      <c r="H3898" s="13">
        <v>391.6</v>
      </c>
    </row>
    <row r="3899" spans="1:8" x14ac:dyDescent="0.25">
      <c r="A3899" s="10">
        <v>36494</v>
      </c>
      <c r="B3899" s="11" t="s">
        <v>97</v>
      </c>
      <c r="C3899" s="11" t="s">
        <v>130</v>
      </c>
      <c r="D3899" s="11" t="s">
        <v>288</v>
      </c>
      <c r="E3899" s="13" t="s">
        <v>13</v>
      </c>
      <c r="F3899" s="11" t="s">
        <v>11</v>
      </c>
      <c r="G3899" s="11" t="s">
        <v>576</v>
      </c>
      <c r="H3899" s="13">
        <v>318.39999999999998</v>
      </c>
    </row>
    <row r="3900" spans="1:8" x14ac:dyDescent="0.25">
      <c r="A3900" s="10">
        <v>36494</v>
      </c>
      <c r="B3900" s="11" t="s">
        <v>97</v>
      </c>
      <c r="C3900" s="11" t="s">
        <v>130</v>
      </c>
      <c r="D3900" s="11" t="s">
        <v>466</v>
      </c>
      <c r="E3900" s="13" t="s">
        <v>13</v>
      </c>
      <c r="F3900" s="11" t="s">
        <v>138</v>
      </c>
      <c r="G3900" s="11" t="s">
        <v>585</v>
      </c>
      <c r="H3900" s="13">
        <v>500</v>
      </c>
    </row>
    <row r="3901" spans="1:8" x14ac:dyDescent="0.25">
      <c r="A3901" s="10">
        <v>36525</v>
      </c>
      <c r="B3901" s="11" t="s">
        <v>8</v>
      </c>
      <c r="C3901" s="11" t="s">
        <v>67</v>
      </c>
      <c r="D3901" s="11" t="s">
        <v>459</v>
      </c>
      <c r="E3901" s="13" t="s">
        <v>89</v>
      </c>
      <c r="F3901" s="11" t="s">
        <v>577</v>
      </c>
      <c r="G3901" s="11" t="s">
        <v>609</v>
      </c>
      <c r="H3901" s="13">
        <v>135</v>
      </c>
    </row>
    <row r="3902" spans="1:8" x14ac:dyDescent="0.25">
      <c r="A3902" s="10">
        <v>36525</v>
      </c>
      <c r="B3902" s="11" t="s">
        <v>8</v>
      </c>
      <c r="C3902" s="11" t="s">
        <v>67</v>
      </c>
      <c r="D3902" s="11" t="s">
        <v>459</v>
      </c>
      <c r="E3902" s="13" t="s">
        <v>13</v>
      </c>
      <c r="F3902" s="11" t="s">
        <v>111</v>
      </c>
      <c r="G3902" s="11" t="s">
        <v>356</v>
      </c>
      <c r="H3902" s="13">
        <v>360</v>
      </c>
    </row>
    <row r="3903" spans="1:8" x14ac:dyDescent="0.25">
      <c r="A3903" s="10">
        <v>36525</v>
      </c>
      <c r="B3903" s="11" t="s">
        <v>8</v>
      </c>
      <c r="C3903" s="11" t="s">
        <v>67</v>
      </c>
      <c r="D3903" s="11" t="s">
        <v>455</v>
      </c>
      <c r="E3903" s="13" t="s">
        <v>13</v>
      </c>
      <c r="F3903" s="11" t="s">
        <v>126</v>
      </c>
      <c r="G3903" s="11" t="s">
        <v>570</v>
      </c>
      <c r="H3903" s="13">
        <v>315</v>
      </c>
    </row>
    <row r="3904" spans="1:8" x14ac:dyDescent="0.25">
      <c r="A3904" s="10">
        <v>36525</v>
      </c>
      <c r="B3904" s="11" t="s">
        <v>8</v>
      </c>
      <c r="C3904" s="11" t="s">
        <v>67</v>
      </c>
      <c r="D3904" s="11" t="s">
        <v>160</v>
      </c>
      <c r="E3904" s="13" t="s">
        <v>13</v>
      </c>
      <c r="F3904" s="11" t="s">
        <v>11</v>
      </c>
      <c r="G3904" s="11" t="s">
        <v>576</v>
      </c>
      <c r="H3904" s="13">
        <v>160</v>
      </c>
    </row>
    <row r="3905" spans="1:8" x14ac:dyDescent="0.25">
      <c r="A3905" s="10">
        <v>36525</v>
      </c>
      <c r="B3905" s="11" t="s">
        <v>8</v>
      </c>
      <c r="C3905" s="11" t="s">
        <v>67</v>
      </c>
      <c r="D3905" s="11" t="s">
        <v>456</v>
      </c>
      <c r="E3905" s="13" t="s">
        <v>13</v>
      </c>
      <c r="F3905" s="11" t="s">
        <v>11</v>
      </c>
      <c r="G3905" s="11" t="s">
        <v>150</v>
      </c>
      <c r="H3905" s="13">
        <v>962</v>
      </c>
    </row>
    <row r="3906" spans="1:8" x14ac:dyDescent="0.25">
      <c r="A3906" s="10">
        <v>36525</v>
      </c>
      <c r="B3906" s="11" t="s">
        <v>8</v>
      </c>
      <c r="C3906" s="11" t="s">
        <v>67</v>
      </c>
      <c r="D3906" s="11" t="s">
        <v>68</v>
      </c>
      <c r="E3906" s="13" t="s">
        <v>13</v>
      </c>
      <c r="F3906" s="11" t="s">
        <v>11</v>
      </c>
      <c r="G3906" s="11" t="s">
        <v>576</v>
      </c>
      <c r="H3906" s="13">
        <v>689.6</v>
      </c>
    </row>
    <row r="3907" spans="1:8" x14ac:dyDescent="0.25">
      <c r="A3907" s="10">
        <v>36525</v>
      </c>
      <c r="B3907" s="11" t="s">
        <v>8</v>
      </c>
      <c r="C3907" s="11" t="s">
        <v>67</v>
      </c>
      <c r="D3907" s="11" t="s">
        <v>468</v>
      </c>
      <c r="E3907" s="13" t="s">
        <v>13</v>
      </c>
      <c r="F3907" s="11" t="s">
        <v>138</v>
      </c>
      <c r="G3907" s="11" t="s">
        <v>139</v>
      </c>
      <c r="H3907" s="13">
        <v>563.70000000000005</v>
      </c>
    </row>
    <row r="3908" spans="1:8" x14ac:dyDescent="0.25">
      <c r="A3908" s="10">
        <v>36525</v>
      </c>
      <c r="B3908" s="11" t="s">
        <v>8</v>
      </c>
      <c r="C3908" s="11" t="s">
        <v>67</v>
      </c>
      <c r="D3908" s="11" t="s">
        <v>457</v>
      </c>
      <c r="E3908" s="13" t="s">
        <v>13</v>
      </c>
      <c r="F3908" s="11" t="s">
        <v>126</v>
      </c>
      <c r="G3908" s="11" t="s">
        <v>570</v>
      </c>
      <c r="H3908" s="13">
        <v>475</v>
      </c>
    </row>
    <row r="3909" spans="1:8" x14ac:dyDescent="0.25">
      <c r="A3909" s="10">
        <v>36525</v>
      </c>
      <c r="B3909" s="11" t="s">
        <v>8</v>
      </c>
      <c r="C3909" s="11" t="s">
        <v>67</v>
      </c>
      <c r="D3909" s="11" t="s">
        <v>501</v>
      </c>
      <c r="E3909" s="13" t="s">
        <v>13</v>
      </c>
      <c r="F3909" s="11" t="s">
        <v>11</v>
      </c>
      <c r="G3909" s="11" t="s">
        <v>576</v>
      </c>
      <c r="H3909" s="13">
        <v>160</v>
      </c>
    </row>
    <row r="3910" spans="1:8" x14ac:dyDescent="0.25">
      <c r="A3910" s="10">
        <v>36525</v>
      </c>
      <c r="B3910" s="11" t="s">
        <v>8</v>
      </c>
      <c r="C3910" s="11" t="s">
        <v>67</v>
      </c>
      <c r="D3910" s="11" t="s">
        <v>328</v>
      </c>
      <c r="E3910" s="13" t="s">
        <v>13</v>
      </c>
      <c r="F3910" s="11" t="s">
        <v>71</v>
      </c>
      <c r="G3910" s="11" t="s">
        <v>69</v>
      </c>
      <c r="H3910" s="13">
        <v>125</v>
      </c>
    </row>
    <row r="3911" spans="1:8" x14ac:dyDescent="0.25">
      <c r="A3911" s="10">
        <v>36525</v>
      </c>
      <c r="B3911" s="11" t="s">
        <v>8</v>
      </c>
      <c r="C3911" s="11" t="s">
        <v>67</v>
      </c>
      <c r="D3911" s="11" t="s">
        <v>328</v>
      </c>
      <c r="E3911" s="13" t="s">
        <v>13</v>
      </c>
      <c r="F3911" s="11" t="s">
        <v>161</v>
      </c>
      <c r="G3911" s="11" t="s">
        <v>581</v>
      </c>
      <c r="H3911" s="13">
        <v>224</v>
      </c>
    </row>
    <row r="3912" spans="1:8" x14ac:dyDescent="0.25">
      <c r="A3912" s="10">
        <v>36525</v>
      </c>
      <c r="B3912" s="11" t="s">
        <v>8</v>
      </c>
      <c r="C3912" s="11" t="s">
        <v>67</v>
      </c>
      <c r="D3912" s="11" t="s">
        <v>328</v>
      </c>
      <c r="E3912" s="13" t="s">
        <v>13</v>
      </c>
      <c r="F3912" s="11" t="s">
        <v>571</v>
      </c>
      <c r="G3912" s="11" t="s">
        <v>572</v>
      </c>
      <c r="H3912" s="13">
        <v>350</v>
      </c>
    </row>
    <row r="3913" spans="1:8" x14ac:dyDescent="0.25">
      <c r="A3913" s="10">
        <v>36525</v>
      </c>
      <c r="B3913" s="11" t="s">
        <v>8</v>
      </c>
      <c r="C3913" s="11" t="s">
        <v>67</v>
      </c>
      <c r="D3913" s="11" t="s">
        <v>328</v>
      </c>
      <c r="E3913" s="13" t="s">
        <v>13</v>
      </c>
      <c r="F3913" s="11" t="s">
        <v>19</v>
      </c>
      <c r="G3913" s="11" t="s">
        <v>573</v>
      </c>
      <c r="H3913" s="13">
        <v>2296.4</v>
      </c>
    </row>
    <row r="3914" spans="1:8" x14ac:dyDescent="0.25">
      <c r="A3914" s="10">
        <v>36525</v>
      </c>
      <c r="B3914" s="11" t="s">
        <v>8</v>
      </c>
      <c r="C3914" s="11" t="s">
        <v>67</v>
      </c>
      <c r="D3914" s="11" t="s">
        <v>328</v>
      </c>
      <c r="E3914" s="13" t="s">
        <v>13</v>
      </c>
      <c r="F3914" s="11" t="s">
        <v>19</v>
      </c>
      <c r="G3914" s="11" t="s">
        <v>21</v>
      </c>
      <c r="H3914" s="13">
        <v>110</v>
      </c>
    </row>
    <row r="3915" spans="1:8" x14ac:dyDescent="0.25">
      <c r="A3915" s="10">
        <v>36525</v>
      </c>
      <c r="B3915" s="11" t="s">
        <v>8</v>
      </c>
      <c r="C3915" s="11" t="s">
        <v>67</v>
      </c>
      <c r="D3915" s="11" t="s">
        <v>328</v>
      </c>
      <c r="E3915" s="13" t="s">
        <v>13</v>
      </c>
      <c r="F3915" s="11" t="s">
        <v>34</v>
      </c>
      <c r="G3915" s="11" t="s">
        <v>36</v>
      </c>
      <c r="H3915" s="13">
        <v>300</v>
      </c>
    </row>
    <row r="3916" spans="1:8" x14ac:dyDescent="0.25">
      <c r="A3916" s="10">
        <v>36525</v>
      </c>
      <c r="B3916" s="11" t="s">
        <v>8</v>
      </c>
      <c r="C3916" s="11" t="s">
        <v>67</v>
      </c>
      <c r="D3916" s="11" t="s">
        <v>328</v>
      </c>
      <c r="E3916" s="13" t="s">
        <v>13</v>
      </c>
      <c r="F3916" s="11" t="s">
        <v>14</v>
      </c>
      <c r="G3916" s="11" t="s">
        <v>597</v>
      </c>
      <c r="H3916" s="13">
        <v>170</v>
      </c>
    </row>
    <row r="3917" spans="1:8" x14ac:dyDescent="0.25">
      <c r="A3917" s="10">
        <v>36525</v>
      </c>
      <c r="B3917" s="11" t="s">
        <v>8</v>
      </c>
      <c r="C3917" s="11" t="s">
        <v>67</v>
      </c>
      <c r="D3917" s="11" t="s">
        <v>328</v>
      </c>
      <c r="E3917" s="13" t="s">
        <v>13</v>
      </c>
      <c r="F3917" s="11" t="s">
        <v>11</v>
      </c>
      <c r="G3917" s="11" t="s">
        <v>150</v>
      </c>
      <c r="H3917" s="13">
        <v>1603</v>
      </c>
    </row>
    <row r="3918" spans="1:8" x14ac:dyDescent="0.25">
      <c r="A3918" s="10">
        <v>36525</v>
      </c>
      <c r="B3918" s="11" t="s">
        <v>8</v>
      </c>
      <c r="C3918" s="11" t="s">
        <v>67</v>
      </c>
      <c r="D3918" s="11" t="s">
        <v>328</v>
      </c>
      <c r="E3918" s="13" t="s">
        <v>13</v>
      </c>
      <c r="F3918" s="11" t="s">
        <v>11</v>
      </c>
      <c r="G3918" s="11" t="s">
        <v>576</v>
      </c>
      <c r="H3918" s="13">
        <v>1521.9</v>
      </c>
    </row>
    <row r="3919" spans="1:8" x14ac:dyDescent="0.25">
      <c r="A3919" s="10">
        <v>36525</v>
      </c>
      <c r="B3919" s="11" t="s">
        <v>8</v>
      </c>
      <c r="C3919" s="11" t="s">
        <v>67</v>
      </c>
      <c r="D3919" s="11" t="s">
        <v>328</v>
      </c>
      <c r="E3919" s="13" t="s">
        <v>13</v>
      </c>
      <c r="F3919" s="11" t="s">
        <v>126</v>
      </c>
      <c r="G3919" s="11" t="s">
        <v>570</v>
      </c>
      <c r="H3919" s="13">
        <v>174.5</v>
      </c>
    </row>
    <row r="3920" spans="1:8" x14ac:dyDescent="0.25">
      <c r="A3920" s="10">
        <v>36525</v>
      </c>
      <c r="B3920" s="11" t="s">
        <v>8</v>
      </c>
      <c r="C3920" s="11" t="s">
        <v>9</v>
      </c>
      <c r="D3920" s="11" t="s">
        <v>251</v>
      </c>
      <c r="E3920" s="13" t="s">
        <v>13</v>
      </c>
      <c r="F3920" s="11" t="s">
        <v>161</v>
      </c>
      <c r="G3920" s="11" t="s">
        <v>162</v>
      </c>
      <c r="H3920" s="13">
        <v>426.6</v>
      </c>
    </row>
    <row r="3921" spans="1:8" x14ac:dyDescent="0.25">
      <c r="A3921" s="10">
        <v>36525</v>
      </c>
      <c r="B3921" s="11" t="s">
        <v>8</v>
      </c>
      <c r="C3921" s="11" t="s">
        <v>9</v>
      </c>
      <c r="D3921" s="11" t="s">
        <v>153</v>
      </c>
      <c r="E3921" s="13" t="s">
        <v>13</v>
      </c>
      <c r="F3921" s="11" t="s">
        <v>71</v>
      </c>
      <c r="G3921" s="11" t="s">
        <v>575</v>
      </c>
      <c r="H3921" s="13">
        <v>357</v>
      </c>
    </row>
    <row r="3922" spans="1:8" x14ac:dyDescent="0.25">
      <c r="A3922" s="10">
        <v>36525</v>
      </c>
      <c r="B3922" s="11" t="s">
        <v>8</v>
      </c>
      <c r="C3922" s="11" t="s">
        <v>9</v>
      </c>
      <c r="D3922" s="11" t="s">
        <v>153</v>
      </c>
      <c r="E3922" s="13" t="s">
        <v>13</v>
      </c>
      <c r="F3922" s="11" t="s">
        <v>71</v>
      </c>
      <c r="G3922" s="11" t="s">
        <v>69</v>
      </c>
      <c r="H3922" s="13">
        <v>180</v>
      </c>
    </row>
    <row r="3923" spans="1:8" x14ac:dyDescent="0.25">
      <c r="A3923" s="10">
        <v>36525</v>
      </c>
      <c r="B3923" s="11" t="s">
        <v>8</v>
      </c>
      <c r="C3923" s="11" t="s">
        <v>9</v>
      </c>
      <c r="D3923" s="11" t="s">
        <v>153</v>
      </c>
      <c r="E3923" s="13" t="s">
        <v>13</v>
      </c>
      <c r="F3923" s="11" t="s">
        <v>71</v>
      </c>
      <c r="G3923" s="11" t="s">
        <v>230</v>
      </c>
      <c r="H3923" s="13">
        <v>2159.9</v>
      </c>
    </row>
    <row r="3924" spans="1:8" x14ac:dyDescent="0.25">
      <c r="A3924" s="10">
        <v>36525</v>
      </c>
      <c r="B3924" s="11" t="s">
        <v>8</v>
      </c>
      <c r="C3924" s="11" t="s">
        <v>9</v>
      </c>
      <c r="D3924" s="11" t="s">
        <v>153</v>
      </c>
      <c r="E3924" s="13" t="s">
        <v>13</v>
      </c>
      <c r="F3924" s="11" t="s">
        <v>71</v>
      </c>
      <c r="G3924" s="11" t="s">
        <v>200</v>
      </c>
      <c r="H3924" s="13">
        <v>600</v>
      </c>
    </row>
    <row r="3925" spans="1:8" x14ac:dyDescent="0.25">
      <c r="A3925" s="10">
        <v>36525</v>
      </c>
      <c r="B3925" s="11" t="s">
        <v>8</v>
      </c>
      <c r="C3925" s="11" t="s">
        <v>9</v>
      </c>
      <c r="D3925" s="11" t="s">
        <v>153</v>
      </c>
      <c r="E3925" s="13" t="s">
        <v>13</v>
      </c>
      <c r="F3925" s="11" t="s">
        <v>71</v>
      </c>
      <c r="G3925" s="11" t="s">
        <v>117</v>
      </c>
      <c r="H3925" s="13">
        <v>340</v>
      </c>
    </row>
    <row r="3926" spans="1:8" x14ac:dyDescent="0.25">
      <c r="A3926" s="10">
        <v>36525</v>
      </c>
      <c r="B3926" s="11" t="s">
        <v>8</v>
      </c>
      <c r="C3926" s="11" t="s">
        <v>9</v>
      </c>
      <c r="D3926" s="11" t="s">
        <v>153</v>
      </c>
      <c r="E3926" s="13" t="s">
        <v>13</v>
      </c>
      <c r="F3926" s="11" t="s">
        <v>161</v>
      </c>
      <c r="G3926" s="11" t="s">
        <v>162</v>
      </c>
      <c r="H3926" s="13">
        <v>367.5</v>
      </c>
    </row>
    <row r="3927" spans="1:8" x14ac:dyDescent="0.25">
      <c r="A3927" s="10">
        <v>36525</v>
      </c>
      <c r="B3927" s="11" t="s">
        <v>8</v>
      </c>
      <c r="C3927" s="11" t="s">
        <v>9</v>
      </c>
      <c r="D3927" s="11" t="s">
        <v>153</v>
      </c>
      <c r="E3927" s="13" t="s">
        <v>13</v>
      </c>
      <c r="F3927" s="11" t="s">
        <v>161</v>
      </c>
      <c r="G3927" s="11" t="s">
        <v>167</v>
      </c>
      <c r="H3927" s="13">
        <v>264.89999999999998</v>
      </c>
    </row>
    <row r="3928" spans="1:8" x14ac:dyDescent="0.25">
      <c r="A3928" s="10">
        <v>36525</v>
      </c>
      <c r="B3928" s="11" t="s">
        <v>8</v>
      </c>
      <c r="C3928" s="11" t="s">
        <v>9</v>
      </c>
      <c r="D3928" s="11" t="s">
        <v>153</v>
      </c>
      <c r="E3928" s="13" t="s">
        <v>13</v>
      </c>
      <c r="F3928" s="11" t="s">
        <v>571</v>
      </c>
      <c r="G3928" s="11" t="s">
        <v>364</v>
      </c>
      <c r="H3928" s="13">
        <v>285</v>
      </c>
    </row>
    <row r="3929" spans="1:8" x14ac:dyDescent="0.25">
      <c r="A3929" s="10">
        <v>36525</v>
      </c>
      <c r="B3929" s="11" t="s">
        <v>8</v>
      </c>
      <c r="C3929" s="11" t="s">
        <v>9</v>
      </c>
      <c r="D3929" s="11" t="s">
        <v>153</v>
      </c>
      <c r="E3929" s="13" t="s">
        <v>13</v>
      </c>
      <c r="F3929" s="11" t="s">
        <v>138</v>
      </c>
      <c r="G3929" s="11" t="s">
        <v>205</v>
      </c>
      <c r="H3929" s="13">
        <v>1374.9</v>
      </c>
    </row>
    <row r="3930" spans="1:8" x14ac:dyDescent="0.25">
      <c r="A3930" s="10">
        <v>36525</v>
      </c>
      <c r="B3930" s="11" t="s">
        <v>8</v>
      </c>
      <c r="C3930" s="11" t="s">
        <v>9</v>
      </c>
      <c r="D3930" s="11" t="s">
        <v>153</v>
      </c>
      <c r="E3930" s="13" t="s">
        <v>13</v>
      </c>
      <c r="F3930" s="11" t="s">
        <v>19</v>
      </c>
      <c r="G3930" s="11" t="s">
        <v>589</v>
      </c>
      <c r="H3930" s="13">
        <v>200</v>
      </c>
    </row>
    <row r="3931" spans="1:8" x14ac:dyDescent="0.25">
      <c r="A3931" s="10">
        <v>36525</v>
      </c>
      <c r="B3931" s="11" t="s">
        <v>8</v>
      </c>
      <c r="C3931" s="11" t="s">
        <v>9</v>
      </c>
      <c r="D3931" s="11" t="s">
        <v>153</v>
      </c>
      <c r="E3931" s="13" t="s">
        <v>13</v>
      </c>
      <c r="F3931" s="11" t="s">
        <v>19</v>
      </c>
      <c r="G3931" s="11" t="s">
        <v>573</v>
      </c>
      <c r="H3931" s="13">
        <v>1815</v>
      </c>
    </row>
    <row r="3932" spans="1:8" x14ac:dyDescent="0.25">
      <c r="A3932" s="10">
        <v>36525</v>
      </c>
      <c r="B3932" s="11" t="s">
        <v>8</v>
      </c>
      <c r="C3932" s="11" t="s">
        <v>9</v>
      </c>
      <c r="D3932" s="11" t="s">
        <v>153</v>
      </c>
      <c r="E3932" s="13" t="s">
        <v>13</v>
      </c>
      <c r="F3932" s="11" t="s">
        <v>14</v>
      </c>
      <c r="G3932" s="11" t="s">
        <v>94</v>
      </c>
      <c r="H3932" s="13">
        <v>200</v>
      </c>
    </row>
    <row r="3933" spans="1:8" x14ac:dyDescent="0.25">
      <c r="A3933" s="10">
        <v>36525</v>
      </c>
      <c r="B3933" s="11" t="s">
        <v>8</v>
      </c>
      <c r="C3933" s="11" t="s">
        <v>9</v>
      </c>
      <c r="D3933" s="11" t="s">
        <v>153</v>
      </c>
      <c r="E3933" s="13" t="s">
        <v>13</v>
      </c>
      <c r="F3933" s="11" t="s">
        <v>11</v>
      </c>
      <c r="G3933" s="11" t="s">
        <v>150</v>
      </c>
      <c r="H3933" s="13">
        <v>3030</v>
      </c>
    </row>
    <row r="3934" spans="1:8" x14ac:dyDescent="0.25">
      <c r="A3934" s="10">
        <v>36525</v>
      </c>
      <c r="B3934" s="11" t="s">
        <v>8</v>
      </c>
      <c r="C3934" s="11" t="s">
        <v>9</v>
      </c>
      <c r="D3934" s="11" t="s">
        <v>153</v>
      </c>
      <c r="E3934" s="13" t="s">
        <v>13</v>
      </c>
      <c r="F3934" s="11" t="s">
        <v>11</v>
      </c>
      <c r="G3934" s="11" t="s">
        <v>576</v>
      </c>
      <c r="H3934" s="13">
        <v>1896</v>
      </c>
    </row>
    <row r="3935" spans="1:8" x14ac:dyDescent="0.25">
      <c r="A3935" s="10">
        <v>36525</v>
      </c>
      <c r="B3935" s="11" t="s">
        <v>8</v>
      </c>
      <c r="C3935" s="11" t="s">
        <v>9</v>
      </c>
      <c r="D3935" s="11" t="s">
        <v>153</v>
      </c>
      <c r="E3935" s="13" t="s">
        <v>13</v>
      </c>
      <c r="F3935" s="11" t="s">
        <v>126</v>
      </c>
      <c r="G3935" s="11" t="s">
        <v>570</v>
      </c>
      <c r="H3935" s="13">
        <v>225</v>
      </c>
    </row>
    <row r="3936" spans="1:8" x14ac:dyDescent="0.25">
      <c r="A3936" s="10">
        <v>36525</v>
      </c>
      <c r="B3936" s="11" t="s">
        <v>8</v>
      </c>
      <c r="C3936" s="11" t="s">
        <v>9</v>
      </c>
      <c r="D3936" s="11" t="s">
        <v>10</v>
      </c>
      <c r="E3936" s="13" t="s">
        <v>89</v>
      </c>
      <c r="F3936" s="11" t="s">
        <v>90</v>
      </c>
      <c r="G3936" s="11" t="s">
        <v>90</v>
      </c>
      <c r="H3936" s="13">
        <v>3390</v>
      </c>
    </row>
    <row r="3937" spans="1:8" x14ac:dyDescent="0.25">
      <c r="A3937" s="10">
        <v>36525</v>
      </c>
      <c r="B3937" s="11" t="s">
        <v>8</v>
      </c>
      <c r="C3937" s="11" t="s">
        <v>9</v>
      </c>
      <c r="D3937" s="11" t="s">
        <v>10</v>
      </c>
      <c r="E3937" s="13" t="s">
        <v>89</v>
      </c>
      <c r="F3937" s="11" t="s">
        <v>102</v>
      </c>
      <c r="G3937" s="11" t="s">
        <v>106</v>
      </c>
      <c r="H3937" s="13">
        <v>2757.5</v>
      </c>
    </row>
    <row r="3938" spans="1:8" x14ac:dyDescent="0.25">
      <c r="A3938" s="10">
        <v>36525</v>
      </c>
      <c r="B3938" s="11" t="s">
        <v>8</v>
      </c>
      <c r="C3938" s="11" t="s">
        <v>9</v>
      </c>
      <c r="D3938" s="11" t="s">
        <v>10</v>
      </c>
      <c r="E3938" s="13" t="s">
        <v>89</v>
      </c>
      <c r="F3938" s="11" t="s">
        <v>102</v>
      </c>
      <c r="G3938" s="11" t="s">
        <v>103</v>
      </c>
      <c r="H3938" s="13">
        <v>4520.8</v>
      </c>
    </row>
    <row r="3939" spans="1:8" x14ac:dyDescent="0.25">
      <c r="A3939" s="10">
        <v>36525</v>
      </c>
      <c r="B3939" s="11" t="s">
        <v>8</v>
      </c>
      <c r="C3939" s="11" t="s">
        <v>9</v>
      </c>
      <c r="D3939" s="11" t="s">
        <v>10</v>
      </c>
      <c r="E3939" s="13" t="s">
        <v>89</v>
      </c>
      <c r="F3939" s="11" t="s">
        <v>577</v>
      </c>
      <c r="G3939" s="11" t="s">
        <v>578</v>
      </c>
      <c r="H3939" s="13">
        <v>150</v>
      </c>
    </row>
    <row r="3940" spans="1:8" x14ac:dyDescent="0.25">
      <c r="A3940" s="10">
        <v>36525</v>
      </c>
      <c r="B3940" s="11" t="s">
        <v>8</v>
      </c>
      <c r="C3940" s="11" t="s">
        <v>9</v>
      </c>
      <c r="D3940" s="11" t="s">
        <v>10</v>
      </c>
      <c r="E3940" s="13" t="s">
        <v>89</v>
      </c>
      <c r="F3940" s="11" t="s">
        <v>577</v>
      </c>
      <c r="G3940" s="11" t="s">
        <v>606</v>
      </c>
      <c r="H3940" s="13">
        <v>100</v>
      </c>
    </row>
    <row r="3941" spans="1:8" x14ac:dyDescent="0.25">
      <c r="A3941" s="10">
        <v>36525</v>
      </c>
      <c r="B3941" s="11" t="s">
        <v>8</v>
      </c>
      <c r="C3941" s="11" t="s">
        <v>9</v>
      </c>
      <c r="D3941" s="11" t="s">
        <v>10</v>
      </c>
      <c r="E3941" s="13" t="s">
        <v>89</v>
      </c>
      <c r="F3941" s="11" t="s">
        <v>577</v>
      </c>
      <c r="G3941" s="11" t="s">
        <v>569</v>
      </c>
      <c r="H3941" s="13">
        <v>250</v>
      </c>
    </row>
    <row r="3942" spans="1:8" x14ac:dyDescent="0.25">
      <c r="A3942" s="10">
        <v>36525</v>
      </c>
      <c r="B3942" s="11" t="s">
        <v>8</v>
      </c>
      <c r="C3942" s="11" t="s">
        <v>9</v>
      </c>
      <c r="D3942" s="11" t="s">
        <v>10</v>
      </c>
      <c r="E3942" s="13" t="s">
        <v>89</v>
      </c>
      <c r="F3942" s="11" t="s">
        <v>577</v>
      </c>
      <c r="G3942" s="11" t="s">
        <v>609</v>
      </c>
      <c r="H3942" s="13">
        <v>100</v>
      </c>
    </row>
    <row r="3943" spans="1:8" x14ac:dyDescent="0.25">
      <c r="A3943" s="10">
        <v>36525</v>
      </c>
      <c r="B3943" s="11" t="s">
        <v>8</v>
      </c>
      <c r="C3943" s="11" t="s">
        <v>9</v>
      </c>
      <c r="D3943" s="11" t="s">
        <v>10</v>
      </c>
      <c r="E3943" s="13" t="s">
        <v>13</v>
      </c>
      <c r="F3943" s="11" t="s">
        <v>29</v>
      </c>
      <c r="G3943" s="11" t="s">
        <v>579</v>
      </c>
      <c r="H3943" s="13">
        <v>300</v>
      </c>
    </row>
    <row r="3944" spans="1:8" x14ac:dyDescent="0.25">
      <c r="A3944" s="10">
        <v>36525</v>
      </c>
      <c r="B3944" s="11" t="s">
        <v>8</v>
      </c>
      <c r="C3944" s="11" t="s">
        <v>9</v>
      </c>
      <c r="D3944" s="11" t="s">
        <v>10</v>
      </c>
      <c r="E3944" s="13" t="s">
        <v>13</v>
      </c>
      <c r="F3944" s="11" t="s">
        <v>29</v>
      </c>
      <c r="G3944" s="11" t="s">
        <v>30</v>
      </c>
      <c r="H3944" s="13">
        <v>5617.9</v>
      </c>
    </row>
    <row r="3945" spans="1:8" x14ac:dyDescent="0.25">
      <c r="A3945" s="10">
        <v>36525</v>
      </c>
      <c r="B3945" s="11" t="s">
        <v>8</v>
      </c>
      <c r="C3945" s="11" t="s">
        <v>9</v>
      </c>
      <c r="D3945" s="11" t="s">
        <v>10</v>
      </c>
      <c r="E3945" s="13" t="s">
        <v>13</v>
      </c>
      <c r="F3945" s="11" t="s">
        <v>29</v>
      </c>
      <c r="G3945" s="11" t="s">
        <v>607</v>
      </c>
      <c r="H3945" s="13">
        <v>100</v>
      </c>
    </row>
    <row r="3946" spans="1:8" x14ac:dyDescent="0.25">
      <c r="A3946" s="10">
        <v>36525</v>
      </c>
      <c r="B3946" s="11" t="s">
        <v>8</v>
      </c>
      <c r="C3946" s="11" t="s">
        <v>9</v>
      </c>
      <c r="D3946" s="11" t="s">
        <v>10</v>
      </c>
      <c r="E3946" s="13" t="s">
        <v>13</v>
      </c>
      <c r="F3946" s="11" t="s">
        <v>71</v>
      </c>
      <c r="G3946" s="11" t="s">
        <v>580</v>
      </c>
      <c r="H3946" s="13">
        <v>5020.5</v>
      </c>
    </row>
    <row r="3947" spans="1:8" x14ac:dyDescent="0.25">
      <c r="A3947" s="10">
        <v>36525</v>
      </c>
      <c r="B3947" s="11" t="s">
        <v>8</v>
      </c>
      <c r="C3947" s="11" t="s">
        <v>9</v>
      </c>
      <c r="D3947" s="11" t="s">
        <v>10</v>
      </c>
      <c r="E3947" s="13" t="s">
        <v>13</v>
      </c>
      <c r="F3947" s="11" t="s">
        <v>71</v>
      </c>
      <c r="G3947" s="11" t="s">
        <v>575</v>
      </c>
      <c r="H3947" s="13">
        <v>3000.3</v>
      </c>
    </row>
    <row r="3948" spans="1:8" x14ac:dyDescent="0.25">
      <c r="A3948" s="10">
        <v>36525</v>
      </c>
      <c r="B3948" s="11" t="s">
        <v>8</v>
      </c>
      <c r="C3948" s="11" t="s">
        <v>9</v>
      </c>
      <c r="D3948" s="11" t="s">
        <v>10</v>
      </c>
      <c r="E3948" s="13" t="s">
        <v>13</v>
      </c>
      <c r="F3948" s="11" t="s">
        <v>71</v>
      </c>
      <c r="G3948" s="11" t="s">
        <v>69</v>
      </c>
      <c r="H3948" s="13">
        <v>6288.8</v>
      </c>
    </row>
    <row r="3949" spans="1:8" x14ac:dyDescent="0.25">
      <c r="A3949" s="10">
        <v>36525</v>
      </c>
      <c r="B3949" s="11" t="s">
        <v>8</v>
      </c>
      <c r="C3949" s="11" t="s">
        <v>9</v>
      </c>
      <c r="D3949" s="11" t="s">
        <v>10</v>
      </c>
      <c r="E3949" s="13" t="s">
        <v>13</v>
      </c>
      <c r="F3949" s="11" t="s">
        <v>71</v>
      </c>
      <c r="G3949" s="11" t="s">
        <v>230</v>
      </c>
      <c r="H3949" s="13">
        <v>1554.6</v>
      </c>
    </row>
    <row r="3950" spans="1:8" x14ac:dyDescent="0.25">
      <c r="A3950" s="10">
        <v>36525</v>
      </c>
      <c r="B3950" s="11" t="s">
        <v>8</v>
      </c>
      <c r="C3950" s="11" t="s">
        <v>9</v>
      </c>
      <c r="D3950" s="11" t="s">
        <v>10</v>
      </c>
      <c r="E3950" s="13" t="s">
        <v>13</v>
      </c>
      <c r="F3950" s="11" t="s">
        <v>71</v>
      </c>
      <c r="G3950" s="11" t="s">
        <v>200</v>
      </c>
      <c r="H3950" s="13">
        <v>2760</v>
      </c>
    </row>
    <row r="3951" spans="1:8" x14ac:dyDescent="0.25">
      <c r="A3951" s="10">
        <v>36525</v>
      </c>
      <c r="B3951" s="11" t="s">
        <v>8</v>
      </c>
      <c r="C3951" s="11" t="s">
        <v>9</v>
      </c>
      <c r="D3951" s="11" t="s">
        <v>10</v>
      </c>
      <c r="E3951" s="13" t="s">
        <v>13</v>
      </c>
      <c r="F3951" s="11" t="s">
        <v>71</v>
      </c>
      <c r="G3951" s="11" t="s">
        <v>117</v>
      </c>
      <c r="H3951" s="13">
        <v>3940.5</v>
      </c>
    </row>
    <row r="3952" spans="1:8" x14ac:dyDescent="0.25">
      <c r="A3952" s="10">
        <v>36525</v>
      </c>
      <c r="B3952" s="11" t="s">
        <v>8</v>
      </c>
      <c r="C3952" s="11" t="s">
        <v>9</v>
      </c>
      <c r="D3952" s="11" t="s">
        <v>10</v>
      </c>
      <c r="E3952" s="13" t="s">
        <v>13</v>
      </c>
      <c r="F3952" s="11" t="s">
        <v>161</v>
      </c>
      <c r="G3952" s="11" t="s">
        <v>581</v>
      </c>
      <c r="H3952" s="13">
        <v>1835</v>
      </c>
    </row>
    <row r="3953" spans="1:8" x14ac:dyDescent="0.25">
      <c r="A3953" s="10">
        <v>36525</v>
      </c>
      <c r="B3953" s="11" t="s">
        <v>8</v>
      </c>
      <c r="C3953" s="11" t="s">
        <v>9</v>
      </c>
      <c r="D3953" s="11" t="s">
        <v>10</v>
      </c>
      <c r="E3953" s="13" t="s">
        <v>13</v>
      </c>
      <c r="F3953" s="11" t="s">
        <v>161</v>
      </c>
      <c r="G3953" s="11" t="s">
        <v>162</v>
      </c>
      <c r="H3953" s="13">
        <v>1369.5</v>
      </c>
    </row>
    <row r="3954" spans="1:8" x14ac:dyDescent="0.25">
      <c r="A3954" s="10">
        <v>36525</v>
      </c>
      <c r="B3954" s="11" t="s">
        <v>8</v>
      </c>
      <c r="C3954" s="11" t="s">
        <v>9</v>
      </c>
      <c r="D3954" s="11" t="s">
        <v>10</v>
      </c>
      <c r="E3954" s="13" t="s">
        <v>13</v>
      </c>
      <c r="F3954" s="11" t="s">
        <v>161</v>
      </c>
      <c r="G3954" s="11" t="s">
        <v>582</v>
      </c>
      <c r="H3954" s="13">
        <v>1607.3</v>
      </c>
    </row>
    <row r="3955" spans="1:8" x14ac:dyDescent="0.25">
      <c r="A3955" s="10">
        <v>36525</v>
      </c>
      <c r="B3955" s="11" t="s">
        <v>8</v>
      </c>
      <c r="C3955" s="11" t="s">
        <v>9</v>
      </c>
      <c r="D3955" s="11" t="s">
        <v>10</v>
      </c>
      <c r="E3955" s="13" t="s">
        <v>13</v>
      </c>
      <c r="F3955" s="11" t="s">
        <v>161</v>
      </c>
      <c r="G3955" s="11" t="s">
        <v>167</v>
      </c>
      <c r="H3955" s="13">
        <v>8898.9</v>
      </c>
    </row>
    <row r="3956" spans="1:8" x14ac:dyDescent="0.25">
      <c r="A3956" s="10">
        <v>36525</v>
      </c>
      <c r="B3956" s="11" t="s">
        <v>8</v>
      </c>
      <c r="C3956" s="11" t="s">
        <v>9</v>
      </c>
      <c r="D3956" s="11" t="s">
        <v>10</v>
      </c>
      <c r="E3956" s="13" t="s">
        <v>13</v>
      </c>
      <c r="F3956" s="11" t="s">
        <v>571</v>
      </c>
      <c r="G3956" s="11" t="s">
        <v>364</v>
      </c>
      <c r="H3956" s="13">
        <v>630</v>
      </c>
    </row>
    <row r="3957" spans="1:8" x14ac:dyDescent="0.25">
      <c r="A3957" s="10">
        <v>36525</v>
      </c>
      <c r="B3957" s="11" t="s">
        <v>8</v>
      </c>
      <c r="C3957" s="11" t="s">
        <v>9</v>
      </c>
      <c r="D3957" s="11" t="s">
        <v>10</v>
      </c>
      <c r="E3957" s="13" t="s">
        <v>13</v>
      </c>
      <c r="F3957" s="11" t="s">
        <v>571</v>
      </c>
      <c r="G3957" s="11" t="s">
        <v>133</v>
      </c>
      <c r="H3957" s="13">
        <v>4249.8999999999996</v>
      </c>
    </row>
    <row r="3958" spans="1:8" x14ac:dyDescent="0.25">
      <c r="A3958" s="10">
        <v>36525</v>
      </c>
      <c r="B3958" s="11" t="s">
        <v>8</v>
      </c>
      <c r="C3958" s="11" t="s">
        <v>9</v>
      </c>
      <c r="D3958" s="11" t="s">
        <v>10</v>
      </c>
      <c r="E3958" s="13" t="s">
        <v>13</v>
      </c>
      <c r="F3958" s="11" t="s">
        <v>571</v>
      </c>
      <c r="G3958" s="11" t="s">
        <v>572</v>
      </c>
      <c r="H3958" s="13">
        <v>4819.7</v>
      </c>
    </row>
    <row r="3959" spans="1:8" x14ac:dyDescent="0.25">
      <c r="A3959" s="10">
        <v>36525</v>
      </c>
      <c r="B3959" s="11" t="s">
        <v>8</v>
      </c>
      <c r="C3959" s="11" t="s">
        <v>9</v>
      </c>
      <c r="D3959" s="11" t="s">
        <v>10</v>
      </c>
      <c r="E3959" s="13" t="s">
        <v>13</v>
      </c>
      <c r="F3959" s="11" t="s">
        <v>138</v>
      </c>
      <c r="G3959" s="11" t="s">
        <v>205</v>
      </c>
      <c r="H3959" s="13">
        <v>7519.5</v>
      </c>
    </row>
    <row r="3960" spans="1:8" x14ac:dyDescent="0.25">
      <c r="A3960" s="10">
        <v>36525</v>
      </c>
      <c r="B3960" s="11" t="s">
        <v>8</v>
      </c>
      <c r="C3960" s="11" t="s">
        <v>9</v>
      </c>
      <c r="D3960" s="11" t="s">
        <v>10</v>
      </c>
      <c r="E3960" s="13" t="s">
        <v>13</v>
      </c>
      <c r="F3960" s="11" t="s">
        <v>138</v>
      </c>
      <c r="G3960" s="11" t="s">
        <v>583</v>
      </c>
      <c r="H3960" s="13">
        <v>227.2</v>
      </c>
    </row>
    <row r="3961" spans="1:8" x14ac:dyDescent="0.25">
      <c r="A3961" s="10">
        <v>36525</v>
      </c>
      <c r="B3961" s="11" t="s">
        <v>8</v>
      </c>
      <c r="C3961" s="11" t="s">
        <v>9</v>
      </c>
      <c r="D3961" s="11" t="s">
        <v>10</v>
      </c>
      <c r="E3961" s="13" t="s">
        <v>13</v>
      </c>
      <c r="F3961" s="11" t="s">
        <v>138</v>
      </c>
      <c r="G3961" s="11" t="s">
        <v>584</v>
      </c>
      <c r="H3961" s="13">
        <v>505</v>
      </c>
    </row>
    <row r="3962" spans="1:8" x14ac:dyDescent="0.25">
      <c r="A3962" s="10">
        <v>36525</v>
      </c>
      <c r="B3962" s="11" t="s">
        <v>8</v>
      </c>
      <c r="C3962" s="11" t="s">
        <v>9</v>
      </c>
      <c r="D3962" s="11" t="s">
        <v>10</v>
      </c>
      <c r="E3962" s="13" t="s">
        <v>13</v>
      </c>
      <c r="F3962" s="11" t="s">
        <v>138</v>
      </c>
      <c r="G3962" s="11" t="s">
        <v>139</v>
      </c>
      <c r="H3962" s="13">
        <v>3159.7</v>
      </c>
    </row>
    <row r="3963" spans="1:8" x14ac:dyDescent="0.25">
      <c r="A3963" s="10">
        <v>36525</v>
      </c>
      <c r="B3963" s="11" t="s">
        <v>8</v>
      </c>
      <c r="C3963" s="11" t="s">
        <v>9</v>
      </c>
      <c r="D3963" s="11" t="s">
        <v>10</v>
      </c>
      <c r="E3963" s="13" t="s">
        <v>13</v>
      </c>
      <c r="F3963" s="11" t="s">
        <v>138</v>
      </c>
      <c r="G3963" s="11" t="s">
        <v>585</v>
      </c>
      <c r="H3963" s="13">
        <v>1100</v>
      </c>
    </row>
    <row r="3964" spans="1:8" x14ac:dyDescent="0.25">
      <c r="A3964" s="10">
        <v>36525</v>
      </c>
      <c r="B3964" s="11" t="s">
        <v>8</v>
      </c>
      <c r="C3964" s="11" t="s">
        <v>9</v>
      </c>
      <c r="D3964" s="11" t="s">
        <v>10</v>
      </c>
      <c r="E3964" s="13" t="s">
        <v>13</v>
      </c>
      <c r="F3964" s="11" t="s">
        <v>111</v>
      </c>
      <c r="G3964" s="11" t="s">
        <v>112</v>
      </c>
      <c r="H3964" s="13">
        <v>10053.6</v>
      </c>
    </row>
    <row r="3965" spans="1:8" x14ac:dyDescent="0.25">
      <c r="A3965" s="10">
        <v>36525</v>
      </c>
      <c r="B3965" s="11" t="s">
        <v>8</v>
      </c>
      <c r="C3965" s="11" t="s">
        <v>9</v>
      </c>
      <c r="D3965" s="11" t="s">
        <v>10</v>
      </c>
      <c r="E3965" s="13" t="s">
        <v>13</v>
      </c>
      <c r="F3965" s="11" t="s">
        <v>111</v>
      </c>
      <c r="G3965" s="11" t="s">
        <v>267</v>
      </c>
      <c r="H3965" s="13">
        <v>929.7</v>
      </c>
    </row>
    <row r="3966" spans="1:8" x14ac:dyDescent="0.25">
      <c r="A3966" s="10">
        <v>36525</v>
      </c>
      <c r="B3966" s="11" t="s">
        <v>8</v>
      </c>
      <c r="C3966" s="11" t="s">
        <v>9</v>
      </c>
      <c r="D3966" s="11" t="s">
        <v>10</v>
      </c>
      <c r="E3966" s="13" t="s">
        <v>13</v>
      </c>
      <c r="F3966" s="11" t="s">
        <v>111</v>
      </c>
      <c r="G3966" s="11" t="s">
        <v>614</v>
      </c>
      <c r="H3966" s="13">
        <v>100</v>
      </c>
    </row>
    <row r="3967" spans="1:8" x14ac:dyDescent="0.25">
      <c r="A3967" s="10">
        <v>36525</v>
      </c>
      <c r="B3967" s="11" t="s">
        <v>8</v>
      </c>
      <c r="C3967" s="11" t="s">
        <v>9</v>
      </c>
      <c r="D3967" s="11" t="s">
        <v>10</v>
      </c>
      <c r="E3967" s="13" t="s">
        <v>13</v>
      </c>
      <c r="F3967" s="11" t="s">
        <v>111</v>
      </c>
      <c r="G3967" s="11" t="s">
        <v>356</v>
      </c>
      <c r="H3967" s="13">
        <v>2147.1999999999998</v>
      </c>
    </row>
    <row r="3968" spans="1:8" x14ac:dyDescent="0.25">
      <c r="A3968" s="10">
        <v>36525</v>
      </c>
      <c r="B3968" s="11" t="s">
        <v>8</v>
      </c>
      <c r="C3968" s="11" t="s">
        <v>9</v>
      </c>
      <c r="D3968" s="11" t="s">
        <v>10</v>
      </c>
      <c r="E3968" s="13" t="s">
        <v>13</v>
      </c>
      <c r="F3968" s="11" t="s">
        <v>111</v>
      </c>
      <c r="G3968" s="11" t="s">
        <v>586</v>
      </c>
      <c r="H3968" s="13">
        <v>725</v>
      </c>
    </row>
    <row r="3969" spans="1:8" x14ac:dyDescent="0.25">
      <c r="A3969" s="10">
        <v>36525</v>
      </c>
      <c r="B3969" s="11" t="s">
        <v>8</v>
      </c>
      <c r="C3969" s="11" t="s">
        <v>9</v>
      </c>
      <c r="D3969" s="11" t="s">
        <v>10</v>
      </c>
      <c r="E3969" s="13" t="s">
        <v>13</v>
      </c>
      <c r="F3969" s="11" t="s">
        <v>248</v>
      </c>
      <c r="G3969" s="11" t="s">
        <v>262</v>
      </c>
      <c r="H3969" s="13">
        <v>8520.5</v>
      </c>
    </row>
    <row r="3970" spans="1:8" x14ac:dyDescent="0.25">
      <c r="A3970" s="10">
        <v>36525</v>
      </c>
      <c r="B3970" s="11" t="s">
        <v>8</v>
      </c>
      <c r="C3970" s="11" t="s">
        <v>9</v>
      </c>
      <c r="D3970" s="11" t="s">
        <v>10</v>
      </c>
      <c r="E3970" s="13" t="s">
        <v>13</v>
      </c>
      <c r="F3970" s="11" t="s">
        <v>248</v>
      </c>
      <c r="G3970" s="11" t="s">
        <v>587</v>
      </c>
      <c r="H3970" s="13">
        <v>4886.1000000000004</v>
      </c>
    </row>
    <row r="3971" spans="1:8" x14ac:dyDescent="0.25">
      <c r="A3971" s="10">
        <v>36525</v>
      </c>
      <c r="B3971" s="11" t="s">
        <v>8</v>
      </c>
      <c r="C3971" s="11" t="s">
        <v>9</v>
      </c>
      <c r="D3971" s="11" t="s">
        <v>10</v>
      </c>
      <c r="E3971" s="13" t="s">
        <v>13</v>
      </c>
      <c r="F3971" s="11" t="s">
        <v>248</v>
      </c>
      <c r="G3971" s="11" t="s">
        <v>588</v>
      </c>
      <c r="H3971" s="13">
        <v>3936.2</v>
      </c>
    </row>
    <row r="3972" spans="1:8" x14ac:dyDescent="0.25">
      <c r="A3972" s="10">
        <v>36525</v>
      </c>
      <c r="B3972" s="11" t="s">
        <v>8</v>
      </c>
      <c r="C3972" s="11" t="s">
        <v>9</v>
      </c>
      <c r="D3972" s="11" t="s">
        <v>10</v>
      </c>
      <c r="E3972" s="13" t="s">
        <v>13</v>
      </c>
      <c r="F3972" s="11" t="s">
        <v>248</v>
      </c>
      <c r="G3972" s="11" t="s">
        <v>43</v>
      </c>
      <c r="H3972" s="13">
        <v>2600.6999999999998</v>
      </c>
    </row>
    <row r="3973" spans="1:8" x14ac:dyDescent="0.25">
      <c r="A3973" s="10">
        <v>36525</v>
      </c>
      <c r="B3973" s="11" t="s">
        <v>8</v>
      </c>
      <c r="C3973" s="11" t="s">
        <v>9</v>
      </c>
      <c r="D3973" s="11" t="s">
        <v>10</v>
      </c>
      <c r="E3973" s="13" t="s">
        <v>13</v>
      </c>
      <c r="F3973" s="11" t="s">
        <v>19</v>
      </c>
      <c r="G3973" s="11" t="s">
        <v>589</v>
      </c>
      <c r="H3973" s="13">
        <v>1480</v>
      </c>
    </row>
    <row r="3974" spans="1:8" x14ac:dyDescent="0.25">
      <c r="A3974" s="10">
        <v>36525</v>
      </c>
      <c r="B3974" s="11" t="s">
        <v>8</v>
      </c>
      <c r="C3974" s="11" t="s">
        <v>9</v>
      </c>
      <c r="D3974" s="11" t="s">
        <v>10</v>
      </c>
      <c r="E3974" s="13" t="s">
        <v>13</v>
      </c>
      <c r="F3974" s="11" t="s">
        <v>19</v>
      </c>
      <c r="G3974" s="11" t="s">
        <v>573</v>
      </c>
      <c r="H3974" s="13">
        <v>18775.599999999999</v>
      </c>
    </row>
    <row r="3975" spans="1:8" x14ac:dyDescent="0.25">
      <c r="A3975" s="10">
        <v>36525</v>
      </c>
      <c r="B3975" s="11" t="s">
        <v>8</v>
      </c>
      <c r="C3975" s="11" t="s">
        <v>9</v>
      </c>
      <c r="D3975" s="11" t="s">
        <v>10</v>
      </c>
      <c r="E3975" s="13" t="s">
        <v>13</v>
      </c>
      <c r="F3975" s="11" t="s">
        <v>19</v>
      </c>
      <c r="G3975" s="11" t="s">
        <v>590</v>
      </c>
      <c r="H3975" s="13">
        <v>2035</v>
      </c>
    </row>
    <row r="3976" spans="1:8" x14ac:dyDescent="0.25">
      <c r="A3976" s="10">
        <v>36525</v>
      </c>
      <c r="B3976" s="11" t="s">
        <v>8</v>
      </c>
      <c r="C3976" s="11" t="s">
        <v>9</v>
      </c>
      <c r="D3976" s="11" t="s">
        <v>10</v>
      </c>
      <c r="E3976" s="13" t="s">
        <v>13</v>
      </c>
      <c r="F3976" s="11" t="s">
        <v>19</v>
      </c>
      <c r="G3976" s="11" t="s">
        <v>574</v>
      </c>
      <c r="H3976" s="13">
        <v>14894.6</v>
      </c>
    </row>
    <row r="3977" spans="1:8" x14ac:dyDescent="0.25">
      <c r="A3977" s="10">
        <v>36525</v>
      </c>
      <c r="B3977" s="11" t="s">
        <v>8</v>
      </c>
      <c r="C3977" s="11" t="s">
        <v>9</v>
      </c>
      <c r="D3977" s="11" t="s">
        <v>10</v>
      </c>
      <c r="E3977" s="13" t="s">
        <v>13</v>
      </c>
      <c r="F3977" s="11" t="s">
        <v>19</v>
      </c>
      <c r="G3977" s="11" t="s">
        <v>21</v>
      </c>
      <c r="H3977" s="13">
        <v>2635</v>
      </c>
    </row>
    <row r="3978" spans="1:8" x14ac:dyDescent="0.25">
      <c r="A3978" s="10">
        <v>36525</v>
      </c>
      <c r="B3978" s="11" t="s">
        <v>8</v>
      </c>
      <c r="C3978" s="11" t="s">
        <v>9</v>
      </c>
      <c r="D3978" s="11" t="s">
        <v>10</v>
      </c>
      <c r="E3978" s="13" t="s">
        <v>13</v>
      </c>
      <c r="F3978" s="11" t="s">
        <v>591</v>
      </c>
      <c r="G3978" s="11" t="s">
        <v>608</v>
      </c>
      <c r="H3978" s="13">
        <v>375</v>
      </c>
    </row>
    <row r="3979" spans="1:8" x14ac:dyDescent="0.25">
      <c r="A3979" s="10">
        <v>36525</v>
      </c>
      <c r="B3979" s="11" t="s">
        <v>8</v>
      </c>
      <c r="C3979" s="11" t="s">
        <v>9</v>
      </c>
      <c r="D3979" s="11" t="s">
        <v>10</v>
      </c>
      <c r="E3979" s="13" t="s">
        <v>13</v>
      </c>
      <c r="F3979" s="11" t="s">
        <v>591</v>
      </c>
      <c r="G3979" s="11" t="s">
        <v>592</v>
      </c>
      <c r="H3979" s="13">
        <v>2060</v>
      </c>
    </row>
    <row r="3980" spans="1:8" x14ac:dyDescent="0.25">
      <c r="A3980" s="10">
        <v>36525</v>
      </c>
      <c r="B3980" s="11" t="s">
        <v>8</v>
      </c>
      <c r="C3980" s="11" t="s">
        <v>9</v>
      </c>
      <c r="D3980" s="11" t="s">
        <v>10</v>
      </c>
      <c r="E3980" s="13" t="s">
        <v>13</v>
      </c>
      <c r="F3980" s="11" t="s">
        <v>34</v>
      </c>
      <c r="G3980" s="11" t="s">
        <v>593</v>
      </c>
      <c r="H3980" s="13">
        <v>117.5</v>
      </c>
    </row>
    <row r="3981" spans="1:8" x14ac:dyDescent="0.25">
      <c r="A3981" s="10">
        <v>36525</v>
      </c>
      <c r="B3981" s="11" t="s">
        <v>8</v>
      </c>
      <c r="C3981" s="11" t="s">
        <v>9</v>
      </c>
      <c r="D3981" s="11" t="s">
        <v>10</v>
      </c>
      <c r="E3981" s="13" t="s">
        <v>13</v>
      </c>
      <c r="F3981" s="11" t="s">
        <v>34</v>
      </c>
      <c r="G3981" s="11" t="s">
        <v>171</v>
      </c>
      <c r="H3981" s="13">
        <v>2013</v>
      </c>
    </row>
    <row r="3982" spans="1:8" x14ac:dyDescent="0.25">
      <c r="A3982" s="10">
        <v>36525</v>
      </c>
      <c r="B3982" s="11" t="s">
        <v>8</v>
      </c>
      <c r="C3982" s="11" t="s">
        <v>9</v>
      </c>
      <c r="D3982" s="11" t="s">
        <v>10</v>
      </c>
      <c r="E3982" s="13" t="s">
        <v>13</v>
      </c>
      <c r="F3982" s="11" t="s">
        <v>34</v>
      </c>
      <c r="G3982" s="11" t="s">
        <v>57</v>
      </c>
      <c r="H3982" s="13">
        <v>3767.5</v>
      </c>
    </row>
    <row r="3983" spans="1:8" x14ac:dyDescent="0.25">
      <c r="A3983" s="10">
        <v>36525</v>
      </c>
      <c r="B3983" s="11" t="s">
        <v>8</v>
      </c>
      <c r="C3983" s="11" t="s">
        <v>9</v>
      </c>
      <c r="D3983" s="11" t="s">
        <v>10</v>
      </c>
      <c r="E3983" s="13" t="s">
        <v>13</v>
      </c>
      <c r="F3983" s="11" t="s">
        <v>34</v>
      </c>
      <c r="G3983" s="11" t="s">
        <v>47</v>
      </c>
      <c r="H3983" s="13">
        <v>2638.1</v>
      </c>
    </row>
    <row r="3984" spans="1:8" x14ac:dyDescent="0.25">
      <c r="A3984" s="10">
        <v>36525</v>
      </c>
      <c r="B3984" s="11" t="s">
        <v>8</v>
      </c>
      <c r="C3984" s="11" t="s">
        <v>9</v>
      </c>
      <c r="D3984" s="11" t="s">
        <v>10</v>
      </c>
      <c r="E3984" s="13" t="s">
        <v>13</v>
      </c>
      <c r="F3984" s="11" t="s">
        <v>34</v>
      </c>
      <c r="G3984" s="11" t="s">
        <v>36</v>
      </c>
      <c r="H3984" s="13">
        <v>9256</v>
      </c>
    </row>
    <row r="3985" spans="1:8" x14ac:dyDescent="0.25">
      <c r="A3985" s="10">
        <v>36525</v>
      </c>
      <c r="B3985" s="11" t="s">
        <v>8</v>
      </c>
      <c r="C3985" s="11" t="s">
        <v>9</v>
      </c>
      <c r="D3985" s="11" t="s">
        <v>10</v>
      </c>
      <c r="E3985" s="13" t="s">
        <v>13</v>
      </c>
      <c r="F3985" s="11" t="s">
        <v>42</v>
      </c>
      <c r="G3985" s="11" t="s">
        <v>594</v>
      </c>
      <c r="H3985" s="13">
        <v>3724.2</v>
      </c>
    </row>
    <row r="3986" spans="1:8" x14ac:dyDescent="0.25">
      <c r="A3986" s="10">
        <v>36525</v>
      </c>
      <c r="B3986" s="11" t="s">
        <v>8</v>
      </c>
      <c r="C3986" s="11" t="s">
        <v>9</v>
      </c>
      <c r="D3986" s="11" t="s">
        <v>10</v>
      </c>
      <c r="E3986" s="13" t="s">
        <v>13</v>
      </c>
      <c r="F3986" s="11" t="s">
        <v>42</v>
      </c>
      <c r="G3986" s="11" t="s">
        <v>595</v>
      </c>
      <c r="H3986" s="13">
        <v>3044.3</v>
      </c>
    </row>
    <row r="3987" spans="1:8" x14ac:dyDescent="0.25">
      <c r="A3987" s="10">
        <v>36525</v>
      </c>
      <c r="B3987" s="11" t="s">
        <v>8</v>
      </c>
      <c r="C3987" s="11" t="s">
        <v>9</v>
      </c>
      <c r="D3987" s="11" t="s">
        <v>10</v>
      </c>
      <c r="E3987" s="13" t="s">
        <v>13</v>
      </c>
      <c r="F3987" s="11" t="s">
        <v>14</v>
      </c>
      <c r="G3987" s="11" t="s">
        <v>94</v>
      </c>
      <c r="H3987" s="13">
        <v>9174</v>
      </c>
    </row>
    <row r="3988" spans="1:8" x14ac:dyDescent="0.25">
      <c r="A3988" s="10">
        <v>36525</v>
      </c>
      <c r="B3988" s="11" t="s">
        <v>8</v>
      </c>
      <c r="C3988" s="11" t="s">
        <v>9</v>
      </c>
      <c r="D3988" s="11" t="s">
        <v>10</v>
      </c>
      <c r="E3988" s="13" t="s">
        <v>13</v>
      </c>
      <c r="F3988" s="11" t="s">
        <v>14</v>
      </c>
      <c r="G3988" s="11" t="s">
        <v>596</v>
      </c>
      <c r="H3988" s="13">
        <v>4563.6000000000004</v>
      </c>
    </row>
    <row r="3989" spans="1:8" x14ac:dyDescent="0.25">
      <c r="A3989" s="10">
        <v>36525</v>
      </c>
      <c r="B3989" s="11" t="s">
        <v>8</v>
      </c>
      <c r="C3989" s="11" t="s">
        <v>9</v>
      </c>
      <c r="D3989" s="11" t="s">
        <v>10</v>
      </c>
      <c r="E3989" s="13" t="s">
        <v>13</v>
      </c>
      <c r="F3989" s="11" t="s">
        <v>14</v>
      </c>
      <c r="G3989" s="11" t="s">
        <v>597</v>
      </c>
      <c r="H3989" s="13">
        <v>5079.8</v>
      </c>
    </row>
    <row r="3990" spans="1:8" x14ac:dyDescent="0.25">
      <c r="A3990" s="10">
        <v>36525</v>
      </c>
      <c r="B3990" s="11" t="s">
        <v>8</v>
      </c>
      <c r="C3990" s="11" t="s">
        <v>9</v>
      </c>
      <c r="D3990" s="11" t="s">
        <v>10</v>
      </c>
      <c r="E3990" s="13" t="s">
        <v>13</v>
      </c>
      <c r="F3990" s="11" t="s">
        <v>11</v>
      </c>
      <c r="G3990" s="11" t="s">
        <v>598</v>
      </c>
      <c r="H3990" s="13">
        <v>4582.3</v>
      </c>
    </row>
    <row r="3991" spans="1:8" x14ac:dyDescent="0.25">
      <c r="A3991" s="10">
        <v>36525</v>
      </c>
      <c r="B3991" s="11" t="s">
        <v>8</v>
      </c>
      <c r="C3991" s="11" t="s">
        <v>9</v>
      </c>
      <c r="D3991" s="11" t="s">
        <v>10</v>
      </c>
      <c r="E3991" s="13" t="s">
        <v>13</v>
      </c>
      <c r="F3991" s="11" t="s">
        <v>11</v>
      </c>
      <c r="G3991" s="11" t="s">
        <v>150</v>
      </c>
      <c r="H3991" s="13">
        <v>7489.6</v>
      </c>
    </row>
    <row r="3992" spans="1:8" x14ac:dyDescent="0.25">
      <c r="A3992" s="10">
        <v>36525</v>
      </c>
      <c r="B3992" s="11" t="s">
        <v>8</v>
      </c>
      <c r="C3992" s="11" t="s">
        <v>9</v>
      </c>
      <c r="D3992" s="11" t="s">
        <v>10</v>
      </c>
      <c r="E3992" s="13" t="s">
        <v>13</v>
      </c>
      <c r="F3992" s="11" t="s">
        <v>11</v>
      </c>
      <c r="G3992" s="11" t="s">
        <v>576</v>
      </c>
      <c r="H3992" s="13">
        <v>27507.8</v>
      </c>
    </row>
    <row r="3993" spans="1:8" x14ac:dyDescent="0.25">
      <c r="A3993" s="10">
        <v>36525</v>
      </c>
      <c r="B3993" s="11" t="s">
        <v>8</v>
      </c>
      <c r="C3993" s="11" t="s">
        <v>9</v>
      </c>
      <c r="D3993" s="11" t="s">
        <v>10</v>
      </c>
      <c r="E3993" s="13" t="s">
        <v>13</v>
      </c>
      <c r="F3993" s="11" t="s">
        <v>126</v>
      </c>
      <c r="G3993" s="11" t="s">
        <v>599</v>
      </c>
      <c r="H3993" s="13">
        <v>3838.8</v>
      </c>
    </row>
    <row r="3994" spans="1:8" x14ac:dyDescent="0.25">
      <c r="A3994" s="10">
        <v>36525</v>
      </c>
      <c r="B3994" s="11" t="s">
        <v>8</v>
      </c>
      <c r="C3994" s="11" t="s">
        <v>9</v>
      </c>
      <c r="D3994" s="11" t="s">
        <v>10</v>
      </c>
      <c r="E3994" s="13" t="s">
        <v>13</v>
      </c>
      <c r="F3994" s="11" t="s">
        <v>126</v>
      </c>
      <c r="G3994" s="11" t="s">
        <v>613</v>
      </c>
      <c r="H3994" s="13">
        <v>100</v>
      </c>
    </row>
    <row r="3995" spans="1:8" x14ac:dyDescent="0.25">
      <c r="A3995" s="10">
        <v>36525</v>
      </c>
      <c r="B3995" s="11" t="s">
        <v>8</v>
      </c>
      <c r="C3995" s="11" t="s">
        <v>9</v>
      </c>
      <c r="D3995" s="11" t="s">
        <v>10</v>
      </c>
      <c r="E3995" s="13" t="s">
        <v>13</v>
      </c>
      <c r="F3995" s="11" t="s">
        <v>126</v>
      </c>
      <c r="G3995" s="11" t="s">
        <v>570</v>
      </c>
      <c r="H3995" s="13">
        <v>1384.8</v>
      </c>
    </row>
    <row r="3996" spans="1:8" x14ac:dyDescent="0.25">
      <c r="A3996" s="10">
        <v>36525</v>
      </c>
      <c r="B3996" s="11" t="s">
        <v>8</v>
      </c>
      <c r="C3996" s="11" t="s">
        <v>9</v>
      </c>
      <c r="D3996" s="11" t="s">
        <v>10</v>
      </c>
      <c r="E3996" s="13" t="s">
        <v>188</v>
      </c>
      <c r="F3996" s="11" t="s">
        <v>188</v>
      </c>
      <c r="G3996" s="11" t="s">
        <v>602</v>
      </c>
      <c r="H3996" s="13">
        <v>1055</v>
      </c>
    </row>
    <row r="3997" spans="1:8" x14ac:dyDescent="0.25">
      <c r="A3997" s="10">
        <v>36525</v>
      </c>
      <c r="B3997" s="11" t="s">
        <v>8</v>
      </c>
      <c r="C3997" s="11" t="s">
        <v>9</v>
      </c>
      <c r="D3997" s="11" t="s">
        <v>10</v>
      </c>
      <c r="E3997" s="13" t="s">
        <v>188</v>
      </c>
      <c r="F3997" s="11" t="s">
        <v>188</v>
      </c>
      <c r="G3997" s="11" t="s">
        <v>187</v>
      </c>
      <c r="H3997" s="13">
        <v>4104.5</v>
      </c>
    </row>
    <row r="3998" spans="1:8" x14ac:dyDescent="0.25">
      <c r="A3998" s="10">
        <v>36525</v>
      </c>
      <c r="B3998" s="11" t="s">
        <v>8</v>
      </c>
      <c r="C3998" s="11" t="s">
        <v>463</v>
      </c>
      <c r="D3998" s="11" t="s">
        <v>464</v>
      </c>
      <c r="E3998" s="13" t="s">
        <v>89</v>
      </c>
      <c r="F3998" s="11" t="s">
        <v>102</v>
      </c>
      <c r="G3998" s="11" t="s">
        <v>103</v>
      </c>
      <c r="H3998" s="13">
        <v>340</v>
      </c>
    </row>
    <row r="3999" spans="1:8" x14ac:dyDescent="0.25">
      <c r="A3999" s="10">
        <v>36525</v>
      </c>
      <c r="B3999" s="11" t="s">
        <v>8</v>
      </c>
      <c r="C3999" s="11" t="s">
        <v>463</v>
      </c>
      <c r="D3999" s="11" t="s">
        <v>464</v>
      </c>
      <c r="E3999" s="13" t="s">
        <v>13</v>
      </c>
      <c r="F3999" s="11" t="s">
        <v>71</v>
      </c>
      <c r="G3999" s="11" t="s">
        <v>200</v>
      </c>
      <c r="H3999" s="13">
        <v>710</v>
      </c>
    </row>
    <row r="4000" spans="1:8" x14ac:dyDescent="0.25">
      <c r="A4000" s="10">
        <v>36525</v>
      </c>
      <c r="B4000" s="11" t="s">
        <v>8</v>
      </c>
      <c r="C4000" s="11" t="s">
        <v>463</v>
      </c>
      <c r="D4000" s="11" t="s">
        <v>464</v>
      </c>
      <c r="E4000" s="13" t="s">
        <v>13</v>
      </c>
      <c r="F4000" s="11" t="s">
        <v>248</v>
      </c>
      <c r="G4000" s="11" t="s">
        <v>262</v>
      </c>
      <c r="H4000" s="13">
        <v>135</v>
      </c>
    </row>
    <row r="4001" spans="1:8" x14ac:dyDescent="0.25">
      <c r="A4001" s="10">
        <v>36525</v>
      </c>
      <c r="B4001" s="11" t="s">
        <v>97</v>
      </c>
      <c r="C4001" s="11" t="s">
        <v>98</v>
      </c>
      <c r="D4001" s="11" t="s">
        <v>239</v>
      </c>
      <c r="E4001" s="13" t="s">
        <v>610</v>
      </c>
      <c r="F4001" s="11" t="s">
        <v>612</v>
      </c>
      <c r="G4001" s="11" t="s">
        <v>612</v>
      </c>
      <c r="H4001" s="13">
        <v>450</v>
      </c>
    </row>
    <row r="4002" spans="1:8" x14ac:dyDescent="0.25">
      <c r="A4002" s="10">
        <v>36525</v>
      </c>
      <c r="B4002" s="11" t="s">
        <v>97</v>
      </c>
      <c r="C4002" s="11" t="s">
        <v>98</v>
      </c>
      <c r="D4002" s="11" t="s">
        <v>462</v>
      </c>
      <c r="E4002" s="13" t="s">
        <v>89</v>
      </c>
      <c r="F4002" s="11" t="s">
        <v>102</v>
      </c>
      <c r="G4002" s="11" t="s">
        <v>103</v>
      </c>
      <c r="H4002" s="13">
        <v>587.9</v>
      </c>
    </row>
    <row r="4003" spans="1:8" x14ac:dyDescent="0.25">
      <c r="A4003" s="10">
        <v>36525</v>
      </c>
      <c r="B4003" s="11" t="s">
        <v>97</v>
      </c>
      <c r="C4003" s="11" t="s">
        <v>98</v>
      </c>
      <c r="D4003" s="11" t="s">
        <v>467</v>
      </c>
      <c r="E4003" s="13" t="s">
        <v>89</v>
      </c>
      <c r="F4003" s="11" t="s">
        <v>90</v>
      </c>
      <c r="G4003" s="11" t="s">
        <v>90</v>
      </c>
      <c r="H4003" s="13">
        <v>250</v>
      </c>
    </row>
    <row r="4004" spans="1:8" x14ac:dyDescent="0.25">
      <c r="A4004" s="10">
        <v>36525</v>
      </c>
      <c r="B4004" s="11" t="s">
        <v>97</v>
      </c>
      <c r="C4004" s="11" t="s">
        <v>67</v>
      </c>
      <c r="D4004" s="11" t="s">
        <v>500</v>
      </c>
      <c r="E4004" s="13" t="s">
        <v>13</v>
      </c>
      <c r="F4004" s="11" t="s">
        <v>19</v>
      </c>
      <c r="G4004" s="11" t="s">
        <v>574</v>
      </c>
      <c r="H4004" s="13">
        <v>100</v>
      </c>
    </row>
    <row r="4005" spans="1:8" x14ac:dyDescent="0.25">
      <c r="A4005" s="10">
        <v>36525</v>
      </c>
      <c r="B4005" s="11" t="s">
        <v>97</v>
      </c>
      <c r="C4005" s="11" t="s">
        <v>67</v>
      </c>
      <c r="D4005" s="11" t="s">
        <v>499</v>
      </c>
      <c r="E4005" s="13" t="s">
        <v>13</v>
      </c>
      <c r="F4005" s="11" t="s">
        <v>11</v>
      </c>
      <c r="G4005" s="11" t="s">
        <v>150</v>
      </c>
      <c r="H4005" s="13">
        <v>253.2</v>
      </c>
    </row>
    <row r="4006" spans="1:8" x14ac:dyDescent="0.25">
      <c r="A4006" s="10">
        <v>36525</v>
      </c>
      <c r="B4006" s="11" t="s">
        <v>97</v>
      </c>
      <c r="C4006" s="11" t="s">
        <v>67</v>
      </c>
      <c r="D4006" s="11" t="s">
        <v>499</v>
      </c>
      <c r="E4006" s="13" t="s">
        <v>13</v>
      </c>
      <c r="F4006" s="11" t="s">
        <v>11</v>
      </c>
      <c r="G4006" s="11" t="s">
        <v>576</v>
      </c>
      <c r="H4006" s="13">
        <v>391.6</v>
      </c>
    </row>
    <row r="4007" spans="1:8" x14ac:dyDescent="0.25">
      <c r="A4007" s="10">
        <v>36525</v>
      </c>
      <c r="B4007" s="11" t="s">
        <v>97</v>
      </c>
      <c r="C4007" s="11" t="s">
        <v>67</v>
      </c>
      <c r="D4007" s="11" t="s">
        <v>502</v>
      </c>
      <c r="E4007" s="13" t="s">
        <v>13</v>
      </c>
      <c r="F4007" s="11" t="s">
        <v>11</v>
      </c>
      <c r="G4007" s="11" t="s">
        <v>150</v>
      </c>
      <c r="H4007" s="13">
        <v>285.2</v>
      </c>
    </row>
    <row r="4008" spans="1:8" x14ac:dyDescent="0.25">
      <c r="A4008" s="10">
        <v>36525</v>
      </c>
      <c r="B4008" s="11" t="s">
        <v>97</v>
      </c>
      <c r="C4008" s="11" t="s">
        <v>130</v>
      </c>
      <c r="D4008" s="11" t="s">
        <v>288</v>
      </c>
      <c r="E4008" s="13" t="s">
        <v>13</v>
      </c>
      <c r="F4008" s="11" t="s">
        <v>11</v>
      </c>
      <c r="G4008" s="11" t="s">
        <v>576</v>
      </c>
      <c r="H4008" s="13">
        <v>318.39999999999998</v>
      </c>
    </row>
    <row r="4009" spans="1:8" x14ac:dyDescent="0.25">
      <c r="A4009" s="10">
        <v>36525</v>
      </c>
      <c r="B4009" s="11" t="s">
        <v>97</v>
      </c>
      <c r="C4009" s="11" t="s">
        <v>130</v>
      </c>
      <c r="D4009" s="11" t="s">
        <v>466</v>
      </c>
      <c r="E4009" s="13" t="s">
        <v>13</v>
      </c>
      <c r="F4009" s="11" t="s">
        <v>138</v>
      </c>
      <c r="G4009" s="11" t="s">
        <v>585</v>
      </c>
      <c r="H4009" s="13">
        <v>500</v>
      </c>
    </row>
    <row r="4010" spans="1:8" x14ac:dyDescent="0.25">
      <c r="A4010" s="10">
        <v>36556</v>
      </c>
      <c r="B4010" s="11" t="s">
        <v>8</v>
      </c>
      <c r="C4010" s="11" t="s">
        <v>67</v>
      </c>
      <c r="D4010" s="11" t="s">
        <v>459</v>
      </c>
      <c r="E4010" s="13" t="s">
        <v>89</v>
      </c>
      <c r="F4010" s="11" t="s">
        <v>577</v>
      </c>
      <c r="G4010" s="11" t="s">
        <v>609</v>
      </c>
      <c r="H4010" s="13">
        <v>135</v>
      </c>
    </row>
    <row r="4011" spans="1:8" x14ac:dyDescent="0.25">
      <c r="A4011" s="10">
        <v>36556</v>
      </c>
      <c r="B4011" s="11" t="s">
        <v>8</v>
      </c>
      <c r="C4011" s="11" t="s">
        <v>67</v>
      </c>
      <c r="D4011" s="11" t="s">
        <v>459</v>
      </c>
      <c r="E4011" s="13" t="s">
        <v>13</v>
      </c>
      <c r="F4011" s="11" t="s">
        <v>111</v>
      </c>
      <c r="G4011" s="11" t="s">
        <v>356</v>
      </c>
      <c r="H4011" s="13">
        <v>360</v>
      </c>
    </row>
    <row r="4012" spans="1:8" x14ac:dyDescent="0.25">
      <c r="A4012" s="10">
        <v>36556</v>
      </c>
      <c r="B4012" s="11" t="s">
        <v>8</v>
      </c>
      <c r="C4012" s="11" t="s">
        <v>67</v>
      </c>
      <c r="D4012" s="11" t="s">
        <v>455</v>
      </c>
      <c r="E4012" s="13" t="s">
        <v>13</v>
      </c>
      <c r="F4012" s="11" t="s">
        <v>126</v>
      </c>
      <c r="G4012" s="11" t="s">
        <v>570</v>
      </c>
      <c r="H4012" s="13">
        <v>315</v>
      </c>
    </row>
    <row r="4013" spans="1:8" x14ac:dyDescent="0.25">
      <c r="A4013" s="10">
        <v>36556</v>
      </c>
      <c r="B4013" s="11" t="s">
        <v>8</v>
      </c>
      <c r="C4013" s="11" t="s">
        <v>67</v>
      </c>
      <c r="D4013" s="11" t="s">
        <v>160</v>
      </c>
      <c r="E4013" s="13" t="s">
        <v>13</v>
      </c>
      <c r="F4013" s="11" t="s">
        <v>11</v>
      </c>
      <c r="G4013" s="11" t="s">
        <v>576</v>
      </c>
      <c r="H4013" s="13">
        <v>160</v>
      </c>
    </row>
    <row r="4014" spans="1:8" x14ac:dyDescent="0.25">
      <c r="A4014" s="10">
        <v>36556</v>
      </c>
      <c r="B4014" s="11" t="s">
        <v>8</v>
      </c>
      <c r="C4014" s="11" t="s">
        <v>67</v>
      </c>
      <c r="D4014" s="11" t="s">
        <v>456</v>
      </c>
      <c r="E4014" s="13" t="s">
        <v>13</v>
      </c>
      <c r="F4014" s="11" t="s">
        <v>11</v>
      </c>
      <c r="G4014" s="11" t="s">
        <v>150</v>
      </c>
      <c r="H4014" s="13">
        <v>962</v>
      </c>
    </row>
    <row r="4015" spans="1:8" x14ac:dyDescent="0.25">
      <c r="A4015" s="10">
        <v>36556</v>
      </c>
      <c r="B4015" s="11" t="s">
        <v>8</v>
      </c>
      <c r="C4015" s="11" t="s">
        <v>67</v>
      </c>
      <c r="D4015" s="11" t="s">
        <v>68</v>
      </c>
      <c r="E4015" s="13" t="s">
        <v>13</v>
      </c>
      <c r="F4015" s="11" t="s">
        <v>19</v>
      </c>
      <c r="G4015" s="11" t="s">
        <v>573</v>
      </c>
      <c r="H4015" s="13">
        <v>1534</v>
      </c>
    </row>
    <row r="4016" spans="1:8" x14ac:dyDescent="0.25">
      <c r="A4016" s="10">
        <v>36556</v>
      </c>
      <c r="B4016" s="11" t="s">
        <v>8</v>
      </c>
      <c r="C4016" s="11" t="s">
        <v>67</v>
      </c>
      <c r="D4016" s="11" t="s">
        <v>68</v>
      </c>
      <c r="E4016" s="13" t="s">
        <v>13</v>
      </c>
      <c r="F4016" s="11" t="s">
        <v>11</v>
      </c>
      <c r="G4016" s="11" t="s">
        <v>576</v>
      </c>
      <c r="H4016" s="13">
        <v>1019.6</v>
      </c>
    </row>
    <row r="4017" spans="1:8" x14ac:dyDescent="0.25">
      <c r="A4017" s="10">
        <v>36556</v>
      </c>
      <c r="B4017" s="11" t="s">
        <v>8</v>
      </c>
      <c r="C4017" s="11" t="s">
        <v>67</v>
      </c>
      <c r="D4017" s="11" t="s">
        <v>468</v>
      </c>
      <c r="E4017" s="13" t="s">
        <v>13</v>
      </c>
      <c r="F4017" s="11" t="s">
        <v>138</v>
      </c>
      <c r="G4017" s="11" t="s">
        <v>139</v>
      </c>
      <c r="H4017" s="13">
        <v>563.70000000000005</v>
      </c>
    </row>
    <row r="4018" spans="1:8" x14ac:dyDescent="0.25">
      <c r="A4018" s="10">
        <v>36556</v>
      </c>
      <c r="B4018" s="11" t="s">
        <v>8</v>
      </c>
      <c r="C4018" s="11" t="s">
        <v>67</v>
      </c>
      <c r="D4018" s="11" t="s">
        <v>457</v>
      </c>
      <c r="E4018" s="13" t="s">
        <v>13</v>
      </c>
      <c r="F4018" s="11" t="s">
        <v>126</v>
      </c>
      <c r="G4018" s="11" t="s">
        <v>570</v>
      </c>
      <c r="H4018" s="13">
        <v>475</v>
      </c>
    </row>
    <row r="4019" spans="1:8" x14ac:dyDescent="0.25">
      <c r="A4019" s="10">
        <v>36556</v>
      </c>
      <c r="B4019" s="11" t="s">
        <v>8</v>
      </c>
      <c r="C4019" s="11" t="s">
        <v>67</v>
      </c>
      <c r="D4019" s="11" t="s">
        <v>501</v>
      </c>
      <c r="E4019" s="13" t="s">
        <v>13</v>
      </c>
      <c r="F4019" s="11" t="s">
        <v>11</v>
      </c>
      <c r="G4019" s="11" t="s">
        <v>576</v>
      </c>
      <c r="H4019" s="13">
        <v>160</v>
      </c>
    </row>
    <row r="4020" spans="1:8" x14ac:dyDescent="0.25">
      <c r="A4020" s="10">
        <v>36556</v>
      </c>
      <c r="B4020" s="11" t="s">
        <v>8</v>
      </c>
      <c r="C4020" s="11" t="s">
        <v>67</v>
      </c>
      <c r="D4020" s="11" t="s">
        <v>328</v>
      </c>
      <c r="E4020" s="13" t="s">
        <v>13</v>
      </c>
      <c r="F4020" s="11" t="s">
        <v>71</v>
      </c>
      <c r="G4020" s="11" t="s">
        <v>69</v>
      </c>
      <c r="H4020" s="13">
        <v>125</v>
      </c>
    </row>
    <row r="4021" spans="1:8" x14ac:dyDescent="0.25">
      <c r="A4021" s="10">
        <v>36556</v>
      </c>
      <c r="B4021" s="11" t="s">
        <v>8</v>
      </c>
      <c r="C4021" s="11" t="s">
        <v>67</v>
      </c>
      <c r="D4021" s="11" t="s">
        <v>328</v>
      </c>
      <c r="E4021" s="13" t="s">
        <v>13</v>
      </c>
      <c r="F4021" s="11" t="s">
        <v>161</v>
      </c>
      <c r="G4021" s="11" t="s">
        <v>581</v>
      </c>
      <c r="H4021" s="13">
        <v>224</v>
      </c>
    </row>
    <row r="4022" spans="1:8" x14ac:dyDescent="0.25">
      <c r="A4022" s="10">
        <v>36556</v>
      </c>
      <c r="B4022" s="11" t="s">
        <v>8</v>
      </c>
      <c r="C4022" s="11" t="s">
        <v>67</v>
      </c>
      <c r="D4022" s="11" t="s">
        <v>328</v>
      </c>
      <c r="E4022" s="13" t="s">
        <v>13</v>
      </c>
      <c r="F4022" s="11" t="s">
        <v>571</v>
      </c>
      <c r="G4022" s="11" t="s">
        <v>572</v>
      </c>
      <c r="H4022" s="13">
        <v>350</v>
      </c>
    </row>
    <row r="4023" spans="1:8" x14ac:dyDescent="0.25">
      <c r="A4023" s="10">
        <v>36556</v>
      </c>
      <c r="B4023" s="11" t="s">
        <v>8</v>
      </c>
      <c r="C4023" s="11" t="s">
        <v>67</v>
      </c>
      <c r="D4023" s="11" t="s">
        <v>328</v>
      </c>
      <c r="E4023" s="13" t="s">
        <v>13</v>
      </c>
      <c r="F4023" s="11" t="s">
        <v>19</v>
      </c>
      <c r="G4023" s="11" t="s">
        <v>573</v>
      </c>
      <c r="H4023" s="13">
        <v>2296.4</v>
      </c>
    </row>
    <row r="4024" spans="1:8" x14ac:dyDescent="0.25">
      <c r="A4024" s="10">
        <v>36556</v>
      </c>
      <c r="B4024" s="11" t="s">
        <v>8</v>
      </c>
      <c r="C4024" s="11" t="s">
        <v>67</v>
      </c>
      <c r="D4024" s="11" t="s">
        <v>328</v>
      </c>
      <c r="E4024" s="13" t="s">
        <v>13</v>
      </c>
      <c r="F4024" s="11" t="s">
        <v>19</v>
      </c>
      <c r="G4024" s="11" t="s">
        <v>21</v>
      </c>
      <c r="H4024" s="13">
        <v>110</v>
      </c>
    </row>
    <row r="4025" spans="1:8" x14ac:dyDescent="0.25">
      <c r="A4025" s="10">
        <v>36556</v>
      </c>
      <c r="B4025" s="11" t="s">
        <v>8</v>
      </c>
      <c r="C4025" s="11" t="s">
        <v>67</v>
      </c>
      <c r="D4025" s="11" t="s">
        <v>328</v>
      </c>
      <c r="E4025" s="13" t="s">
        <v>13</v>
      </c>
      <c r="F4025" s="11" t="s">
        <v>34</v>
      </c>
      <c r="G4025" s="11" t="s">
        <v>36</v>
      </c>
      <c r="H4025" s="13">
        <v>300</v>
      </c>
    </row>
    <row r="4026" spans="1:8" x14ac:dyDescent="0.25">
      <c r="A4026" s="10">
        <v>36556</v>
      </c>
      <c r="B4026" s="11" t="s">
        <v>8</v>
      </c>
      <c r="C4026" s="11" t="s">
        <v>67</v>
      </c>
      <c r="D4026" s="11" t="s">
        <v>328</v>
      </c>
      <c r="E4026" s="13" t="s">
        <v>13</v>
      </c>
      <c r="F4026" s="11" t="s">
        <v>14</v>
      </c>
      <c r="G4026" s="11" t="s">
        <v>597</v>
      </c>
      <c r="H4026" s="13">
        <v>170</v>
      </c>
    </row>
    <row r="4027" spans="1:8" x14ac:dyDescent="0.25">
      <c r="A4027" s="10">
        <v>36556</v>
      </c>
      <c r="B4027" s="11" t="s">
        <v>8</v>
      </c>
      <c r="C4027" s="11" t="s">
        <v>67</v>
      </c>
      <c r="D4027" s="11" t="s">
        <v>328</v>
      </c>
      <c r="E4027" s="13" t="s">
        <v>13</v>
      </c>
      <c r="F4027" s="11" t="s">
        <v>11</v>
      </c>
      <c r="G4027" s="11" t="s">
        <v>150</v>
      </c>
      <c r="H4027" s="13">
        <v>1603</v>
      </c>
    </row>
    <row r="4028" spans="1:8" x14ac:dyDescent="0.25">
      <c r="A4028" s="10">
        <v>36556</v>
      </c>
      <c r="B4028" s="11" t="s">
        <v>8</v>
      </c>
      <c r="C4028" s="11" t="s">
        <v>67</v>
      </c>
      <c r="D4028" s="11" t="s">
        <v>328</v>
      </c>
      <c r="E4028" s="13" t="s">
        <v>13</v>
      </c>
      <c r="F4028" s="11" t="s">
        <v>11</v>
      </c>
      <c r="G4028" s="11" t="s">
        <v>576</v>
      </c>
      <c r="H4028" s="13">
        <v>1696.9</v>
      </c>
    </row>
    <row r="4029" spans="1:8" x14ac:dyDescent="0.25">
      <c r="A4029" s="10">
        <v>36556</v>
      </c>
      <c r="B4029" s="11" t="s">
        <v>8</v>
      </c>
      <c r="C4029" s="11" t="s">
        <v>67</v>
      </c>
      <c r="D4029" s="11" t="s">
        <v>328</v>
      </c>
      <c r="E4029" s="13" t="s">
        <v>13</v>
      </c>
      <c r="F4029" s="11" t="s">
        <v>126</v>
      </c>
      <c r="G4029" s="11" t="s">
        <v>570</v>
      </c>
      <c r="H4029" s="13">
        <v>174.5</v>
      </c>
    </row>
    <row r="4030" spans="1:8" x14ac:dyDescent="0.25">
      <c r="A4030" s="10">
        <v>36556</v>
      </c>
      <c r="B4030" s="11" t="s">
        <v>8</v>
      </c>
      <c r="C4030" s="11" t="s">
        <v>9</v>
      </c>
      <c r="D4030" s="11" t="s">
        <v>251</v>
      </c>
      <c r="E4030" s="13" t="s">
        <v>13</v>
      </c>
      <c r="F4030" s="11" t="s">
        <v>161</v>
      </c>
      <c r="G4030" s="11" t="s">
        <v>162</v>
      </c>
      <c r="H4030" s="13">
        <v>426.6</v>
      </c>
    </row>
    <row r="4031" spans="1:8" x14ac:dyDescent="0.25">
      <c r="A4031" s="10">
        <v>36556</v>
      </c>
      <c r="B4031" s="11" t="s">
        <v>8</v>
      </c>
      <c r="C4031" s="11" t="s">
        <v>9</v>
      </c>
      <c r="D4031" s="11" t="s">
        <v>153</v>
      </c>
      <c r="E4031" s="13" t="s">
        <v>13</v>
      </c>
      <c r="F4031" s="11" t="s">
        <v>71</v>
      </c>
      <c r="G4031" s="11" t="s">
        <v>575</v>
      </c>
      <c r="H4031" s="13">
        <v>357</v>
      </c>
    </row>
    <row r="4032" spans="1:8" x14ac:dyDescent="0.25">
      <c r="A4032" s="10">
        <v>36556</v>
      </c>
      <c r="B4032" s="11" t="s">
        <v>8</v>
      </c>
      <c r="C4032" s="11" t="s">
        <v>9</v>
      </c>
      <c r="D4032" s="11" t="s">
        <v>153</v>
      </c>
      <c r="E4032" s="13" t="s">
        <v>13</v>
      </c>
      <c r="F4032" s="11" t="s">
        <v>71</v>
      </c>
      <c r="G4032" s="11" t="s">
        <v>69</v>
      </c>
      <c r="H4032" s="13">
        <v>180</v>
      </c>
    </row>
    <row r="4033" spans="1:8" x14ac:dyDescent="0.25">
      <c r="A4033" s="10">
        <v>36556</v>
      </c>
      <c r="B4033" s="11" t="s">
        <v>8</v>
      </c>
      <c r="C4033" s="11" t="s">
        <v>9</v>
      </c>
      <c r="D4033" s="11" t="s">
        <v>153</v>
      </c>
      <c r="E4033" s="13" t="s">
        <v>13</v>
      </c>
      <c r="F4033" s="11" t="s">
        <v>71</v>
      </c>
      <c r="G4033" s="11" t="s">
        <v>230</v>
      </c>
      <c r="H4033" s="13">
        <v>2159.9</v>
      </c>
    </row>
    <row r="4034" spans="1:8" x14ac:dyDescent="0.25">
      <c r="A4034" s="10">
        <v>36556</v>
      </c>
      <c r="B4034" s="11" t="s">
        <v>8</v>
      </c>
      <c r="C4034" s="11" t="s">
        <v>9</v>
      </c>
      <c r="D4034" s="11" t="s">
        <v>153</v>
      </c>
      <c r="E4034" s="13" t="s">
        <v>13</v>
      </c>
      <c r="F4034" s="11" t="s">
        <v>71</v>
      </c>
      <c r="G4034" s="11" t="s">
        <v>200</v>
      </c>
      <c r="H4034" s="13">
        <v>600</v>
      </c>
    </row>
    <row r="4035" spans="1:8" x14ac:dyDescent="0.25">
      <c r="A4035" s="10">
        <v>36556</v>
      </c>
      <c r="B4035" s="11" t="s">
        <v>8</v>
      </c>
      <c r="C4035" s="11" t="s">
        <v>9</v>
      </c>
      <c r="D4035" s="11" t="s">
        <v>153</v>
      </c>
      <c r="E4035" s="13" t="s">
        <v>13</v>
      </c>
      <c r="F4035" s="11" t="s">
        <v>71</v>
      </c>
      <c r="G4035" s="11" t="s">
        <v>117</v>
      </c>
      <c r="H4035" s="13">
        <v>340</v>
      </c>
    </row>
    <row r="4036" spans="1:8" x14ac:dyDescent="0.25">
      <c r="A4036" s="10">
        <v>36556</v>
      </c>
      <c r="B4036" s="11" t="s">
        <v>8</v>
      </c>
      <c r="C4036" s="11" t="s">
        <v>9</v>
      </c>
      <c r="D4036" s="11" t="s">
        <v>153</v>
      </c>
      <c r="E4036" s="13" t="s">
        <v>13</v>
      </c>
      <c r="F4036" s="11" t="s">
        <v>161</v>
      </c>
      <c r="G4036" s="11" t="s">
        <v>162</v>
      </c>
      <c r="H4036" s="13">
        <v>367.5</v>
      </c>
    </row>
    <row r="4037" spans="1:8" x14ac:dyDescent="0.25">
      <c r="A4037" s="10">
        <v>36556</v>
      </c>
      <c r="B4037" s="11" t="s">
        <v>8</v>
      </c>
      <c r="C4037" s="11" t="s">
        <v>9</v>
      </c>
      <c r="D4037" s="11" t="s">
        <v>153</v>
      </c>
      <c r="E4037" s="13" t="s">
        <v>13</v>
      </c>
      <c r="F4037" s="11" t="s">
        <v>161</v>
      </c>
      <c r="G4037" s="11" t="s">
        <v>167</v>
      </c>
      <c r="H4037" s="13">
        <v>264.89999999999998</v>
      </c>
    </row>
    <row r="4038" spans="1:8" x14ac:dyDescent="0.25">
      <c r="A4038" s="10">
        <v>36556</v>
      </c>
      <c r="B4038" s="11" t="s">
        <v>8</v>
      </c>
      <c r="C4038" s="11" t="s">
        <v>9</v>
      </c>
      <c r="D4038" s="11" t="s">
        <v>153</v>
      </c>
      <c r="E4038" s="13" t="s">
        <v>13</v>
      </c>
      <c r="F4038" s="11" t="s">
        <v>571</v>
      </c>
      <c r="G4038" s="11" t="s">
        <v>364</v>
      </c>
      <c r="H4038" s="13">
        <v>285</v>
      </c>
    </row>
    <row r="4039" spans="1:8" x14ac:dyDescent="0.25">
      <c r="A4039" s="10">
        <v>36556</v>
      </c>
      <c r="B4039" s="11" t="s">
        <v>8</v>
      </c>
      <c r="C4039" s="11" t="s">
        <v>9</v>
      </c>
      <c r="D4039" s="11" t="s">
        <v>153</v>
      </c>
      <c r="E4039" s="13" t="s">
        <v>13</v>
      </c>
      <c r="F4039" s="11" t="s">
        <v>138</v>
      </c>
      <c r="G4039" s="11" t="s">
        <v>205</v>
      </c>
      <c r="H4039" s="13">
        <v>1374.9</v>
      </c>
    </row>
    <row r="4040" spans="1:8" x14ac:dyDescent="0.25">
      <c r="A4040" s="10">
        <v>36556</v>
      </c>
      <c r="B4040" s="11" t="s">
        <v>8</v>
      </c>
      <c r="C4040" s="11" t="s">
        <v>9</v>
      </c>
      <c r="D4040" s="11" t="s">
        <v>153</v>
      </c>
      <c r="E4040" s="13" t="s">
        <v>13</v>
      </c>
      <c r="F4040" s="11" t="s">
        <v>19</v>
      </c>
      <c r="G4040" s="11" t="s">
        <v>589</v>
      </c>
      <c r="H4040" s="13">
        <v>200</v>
      </c>
    </row>
    <row r="4041" spans="1:8" x14ac:dyDescent="0.25">
      <c r="A4041" s="10">
        <v>36556</v>
      </c>
      <c r="B4041" s="11" t="s">
        <v>8</v>
      </c>
      <c r="C4041" s="11" t="s">
        <v>9</v>
      </c>
      <c r="D4041" s="11" t="s">
        <v>153</v>
      </c>
      <c r="E4041" s="13" t="s">
        <v>13</v>
      </c>
      <c r="F4041" s="11" t="s">
        <v>19</v>
      </c>
      <c r="G4041" s="11" t="s">
        <v>573</v>
      </c>
      <c r="H4041" s="13">
        <v>1715</v>
      </c>
    </row>
    <row r="4042" spans="1:8" x14ac:dyDescent="0.25">
      <c r="A4042" s="10">
        <v>36556</v>
      </c>
      <c r="B4042" s="11" t="s">
        <v>8</v>
      </c>
      <c r="C4042" s="11" t="s">
        <v>9</v>
      </c>
      <c r="D4042" s="11" t="s">
        <v>153</v>
      </c>
      <c r="E4042" s="13" t="s">
        <v>13</v>
      </c>
      <c r="F4042" s="11" t="s">
        <v>14</v>
      </c>
      <c r="G4042" s="11" t="s">
        <v>94</v>
      </c>
      <c r="H4042" s="13">
        <v>200</v>
      </c>
    </row>
    <row r="4043" spans="1:8" x14ac:dyDescent="0.25">
      <c r="A4043" s="10">
        <v>36556</v>
      </c>
      <c r="B4043" s="11" t="s">
        <v>8</v>
      </c>
      <c r="C4043" s="11" t="s">
        <v>9</v>
      </c>
      <c r="D4043" s="11" t="s">
        <v>153</v>
      </c>
      <c r="E4043" s="13" t="s">
        <v>13</v>
      </c>
      <c r="F4043" s="11" t="s">
        <v>11</v>
      </c>
      <c r="G4043" s="11" t="s">
        <v>150</v>
      </c>
      <c r="H4043" s="13">
        <v>3030</v>
      </c>
    </row>
    <row r="4044" spans="1:8" x14ac:dyDescent="0.25">
      <c r="A4044" s="10">
        <v>36556</v>
      </c>
      <c r="B4044" s="11" t="s">
        <v>8</v>
      </c>
      <c r="C4044" s="11" t="s">
        <v>9</v>
      </c>
      <c r="D4044" s="11" t="s">
        <v>153</v>
      </c>
      <c r="E4044" s="13" t="s">
        <v>13</v>
      </c>
      <c r="F4044" s="11" t="s">
        <v>11</v>
      </c>
      <c r="G4044" s="11" t="s">
        <v>576</v>
      </c>
      <c r="H4044" s="13">
        <v>1896</v>
      </c>
    </row>
    <row r="4045" spans="1:8" x14ac:dyDescent="0.25">
      <c r="A4045" s="10">
        <v>36556</v>
      </c>
      <c r="B4045" s="11" t="s">
        <v>8</v>
      </c>
      <c r="C4045" s="11" t="s">
        <v>9</v>
      </c>
      <c r="D4045" s="11" t="s">
        <v>153</v>
      </c>
      <c r="E4045" s="13" t="s">
        <v>13</v>
      </c>
      <c r="F4045" s="11" t="s">
        <v>126</v>
      </c>
      <c r="G4045" s="11" t="s">
        <v>570</v>
      </c>
      <c r="H4045" s="13">
        <v>225</v>
      </c>
    </row>
    <row r="4046" spans="1:8" x14ac:dyDescent="0.25">
      <c r="A4046" s="10">
        <v>36556</v>
      </c>
      <c r="B4046" s="11" t="s">
        <v>8</v>
      </c>
      <c r="C4046" s="11" t="s">
        <v>9</v>
      </c>
      <c r="D4046" s="11" t="s">
        <v>10</v>
      </c>
      <c r="E4046" s="13" t="s">
        <v>89</v>
      </c>
      <c r="F4046" s="11" t="s">
        <v>90</v>
      </c>
      <c r="G4046" s="11" t="s">
        <v>90</v>
      </c>
      <c r="H4046" s="13">
        <v>3170</v>
      </c>
    </row>
    <row r="4047" spans="1:8" x14ac:dyDescent="0.25">
      <c r="A4047" s="10">
        <v>36556</v>
      </c>
      <c r="B4047" s="11" t="s">
        <v>8</v>
      </c>
      <c r="C4047" s="11" t="s">
        <v>9</v>
      </c>
      <c r="D4047" s="11" t="s">
        <v>10</v>
      </c>
      <c r="E4047" s="13" t="s">
        <v>89</v>
      </c>
      <c r="F4047" s="11" t="s">
        <v>102</v>
      </c>
      <c r="G4047" s="11" t="s">
        <v>106</v>
      </c>
      <c r="H4047" s="13">
        <v>2757.5</v>
      </c>
    </row>
    <row r="4048" spans="1:8" x14ac:dyDescent="0.25">
      <c r="A4048" s="10">
        <v>36556</v>
      </c>
      <c r="B4048" s="11" t="s">
        <v>8</v>
      </c>
      <c r="C4048" s="11" t="s">
        <v>9</v>
      </c>
      <c r="D4048" s="11" t="s">
        <v>10</v>
      </c>
      <c r="E4048" s="13" t="s">
        <v>89</v>
      </c>
      <c r="F4048" s="11" t="s">
        <v>102</v>
      </c>
      <c r="G4048" s="11" t="s">
        <v>103</v>
      </c>
      <c r="H4048" s="13">
        <v>4520.8</v>
      </c>
    </row>
    <row r="4049" spans="1:8" x14ac:dyDescent="0.25">
      <c r="A4049" s="10">
        <v>36556</v>
      </c>
      <c r="B4049" s="11" t="s">
        <v>8</v>
      </c>
      <c r="C4049" s="11" t="s">
        <v>9</v>
      </c>
      <c r="D4049" s="11" t="s">
        <v>10</v>
      </c>
      <c r="E4049" s="13" t="s">
        <v>89</v>
      </c>
      <c r="F4049" s="11" t="s">
        <v>577</v>
      </c>
      <c r="G4049" s="11" t="s">
        <v>606</v>
      </c>
      <c r="H4049" s="13">
        <v>100</v>
      </c>
    </row>
    <row r="4050" spans="1:8" x14ac:dyDescent="0.25">
      <c r="A4050" s="10">
        <v>36556</v>
      </c>
      <c r="B4050" s="11" t="s">
        <v>8</v>
      </c>
      <c r="C4050" s="11" t="s">
        <v>9</v>
      </c>
      <c r="D4050" s="11" t="s">
        <v>10</v>
      </c>
      <c r="E4050" s="13" t="s">
        <v>89</v>
      </c>
      <c r="F4050" s="11" t="s">
        <v>577</v>
      </c>
      <c r="G4050" s="11" t="s">
        <v>569</v>
      </c>
      <c r="H4050" s="13">
        <v>250</v>
      </c>
    </row>
    <row r="4051" spans="1:8" x14ac:dyDescent="0.25">
      <c r="A4051" s="10">
        <v>36556</v>
      </c>
      <c r="B4051" s="11" t="s">
        <v>8</v>
      </c>
      <c r="C4051" s="11" t="s">
        <v>9</v>
      </c>
      <c r="D4051" s="11" t="s">
        <v>10</v>
      </c>
      <c r="E4051" s="13" t="s">
        <v>89</v>
      </c>
      <c r="F4051" s="11" t="s">
        <v>577</v>
      </c>
      <c r="G4051" s="11" t="s">
        <v>609</v>
      </c>
      <c r="H4051" s="13">
        <v>100</v>
      </c>
    </row>
    <row r="4052" spans="1:8" x14ac:dyDescent="0.25">
      <c r="A4052" s="10">
        <v>36556</v>
      </c>
      <c r="B4052" s="11" t="s">
        <v>8</v>
      </c>
      <c r="C4052" s="11" t="s">
        <v>9</v>
      </c>
      <c r="D4052" s="11" t="s">
        <v>10</v>
      </c>
      <c r="E4052" s="13" t="s">
        <v>13</v>
      </c>
      <c r="F4052" s="11" t="s">
        <v>29</v>
      </c>
      <c r="G4052" s="11" t="s">
        <v>579</v>
      </c>
      <c r="H4052" s="13">
        <v>300</v>
      </c>
    </row>
    <row r="4053" spans="1:8" x14ac:dyDescent="0.25">
      <c r="A4053" s="10">
        <v>36556</v>
      </c>
      <c r="B4053" s="11" t="s">
        <v>8</v>
      </c>
      <c r="C4053" s="11" t="s">
        <v>9</v>
      </c>
      <c r="D4053" s="11" t="s">
        <v>10</v>
      </c>
      <c r="E4053" s="13" t="s">
        <v>13</v>
      </c>
      <c r="F4053" s="11" t="s">
        <v>29</v>
      </c>
      <c r="G4053" s="11" t="s">
        <v>30</v>
      </c>
      <c r="H4053" s="13">
        <v>5617.9</v>
      </c>
    </row>
    <row r="4054" spans="1:8" x14ac:dyDescent="0.25">
      <c r="A4054" s="10">
        <v>36556</v>
      </c>
      <c r="B4054" s="11" t="s">
        <v>8</v>
      </c>
      <c r="C4054" s="11" t="s">
        <v>9</v>
      </c>
      <c r="D4054" s="11" t="s">
        <v>10</v>
      </c>
      <c r="E4054" s="13" t="s">
        <v>13</v>
      </c>
      <c r="F4054" s="11" t="s">
        <v>29</v>
      </c>
      <c r="G4054" s="11" t="s">
        <v>607</v>
      </c>
      <c r="H4054" s="13">
        <v>252.3</v>
      </c>
    </row>
    <row r="4055" spans="1:8" x14ac:dyDescent="0.25">
      <c r="A4055" s="10">
        <v>36556</v>
      </c>
      <c r="B4055" s="11" t="s">
        <v>8</v>
      </c>
      <c r="C4055" s="11" t="s">
        <v>9</v>
      </c>
      <c r="D4055" s="11" t="s">
        <v>10</v>
      </c>
      <c r="E4055" s="13" t="s">
        <v>13</v>
      </c>
      <c r="F4055" s="11" t="s">
        <v>71</v>
      </c>
      <c r="G4055" s="11" t="s">
        <v>580</v>
      </c>
      <c r="H4055" s="13">
        <v>5020.5</v>
      </c>
    </row>
    <row r="4056" spans="1:8" x14ac:dyDescent="0.25">
      <c r="A4056" s="10">
        <v>36556</v>
      </c>
      <c r="B4056" s="11" t="s">
        <v>8</v>
      </c>
      <c r="C4056" s="11" t="s">
        <v>9</v>
      </c>
      <c r="D4056" s="11" t="s">
        <v>10</v>
      </c>
      <c r="E4056" s="13" t="s">
        <v>13</v>
      </c>
      <c r="F4056" s="11" t="s">
        <v>71</v>
      </c>
      <c r="G4056" s="11" t="s">
        <v>575</v>
      </c>
      <c r="H4056" s="13">
        <v>2955.3</v>
      </c>
    </row>
    <row r="4057" spans="1:8" x14ac:dyDescent="0.25">
      <c r="A4057" s="10">
        <v>36556</v>
      </c>
      <c r="B4057" s="11" t="s">
        <v>8</v>
      </c>
      <c r="C4057" s="11" t="s">
        <v>9</v>
      </c>
      <c r="D4057" s="11" t="s">
        <v>10</v>
      </c>
      <c r="E4057" s="13" t="s">
        <v>13</v>
      </c>
      <c r="F4057" s="11" t="s">
        <v>71</v>
      </c>
      <c r="G4057" s="11" t="s">
        <v>69</v>
      </c>
      <c r="H4057" s="13">
        <v>6288.8</v>
      </c>
    </row>
    <row r="4058" spans="1:8" x14ac:dyDescent="0.25">
      <c r="A4058" s="10">
        <v>36556</v>
      </c>
      <c r="B4058" s="11" t="s">
        <v>8</v>
      </c>
      <c r="C4058" s="11" t="s">
        <v>9</v>
      </c>
      <c r="D4058" s="11" t="s">
        <v>10</v>
      </c>
      <c r="E4058" s="13" t="s">
        <v>13</v>
      </c>
      <c r="F4058" s="11" t="s">
        <v>71</v>
      </c>
      <c r="G4058" s="11" t="s">
        <v>230</v>
      </c>
      <c r="H4058" s="13">
        <v>1424.6</v>
      </c>
    </row>
    <row r="4059" spans="1:8" x14ac:dyDescent="0.25">
      <c r="A4059" s="10">
        <v>36556</v>
      </c>
      <c r="B4059" s="11" t="s">
        <v>8</v>
      </c>
      <c r="C4059" s="11" t="s">
        <v>9</v>
      </c>
      <c r="D4059" s="11" t="s">
        <v>10</v>
      </c>
      <c r="E4059" s="13" t="s">
        <v>13</v>
      </c>
      <c r="F4059" s="11" t="s">
        <v>71</v>
      </c>
      <c r="G4059" s="11" t="s">
        <v>200</v>
      </c>
      <c r="H4059" s="13">
        <v>2760</v>
      </c>
    </row>
    <row r="4060" spans="1:8" x14ac:dyDescent="0.25">
      <c r="A4060" s="10">
        <v>36556</v>
      </c>
      <c r="B4060" s="11" t="s">
        <v>8</v>
      </c>
      <c r="C4060" s="11" t="s">
        <v>9</v>
      </c>
      <c r="D4060" s="11" t="s">
        <v>10</v>
      </c>
      <c r="E4060" s="13" t="s">
        <v>13</v>
      </c>
      <c r="F4060" s="11" t="s">
        <v>71</v>
      </c>
      <c r="G4060" s="11" t="s">
        <v>117</v>
      </c>
      <c r="H4060" s="13">
        <v>3908</v>
      </c>
    </row>
    <row r="4061" spans="1:8" x14ac:dyDescent="0.25">
      <c r="A4061" s="10">
        <v>36556</v>
      </c>
      <c r="B4061" s="11" t="s">
        <v>8</v>
      </c>
      <c r="C4061" s="11" t="s">
        <v>9</v>
      </c>
      <c r="D4061" s="11" t="s">
        <v>10</v>
      </c>
      <c r="E4061" s="13" t="s">
        <v>13</v>
      </c>
      <c r="F4061" s="11" t="s">
        <v>161</v>
      </c>
      <c r="G4061" s="11" t="s">
        <v>581</v>
      </c>
      <c r="H4061" s="13">
        <v>1535</v>
      </c>
    </row>
    <row r="4062" spans="1:8" x14ac:dyDescent="0.25">
      <c r="A4062" s="10">
        <v>36556</v>
      </c>
      <c r="B4062" s="11" t="s">
        <v>8</v>
      </c>
      <c r="C4062" s="11" t="s">
        <v>9</v>
      </c>
      <c r="D4062" s="11" t="s">
        <v>10</v>
      </c>
      <c r="E4062" s="13" t="s">
        <v>13</v>
      </c>
      <c r="F4062" s="11" t="s">
        <v>161</v>
      </c>
      <c r="G4062" s="11" t="s">
        <v>162</v>
      </c>
      <c r="H4062" s="13">
        <v>1219.5</v>
      </c>
    </row>
    <row r="4063" spans="1:8" x14ac:dyDescent="0.25">
      <c r="A4063" s="10">
        <v>36556</v>
      </c>
      <c r="B4063" s="11" t="s">
        <v>8</v>
      </c>
      <c r="C4063" s="11" t="s">
        <v>9</v>
      </c>
      <c r="D4063" s="11" t="s">
        <v>10</v>
      </c>
      <c r="E4063" s="13" t="s">
        <v>13</v>
      </c>
      <c r="F4063" s="11" t="s">
        <v>161</v>
      </c>
      <c r="G4063" s="11" t="s">
        <v>582</v>
      </c>
      <c r="H4063" s="13">
        <v>1607.3</v>
      </c>
    </row>
    <row r="4064" spans="1:8" x14ac:dyDescent="0.25">
      <c r="A4064" s="10">
        <v>36556</v>
      </c>
      <c r="B4064" s="11" t="s">
        <v>8</v>
      </c>
      <c r="C4064" s="11" t="s">
        <v>9</v>
      </c>
      <c r="D4064" s="11" t="s">
        <v>10</v>
      </c>
      <c r="E4064" s="13" t="s">
        <v>13</v>
      </c>
      <c r="F4064" s="11" t="s">
        <v>161</v>
      </c>
      <c r="G4064" s="11" t="s">
        <v>167</v>
      </c>
      <c r="H4064" s="13">
        <v>8898.9</v>
      </c>
    </row>
    <row r="4065" spans="1:8" x14ac:dyDescent="0.25">
      <c r="A4065" s="10">
        <v>36556</v>
      </c>
      <c r="B4065" s="11" t="s">
        <v>8</v>
      </c>
      <c r="C4065" s="11" t="s">
        <v>9</v>
      </c>
      <c r="D4065" s="11" t="s">
        <v>10</v>
      </c>
      <c r="E4065" s="13" t="s">
        <v>13</v>
      </c>
      <c r="F4065" s="11" t="s">
        <v>571</v>
      </c>
      <c r="G4065" s="11" t="s">
        <v>364</v>
      </c>
      <c r="H4065" s="13">
        <v>630</v>
      </c>
    </row>
    <row r="4066" spans="1:8" x14ac:dyDescent="0.25">
      <c r="A4066" s="10">
        <v>36556</v>
      </c>
      <c r="B4066" s="11" t="s">
        <v>8</v>
      </c>
      <c r="C4066" s="11" t="s">
        <v>9</v>
      </c>
      <c r="D4066" s="11" t="s">
        <v>10</v>
      </c>
      <c r="E4066" s="13" t="s">
        <v>13</v>
      </c>
      <c r="F4066" s="11" t="s">
        <v>571</v>
      </c>
      <c r="G4066" s="11" t="s">
        <v>133</v>
      </c>
      <c r="H4066" s="13">
        <v>4349.8999999999996</v>
      </c>
    </row>
    <row r="4067" spans="1:8" x14ac:dyDescent="0.25">
      <c r="A4067" s="10">
        <v>36556</v>
      </c>
      <c r="B4067" s="11" t="s">
        <v>8</v>
      </c>
      <c r="C4067" s="11" t="s">
        <v>9</v>
      </c>
      <c r="D4067" s="11" t="s">
        <v>10</v>
      </c>
      <c r="E4067" s="13" t="s">
        <v>13</v>
      </c>
      <c r="F4067" s="11" t="s">
        <v>571</v>
      </c>
      <c r="G4067" s="11" t="s">
        <v>572</v>
      </c>
      <c r="H4067" s="13">
        <v>4819.7</v>
      </c>
    </row>
    <row r="4068" spans="1:8" x14ac:dyDescent="0.25">
      <c r="A4068" s="10">
        <v>36556</v>
      </c>
      <c r="B4068" s="11" t="s">
        <v>8</v>
      </c>
      <c r="C4068" s="11" t="s">
        <v>9</v>
      </c>
      <c r="D4068" s="11" t="s">
        <v>10</v>
      </c>
      <c r="E4068" s="13" t="s">
        <v>13</v>
      </c>
      <c r="F4068" s="11" t="s">
        <v>138</v>
      </c>
      <c r="G4068" s="11" t="s">
        <v>205</v>
      </c>
      <c r="H4068" s="13">
        <v>7209.5</v>
      </c>
    </row>
    <row r="4069" spans="1:8" x14ac:dyDescent="0.25">
      <c r="A4069" s="10">
        <v>36556</v>
      </c>
      <c r="B4069" s="11" t="s">
        <v>8</v>
      </c>
      <c r="C4069" s="11" t="s">
        <v>9</v>
      </c>
      <c r="D4069" s="11" t="s">
        <v>10</v>
      </c>
      <c r="E4069" s="13" t="s">
        <v>13</v>
      </c>
      <c r="F4069" s="11" t="s">
        <v>138</v>
      </c>
      <c r="G4069" s="11" t="s">
        <v>583</v>
      </c>
      <c r="H4069" s="13">
        <v>227.2</v>
      </c>
    </row>
    <row r="4070" spans="1:8" x14ac:dyDescent="0.25">
      <c r="A4070" s="10">
        <v>36556</v>
      </c>
      <c r="B4070" s="11" t="s">
        <v>8</v>
      </c>
      <c r="C4070" s="11" t="s">
        <v>9</v>
      </c>
      <c r="D4070" s="11" t="s">
        <v>10</v>
      </c>
      <c r="E4070" s="13" t="s">
        <v>13</v>
      </c>
      <c r="F4070" s="11" t="s">
        <v>138</v>
      </c>
      <c r="G4070" s="11" t="s">
        <v>584</v>
      </c>
      <c r="H4070" s="13">
        <v>505</v>
      </c>
    </row>
    <row r="4071" spans="1:8" x14ac:dyDescent="0.25">
      <c r="A4071" s="10">
        <v>36556</v>
      </c>
      <c r="B4071" s="11" t="s">
        <v>8</v>
      </c>
      <c r="C4071" s="11" t="s">
        <v>9</v>
      </c>
      <c r="D4071" s="11" t="s">
        <v>10</v>
      </c>
      <c r="E4071" s="13" t="s">
        <v>13</v>
      </c>
      <c r="F4071" s="11" t="s">
        <v>138</v>
      </c>
      <c r="G4071" s="11" t="s">
        <v>139</v>
      </c>
      <c r="H4071" s="13">
        <v>3009.7</v>
      </c>
    </row>
    <row r="4072" spans="1:8" x14ac:dyDescent="0.25">
      <c r="A4072" s="10">
        <v>36556</v>
      </c>
      <c r="B4072" s="11" t="s">
        <v>8</v>
      </c>
      <c r="C4072" s="11" t="s">
        <v>9</v>
      </c>
      <c r="D4072" s="11" t="s">
        <v>10</v>
      </c>
      <c r="E4072" s="13" t="s">
        <v>13</v>
      </c>
      <c r="F4072" s="11" t="s">
        <v>138</v>
      </c>
      <c r="G4072" s="11" t="s">
        <v>585</v>
      </c>
      <c r="H4072" s="13">
        <v>1300</v>
      </c>
    </row>
    <row r="4073" spans="1:8" x14ac:dyDescent="0.25">
      <c r="A4073" s="10">
        <v>36556</v>
      </c>
      <c r="B4073" s="11" t="s">
        <v>8</v>
      </c>
      <c r="C4073" s="11" t="s">
        <v>9</v>
      </c>
      <c r="D4073" s="11" t="s">
        <v>10</v>
      </c>
      <c r="E4073" s="13" t="s">
        <v>13</v>
      </c>
      <c r="F4073" s="11" t="s">
        <v>111</v>
      </c>
      <c r="G4073" s="11" t="s">
        <v>112</v>
      </c>
      <c r="H4073" s="13">
        <v>9903.6</v>
      </c>
    </row>
    <row r="4074" spans="1:8" x14ac:dyDescent="0.25">
      <c r="A4074" s="10">
        <v>36556</v>
      </c>
      <c r="B4074" s="11" t="s">
        <v>8</v>
      </c>
      <c r="C4074" s="11" t="s">
        <v>9</v>
      </c>
      <c r="D4074" s="11" t="s">
        <v>10</v>
      </c>
      <c r="E4074" s="13" t="s">
        <v>13</v>
      </c>
      <c r="F4074" s="11" t="s">
        <v>111</v>
      </c>
      <c r="G4074" s="11" t="s">
        <v>267</v>
      </c>
      <c r="H4074" s="13">
        <v>1079.7</v>
      </c>
    </row>
    <row r="4075" spans="1:8" x14ac:dyDescent="0.25">
      <c r="A4075" s="10">
        <v>36556</v>
      </c>
      <c r="B4075" s="11" t="s">
        <v>8</v>
      </c>
      <c r="C4075" s="11" t="s">
        <v>9</v>
      </c>
      <c r="D4075" s="11" t="s">
        <v>10</v>
      </c>
      <c r="E4075" s="13" t="s">
        <v>13</v>
      </c>
      <c r="F4075" s="11" t="s">
        <v>111</v>
      </c>
      <c r="G4075" s="11" t="s">
        <v>614</v>
      </c>
      <c r="H4075" s="13">
        <v>100</v>
      </c>
    </row>
    <row r="4076" spans="1:8" x14ac:dyDescent="0.25">
      <c r="A4076" s="10">
        <v>36556</v>
      </c>
      <c r="B4076" s="11" t="s">
        <v>8</v>
      </c>
      <c r="C4076" s="11" t="s">
        <v>9</v>
      </c>
      <c r="D4076" s="11" t="s">
        <v>10</v>
      </c>
      <c r="E4076" s="13" t="s">
        <v>13</v>
      </c>
      <c r="F4076" s="11" t="s">
        <v>111</v>
      </c>
      <c r="G4076" s="11" t="s">
        <v>356</v>
      </c>
      <c r="H4076" s="13">
        <v>2047.2</v>
      </c>
    </row>
    <row r="4077" spans="1:8" x14ac:dyDescent="0.25">
      <c r="A4077" s="10">
        <v>36556</v>
      </c>
      <c r="B4077" s="11" t="s">
        <v>8</v>
      </c>
      <c r="C4077" s="11" t="s">
        <v>9</v>
      </c>
      <c r="D4077" s="11" t="s">
        <v>10</v>
      </c>
      <c r="E4077" s="13" t="s">
        <v>13</v>
      </c>
      <c r="F4077" s="11" t="s">
        <v>111</v>
      </c>
      <c r="G4077" s="11" t="s">
        <v>586</v>
      </c>
      <c r="H4077" s="13">
        <v>725</v>
      </c>
    </row>
    <row r="4078" spans="1:8" x14ac:dyDescent="0.25">
      <c r="A4078" s="10">
        <v>36556</v>
      </c>
      <c r="B4078" s="11" t="s">
        <v>8</v>
      </c>
      <c r="C4078" s="11" t="s">
        <v>9</v>
      </c>
      <c r="D4078" s="11" t="s">
        <v>10</v>
      </c>
      <c r="E4078" s="13" t="s">
        <v>13</v>
      </c>
      <c r="F4078" s="11" t="s">
        <v>248</v>
      </c>
      <c r="G4078" s="11" t="s">
        <v>262</v>
      </c>
      <c r="H4078" s="13">
        <v>8520.5</v>
      </c>
    </row>
    <row r="4079" spans="1:8" x14ac:dyDescent="0.25">
      <c r="A4079" s="10">
        <v>36556</v>
      </c>
      <c r="B4079" s="11" t="s">
        <v>8</v>
      </c>
      <c r="C4079" s="11" t="s">
        <v>9</v>
      </c>
      <c r="D4079" s="11" t="s">
        <v>10</v>
      </c>
      <c r="E4079" s="13" t="s">
        <v>13</v>
      </c>
      <c r="F4079" s="11" t="s">
        <v>248</v>
      </c>
      <c r="G4079" s="11" t="s">
        <v>587</v>
      </c>
      <c r="H4079" s="13">
        <v>4690</v>
      </c>
    </row>
    <row r="4080" spans="1:8" x14ac:dyDescent="0.25">
      <c r="A4080" s="10">
        <v>36556</v>
      </c>
      <c r="B4080" s="11" t="s">
        <v>8</v>
      </c>
      <c r="C4080" s="11" t="s">
        <v>9</v>
      </c>
      <c r="D4080" s="11" t="s">
        <v>10</v>
      </c>
      <c r="E4080" s="13" t="s">
        <v>13</v>
      </c>
      <c r="F4080" s="11" t="s">
        <v>248</v>
      </c>
      <c r="G4080" s="11" t="s">
        <v>588</v>
      </c>
      <c r="H4080" s="13">
        <v>3936.2</v>
      </c>
    </row>
    <row r="4081" spans="1:8" x14ac:dyDescent="0.25">
      <c r="A4081" s="10">
        <v>36556</v>
      </c>
      <c r="B4081" s="11" t="s">
        <v>8</v>
      </c>
      <c r="C4081" s="11" t="s">
        <v>9</v>
      </c>
      <c r="D4081" s="11" t="s">
        <v>10</v>
      </c>
      <c r="E4081" s="13" t="s">
        <v>13</v>
      </c>
      <c r="F4081" s="11" t="s">
        <v>248</v>
      </c>
      <c r="G4081" s="11" t="s">
        <v>43</v>
      </c>
      <c r="H4081" s="13">
        <v>2600.6999999999998</v>
      </c>
    </row>
    <row r="4082" spans="1:8" x14ac:dyDescent="0.25">
      <c r="A4082" s="10">
        <v>36556</v>
      </c>
      <c r="B4082" s="11" t="s">
        <v>8</v>
      </c>
      <c r="C4082" s="11" t="s">
        <v>9</v>
      </c>
      <c r="D4082" s="11" t="s">
        <v>10</v>
      </c>
      <c r="E4082" s="13" t="s">
        <v>13</v>
      </c>
      <c r="F4082" s="11" t="s">
        <v>19</v>
      </c>
      <c r="G4082" s="11" t="s">
        <v>589</v>
      </c>
      <c r="H4082" s="13">
        <v>1480</v>
      </c>
    </row>
    <row r="4083" spans="1:8" x14ac:dyDescent="0.25">
      <c r="A4083" s="10">
        <v>36556</v>
      </c>
      <c r="B4083" s="11" t="s">
        <v>8</v>
      </c>
      <c r="C4083" s="11" t="s">
        <v>9</v>
      </c>
      <c r="D4083" s="11" t="s">
        <v>10</v>
      </c>
      <c r="E4083" s="13" t="s">
        <v>13</v>
      </c>
      <c r="F4083" s="11" t="s">
        <v>19</v>
      </c>
      <c r="G4083" s="11" t="s">
        <v>573</v>
      </c>
      <c r="H4083" s="13">
        <v>18150.599999999999</v>
      </c>
    </row>
    <row r="4084" spans="1:8" x14ac:dyDescent="0.25">
      <c r="A4084" s="10">
        <v>36556</v>
      </c>
      <c r="B4084" s="11" t="s">
        <v>8</v>
      </c>
      <c r="C4084" s="11" t="s">
        <v>9</v>
      </c>
      <c r="D4084" s="11" t="s">
        <v>10</v>
      </c>
      <c r="E4084" s="13" t="s">
        <v>13</v>
      </c>
      <c r="F4084" s="11" t="s">
        <v>19</v>
      </c>
      <c r="G4084" s="11" t="s">
        <v>590</v>
      </c>
      <c r="H4084" s="13">
        <v>2185</v>
      </c>
    </row>
    <row r="4085" spans="1:8" x14ac:dyDescent="0.25">
      <c r="A4085" s="10">
        <v>36556</v>
      </c>
      <c r="B4085" s="11" t="s">
        <v>8</v>
      </c>
      <c r="C4085" s="11" t="s">
        <v>9</v>
      </c>
      <c r="D4085" s="11" t="s">
        <v>10</v>
      </c>
      <c r="E4085" s="13" t="s">
        <v>13</v>
      </c>
      <c r="F4085" s="11" t="s">
        <v>19</v>
      </c>
      <c r="G4085" s="11" t="s">
        <v>574</v>
      </c>
      <c r="H4085" s="13">
        <v>14354.6</v>
      </c>
    </row>
    <row r="4086" spans="1:8" x14ac:dyDescent="0.25">
      <c r="A4086" s="10">
        <v>36556</v>
      </c>
      <c r="B4086" s="11" t="s">
        <v>8</v>
      </c>
      <c r="C4086" s="11" t="s">
        <v>9</v>
      </c>
      <c r="D4086" s="11" t="s">
        <v>10</v>
      </c>
      <c r="E4086" s="13" t="s">
        <v>13</v>
      </c>
      <c r="F4086" s="11" t="s">
        <v>19</v>
      </c>
      <c r="G4086" s="11" t="s">
        <v>21</v>
      </c>
      <c r="H4086" s="13">
        <v>2285</v>
      </c>
    </row>
    <row r="4087" spans="1:8" x14ac:dyDescent="0.25">
      <c r="A4087" s="10">
        <v>36556</v>
      </c>
      <c r="B4087" s="11" t="s">
        <v>8</v>
      </c>
      <c r="C4087" s="11" t="s">
        <v>9</v>
      </c>
      <c r="D4087" s="11" t="s">
        <v>10</v>
      </c>
      <c r="E4087" s="13" t="s">
        <v>13</v>
      </c>
      <c r="F4087" s="11" t="s">
        <v>591</v>
      </c>
      <c r="G4087" s="11" t="s">
        <v>608</v>
      </c>
      <c r="H4087" s="13">
        <v>375</v>
      </c>
    </row>
    <row r="4088" spans="1:8" x14ac:dyDescent="0.25">
      <c r="A4088" s="10">
        <v>36556</v>
      </c>
      <c r="B4088" s="11" t="s">
        <v>8</v>
      </c>
      <c r="C4088" s="11" t="s">
        <v>9</v>
      </c>
      <c r="D4088" s="11" t="s">
        <v>10</v>
      </c>
      <c r="E4088" s="13" t="s">
        <v>13</v>
      </c>
      <c r="F4088" s="11" t="s">
        <v>591</v>
      </c>
      <c r="G4088" s="11" t="s">
        <v>592</v>
      </c>
      <c r="H4088" s="13">
        <v>2060</v>
      </c>
    </row>
    <row r="4089" spans="1:8" x14ac:dyDescent="0.25">
      <c r="A4089" s="10">
        <v>36556</v>
      </c>
      <c r="B4089" s="11" t="s">
        <v>8</v>
      </c>
      <c r="C4089" s="11" t="s">
        <v>9</v>
      </c>
      <c r="D4089" s="11" t="s">
        <v>10</v>
      </c>
      <c r="E4089" s="13" t="s">
        <v>13</v>
      </c>
      <c r="F4089" s="11" t="s">
        <v>34</v>
      </c>
      <c r="G4089" s="11" t="s">
        <v>593</v>
      </c>
      <c r="H4089" s="13">
        <v>117.5</v>
      </c>
    </row>
    <row r="4090" spans="1:8" x14ac:dyDescent="0.25">
      <c r="A4090" s="10">
        <v>36556</v>
      </c>
      <c r="B4090" s="11" t="s">
        <v>8</v>
      </c>
      <c r="C4090" s="11" t="s">
        <v>9</v>
      </c>
      <c r="D4090" s="11" t="s">
        <v>10</v>
      </c>
      <c r="E4090" s="13" t="s">
        <v>13</v>
      </c>
      <c r="F4090" s="11" t="s">
        <v>34</v>
      </c>
      <c r="G4090" s="11" t="s">
        <v>171</v>
      </c>
      <c r="H4090" s="13">
        <v>1747</v>
      </c>
    </row>
    <row r="4091" spans="1:8" x14ac:dyDescent="0.25">
      <c r="A4091" s="10">
        <v>36556</v>
      </c>
      <c r="B4091" s="11" t="s">
        <v>8</v>
      </c>
      <c r="C4091" s="11" t="s">
        <v>9</v>
      </c>
      <c r="D4091" s="11" t="s">
        <v>10</v>
      </c>
      <c r="E4091" s="13" t="s">
        <v>13</v>
      </c>
      <c r="F4091" s="11" t="s">
        <v>34</v>
      </c>
      <c r="G4091" s="11" t="s">
        <v>57</v>
      </c>
      <c r="H4091" s="13">
        <v>3567.5</v>
      </c>
    </row>
    <row r="4092" spans="1:8" x14ac:dyDescent="0.25">
      <c r="A4092" s="10">
        <v>36556</v>
      </c>
      <c r="B4092" s="11" t="s">
        <v>8</v>
      </c>
      <c r="C4092" s="11" t="s">
        <v>9</v>
      </c>
      <c r="D4092" s="11" t="s">
        <v>10</v>
      </c>
      <c r="E4092" s="13" t="s">
        <v>13</v>
      </c>
      <c r="F4092" s="11" t="s">
        <v>34</v>
      </c>
      <c r="G4092" s="11" t="s">
        <v>47</v>
      </c>
      <c r="H4092" s="13">
        <v>2638.1</v>
      </c>
    </row>
    <row r="4093" spans="1:8" x14ac:dyDescent="0.25">
      <c r="A4093" s="10">
        <v>36556</v>
      </c>
      <c r="B4093" s="11" t="s">
        <v>8</v>
      </c>
      <c r="C4093" s="11" t="s">
        <v>9</v>
      </c>
      <c r="D4093" s="11" t="s">
        <v>10</v>
      </c>
      <c r="E4093" s="13" t="s">
        <v>13</v>
      </c>
      <c r="F4093" s="11" t="s">
        <v>34</v>
      </c>
      <c r="G4093" s="11" t="s">
        <v>36</v>
      </c>
      <c r="H4093" s="13">
        <v>9256</v>
      </c>
    </row>
    <row r="4094" spans="1:8" x14ac:dyDescent="0.25">
      <c r="A4094" s="10">
        <v>36556</v>
      </c>
      <c r="B4094" s="11" t="s">
        <v>8</v>
      </c>
      <c r="C4094" s="11" t="s">
        <v>9</v>
      </c>
      <c r="D4094" s="11" t="s">
        <v>10</v>
      </c>
      <c r="E4094" s="13" t="s">
        <v>13</v>
      </c>
      <c r="F4094" s="11" t="s">
        <v>42</v>
      </c>
      <c r="G4094" s="11" t="s">
        <v>594</v>
      </c>
      <c r="H4094" s="13">
        <v>3724.2</v>
      </c>
    </row>
    <row r="4095" spans="1:8" x14ac:dyDescent="0.25">
      <c r="A4095" s="10">
        <v>36556</v>
      </c>
      <c r="B4095" s="11" t="s">
        <v>8</v>
      </c>
      <c r="C4095" s="11" t="s">
        <v>9</v>
      </c>
      <c r="D4095" s="11" t="s">
        <v>10</v>
      </c>
      <c r="E4095" s="13" t="s">
        <v>13</v>
      </c>
      <c r="F4095" s="11" t="s">
        <v>42</v>
      </c>
      <c r="G4095" s="11" t="s">
        <v>595</v>
      </c>
      <c r="H4095" s="13">
        <v>3544.3</v>
      </c>
    </row>
    <row r="4096" spans="1:8" x14ac:dyDescent="0.25">
      <c r="A4096" s="10">
        <v>36556</v>
      </c>
      <c r="B4096" s="11" t="s">
        <v>8</v>
      </c>
      <c r="C4096" s="11" t="s">
        <v>9</v>
      </c>
      <c r="D4096" s="11" t="s">
        <v>10</v>
      </c>
      <c r="E4096" s="13" t="s">
        <v>13</v>
      </c>
      <c r="F4096" s="11" t="s">
        <v>14</v>
      </c>
      <c r="G4096" s="11" t="s">
        <v>94</v>
      </c>
      <c r="H4096" s="13">
        <v>9174</v>
      </c>
    </row>
    <row r="4097" spans="1:8" x14ac:dyDescent="0.25">
      <c r="A4097" s="10">
        <v>36556</v>
      </c>
      <c r="B4097" s="11" t="s">
        <v>8</v>
      </c>
      <c r="C4097" s="11" t="s">
        <v>9</v>
      </c>
      <c r="D4097" s="11" t="s">
        <v>10</v>
      </c>
      <c r="E4097" s="13" t="s">
        <v>13</v>
      </c>
      <c r="F4097" s="11" t="s">
        <v>14</v>
      </c>
      <c r="G4097" s="11" t="s">
        <v>596</v>
      </c>
      <c r="H4097" s="13">
        <v>4563.6000000000004</v>
      </c>
    </row>
    <row r="4098" spans="1:8" x14ac:dyDescent="0.25">
      <c r="A4098" s="10">
        <v>36556</v>
      </c>
      <c r="B4098" s="11" t="s">
        <v>8</v>
      </c>
      <c r="C4098" s="11" t="s">
        <v>9</v>
      </c>
      <c r="D4098" s="11" t="s">
        <v>10</v>
      </c>
      <c r="E4098" s="13" t="s">
        <v>13</v>
      </c>
      <c r="F4098" s="11" t="s">
        <v>14</v>
      </c>
      <c r="G4098" s="11" t="s">
        <v>597</v>
      </c>
      <c r="H4098" s="13">
        <v>5079.8</v>
      </c>
    </row>
    <row r="4099" spans="1:8" x14ac:dyDescent="0.25">
      <c r="A4099" s="10">
        <v>36556</v>
      </c>
      <c r="B4099" s="11" t="s">
        <v>8</v>
      </c>
      <c r="C4099" s="11" t="s">
        <v>9</v>
      </c>
      <c r="D4099" s="11" t="s">
        <v>10</v>
      </c>
      <c r="E4099" s="13" t="s">
        <v>13</v>
      </c>
      <c r="F4099" s="11" t="s">
        <v>11</v>
      </c>
      <c r="G4099" s="11" t="s">
        <v>598</v>
      </c>
      <c r="H4099" s="13">
        <v>4582.3</v>
      </c>
    </row>
    <row r="4100" spans="1:8" x14ac:dyDescent="0.25">
      <c r="A4100" s="10">
        <v>36556</v>
      </c>
      <c r="B4100" s="11" t="s">
        <v>8</v>
      </c>
      <c r="C4100" s="11" t="s">
        <v>9</v>
      </c>
      <c r="D4100" s="11" t="s">
        <v>10</v>
      </c>
      <c r="E4100" s="13" t="s">
        <v>13</v>
      </c>
      <c r="F4100" s="11" t="s">
        <v>11</v>
      </c>
      <c r="G4100" s="11" t="s">
        <v>150</v>
      </c>
      <c r="H4100" s="13">
        <v>8209.4</v>
      </c>
    </row>
    <row r="4101" spans="1:8" x14ac:dyDescent="0.25">
      <c r="A4101" s="10">
        <v>36556</v>
      </c>
      <c r="B4101" s="11" t="s">
        <v>8</v>
      </c>
      <c r="C4101" s="11" t="s">
        <v>9</v>
      </c>
      <c r="D4101" s="11" t="s">
        <v>10</v>
      </c>
      <c r="E4101" s="13" t="s">
        <v>13</v>
      </c>
      <c r="F4101" s="11" t="s">
        <v>11</v>
      </c>
      <c r="G4101" s="11" t="s">
        <v>576</v>
      </c>
      <c r="H4101" s="13">
        <v>27621.8</v>
      </c>
    </row>
    <row r="4102" spans="1:8" x14ac:dyDescent="0.25">
      <c r="A4102" s="10">
        <v>36556</v>
      </c>
      <c r="B4102" s="11" t="s">
        <v>8</v>
      </c>
      <c r="C4102" s="11" t="s">
        <v>9</v>
      </c>
      <c r="D4102" s="11" t="s">
        <v>10</v>
      </c>
      <c r="E4102" s="13" t="s">
        <v>13</v>
      </c>
      <c r="F4102" s="11" t="s">
        <v>126</v>
      </c>
      <c r="G4102" s="11" t="s">
        <v>599</v>
      </c>
      <c r="H4102" s="13">
        <v>3977</v>
      </c>
    </row>
    <row r="4103" spans="1:8" x14ac:dyDescent="0.25">
      <c r="A4103" s="10">
        <v>36556</v>
      </c>
      <c r="B4103" s="11" t="s">
        <v>8</v>
      </c>
      <c r="C4103" s="11" t="s">
        <v>9</v>
      </c>
      <c r="D4103" s="11" t="s">
        <v>10</v>
      </c>
      <c r="E4103" s="13" t="s">
        <v>13</v>
      </c>
      <c r="F4103" s="11" t="s">
        <v>126</v>
      </c>
      <c r="G4103" s="11" t="s">
        <v>613</v>
      </c>
      <c r="H4103" s="13">
        <v>100</v>
      </c>
    </row>
    <row r="4104" spans="1:8" x14ac:dyDescent="0.25">
      <c r="A4104" s="10">
        <v>36556</v>
      </c>
      <c r="B4104" s="11" t="s">
        <v>8</v>
      </c>
      <c r="C4104" s="11" t="s">
        <v>9</v>
      </c>
      <c r="D4104" s="11" t="s">
        <v>10</v>
      </c>
      <c r="E4104" s="13" t="s">
        <v>13</v>
      </c>
      <c r="F4104" s="11" t="s">
        <v>126</v>
      </c>
      <c r="G4104" s="11" t="s">
        <v>570</v>
      </c>
      <c r="H4104" s="13">
        <v>1235</v>
      </c>
    </row>
    <row r="4105" spans="1:8" x14ac:dyDescent="0.25">
      <c r="A4105" s="10">
        <v>36556</v>
      </c>
      <c r="B4105" s="11" t="s">
        <v>8</v>
      </c>
      <c r="C4105" s="11" t="s">
        <v>9</v>
      </c>
      <c r="D4105" s="11" t="s">
        <v>10</v>
      </c>
      <c r="E4105" s="13" t="s">
        <v>188</v>
      </c>
      <c r="F4105" s="11" t="s">
        <v>188</v>
      </c>
      <c r="G4105" s="11" t="s">
        <v>602</v>
      </c>
      <c r="H4105" s="13">
        <v>1055</v>
      </c>
    </row>
    <row r="4106" spans="1:8" x14ac:dyDescent="0.25">
      <c r="A4106" s="10">
        <v>36556</v>
      </c>
      <c r="B4106" s="11" t="s">
        <v>8</v>
      </c>
      <c r="C4106" s="11" t="s">
        <v>9</v>
      </c>
      <c r="D4106" s="11" t="s">
        <v>10</v>
      </c>
      <c r="E4106" s="13" t="s">
        <v>188</v>
      </c>
      <c r="F4106" s="11" t="s">
        <v>188</v>
      </c>
      <c r="G4106" s="11" t="s">
        <v>187</v>
      </c>
      <c r="H4106" s="13">
        <v>4091.5</v>
      </c>
    </row>
    <row r="4107" spans="1:8" x14ac:dyDescent="0.25">
      <c r="A4107" s="10">
        <v>36556</v>
      </c>
      <c r="B4107" s="11" t="s">
        <v>8</v>
      </c>
      <c r="C4107" s="11" t="s">
        <v>463</v>
      </c>
      <c r="D4107" s="11" t="s">
        <v>464</v>
      </c>
      <c r="E4107" s="13" t="s">
        <v>89</v>
      </c>
      <c r="F4107" s="11" t="s">
        <v>102</v>
      </c>
      <c r="G4107" s="11" t="s">
        <v>103</v>
      </c>
      <c r="H4107" s="13">
        <v>340</v>
      </c>
    </row>
    <row r="4108" spans="1:8" x14ac:dyDescent="0.25">
      <c r="A4108" s="10">
        <v>36556</v>
      </c>
      <c r="B4108" s="11" t="s">
        <v>8</v>
      </c>
      <c r="C4108" s="11" t="s">
        <v>463</v>
      </c>
      <c r="D4108" s="11" t="s">
        <v>464</v>
      </c>
      <c r="E4108" s="13" t="s">
        <v>13</v>
      </c>
      <c r="F4108" s="11" t="s">
        <v>71</v>
      </c>
      <c r="G4108" s="11" t="s">
        <v>200</v>
      </c>
      <c r="H4108" s="13">
        <v>710</v>
      </c>
    </row>
    <row r="4109" spans="1:8" x14ac:dyDescent="0.25">
      <c r="A4109" s="10">
        <v>36556</v>
      </c>
      <c r="B4109" s="11" t="s">
        <v>8</v>
      </c>
      <c r="C4109" s="11" t="s">
        <v>463</v>
      </c>
      <c r="D4109" s="11" t="s">
        <v>464</v>
      </c>
      <c r="E4109" s="13" t="s">
        <v>13</v>
      </c>
      <c r="F4109" s="11" t="s">
        <v>248</v>
      </c>
      <c r="G4109" s="11" t="s">
        <v>262</v>
      </c>
      <c r="H4109" s="13">
        <v>135</v>
      </c>
    </row>
    <row r="4110" spans="1:8" x14ac:dyDescent="0.25">
      <c r="A4110" s="10">
        <v>36556</v>
      </c>
      <c r="B4110" s="11" t="s">
        <v>97</v>
      </c>
      <c r="C4110" s="11" t="s">
        <v>98</v>
      </c>
      <c r="D4110" s="11" t="s">
        <v>239</v>
      </c>
      <c r="E4110" s="13" t="s">
        <v>610</v>
      </c>
      <c r="F4110" s="11" t="s">
        <v>612</v>
      </c>
      <c r="G4110" s="11" t="s">
        <v>612</v>
      </c>
      <c r="H4110" s="13">
        <v>450</v>
      </c>
    </row>
    <row r="4111" spans="1:8" x14ac:dyDescent="0.25">
      <c r="A4111" s="10">
        <v>36556</v>
      </c>
      <c r="B4111" s="11" t="s">
        <v>97</v>
      </c>
      <c r="C4111" s="11" t="s">
        <v>98</v>
      </c>
      <c r="D4111" s="11" t="s">
        <v>462</v>
      </c>
      <c r="E4111" s="13" t="s">
        <v>89</v>
      </c>
      <c r="F4111" s="11" t="s">
        <v>102</v>
      </c>
      <c r="G4111" s="11" t="s">
        <v>103</v>
      </c>
      <c r="H4111" s="13">
        <v>587.9</v>
      </c>
    </row>
    <row r="4112" spans="1:8" x14ac:dyDescent="0.25">
      <c r="A4112" s="10">
        <v>36556</v>
      </c>
      <c r="B4112" s="11" t="s">
        <v>97</v>
      </c>
      <c r="C4112" s="11" t="s">
        <v>98</v>
      </c>
      <c r="D4112" s="11" t="s">
        <v>467</v>
      </c>
      <c r="E4112" s="13" t="s">
        <v>89</v>
      </c>
      <c r="F4112" s="11" t="s">
        <v>90</v>
      </c>
      <c r="G4112" s="11" t="s">
        <v>90</v>
      </c>
      <c r="H4112" s="13">
        <v>250</v>
      </c>
    </row>
    <row r="4113" spans="1:8" x14ac:dyDescent="0.25">
      <c r="A4113" s="10">
        <v>36556</v>
      </c>
      <c r="B4113" s="11" t="s">
        <v>97</v>
      </c>
      <c r="C4113" s="11" t="s">
        <v>67</v>
      </c>
      <c r="D4113" s="11" t="s">
        <v>500</v>
      </c>
      <c r="E4113" s="13" t="s">
        <v>13</v>
      </c>
      <c r="F4113" s="11" t="s">
        <v>19</v>
      </c>
      <c r="G4113" s="11" t="s">
        <v>574</v>
      </c>
      <c r="H4113" s="13">
        <v>100</v>
      </c>
    </row>
    <row r="4114" spans="1:8" x14ac:dyDescent="0.25">
      <c r="A4114" s="10">
        <v>36556</v>
      </c>
      <c r="B4114" s="11" t="s">
        <v>97</v>
      </c>
      <c r="C4114" s="11" t="s">
        <v>67</v>
      </c>
      <c r="D4114" s="11" t="s">
        <v>499</v>
      </c>
      <c r="E4114" s="13" t="s">
        <v>13</v>
      </c>
      <c r="F4114" s="11" t="s">
        <v>11</v>
      </c>
      <c r="G4114" s="11" t="s">
        <v>150</v>
      </c>
      <c r="H4114" s="13">
        <v>253.2</v>
      </c>
    </row>
    <row r="4115" spans="1:8" x14ac:dyDescent="0.25">
      <c r="A4115" s="10">
        <v>36556</v>
      </c>
      <c r="B4115" s="11" t="s">
        <v>97</v>
      </c>
      <c r="C4115" s="11" t="s">
        <v>67</v>
      </c>
      <c r="D4115" s="11" t="s">
        <v>499</v>
      </c>
      <c r="E4115" s="13" t="s">
        <v>13</v>
      </c>
      <c r="F4115" s="11" t="s">
        <v>11</v>
      </c>
      <c r="G4115" s="11" t="s">
        <v>576</v>
      </c>
      <c r="H4115" s="13">
        <v>391.6</v>
      </c>
    </row>
    <row r="4116" spans="1:8" x14ac:dyDescent="0.25">
      <c r="A4116" s="10">
        <v>36556</v>
      </c>
      <c r="B4116" s="11" t="s">
        <v>97</v>
      </c>
      <c r="C4116" s="11" t="s">
        <v>67</v>
      </c>
      <c r="D4116" s="11" t="s">
        <v>502</v>
      </c>
      <c r="E4116" s="13" t="s">
        <v>13</v>
      </c>
      <c r="F4116" s="11" t="s">
        <v>11</v>
      </c>
      <c r="G4116" s="11" t="s">
        <v>150</v>
      </c>
      <c r="H4116" s="13">
        <v>285</v>
      </c>
    </row>
    <row r="4117" spans="1:8" x14ac:dyDescent="0.25">
      <c r="A4117" s="10">
        <v>36556</v>
      </c>
      <c r="B4117" s="11" t="s">
        <v>97</v>
      </c>
      <c r="C4117" s="11" t="s">
        <v>130</v>
      </c>
      <c r="D4117" s="11" t="s">
        <v>288</v>
      </c>
      <c r="E4117" s="13" t="s">
        <v>13</v>
      </c>
      <c r="F4117" s="11" t="s">
        <v>11</v>
      </c>
      <c r="G4117" s="11" t="s">
        <v>576</v>
      </c>
      <c r="H4117" s="13">
        <v>318.39999999999998</v>
      </c>
    </row>
    <row r="4118" spans="1:8" x14ac:dyDescent="0.25">
      <c r="A4118" s="10">
        <v>36556</v>
      </c>
      <c r="B4118" s="11" t="s">
        <v>97</v>
      </c>
      <c r="C4118" s="11" t="s">
        <v>130</v>
      </c>
      <c r="D4118" s="11" t="s">
        <v>466</v>
      </c>
      <c r="E4118" s="13" t="s">
        <v>13</v>
      </c>
      <c r="F4118" s="11" t="s">
        <v>138</v>
      </c>
      <c r="G4118" s="11" t="s">
        <v>585</v>
      </c>
      <c r="H4118" s="13">
        <v>500</v>
      </c>
    </row>
    <row r="4119" spans="1:8" x14ac:dyDescent="0.25">
      <c r="A4119" s="10">
        <v>36585</v>
      </c>
      <c r="B4119" s="11" t="s">
        <v>8</v>
      </c>
      <c r="C4119" s="11" t="s">
        <v>67</v>
      </c>
      <c r="D4119" s="11" t="s">
        <v>459</v>
      </c>
      <c r="E4119" s="13" t="s">
        <v>89</v>
      </c>
      <c r="F4119" s="11" t="s">
        <v>577</v>
      </c>
      <c r="G4119" s="11" t="s">
        <v>609</v>
      </c>
      <c r="H4119" s="13">
        <v>135</v>
      </c>
    </row>
    <row r="4120" spans="1:8" x14ac:dyDescent="0.25">
      <c r="A4120" s="10">
        <v>36585</v>
      </c>
      <c r="B4120" s="11" t="s">
        <v>8</v>
      </c>
      <c r="C4120" s="11" t="s">
        <v>67</v>
      </c>
      <c r="D4120" s="11" t="s">
        <v>459</v>
      </c>
      <c r="E4120" s="13" t="s">
        <v>13</v>
      </c>
      <c r="F4120" s="11" t="s">
        <v>111</v>
      </c>
      <c r="G4120" s="11" t="s">
        <v>356</v>
      </c>
      <c r="H4120" s="13">
        <v>360</v>
      </c>
    </row>
    <row r="4121" spans="1:8" x14ac:dyDescent="0.25">
      <c r="A4121" s="10">
        <v>36585</v>
      </c>
      <c r="B4121" s="11" t="s">
        <v>8</v>
      </c>
      <c r="C4121" s="11" t="s">
        <v>67</v>
      </c>
      <c r="D4121" s="11" t="s">
        <v>455</v>
      </c>
      <c r="E4121" s="13" t="s">
        <v>13</v>
      </c>
      <c r="F4121" s="11" t="s">
        <v>126</v>
      </c>
      <c r="G4121" s="11" t="s">
        <v>570</v>
      </c>
      <c r="H4121" s="13">
        <v>315</v>
      </c>
    </row>
    <row r="4122" spans="1:8" x14ac:dyDescent="0.25">
      <c r="A4122" s="10">
        <v>36585</v>
      </c>
      <c r="B4122" s="11" t="s">
        <v>8</v>
      </c>
      <c r="C4122" s="11" t="s">
        <v>67</v>
      </c>
      <c r="D4122" s="11" t="s">
        <v>160</v>
      </c>
      <c r="E4122" s="13" t="s">
        <v>13</v>
      </c>
      <c r="F4122" s="11" t="s">
        <v>11</v>
      </c>
      <c r="G4122" s="11" t="s">
        <v>576</v>
      </c>
      <c r="H4122" s="13">
        <v>160</v>
      </c>
    </row>
    <row r="4123" spans="1:8" x14ac:dyDescent="0.25">
      <c r="A4123" s="10">
        <v>36585</v>
      </c>
      <c r="B4123" s="11" t="s">
        <v>8</v>
      </c>
      <c r="C4123" s="11" t="s">
        <v>67</v>
      </c>
      <c r="D4123" s="11" t="s">
        <v>456</v>
      </c>
      <c r="E4123" s="13" t="s">
        <v>13</v>
      </c>
      <c r="F4123" s="11" t="s">
        <v>11</v>
      </c>
      <c r="G4123" s="11" t="s">
        <v>150</v>
      </c>
      <c r="H4123" s="13">
        <v>962</v>
      </c>
    </row>
    <row r="4124" spans="1:8" x14ac:dyDescent="0.25">
      <c r="A4124" s="10">
        <v>36585</v>
      </c>
      <c r="B4124" s="11" t="s">
        <v>8</v>
      </c>
      <c r="C4124" s="11" t="s">
        <v>67</v>
      </c>
      <c r="D4124" s="11" t="s">
        <v>68</v>
      </c>
      <c r="E4124" s="13" t="s">
        <v>13</v>
      </c>
      <c r="F4124" s="11" t="s">
        <v>19</v>
      </c>
      <c r="G4124" s="11" t="s">
        <v>573</v>
      </c>
      <c r="H4124" s="13">
        <v>1534</v>
      </c>
    </row>
    <row r="4125" spans="1:8" x14ac:dyDescent="0.25">
      <c r="A4125" s="10">
        <v>36585</v>
      </c>
      <c r="B4125" s="11" t="s">
        <v>8</v>
      </c>
      <c r="C4125" s="11" t="s">
        <v>67</v>
      </c>
      <c r="D4125" s="11" t="s">
        <v>68</v>
      </c>
      <c r="E4125" s="13" t="s">
        <v>13</v>
      </c>
      <c r="F4125" s="11" t="s">
        <v>11</v>
      </c>
      <c r="G4125" s="11" t="s">
        <v>576</v>
      </c>
      <c r="H4125" s="13">
        <v>1019.6</v>
      </c>
    </row>
    <row r="4126" spans="1:8" x14ac:dyDescent="0.25">
      <c r="A4126" s="10">
        <v>36585</v>
      </c>
      <c r="B4126" s="11" t="s">
        <v>8</v>
      </c>
      <c r="C4126" s="11" t="s">
        <v>67</v>
      </c>
      <c r="D4126" s="11" t="s">
        <v>468</v>
      </c>
      <c r="E4126" s="13" t="s">
        <v>13</v>
      </c>
      <c r="F4126" s="11" t="s">
        <v>138</v>
      </c>
      <c r="G4126" s="11" t="s">
        <v>139</v>
      </c>
      <c r="H4126" s="13">
        <v>563.70000000000005</v>
      </c>
    </row>
    <row r="4127" spans="1:8" x14ac:dyDescent="0.25">
      <c r="A4127" s="10">
        <v>36585</v>
      </c>
      <c r="B4127" s="11" t="s">
        <v>8</v>
      </c>
      <c r="C4127" s="11" t="s">
        <v>67</v>
      </c>
      <c r="D4127" s="11" t="s">
        <v>457</v>
      </c>
      <c r="E4127" s="13" t="s">
        <v>13</v>
      </c>
      <c r="F4127" s="11" t="s">
        <v>126</v>
      </c>
      <c r="G4127" s="11" t="s">
        <v>570</v>
      </c>
      <c r="H4127" s="13">
        <v>475</v>
      </c>
    </row>
    <row r="4128" spans="1:8" x14ac:dyDescent="0.25">
      <c r="A4128" s="10">
        <v>36585</v>
      </c>
      <c r="B4128" s="11" t="s">
        <v>8</v>
      </c>
      <c r="C4128" s="11" t="s">
        <v>67</v>
      </c>
      <c r="D4128" s="11" t="s">
        <v>501</v>
      </c>
      <c r="E4128" s="13" t="s">
        <v>13</v>
      </c>
      <c r="F4128" s="11" t="s">
        <v>11</v>
      </c>
      <c r="G4128" s="11" t="s">
        <v>576</v>
      </c>
      <c r="H4128" s="13">
        <v>160</v>
      </c>
    </row>
    <row r="4129" spans="1:8" x14ac:dyDescent="0.25">
      <c r="A4129" s="10">
        <v>36585</v>
      </c>
      <c r="B4129" s="11" t="s">
        <v>8</v>
      </c>
      <c r="C4129" s="11" t="s">
        <v>67</v>
      </c>
      <c r="D4129" s="11" t="s">
        <v>328</v>
      </c>
      <c r="E4129" s="13" t="s">
        <v>13</v>
      </c>
      <c r="F4129" s="11" t="s">
        <v>71</v>
      </c>
      <c r="G4129" s="11" t="s">
        <v>69</v>
      </c>
      <c r="H4129" s="13">
        <v>125</v>
      </c>
    </row>
    <row r="4130" spans="1:8" x14ac:dyDescent="0.25">
      <c r="A4130" s="10">
        <v>36585</v>
      </c>
      <c r="B4130" s="11" t="s">
        <v>8</v>
      </c>
      <c r="C4130" s="11" t="s">
        <v>67</v>
      </c>
      <c r="D4130" s="11" t="s">
        <v>328</v>
      </c>
      <c r="E4130" s="13" t="s">
        <v>13</v>
      </c>
      <c r="F4130" s="11" t="s">
        <v>161</v>
      </c>
      <c r="G4130" s="11" t="s">
        <v>581</v>
      </c>
      <c r="H4130" s="13">
        <v>224</v>
      </c>
    </row>
    <row r="4131" spans="1:8" x14ac:dyDescent="0.25">
      <c r="A4131" s="10">
        <v>36585</v>
      </c>
      <c r="B4131" s="11" t="s">
        <v>8</v>
      </c>
      <c r="C4131" s="11" t="s">
        <v>67</v>
      </c>
      <c r="D4131" s="11" t="s">
        <v>328</v>
      </c>
      <c r="E4131" s="13" t="s">
        <v>13</v>
      </c>
      <c r="F4131" s="11" t="s">
        <v>571</v>
      </c>
      <c r="G4131" s="11" t="s">
        <v>572</v>
      </c>
      <c r="H4131" s="13">
        <v>338.1</v>
      </c>
    </row>
    <row r="4132" spans="1:8" x14ac:dyDescent="0.25">
      <c r="A4132" s="10">
        <v>36585</v>
      </c>
      <c r="B4132" s="11" t="s">
        <v>8</v>
      </c>
      <c r="C4132" s="11" t="s">
        <v>67</v>
      </c>
      <c r="D4132" s="11" t="s">
        <v>328</v>
      </c>
      <c r="E4132" s="13" t="s">
        <v>13</v>
      </c>
      <c r="F4132" s="11" t="s">
        <v>19</v>
      </c>
      <c r="G4132" s="11" t="s">
        <v>573</v>
      </c>
      <c r="H4132" s="13">
        <v>2296.4</v>
      </c>
    </row>
    <row r="4133" spans="1:8" x14ac:dyDescent="0.25">
      <c r="A4133" s="10">
        <v>36585</v>
      </c>
      <c r="B4133" s="11" t="s">
        <v>8</v>
      </c>
      <c r="C4133" s="11" t="s">
        <v>67</v>
      </c>
      <c r="D4133" s="11" t="s">
        <v>328</v>
      </c>
      <c r="E4133" s="13" t="s">
        <v>13</v>
      </c>
      <c r="F4133" s="11" t="s">
        <v>19</v>
      </c>
      <c r="G4133" s="11" t="s">
        <v>21</v>
      </c>
      <c r="H4133" s="13">
        <v>110</v>
      </c>
    </row>
    <row r="4134" spans="1:8" x14ac:dyDescent="0.25">
      <c r="A4134" s="10">
        <v>36585</v>
      </c>
      <c r="B4134" s="11" t="s">
        <v>8</v>
      </c>
      <c r="C4134" s="11" t="s">
        <v>67</v>
      </c>
      <c r="D4134" s="11" t="s">
        <v>328</v>
      </c>
      <c r="E4134" s="13" t="s">
        <v>13</v>
      </c>
      <c r="F4134" s="11" t="s">
        <v>34</v>
      </c>
      <c r="G4134" s="11" t="s">
        <v>36</v>
      </c>
      <c r="H4134" s="13">
        <v>300</v>
      </c>
    </row>
    <row r="4135" spans="1:8" x14ac:dyDescent="0.25">
      <c r="A4135" s="10">
        <v>36585</v>
      </c>
      <c r="B4135" s="11" t="s">
        <v>8</v>
      </c>
      <c r="C4135" s="11" t="s">
        <v>67</v>
      </c>
      <c r="D4135" s="11" t="s">
        <v>328</v>
      </c>
      <c r="E4135" s="13" t="s">
        <v>13</v>
      </c>
      <c r="F4135" s="11" t="s">
        <v>14</v>
      </c>
      <c r="G4135" s="11" t="s">
        <v>597</v>
      </c>
      <c r="H4135" s="13">
        <v>170</v>
      </c>
    </row>
    <row r="4136" spans="1:8" x14ac:dyDescent="0.25">
      <c r="A4136" s="10">
        <v>36585</v>
      </c>
      <c r="B4136" s="11" t="s">
        <v>8</v>
      </c>
      <c r="C4136" s="11" t="s">
        <v>67</v>
      </c>
      <c r="D4136" s="11" t="s">
        <v>328</v>
      </c>
      <c r="E4136" s="13" t="s">
        <v>13</v>
      </c>
      <c r="F4136" s="11" t="s">
        <v>11</v>
      </c>
      <c r="G4136" s="11" t="s">
        <v>150</v>
      </c>
      <c r="H4136" s="13">
        <v>1602.7</v>
      </c>
    </row>
    <row r="4137" spans="1:8" x14ac:dyDescent="0.25">
      <c r="A4137" s="10">
        <v>36585</v>
      </c>
      <c r="B4137" s="11" t="s">
        <v>8</v>
      </c>
      <c r="C4137" s="11" t="s">
        <v>67</v>
      </c>
      <c r="D4137" s="11" t="s">
        <v>328</v>
      </c>
      <c r="E4137" s="13" t="s">
        <v>13</v>
      </c>
      <c r="F4137" s="11" t="s">
        <v>11</v>
      </c>
      <c r="G4137" s="11" t="s">
        <v>576</v>
      </c>
      <c r="H4137" s="13">
        <v>1696.9</v>
      </c>
    </row>
    <row r="4138" spans="1:8" x14ac:dyDescent="0.25">
      <c r="A4138" s="10">
        <v>36585</v>
      </c>
      <c r="B4138" s="11" t="s">
        <v>8</v>
      </c>
      <c r="C4138" s="11" t="s">
        <v>67</v>
      </c>
      <c r="D4138" s="11" t="s">
        <v>328</v>
      </c>
      <c r="E4138" s="13" t="s">
        <v>13</v>
      </c>
      <c r="F4138" s="11" t="s">
        <v>126</v>
      </c>
      <c r="G4138" s="11" t="s">
        <v>570</v>
      </c>
      <c r="H4138" s="13">
        <v>174.5</v>
      </c>
    </row>
    <row r="4139" spans="1:8" x14ac:dyDescent="0.25">
      <c r="A4139" s="10">
        <v>36585</v>
      </c>
      <c r="B4139" s="11" t="s">
        <v>8</v>
      </c>
      <c r="C4139" s="11" t="s">
        <v>9</v>
      </c>
      <c r="D4139" s="11" t="s">
        <v>251</v>
      </c>
      <c r="E4139" s="13" t="s">
        <v>13</v>
      </c>
      <c r="F4139" s="11" t="s">
        <v>161</v>
      </c>
      <c r="G4139" s="11" t="s">
        <v>162</v>
      </c>
      <c r="H4139" s="13">
        <v>426.6</v>
      </c>
    </row>
    <row r="4140" spans="1:8" x14ac:dyDescent="0.25">
      <c r="A4140" s="10">
        <v>36585</v>
      </c>
      <c r="B4140" s="11" t="s">
        <v>8</v>
      </c>
      <c r="C4140" s="11" t="s">
        <v>9</v>
      </c>
      <c r="D4140" s="11" t="s">
        <v>153</v>
      </c>
      <c r="E4140" s="13" t="s">
        <v>13</v>
      </c>
      <c r="F4140" s="11" t="s">
        <v>71</v>
      </c>
      <c r="G4140" s="11" t="s">
        <v>575</v>
      </c>
      <c r="H4140" s="13">
        <v>357</v>
      </c>
    </row>
    <row r="4141" spans="1:8" x14ac:dyDescent="0.25">
      <c r="A4141" s="10">
        <v>36585</v>
      </c>
      <c r="B4141" s="11" t="s">
        <v>8</v>
      </c>
      <c r="C4141" s="11" t="s">
        <v>9</v>
      </c>
      <c r="D4141" s="11" t="s">
        <v>153</v>
      </c>
      <c r="E4141" s="13" t="s">
        <v>13</v>
      </c>
      <c r="F4141" s="11" t="s">
        <v>71</v>
      </c>
      <c r="G4141" s="11" t="s">
        <v>69</v>
      </c>
      <c r="H4141" s="13">
        <v>180</v>
      </c>
    </row>
    <row r="4142" spans="1:8" x14ac:dyDescent="0.25">
      <c r="A4142" s="10">
        <v>36585</v>
      </c>
      <c r="B4142" s="11" t="s">
        <v>8</v>
      </c>
      <c r="C4142" s="11" t="s">
        <v>9</v>
      </c>
      <c r="D4142" s="11" t="s">
        <v>153</v>
      </c>
      <c r="E4142" s="13" t="s">
        <v>13</v>
      </c>
      <c r="F4142" s="11" t="s">
        <v>71</v>
      </c>
      <c r="G4142" s="11" t="s">
        <v>230</v>
      </c>
      <c r="H4142" s="13">
        <v>1884.9</v>
      </c>
    </row>
    <row r="4143" spans="1:8" x14ac:dyDescent="0.25">
      <c r="A4143" s="10">
        <v>36585</v>
      </c>
      <c r="B4143" s="11" t="s">
        <v>8</v>
      </c>
      <c r="C4143" s="11" t="s">
        <v>9</v>
      </c>
      <c r="D4143" s="11" t="s">
        <v>153</v>
      </c>
      <c r="E4143" s="13" t="s">
        <v>13</v>
      </c>
      <c r="F4143" s="11" t="s">
        <v>71</v>
      </c>
      <c r="G4143" s="11" t="s">
        <v>200</v>
      </c>
      <c r="H4143" s="13">
        <v>600</v>
      </c>
    </row>
    <row r="4144" spans="1:8" x14ac:dyDescent="0.25">
      <c r="A4144" s="10">
        <v>36585</v>
      </c>
      <c r="B4144" s="11" t="s">
        <v>8</v>
      </c>
      <c r="C4144" s="11" t="s">
        <v>9</v>
      </c>
      <c r="D4144" s="11" t="s">
        <v>153</v>
      </c>
      <c r="E4144" s="13" t="s">
        <v>13</v>
      </c>
      <c r="F4144" s="11" t="s">
        <v>71</v>
      </c>
      <c r="G4144" s="11" t="s">
        <v>117</v>
      </c>
      <c r="H4144" s="13">
        <v>340</v>
      </c>
    </row>
    <row r="4145" spans="1:8" x14ac:dyDescent="0.25">
      <c r="A4145" s="10">
        <v>36585</v>
      </c>
      <c r="B4145" s="11" t="s">
        <v>8</v>
      </c>
      <c r="C4145" s="11" t="s">
        <v>9</v>
      </c>
      <c r="D4145" s="11" t="s">
        <v>153</v>
      </c>
      <c r="E4145" s="13" t="s">
        <v>13</v>
      </c>
      <c r="F4145" s="11" t="s">
        <v>161</v>
      </c>
      <c r="G4145" s="11" t="s">
        <v>162</v>
      </c>
      <c r="H4145" s="13">
        <v>367.5</v>
      </c>
    </row>
    <row r="4146" spans="1:8" x14ac:dyDescent="0.25">
      <c r="A4146" s="10">
        <v>36585</v>
      </c>
      <c r="B4146" s="11" t="s">
        <v>8</v>
      </c>
      <c r="C4146" s="11" t="s">
        <v>9</v>
      </c>
      <c r="D4146" s="11" t="s">
        <v>153</v>
      </c>
      <c r="E4146" s="13" t="s">
        <v>13</v>
      </c>
      <c r="F4146" s="11" t="s">
        <v>161</v>
      </c>
      <c r="G4146" s="11" t="s">
        <v>167</v>
      </c>
      <c r="H4146" s="13">
        <v>264.89999999999998</v>
      </c>
    </row>
    <row r="4147" spans="1:8" x14ac:dyDescent="0.25">
      <c r="A4147" s="10">
        <v>36585</v>
      </c>
      <c r="B4147" s="11" t="s">
        <v>8</v>
      </c>
      <c r="C4147" s="11" t="s">
        <v>9</v>
      </c>
      <c r="D4147" s="11" t="s">
        <v>153</v>
      </c>
      <c r="E4147" s="13" t="s">
        <v>13</v>
      </c>
      <c r="F4147" s="11" t="s">
        <v>571</v>
      </c>
      <c r="G4147" s="11" t="s">
        <v>364</v>
      </c>
      <c r="H4147" s="13">
        <v>285</v>
      </c>
    </row>
    <row r="4148" spans="1:8" x14ac:dyDescent="0.25">
      <c r="A4148" s="10">
        <v>36585</v>
      </c>
      <c r="B4148" s="11" t="s">
        <v>8</v>
      </c>
      <c r="C4148" s="11" t="s">
        <v>9</v>
      </c>
      <c r="D4148" s="11" t="s">
        <v>153</v>
      </c>
      <c r="E4148" s="13" t="s">
        <v>13</v>
      </c>
      <c r="F4148" s="11" t="s">
        <v>138</v>
      </c>
      <c r="G4148" s="11" t="s">
        <v>205</v>
      </c>
      <c r="H4148" s="13">
        <v>1374.9</v>
      </c>
    </row>
    <row r="4149" spans="1:8" x14ac:dyDescent="0.25">
      <c r="A4149" s="10">
        <v>36585</v>
      </c>
      <c r="B4149" s="11" t="s">
        <v>8</v>
      </c>
      <c r="C4149" s="11" t="s">
        <v>9</v>
      </c>
      <c r="D4149" s="11" t="s">
        <v>153</v>
      </c>
      <c r="E4149" s="13" t="s">
        <v>13</v>
      </c>
      <c r="F4149" s="11" t="s">
        <v>19</v>
      </c>
      <c r="G4149" s="11" t="s">
        <v>589</v>
      </c>
      <c r="H4149" s="13">
        <v>200</v>
      </c>
    </row>
    <row r="4150" spans="1:8" x14ac:dyDescent="0.25">
      <c r="A4150" s="10">
        <v>36585</v>
      </c>
      <c r="B4150" s="11" t="s">
        <v>8</v>
      </c>
      <c r="C4150" s="11" t="s">
        <v>9</v>
      </c>
      <c r="D4150" s="11" t="s">
        <v>153</v>
      </c>
      <c r="E4150" s="13" t="s">
        <v>13</v>
      </c>
      <c r="F4150" s="11" t="s">
        <v>19</v>
      </c>
      <c r="G4150" s="11" t="s">
        <v>573</v>
      </c>
      <c r="H4150" s="13">
        <v>1715</v>
      </c>
    </row>
    <row r="4151" spans="1:8" x14ac:dyDescent="0.25">
      <c r="A4151" s="10">
        <v>36585</v>
      </c>
      <c r="B4151" s="11" t="s">
        <v>8</v>
      </c>
      <c r="C4151" s="11" t="s">
        <v>9</v>
      </c>
      <c r="D4151" s="11" t="s">
        <v>153</v>
      </c>
      <c r="E4151" s="13" t="s">
        <v>13</v>
      </c>
      <c r="F4151" s="11" t="s">
        <v>14</v>
      </c>
      <c r="G4151" s="11" t="s">
        <v>94</v>
      </c>
      <c r="H4151" s="13">
        <v>200</v>
      </c>
    </row>
    <row r="4152" spans="1:8" x14ac:dyDescent="0.25">
      <c r="A4152" s="10">
        <v>36585</v>
      </c>
      <c r="B4152" s="11" t="s">
        <v>8</v>
      </c>
      <c r="C4152" s="11" t="s">
        <v>9</v>
      </c>
      <c r="D4152" s="11" t="s">
        <v>153</v>
      </c>
      <c r="E4152" s="13" t="s">
        <v>13</v>
      </c>
      <c r="F4152" s="11" t="s">
        <v>11</v>
      </c>
      <c r="G4152" s="11" t="s">
        <v>150</v>
      </c>
      <c r="H4152" s="13">
        <v>3030</v>
      </c>
    </row>
    <row r="4153" spans="1:8" x14ac:dyDescent="0.25">
      <c r="A4153" s="10">
        <v>36585</v>
      </c>
      <c r="B4153" s="11" t="s">
        <v>8</v>
      </c>
      <c r="C4153" s="11" t="s">
        <v>9</v>
      </c>
      <c r="D4153" s="11" t="s">
        <v>153</v>
      </c>
      <c r="E4153" s="13" t="s">
        <v>13</v>
      </c>
      <c r="F4153" s="11" t="s">
        <v>11</v>
      </c>
      <c r="G4153" s="11" t="s">
        <v>576</v>
      </c>
      <c r="H4153" s="13">
        <v>1896</v>
      </c>
    </row>
    <row r="4154" spans="1:8" x14ac:dyDescent="0.25">
      <c r="A4154" s="10">
        <v>36585</v>
      </c>
      <c r="B4154" s="11" t="s">
        <v>8</v>
      </c>
      <c r="C4154" s="11" t="s">
        <v>9</v>
      </c>
      <c r="D4154" s="11" t="s">
        <v>153</v>
      </c>
      <c r="E4154" s="13" t="s">
        <v>13</v>
      </c>
      <c r="F4154" s="11" t="s">
        <v>126</v>
      </c>
      <c r="G4154" s="11" t="s">
        <v>570</v>
      </c>
      <c r="H4154" s="13">
        <v>225</v>
      </c>
    </row>
    <row r="4155" spans="1:8" x14ac:dyDescent="0.25">
      <c r="A4155" s="10">
        <v>36585</v>
      </c>
      <c r="B4155" s="11" t="s">
        <v>8</v>
      </c>
      <c r="C4155" s="11" t="s">
        <v>9</v>
      </c>
      <c r="D4155" s="11" t="s">
        <v>10</v>
      </c>
      <c r="E4155" s="13" t="s">
        <v>89</v>
      </c>
      <c r="F4155" s="11" t="s">
        <v>90</v>
      </c>
      <c r="G4155" s="11" t="s">
        <v>90</v>
      </c>
      <c r="H4155" s="13">
        <v>2970</v>
      </c>
    </row>
    <row r="4156" spans="1:8" x14ac:dyDescent="0.25">
      <c r="A4156" s="10">
        <v>36585</v>
      </c>
      <c r="B4156" s="11" t="s">
        <v>8</v>
      </c>
      <c r="C4156" s="11" t="s">
        <v>9</v>
      </c>
      <c r="D4156" s="11" t="s">
        <v>10</v>
      </c>
      <c r="E4156" s="13" t="s">
        <v>89</v>
      </c>
      <c r="F4156" s="11" t="s">
        <v>102</v>
      </c>
      <c r="G4156" s="11" t="s">
        <v>106</v>
      </c>
      <c r="H4156" s="13">
        <v>2757.5</v>
      </c>
    </row>
    <row r="4157" spans="1:8" x14ac:dyDescent="0.25">
      <c r="A4157" s="10">
        <v>36585</v>
      </c>
      <c r="B4157" s="11" t="s">
        <v>8</v>
      </c>
      <c r="C4157" s="11" t="s">
        <v>9</v>
      </c>
      <c r="D4157" s="11" t="s">
        <v>10</v>
      </c>
      <c r="E4157" s="13" t="s">
        <v>89</v>
      </c>
      <c r="F4157" s="11" t="s">
        <v>102</v>
      </c>
      <c r="G4157" s="11" t="s">
        <v>103</v>
      </c>
      <c r="H4157" s="13">
        <v>4971.8</v>
      </c>
    </row>
    <row r="4158" spans="1:8" x14ac:dyDescent="0.25">
      <c r="A4158" s="10">
        <v>36585</v>
      </c>
      <c r="B4158" s="11" t="s">
        <v>8</v>
      </c>
      <c r="C4158" s="11" t="s">
        <v>9</v>
      </c>
      <c r="D4158" s="11" t="s">
        <v>10</v>
      </c>
      <c r="E4158" s="13" t="s">
        <v>89</v>
      </c>
      <c r="F4158" s="11" t="s">
        <v>577</v>
      </c>
      <c r="G4158" s="11" t="s">
        <v>606</v>
      </c>
      <c r="H4158" s="13">
        <v>100</v>
      </c>
    </row>
    <row r="4159" spans="1:8" x14ac:dyDescent="0.25">
      <c r="A4159" s="10">
        <v>36585</v>
      </c>
      <c r="B4159" s="11" t="s">
        <v>8</v>
      </c>
      <c r="C4159" s="11" t="s">
        <v>9</v>
      </c>
      <c r="D4159" s="11" t="s">
        <v>10</v>
      </c>
      <c r="E4159" s="13" t="s">
        <v>89</v>
      </c>
      <c r="F4159" s="11" t="s">
        <v>577</v>
      </c>
      <c r="G4159" s="11" t="s">
        <v>569</v>
      </c>
      <c r="H4159" s="13">
        <v>250</v>
      </c>
    </row>
    <row r="4160" spans="1:8" x14ac:dyDescent="0.25">
      <c r="A4160" s="10">
        <v>36585</v>
      </c>
      <c r="B4160" s="11" t="s">
        <v>8</v>
      </c>
      <c r="C4160" s="11" t="s">
        <v>9</v>
      </c>
      <c r="D4160" s="11" t="s">
        <v>10</v>
      </c>
      <c r="E4160" s="13" t="s">
        <v>89</v>
      </c>
      <c r="F4160" s="11" t="s">
        <v>577</v>
      </c>
      <c r="G4160" s="11" t="s">
        <v>609</v>
      </c>
      <c r="H4160" s="13">
        <v>100</v>
      </c>
    </row>
    <row r="4161" spans="1:8" x14ac:dyDescent="0.25">
      <c r="A4161" s="10">
        <v>36585</v>
      </c>
      <c r="B4161" s="11" t="s">
        <v>8</v>
      </c>
      <c r="C4161" s="11" t="s">
        <v>9</v>
      </c>
      <c r="D4161" s="11" t="s">
        <v>10</v>
      </c>
      <c r="E4161" s="13" t="s">
        <v>13</v>
      </c>
      <c r="F4161" s="11" t="s">
        <v>29</v>
      </c>
      <c r="G4161" s="11" t="s">
        <v>579</v>
      </c>
      <c r="H4161" s="13">
        <v>300</v>
      </c>
    </row>
    <row r="4162" spans="1:8" x14ac:dyDescent="0.25">
      <c r="A4162" s="10">
        <v>36585</v>
      </c>
      <c r="B4162" s="11" t="s">
        <v>8</v>
      </c>
      <c r="C4162" s="11" t="s">
        <v>9</v>
      </c>
      <c r="D4162" s="11" t="s">
        <v>10</v>
      </c>
      <c r="E4162" s="13" t="s">
        <v>13</v>
      </c>
      <c r="F4162" s="11" t="s">
        <v>29</v>
      </c>
      <c r="G4162" s="11" t="s">
        <v>30</v>
      </c>
      <c r="H4162" s="13">
        <v>5617.9</v>
      </c>
    </row>
    <row r="4163" spans="1:8" x14ac:dyDescent="0.25">
      <c r="A4163" s="10">
        <v>36585</v>
      </c>
      <c r="B4163" s="11" t="s">
        <v>8</v>
      </c>
      <c r="C4163" s="11" t="s">
        <v>9</v>
      </c>
      <c r="D4163" s="11" t="s">
        <v>10</v>
      </c>
      <c r="E4163" s="13" t="s">
        <v>13</v>
      </c>
      <c r="F4163" s="11" t="s">
        <v>29</v>
      </c>
      <c r="G4163" s="11" t="s">
        <v>607</v>
      </c>
      <c r="H4163" s="13">
        <v>252.3</v>
      </c>
    </row>
    <row r="4164" spans="1:8" x14ac:dyDescent="0.25">
      <c r="A4164" s="10">
        <v>36585</v>
      </c>
      <c r="B4164" s="11" t="s">
        <v>8</v>
      </c>
      <c r="C4164" s="11" t="s">
        <v>9</v>
      </c>
      <c r="D4164" s="11" t="s">
        <v>10</v>
      </c>
      <c r="E4164" s="13" t="s">
        <v>13</v>
      </c>
      <c r="F4164" s="11" t="s">
        <v>71</v>
      </c>
      <c r="G4164" s="11" t="s">
        <v>580</v>
      </c>
      <c r="H4164" s="13">
        <v>5020.5</v>
      </c>
    </row>
    <row r="4165" spans="1:8" x14ac:dyDescent="0.25">
      <c r="A4165" s="10">
        <v>36585</v>
      </c>
      <c r="B4165" s="11" t="s">
        <v>8</v>
      </c>
      <c r="C4165" s="11" t="s">
        <v>9</v>
      </c>
      <c r="D4165" s="11" t="s">
        <v>10</v>
      </c>
      <c r="E4165" s="13" t="s">
        <v>13</v>
      </c>
      <c r="F4165" s="11" t="s">
        <v>71</v>
      </c>
      <c r="G4165" s="11" t="s">
        <v>575</v>
      </c>
      <c r="H4165" s="13">
        <v>2792.5</v>
      </c>
    </row>
    <row r="4166" spans="1:8" x14ac:dyDescent="0.25">
      <c r="A4166" s="10">
        <v>36585</v>
      </c>
      <c r="B4166" s="11" t="s">
        <v>8</v>
      </c>
      <c r="C4166" s="11" t="s">
        <v>9</v>
      </c>
      <c r="D4166" s="11" t="s">
        <v>10</v>
      </c>
      <c r="E4166" s="13" t="s">
        <v>13</v>
      </c>
      <c r="F4166" s="11" t="s">
        <v>71</v>
      </c>
      <c r="G4166" s="11" t="s">
        <v>69</v>
      </c>
      <c r="H4166" s="13">
        <v>6288.8</v>
      </c>
    </row>
    <row r="4167" spans="1:8" x14ac:dyDescent="0.25">
      <c r="A4167" s="10">
        <v>36585</v>
      </c>
      <c r="B4167" s="11" t="s">
        <v>8</v>
      </c>
      <c r="C4167" s="11" t="s">
        <v>9</v>
      </c>
      <c r="D4167" s="11" t="s">
        <v>10</v>
      </c>
      <c r="E4167" s="13" t="s">
        <v>13</v>
      </c>
      <c r="F4167" s="11" t="s">
        <v>71</v>
      </c>
      <c r="G4167" s="11" t="s">
        <v>230</v>
      </c>
      <c r="H4167" s="13">
        <v>1424.6</v>
      </c>
    </row>
    <row r="4168" spans="1:8" x14ac:dyDescent="0.25">
      <c r="A4168" s="10">
        <v>36585</v>
      </c>
      <c r="B4168" s="11" t="s">
        <v>8</v>
      </c>
      <c r="C4168" s="11" t="s">
        <v>9</v>
      </c>
      <c r="D4168" s="11" t="s">
        <v>10</v>
      </c>
      <c r="E4168" s="13" t="s">
        <v>13</v>
      </c>
      <c r="F4168" s="11" t="s">
        <v>71</v>
      </c>
      <c r="G4168" s="11" t="s">
        <v>200</v>
      </c>
      <c r="H4168" s="13">
        <v>2760</v>
      </c>
    </row>
    <row r="4169" spans="1:8" x14ac:dyDescent="0.25">
      <c r="A4169" s="10">
        <v>36585</v>
      </c>
      <c r="B4169" s="11" t="s">
        <v>8</v>
      </c>
      <c r="C4169" s="11" t="s">
        <v>9</v>
      </c>
      <c r="D4169" s="11" t="s">
        <v>10</v>
      </c>
      <c r="E4169" s="13" t="s">
        <v>13</v>
      </c>
      <c r="F4169" s="11" t="s">
        <v>71</v>
      </c>
      <c r="G4169" s="11" t="s">
        <v>117</v>
      </c>
      <c r="H4169" s="13">
        <v>3908</v>
      </c>
    </row>
    <row r="4170" spans="1:8" x14ac:dyDescent="0.25">
      <c r="A4170" s="10">
        <v>36585</v>
      </c>
      <c r="B4170" s="11" t="s">
        <v>8</v>
      </c>
      <c r="C4170" s="11" t="s">
        <v>9</v>
      </c>
      <c r="D4170" s="11" t="s">
        <v>10</v>
      </c>
      <c r="E4170" s="13" t="s">
        <v>13</v>
      </c>
      <c r="F4170" s="11" t="s">
        <v>161</v>
      </c>
      <c r="G4170" s="11" t="s">
        <v>581</v>
      </c>
      <c r="H4170" s="13">
        <v>1535</v>
      </c>
    </row>
    <row r="4171" spans="1:8" x14ac:dyDescent="0.25">
      <c r="A4171" s="10">
        <v>36585</v>
      </c>
      <c r="B4171" s="11" t="s">
        <v>8</v>
      </c>
      <c r="C4171" s="11" t="s">
        <v>9</v>
      </c>
      <c r="D4171" s="11" t="s">
        <v>10</v>
      </c>
      <c r="E4171" s="13" t="s">
        <v>13</v>
      </c>
      <c r="F4171" s="11" t="s">
        <v>161</v>
      </c>
      <c r="G4171" s="11" t="s">
        <v>162</v>
      </c>
      <c r="H4171" s="13">
        <v>1219.5</v>
      </c>
    </row>
    <row r="4172" spans="1:8" x14ac:dyDescent="0.25">
      <c r="A4172" s="10">
        <v>36585</v>
      </c>
      <c r="B4172" s="11" t="s">
        <v>8</v>
      </c>
      <c r="C4172" s="11" t="s">
        <v>9</v>
      </c>
      <c r="D4172" s="11" t="s">
        <v>10</v>
      </c>
      <c r="E4172" s="13" t="s">
        <v>13</v>
      </c>
      <c r="F4172" s="11" t="s">
        <v>161</v>
      </c>
      <c r="G4172" s="11" t="s">
        <v>582</v>
      </c>
      <c r="H4172" s="13">
        <v>1607.3</v>
      </c>
    </row>
    <row r="4173" spans="1:8" x14ac:dyDescent="0.25">
      <c r="A4173" s="10">
        <v>36585</v>
      </c>
      <c r="B4173" s="11" t="s">
        <v>8</v>
      </c>
      <c r="C4173" s="11" t="s">
        <v>9</v>
      </c>
      <c r="D4173" s="11" t="s">
        <v>10</v>
      </c>
      <c r="E4173" s="13" t="s">
        <v>13</v>
      </c>
      <c r="F4173" s="11" t="s">
        <v>161</v>
      </c>
      <c r="G4173" s="11" t="s">
        <v>167</v>
      </c>
      <c r="H4173" s="13">
        <v>8898.9</v>
      </c>
    </row>
    <row r="4174" spans="1:8" x14ac:dyDescent="0.25">
      <c r="A4174" s="10">
        <v>36585</v>
      </c>
      <c r="B4174" s="11" t="s">
        <v>8</v>
      </c>
      <c r="C4174" s="11" t="s">
        <v>9</v>
      </c>
      <c r="D4174" s="11" t="s">
        <v>10</v>
      </c>
      <c r="E4174" s="13" t="s">
        <v>13</v>
      </c>
      <c r="F4174" s="11" t="s">
        <v>571</v>
      </c>
      <c r="G4174" s="11" t="s">
        <v>364</v>
      </c>
      <c r="H4174" s="13">
        <v>530</v>
      </c>
    </row>
    <row r="4175" spans="1:8" x14ac:dyDescent="0.25">
      <c r="A4175" s="10">
        <v>36585</v>
      </c>
      <c r="B4175" s="11" t="s">
        <v>8</v>
      </c>
      <c r="C4175" s="11" t="s">
        <v>9</v>
      </c>
      <c r="D4175" s="11" t="s">
        <v>10</v>
      </c>
      <c r="E4175" s="13" t="s">
        <v>13</v>
      </c>
      <c r="F4175" s="11" t="s">
        <v>571</v>
      </c>
      <c r="G4175" s="11" t="s">
        <v>133</v>
      </c>
      <c r="H4175" s="13">
        <v>4349.8999999999996</v>
      </c>
    </row>
    <row r="4176" spans="1:8" x14ac:dyDescent="0.25">
      <c r="A4176" s="10">
        <v>36585</v>
      </c>
      <c r="B4176" s="11" t="s">
        <v>8</v>
      </c>
      <c r="C4176" s="11" t="s">
        <v>9</v>
      </c>
      <c r="D4176" s="11" t="s">
        <v>10</v>
      </c>
      <c r="E4176" s="13" t="s">
        <v>13</v>
      </c>
      <c r="F4176" s="11" t="s">
        <v>571</v>
      </c>
      <c r="G4176" s="11" t="s">
        <v>572</v>
      </c>
      <c r="H4176" s="13">
        <v>4719.7</v>
      </c>
    </row>
    <row r="4177" spans="1:8" x14ac:dyDescent="0.25">
      <c r="A4177" s="10">
        <v>36585</v>
      </c>
      <c r="B4177" s="11" t="s">
        <v>8</v>
      </c>
      <c r="C4177" s="11" t="s">
        <v>9</v>
      </c>
      <c r="D4177" s="11" t="s">
        <v>10</v>
      </c>
      <c r="E4177" s="13" t="s">
        <v>13</v>
      </c>
      <c r="F4177" s="11" t="s">
        <v>138</v>
      </c>
      <c r="G4177" s="11" t="s">
        <v>205</v>
      </c>
      <c r="H4177" s="13">
        <v>7209.5</v>
      </c>
    </row>
    <row r="4178" spans="1:8" x14ac:dyDescent="0.25">
      <c r="A4178" s="10">
        <v>36585</v>
      </c>
      <c r="B4178" s="11" t="s">
        <v>8</v>
      </c>
      <c r="C4178" s="11" t="s">
        <v>9</v>
      </c>
      <c r="D4178" s="11" t="s">
        <v>10</v>
      </c>
      <c r="E4178" s="13" t="s">
        <v>13</v>
      </c>
      <c r="F4178" s="11" t="s">
        <v>138</v>
      </c>
      <c r="G4178" s="11" t="s">
        <v>583</v>
      </c>
      <c r="H4178" s="13">
        <v>227.2</v>
      </c>
    </row>
    <row r="4179" spans="1:8" x14ac:dyDescent="0.25">
      <c r="A4179" s="10">
        <v>36585</v>
      </c>
      <c r="B4179" s="11" t="s">
        <v>8</v>
      </c>
      <c r="C4179" s="11" t="s">
        <v>9</v>
      </c>
      <c r="D4179" s="11" t="s">
        <v>10</v>
      </c>
      <c r="E4179" s="13" t="s">
        <v>13</v>
      </c>
      <c r="F4179" s="11" t="s">
        <v>138</v>
      </c>
      <c r="G4179" s="11" t="s">
        <v>584</v>
      </c>
      <c r="H4179" s="13">
        <v>505</v>
      </c>
    </row>
    <row r="4180" spans="1:8" x14ac:dyDescent="0.25">
      <c r="A4180" s="10">
        <v>36585</v>
      </c>
      <c r="B4180" s="11" t="s">
        <v>8</v>
      </c>
      <c r="C4180" s="11" t="s">
        <v>9</v>
      </c>
      <c r="D4180" s="11" t="s">
        <v>10</v>
      </c>
      <c r="E4180" s="13" t="s">
        <v>13</v>
      </c>
      <c r="F4180" s="11" t="s">
        <v>138</v>
      </c>
      <c r="G4180" s="11" t="s">
        <v>139</v>
      </c>
      <c r="H4180" s="13">
        <v>3009.7</v>
      </c>
    </row>
    <row r="4181" spans="1:8" x14ac:dyDescent="0.25">
      <c r="A4181" s="10">
        <v>36585</v>
      </c>
      <c r="B4181" s="11" t="s">
        <v>8</v>
      </c>
      <c r="C4181" s="11" t="s">
        <v>9</v>
      </c>
      <c r="D4181" s="11" t="s">
        <v>10</v>
      </c>
      <c r="E4181" s="13" t="s">
        <v>13</v>
      </c>
      <c r="F4181" s="11" t="s">
        <v>138</v>
      </c>
      <c r="G4181" s="11" t="s">
        <v>585</v>
      </c>
      <c r="H4181" s="13">
        <v>1300</v>
      </c>
    </row>
    <row r="4182" spans="1:8" x14ac:dyDescent="0.25">
      <c r="A4182" s="10">
        <v>36585</v>
      </c>
      <c r="B4182" s="11" t="s">
        <v>8</v>
      </c>
      <c r="C4182" s="11" t="s">
        <v>9</v>
      </c>
      <c r="D4182" s="11" t="s">
        <v>10</v>
      </c>
      <c r="E4182" s="13" t="s">
        <v>13</v>
      </c>
      <c r="F4182" s="11" t="s">
        <v>111</v>
      </c>
      <c r="G4182" s="11" t="s">
        <v>112</v>
      </c>
      <c r="H4182" s="13">
        <v>9903.6</v>
      </c>
    </row>
    <row r="4183" spans="1:8" x14ac:dyDescent="0.25">
      <c r="A4183" s="10">
        <v>36585</v>
      </c>
      <c r="B4183" s="11" t="s">
        <v>8</v>
      </c>
      <c r="C4183" s="11" t="s">
        <v>9</v>
      </c>
      <c r="D4183" s="11" t="s">
        <v>10</v>
      </c>
      <c r="E4183" s="13" t="s">
        <v>13</v>
      </c>
      <c r="F4183" s="11" t="s">
        <v>111</v>
      </c>
      <c r="G4183" s="11" t="s">
        <v>267</v>
      </c>
      <c r="H4183" s="13">
        <v>3227.9</v>
      </c>
    </row>
    <row r="4184" spans="1:8" x14ac:dyDescent="0.25">
      <c r="A4184" s="10">
        <v>36585</v>
      </c>
      <c r="B4184" s="11" t="s">
        <v>8</v>
      </c>
      <c r="C4184" s="11" t="s">
        <v>9</v>
      </c>
      <c r="D4184" s="11" t="s">
        <v>10</v>
      </c>
      <c r="E4184" s="13" t="s">
        <v>13</v>
      </c>
      <c r="F4184" s="11" t="s">
        <v>111</v>
      </c>
      <c r="G4184" s="11" t="s">
        <v>614</v>
      </c>
      <c r="H4184" s="13">
        <v>100</v>
      </c>
    </row>
    <row r="4185" spans="1:8" x14ac:dyDescent="0.25">
      <c r="A4185" s="10">
        <v>36585</v>
      </c>
      <c r="B4185" s="11" t="s">
        <v>8</v>
      </c>
      <c r="C4185" s="11" t="s">
        <v>9</v>
      </c>
      <c r="D4185" s="11" t="s">
        <v>10</v>
      </c>
      <c r="E4185" s="13" t="s">
        <v>13</v>
      </c>
      <c r="F4185" s="11" t="s">
        <v>111</v>
      </c>
      <c r="G4185" s="11" t="s">
        <v>356</v>
      </c>
      <c r="H4185" s="13">
        <v>1614.9</v>
      </c>
    </row>
    <row r="4186" spans="1:8" x14ac:dyDescent="0.25">
      <c r="A4186" s="10">
        <v>36585</v>
      </c>
      <c r="B4186" s="11" t="s">
        <v>8</v>
      </c>
      <c r="C4186" s="11" t="s">
        <v>9</v>
      </c>
      <c r="D4186" s="11" t="s">
        <v>10</v>
      </c>
      <c r="E4186" s="13" t="s">
        <v>13</v>
      </c>
      <c r="F4186" s="11" t="s">
        <v>111</v>
      </c>
      <c r="G4186" s="11" t="s">
        <v>586</v>
      </c>
      <c r="H4186" s="13">
        <v>725</v>
      </c>
    </row>
    <row r="4187" spans="1:8" x14ac:dyDescent="0.25">
      <c r="A4187" s="10">
        <v>36585</v>
      </c>
      <c r="B4187" s="11" t="s">
        <v>8</v>
      </c>
      <c r="C4187" s="11" t="s">
        <v>9</v>
      </c>
      <c r="D4187" s="11" t="s">
        <v>10</v>
      </c>
      <c r="E4187" s="13" t="s">
        <v>13</v>
      </c>
      <c r="F4187" s="11" t="s">
        <v>248</v>
      </c>
      <c r="G4187" s="11" t="s">
        <v>262</v>
      </c>
      <c r="H4187" s="13">
        <v>8321.1</v>
      </c>
    </row>
    <row r="4188" spans="1:8" x14ac:dyDescent="0.25">
      <c r="A4188" s="10">
        <v>36585</v>
      </c>
      <c r="B4188" s="11" t="s">
        <v>8</v>
      </c>
      <c r="C4188" s="11" t="s">
        <v>9</v>
      </c>
      <c r="D4188" s="11" t="s">
        <v>10</v>
      </c>
      <c r="E4188" s="13" t="s">
        <v>13</v>
      </c>
      <c r="F4188" s="11" t="s">
        <v>248</v>
      </c>
      <c r="G4188" s="11" t="s">
        <v>587</v>
      </c>
      <c r="H4188" s="13">
        <v>4690</v>
      </c>
    </row>
    <row r="4189" spans="1:8" x14ac:dyDescent="0.25">
      <c r="A4189" s="10">
        <v>36585</v>
      </c>
      <c r="B4189" s="11" t="s">
        <v>8</v>
      </c>
      <c r="C4189" s="11" t="s">
        <v>9</v>
      </c>
      <c r="D4189" s="11" t="s">
        <v>10</v>
      </c>
      <c r="E4189" s="13" t="s">
        <v>13</v>
      </c>
      <c r="F4189" s="11" t="s">
        <v>248</v>
      </c>
      <c r="G4189" s="11" t="s">
        <v>588</v>
      </c>
      <c r="H4189" s="13">
        <v>4135.6000000000004</v>
      </c>
    </row>
    <row r="4190" spans="1:8" x14ac:dyDescent="0.25">
      <c r="A4190" s="10">
        <v>36585</v>
      </c>
      <c r="B4190" s="11" t="s">
        <v>8</v>
      </c>
      <c r="C4190" s="11" t="s">
        <v>9</v>
      </c>
      <c r="D4190" s="11" t="s">
        <v>10</v>
      </c>
      <c r="E4190" s="13" t="s">
        <v>13</v>
      </c>
      <c r="F4190" s="11" t="s">
        <v>248</v>
      </c>
      <c r="G4190" s="11" t="s">
        <v>43</v>
      </c>
      <c r="H4190" s="13">
        <v>2599.4</v>
      </c>
    </row>
    <row r="4191" spans="1:8" x14ac:dyDescent="0.25">
      <c r="A4191" s="10">
        <v>36585</v>
      </c>
      <c r="B4191" s="11" t="s">
        <v>8</v>
      </c>
      <c r="C4191" s="11" t="s">
        <v>9</v>
      </c>
      <c r="D4191" s="11" t="s">
        <v>10</v>
      </c>
      <c r="E4191" s="13" t="s">
        <v>13</v>
      </c>
      <c r="F4191" s="11" t="s">
        <v>19</v>
      </c>
      <c r="G4191" s="11" t="s">
        <v>589</v>
      </c>
      <c r="H4191" s="13">
        <v>1480</v>
      </c>
    </row>
    <row r="4192" spans="1:8" x14ac:dyDescent="0.25">
      <c r="A4192" s="10">
        <v>36585</v>
      </c>
      <c r="B4192" s="11" t="s">
        <v>8</v>
      </c>
      <c r="C4192" s="11" t="s">
        <v>9</v>
      </c>
      <c r="D4192" s="11" t="s">
        <v>10</v>
      </c>
      <c r="E4192" s="13" t="s">
        <v>13</v>
      </c>
      <c r="F4192" s="11" t="s">
        <v>19</v>
      </c>
      <c r="G4192" s="11" t="s">
        <v>573</v>
      </c>
      <c r="H4192" s="13">
        <v>18150.599999999999</v>
      </c>
    </row>
    <row r="4193" spans="1:8" x14ac:dyDescent="0.25">
      <c r="A4193" s="10">
        <v>36585</v>
      </c>
      <c r="B4193" s="11" t="s">
        <v>8</v>
      </c>
      <c r="C4193" s="11" t="s">
        <v>9</v>
      </c>
      <c r="D4193" s="11" t="s">
        <v>10</v>
      </c>
      <c r="E4193" s="13" t="s">
        <v>13</v>
      </c>
      <c r="F4193" s="11" t="s">
        <v>19</v>
      </c>
      <c r="G4193" s="11" t="s">
        <v>590</v>
      </c>
      <c r="H4193" s="13">
        <v>1835</v>
      </c>
    </row>
    <row r="4194" spans="1:8" x14ac:dyDescent="0.25">
      <c r="A4194" s="10">
        <v>36585</v>
      </c>
      <c r="B4194" s="11" t="s">
        <v>8</v>
      </c>
      <c r="C4194" s="11" t="s">
        <v>9</v>
      </c>
      <c r="D4194" s="11" t="s">
        <v>10</v>
      </c>
      <c r="E4194" s="13" t="s">
        <v>13</v>
      </c>
      <c r="F4194" s="11" t="s">
        <v>19</v>
      </c>
      <c r="G4194" s="11" t="s">
        <v>574</v>
      </c>
      <c r="H4194" s="13">
        <v>14504.6</v>
      </c>
    </row>
    <row r="4195" spans="1:8" x14ac:dyDescent="0.25">
      <c r="A4195" s="10">
        <v>36585</v>
      </c>
      <c r="B4195" s="11" t="s">
        <v>8</v>
      </c>
      <c r="C4195" s="11" t="s">
        <v>9</v>
      </c>
      <c r="D4195" s="11" t="s">
        <v>10</v>
      </c>
      <c r="E4195" s="13" t="s">
        <v>13</v>
      </c>
      <c r="F4195" s="11" t="s">
        <v>19</v>
      </c>
      <c r="G4195" s="11" t="s">
        <v>21</v>
      </c>
      <c r="H4195" s="13">
        <v>2285</v>
      </c>
    </row>
    <row r="4196" spans="1:8" x14ac:dyDescent="0.25">
      <c r="A4196" s="10">
        <v>36585</v>
      </c>
      <c r="B4196" s="11" t="s">
        <v>8</v>
      </c>
      <c r="C4196" s="11" t="s">
        <v>9</v>
      </c>
      <c r="D4196" s="11" t="s">
        <v>10</v>
      </c>
      <c r="E4196" s="13" t="s">
        <v>13</v>
      </c>
      <c r="F4196" s="11" t="s">
        <v>591</v>
      </c>
      <c r="G4196" s="11" t="s">
        <v>608</v>
      </c>
      <c r="H4196" s="13">
        <v>375</v>
      </c>
    </row>
    <row r="4197" spans="1:8" x14ac:dyDescent="0.25">
      <c r="A4197" s="10">
        <v>36585</v>
      </c>
      <c r="B4197" s="11" t="s">
        <v>8</v>
      </c>
      <c r="C4197" s="11" t="s">
        <v>9</v>
      </c>
      <c r="D4197" s="11" t="s">
        <v>10</v>
      </c>
      <c r="E4197" s="13" t="s">
        <v>13</v>
      </c>
      <c r="F4197" s="11" t="s">
        <v>591</v>
      </c>
      <c r="G4197" s="11" t="s">
        <v>592</v>
      </c>
      <c r="H4197" s="13">
        <v>2060</v>
      </c>
    </row>
    <row r="4198" spans="1:8" x14ac:dyDescent="0.25">
      <c r="A4198" s="10">
        <v>36585</v>
      </c>
      <c r="B4198" s="11" t="s">
        <v>8</v>
      </c>
      <c r="C4198" s="11" t="s">
        <v>9</v>
      </c>
      <c r="D4198" s="11" t="s">
        <v>10</v>
      </c>
      <c r="E4198" s="13" t="s">
        <v>13</v>
      </c>
      <c r="F4198" s="11" t="s">
        <v>34</v>
      </c>
      <c r="G4198" s="11" t="s">
        <v>593</v>
      </c>
      <c r="H4198" s="13">
        <v>117.5</v>
      </c>
    </row>
    <row r="4199" spans="1:8" x14ac:dyDescent="0.25">
      <c r="A4199" s="10">
        <v>36585</v>
      </c>
      <c r="B4199" s="11" t="s">
        <v>8</v>
      </c>
      <c r="C4199" s="11" t="s">
        <v>9</v>
      </c>
      <c r="D4199" s="11" t="s">
        <v>10</v>
      </c>
      <c r="E4199" s="13" t="s">
        <v>13</v>
      </c>
      <c r="F4199" s="11" t="s">
        <v>34</v>
      </c>
      <c r="G4199" s="11" t="s">
        <v>171</v>
      </c>
      <c r="H4199" s="13">
        <v>1746.9</v>
      </c>
    </row>
    <row r="4200" spans="1:8" x14ac:dyDescent="0.25">
      <c r="A4200" s="10">
        <v>36585</v>
      </c>
      <c r="B4200" s="11" t="s">
        <v>8</v>
      </c>
      <c r="C4200" s="11" t="s">
        <v>9</v>
      </c>
      <c r="D4200" s="11" t="s">
        <v>10</v>
      </c>
      <c r="E4200" s="13" t="s">
        <v>13</v>
      </c>
      <c r="F4200" s="11" t="s">
        <v>34</v>
      </c>
      <c r="G4200" s="11" t="s">
        <v>57</v>
      </c>
      <c r="H4200" s="13">
        <v>3567.5</v>
      </c>
    </row>
    <row r="4201" spans="1:8" x14ac:dyDescent="0.25">
      <c r="A4201" s="10">
        <v>36585</v>
      </c>
      <c r="B4201" s="11" t="s">
        <v>8</v>
      </c>
      <c r="C4201" s="11" t="s">
        <v>9</v>
      </c>
      <c r="D4201" s="11" t="s">
        <v>10</v>
      </c>
      <c r="E4201" s="13" t="s">
        <v>13</v>
      </c>
      <c r="F4201" s="11" t="s">
        <v>34</v>
      </c>
      <c r="G4201" s="11" t="s">
        <v>47</v>
      </c>
      <c r="H4201" s="13">
        <v>2638.1</v>
      </c>
    </row>
    <row r="4202" spans="1:8" x14ac:dyDescent="0.25">
      <c r="A4202" s="10">
        <v>36585</v>
      </c>
      <c r="B4202" s="11" t="s">
        <v>8</v>
      </c>
      <c r="C4202" s="11" t="s">
        <v>9</v>
      </c>
      <c r="D4202" s="11" t="s">
        <v>10</v>
      </c>
      <c r="E4202" s="13" t="s">
        <v>13</v>
      </c>
      <c r="F4202" s="11" t="s">
        <v>34</v>
      </c>
      <c r="G4202" s="11" t="s">
        <v>36</v>
      </c>
      <c r="H4202" s="13">
        <v>8581</v>
      </c>
    </row>
    <row r="4203" spans="1:8" x14ac:dyDescent="0.25">
      <c r="A4203" s="10">
        <v>36585</v>
      </c>
      <c r="B4203" s="11" t="s">
        <v>8</v>
      </c>
      <c r="C4203" s="11" t="s">
        <v>9</v>
      </c>
      <c r="D4203" s="11" t="s">
        <v>10</v>
      </c>
      <c r="E4203" s="13" t="s">
        <v>13</v>
      </c>
      <c r="F4203" s="11" t="s">
        <v>42</v>
      </c>
      <c r="G4203" s="11" t="s">
        <v>594</v>
      </c>
      <c r="H4203" s="13">
        <v>3724.2</v>
      </c>
    </row>
    <row r="4204" spans="1:8" x14ac:dyDescent="0.25">
      <c r="A4204" s="10">
        <v>36585</v>
      </c>
      <c r="B4204" s="11" t="s">
        <v>8</v>
      </c>
      <c r="C4204" s="11" t="s">
        <v>9</v>
      </c>
      <c r="D4204" s="11" t="s">
        <v>10</v>
      </c>
      <c r="E4204" s="13" t="s">
        <v>13</v>
      </c>
      <c r="F4204" s="11" t="s">
        <v>42</v>
      </c>
      <c r="G4204" s="11" t="s">
        <v>595</v>
      </c>
      <c r="H4204" s="13">
        <v>3544.3</v>
      </c>
    </row>
    <row r="4205" spans="1:8" x14ac:dyDescent="0.25">
      <c r="A4205" s="10">
        <v>36585</v>
      </c>
      <c r="B4205" s="11" t="s">
        <v>8</v>
      </c>
      <c r="C4205" s="11" t="s">
        <v>9</v>
      </c>
      <c r="D4205" s="11" t="s">
        <v>10</v>
      </c>
      <c r="E4205" s="13" t="s">
        <v>13</v>
      </c>
      <c r="F4205" s="11" t="s">
        <v>14</v>
      </c>
      <c r="G4205" s="11" t="s">
        <v>94</v>
      </c>
      <c r="H4205" s="13">
        <v>9078</v>
      </c>
    </row>
    <row r="4206" spans="1:8" x14ac:dyDescent="0.25">
      <c r="A4206" s="10">
        <v>36585</v>
      </c>
      <c r="B4206" s="11" t="s">
        <v>8</v>
      </c>
      <c r="C4206" s="11" t="s">
        <v>9</v>
      </c>
      <c r="D4206" s="11" t="s">
        <v>10</v>
      </c>
      <c r="E4206" s="13" t="s">
        <v>13</v>
      </c>
      <c r="F4206" s="11" t="s">
        <v>14</v>
      </c>
      <c r="G4206" s="11" t="s">
        <v>596</v>
      </c>
      <c r="H4206" s="13">
        <v>4563.6000000000004</v>
      </c>
    </row>
    <row r="4207" spans="1:8" x14ac:dyDescent="0.25">
      <c r="A4207" s="10">
        <v>36585</v>
      </c>
      <c r="B4207" s="11" t="s">
        <v>8</v>
      </c>
      <c r="C4207" s="11" t="s">
        <v>9</v>
      </c>
      <c r="D4207" s="11" t="s">
        <v>10</v>
      </c>
      <c r="E4207" s="13" t="s">
        <v>13</v>
      </c>
      <c r="F4207" s="11" t="s">
        <v>14</v>
      </c>
      <c r="G4207" s="11" t="s">
        <v>597</v>
      </c>
      <c r="H4207" s="13">
        <v>5079.8</v>
      </c>
    </row>
    <row r="4208" spans="1:8" x14ac:dyDescent="0.25">
      <c r="A4208" s="10">
        <v>36585</v>
      </c>
      <c r="B4208" s="11" t="s">
        <v>8</v>
      </c>
      <c r="C4208" s="11" t="s">
        <v>9</v>
      </c>
      <c r="D4208" s="11" t="s">
        <v>10</v>
      </c>
      <c r="E4208" s="13" t="s">
        <v>13</v>
      </c>
      <c r="F4208" s="11" t="s">
        <v>11</v>
      </c>
      <c r="G4208" s="11" t="s">
        <v>598</v>
      </c>
      <c r="H4208" s="13">
        <v>4582.3</v>
      </c>
    </row>
    <row r="4209" spans="1:8" x14ac:dyDescent="0.25">
      <c r="A4209" s="10">
        <v>36585</v>
      </c>
      <c r="B4209" s="11" t="s">
        <v>8</v>
      </c>
      <c r="C4209" s="11" t="s">
        <v>9</v>
      </c>
      <c r="D4209" s="11" t="s">
        <v>10</v>
      </c>
      <c r="E4209" s="13" t="s">
        <v>13</v>
      </c>
      <c r="F4209" s="11" t="s">
        <v>11</v>
      </c>
      <c r="G4209" s="11" t="s">
        <v>150</v>
      </c>
      <c r="H4209" s="13">
        <v>7799.5</v>
      </c>
    </row>
    <row r="4210" spans="1:8" x14ac:dyDescent="0.25">
      <c r="A4210" s="10">
        <v>36585</v>
      </c>
      <c r="B4210" s="11" t="s">
        <v>8</v>
      </c>
      <c r="C4210" s="11" t="s">
        <v>9</v>
      </c>
      <c r="D4210" s="11" t="s">
        <v>10</v>
      </c>
      <c r="E4210" s="13" t="s">
        <v>13</v>
      </c>
      <c r="F4210" s="11" t="s">
        <v>11</v>
      </c>
      <c r="G4210" s="11" t="s">
        <v>576</v>
      </c>
      <c r="H4210" s="13">
        <v>27347.8</v>
      </c>
    </row>
    <row r="4211" spans="1:8" x14ac:dyDescent="0.25">
      <c r="A4211" s="10">
        <v>36585</v>
      </c>
      <c r="B4211" s="11" t="s">
        <v>8</v>
      </c>
      <c r="C4211" s="11" t="s">
        <v>9</v>
      </c>
      <c r="D4211" s="11" t="s">
        <v>10</v>
      </c>
      <c r="E4211" s="13" t="s">
        <v>13</v>
      </c>
      <c r="F4211" s="11" t="s">
        <v>126</v>
      </c>
      <c r="G4211" s="11" t="s">
        <v>599</v>
      </c>
      <c r="H4211" s="13">
        <v>3977</v>
      </c>
    </row>
    <row r="4212" spans="1:8" x14ac:dyDescent="0.25">
      <c r="A4212" s="10">
        <v>36585</v>
      </c>
      <c r="B4212" s="11" t="s">
        <v>8</v>
      </c>
      <c r="C4212" s="11" t="s">
        <v>9</v>
      </c>
      <c r="D4212" s="11" t="s">
        <v>10</v>
      </c>
      <c r="E4212" s="13" t="s">
        <v>13</v>
      </c>
      <c r="F4212" s="11" t="s">
        <v>126</v>
      </c>
      <c r="G4212" s="11" t="s">
        <v>613</v>
      </c>
      <c r="H4212" s="13">
        <v>100</v>
      </c>
    </row>
    <row r="4213" spans="1:8" x14ac:dyDescent="0.25">
      <c r="A4213" s="10">
        <v>36585</v>
      </c>
      <c r="B4213" s="11" t="s">
        <v>8</v>
      </c>
      <c r="C4213" s="11" t="s">
        <v>9</v>
      </c>
      <c r="D4213" s="11" t="s">
        <v>10</v>
      </c>
      <c r="E4213" s="13" t="s">
        <v>13</v>
      </c>
      <c r="F4213" s="11" t="s">
        <v>126</v>
      </c>
      <c r="G4213" s="11" t="s">
        <v>570</v>
      </c>
      <c r="H4213" s="13">
        <v>1235</v>
      </c>
    </row>
    <row r="4214" spans="1:8" x14ac:dyDescent="0.25">
      <c r="A4214" s="10">
        <v>36585</v>
      </c>
      <c r="B4214" s="11" t="s">
        <v>8</v>
      </c>
      <c r="C4214" s="11" t="s">
        <v>9</v>
      </c>
      <c r="D4214" s="11" t="s">
        <v>10</v>
      </c>
      <c r="E4214" s="13" t="s">
        <v>188</v>
      </c>
      <c r="F4214" s="11" t="s">
        <v>188</v>
      </c>
      <c r="G4214" s="11" t="s">
        <v>602</v>
      </c>
      <c r="H4214" s="13">
        <v>1055</v>
      </c>
    </row>
    <row r="4215" spans="1:8" x14ac:dyDescent="0.25">
      <c r="A4215" s="10">
        <v>36585</v>
      </c>
      <c r="B4215" s="11" t="s">
        <v>8</v>
      </c>
      <c r="C4215" s="11" t="s">
        <v>9</v>
      </c>
      <c r="D4215" s="11" t="s">
        <v>10</v>
      </c>
      <c r="E4215" s="13" t="s">
        <v>188</v>
      </c>
      <c r="F4215" s="11" t="s">
        <v>188</v>
      </c>
      <c r="G4215" s="11" t="s">
        <v>187</v>
      </c>
      <c r="H4215" s="13">
        <v>4091.5</v>
      </c>
    </row>
    <row r="4216" spans="1:8" x14ac:dyDescent="0.25">
      <c r="A4216" s="10">
        <v>36585</v>
      </c>
      <c r="B4216" s="11" t="s">
        <v>8</v>
      </c>
      <c r="C4216" s="11" t="s">
        <v>463</v>
      </c>
      <c r="D4216" s="11" t="s">
        <v>464</v>
      </c>
      <c r="E4216" s="13" t="s">
        <v>89</v>
      </c>
      <c r="F4216" s="11" t="s">
        <v>102</v>
      </c>
      <c r="G4216" s="11" t="s">
        <v>103</v>
      </c>
      <c r="H4216" s="13">
        <v>340</v>
      </c>
    </row>
    <row r="4217" spans="1:8" x14ac:dyDescent="0.25">
      <c r="A4217" s="10">
        <v>36585</v>
      </c>
      <c r="B4217" s="11" t="s">
        <v>8</v>
      </c>
      <c r="C4217" s="11" t="s">
        <v>463</v>
      </c>
      <c r="D4217" s="11" t="s">
        <v>464</v>
      </c>
      <c r="E4217" s="13" t="s">
        <v>13</v>
      </c>
      <c r="F4217" s="11" t="s">
        <v>71</v>
      </c>
      <c r="G4217" s="11" t="s">
        <v>200</v>
      </c>
      <c r="H4217" s="13">
        <v>710</v>
      </c>
    </row>
    <row r="4218" spans="1:8" x14ac:dyDescent="0.25">
      <c r="A4218" s="10">
        <v>36585</v>
      </c>
      <c r="B4218" s="11" t="s">
        <v>8</v>
      </c>
      <c r="C4218" s="11" t="s">
        <v>463</v>
      </c>
      <c r="D4218" s="11" t="s">
        <v>464</v>
      </c>
      <c r="E4218" s="13" t="s">
        <v>13</v>
      </c>
      <c r="F4218" s="11" t="s">
        <v>248</v>
      </c>
      <c r="G4218" s="11" t="s">
        <v>262</v>
      </c>
      <c r="H4218" s="13">
        <v>135</v>
      </c>
    </row>
    <row r="4219" spans="1:8" x14ac:dyDescent="0.25">
      <c r="A4219" s="10">
        <v>36585</v>
      </c>
      <c r="B4219" s="11" t="s">
        <v>97</v>
      </c>
      <c r="C4219" s="11" t="s">
        <v>98</v>
      </c>
      <c r="D4219" s="11" t="s">
        <v>239</v>
      </c>
      <c r="E4219" s="13" t="s">
        <v>610</v>
      </c>
      <c r="F4219" s="11" t="s">
        <v>612</v>
      </c>
      <c r="G4219" s="11" t="s">
        <v>612</v>
      </c>
      <c r="H4219" s="13">
        <v>450</v>
      </c>
    </row>
    <row r="4220" spans="1:8" x14ac:dyDescent="0.25">
      <c r="A4220" s="10">
        <v>36585</v>
      </c>
      <c r="B4220" s="11" t="s">
        <v>97</v>
      </c>
      <c r="C4220" s="11" t="s">
        <v>98</v>
      </c>
      <c r="D4220" s="11" t="s">
        <v>462</v>
      </c>
      <c r="E4220" s="13" t="s">
        <v>89</v>
      </c>
      <c r="F4220" s="11" t="s">
        <v>102</v>
      </c>
      <c r="G4220" s="11" t="s">
        <v>103</v>
      </c>
      <c r="H4220" s="13">
        <v>587.9</v>
      </c>
    </row>
    <row r="4221" spans="1:8" x14ac:dyDescent="0.25">
      <c r="A4221" s="10">
        <v>36585</v>
      </c>
      <c r="B4221" s="11" t="s">
        <v>97</v>
      </c>
      <c r="C4221" s="11" t="s">
        <v>98</v>
      </c>
      <c r="D4221" s="11" t="s">
        <v>467</v>
      </c>
      <c r="E4221" s="13" t="s">
        <v>89</v>
      </c>
      <c r="F4221" s="11" t="s">
        <v>90</v>
      </c>
      <c r="G4221" s="11" t="s">
        <v>90</v>
      </c>
      <c r="H4221" s="13">
        <v>250</v>
      </c>
    </row>
    <row r="4222" spans="1:8" x14ac:dyDescent="0.25">
      <c r="A4222" s="10">
        <v>36585</v>
      </c>
      <c r="B4222" s="11" t="s">
        <v>97</v>
      </c>
      <c r="C4222" s="11" t="s">
        <v>67</v>
      </c>
      <c r="D4222" s="11" t="s">
        <v>500</v>
      </c>
      <c r="E4222" s="13" t="s">
        <v>13</v>
      </c>
      <c r="F4222" s="11" t="s">
        <v>19</v>
      </c>
      <c r="G4222" s="11" t="s">
        <v>574</v>
      </c>
      <c r="H4222" s="13">
        <v>100</v>
      </c>
    </row>
    <row r="4223" spans="1:8" x14ac:dyDescent="0.25">
      <c r="A4223" s="10">
        <v>36585</v>
      </c>
      <c r="B4223" s="11" t="s">
        <v>97</v>
      </c>
      <c r="C4223" s="11" t="s">
        <v>67</v>
      </c>
      <c r="D4223" s="11" t="s">
        <v>499</v>
      </c>
      <c r="E4223" s="13" t="s">
        <v>13</v>
      </c>
      <c r="F4223" s="11" t="s">
        <v>11</v>
      </c>
      <c r="G4223" s="11" t="s">
        <v>150</v>
      </c>
      <c r="H4223" s="13">
        <v>253.2</v>
      </c>
    </row>
    <row r="4224" spans="1:8" x14ac:dyDescent="0.25">
      <c r="A4224" s="10">
        <v>36585</v>
      </c>
      <c r="B4224" s="11" t="s">
        <v>97</v>
      </c>
      <c r="C4224" s="11" t="s">
        <v>67</v>
      </c>
      <c r="D4224" s="11" t="s">
        <v>499</v>
      </c>
      <c r="E4224" s="13" t="s">
        <v>13</v>
      </c>
      <c r="F4224" s="11" t="s">
        <v>11</v>
      </c>
      <c r="G4224" s="11" t="s">
        <v>576</v>
      </c>
      <c r="H4224" s="13">
        <v>391.6</v>
      </c>
    </row>
    <row r="4225" spans="1:8" x14ac:dyDescent="0.25">
      <c r="A4225" s="10">
        <v>36585</v>
      </c>
      <c r="B4225" s="11" t="s">
        <v>97</v>
      </c>
      <c r="C4225" s="11" t="s">
        <v>67</v>
      </c>
      <c r="D4225" s="11" t="s">
        <v>502</v>
      </c>
      <c r="E4225" s="13" t="s">
        <v>13</v>
      </c>
      <c r="F4225" s="11" t="s">
        <v>11</v>
      </c>
      <c r="G4225" s="11" t="s">
        <v>150</v>
      </c>
      <c r="H4225" s="13">
        <v>285</v>
      </c>
    </row>
    <row r="4226" spans="1:8" x14ac:dyDescent="0.25">
      <c r="A4226" s="10">
        <v>36585</v>
      </c>
      <c r="B4226" s="11" t="s">
        <v>97</v>
      </c>
      <c r="C4226" s="11" t="s">
        <v>130</v>
      </c>
      <c r="D4226" s="11" t="s">
        <v>288</v>
      </c>
      <c r="E4226" s="13" t="s">
        <v>13</v>
      </c>
      <c r="F4226" s="11" t="s">
        <v>11</v>
      </c>
      <c r="G4226" s="11" t="s">
        <v>576</v>
      </c>
      <c r="H4226" s="13">
        <v>318.39999999999998</v>
      </c>
    </row>
    <row r="4227" spans="1:8" x14ac:dyDescent="0.25">
      <c r="A4227" s="10">
        <v>36585</v>
      </c>
      <c r="B4227" s="11" t="s">
        <v>97</v>
      </c>
      <c r="C4227" s="11" t="s">
        <v>130</v>
      </c>
      <c r="D4227" s="11" t="s">
        <v>466</v>
      </c>
      <c r="E4227" s="13" t="s">
        <v>13</v>
      </c>
      <c r="F4227" s="11" t="s">
        <v>138</v>
      </c>
      <c r="G4227" s="11" t="s">
        <v>585</v>
      </c>
      <c r="H4227" s="13">
        <v>500</v>
      </c>
    </row>
    <row r="4228" spans="1:8" x14ac:dyDescent="0.25">
      <c r="A4228" s="10">
        <v>36616</v>
      </c>
      <c r="B4228" s="11" t="s">
        <v>8</v>
      </c>
      <c r="C4228" s="11" t="s">
        <v>67</v>
      </c>
      <c r="D4228" s="11" t="s">
        <v>459</v>
      </c>
      <c r="E4228" s="13" t="s">
        <v>89</v>
      </c>
      <c r="F4228" s="11" t="s">
        <v>577</v>
      </c>
      <c r="G4228" s="11" t="s">
        <v>609</v>
      </c>
      <c r="H4228" s="13">
        <v>135</v>
      </c>
    </row>
    <row r="4229" spans="1:8" x14ac:dyDescent="0.25">
      <c r="A4229" s="10">
        <v>36616</v>
      </c>
      <c r="B4229" s="11" t="s">
        <v>8</v>
      </c>
      <c r="C4229" s="11" t="s">
        <v>67</v>
      </c>
      <c r="D4229" s="11" t="s">
        <v>459</v>
      </c>
      <c r="E4229" s="13" t="s">
        <v>13</v>
      </c>
      <c r="F4229" s="11" t="s">
        <v>111</v>
      </c>
      <c r="G4229" s="11" t="s">
        <v>356</v>
      </c>
      <c r="H4229" s="13">
        <v>360</v>
      </c>
    </row>
    <row r="4230" spans="1:8" x14ac:dyDescent="0.25">
      <c r="A4230" s="10">
        <v>36616</v>
      </c>
      <c r="B4230" s="11" t="s">
        <v>8</v>
      </c>
      <c r="C4230" s="11" t="s">
        <v>67</v>
      </c>
      <c r="D4230" s="11" t="s">
        <v>455</v>
      </c>
      <c r="E4230" s="13" t="s">
        <v>13</v>
      </c>
      <c r="F4230" s="11" t="s">
        <v>126</v>
      </c>
      <c r="G4230" s="11" t="s">
        <v>570</v>
      </c>
      <c r="H4230" s="13">
        <v>315</v>
      </c>
    </row>
    <row r="4231" spans="1:8" x14ac:dyDescent="0.25">
      <c r="A4231" s="10">
        <v>36616</v>
      </c>
      <c r="B4231" s="11" t="s">
        <v>8</v>
      </c>
      <c r="C4231" s="11" t="s">
        <v>67</v>
      </c>
      <c r="D4231" s="11" t="s">
        <v>160</v>
      </c>
      <c r="E4231" s="13" t="s">
        <v>13</v>
      </c>
      <c r="F4231" s="11" t="s">
        <v>11</v>
      </c>
      <c r="G4231" s="11" t="s">
        <v>576</v>
      </c>
      <c r="H4231" s="13">
        <v>160</v>
      </c>
    </row>
    <row r="4232" spans="1:8" x14ac:dyDescent="0.25">
      <c r="A4232" s="10">
        <v>36616</v>
      </c>
      <c r="B4232" s="11" t="s">
        <v>8</v>
      </c>
      <c r="C4232" s="11" t="s">
        <v>67</v>
      </c>
      <c r="D4232" s="11" t="s">
        <v>456</v>
      </c>
      <c r="E4232" s="13" t="s">
        <v>13</v>
      </c>
      <c r="F4232" s="11" t="s">
        <v>11</v>
      </c>
      <c r="G4232" s="11" t="s">
        <v>150</v>
      </c>
      <c r="H4232" s="13">
        <v>962</v>
      </c>
    </row>
    <row r="4233" spans="1:8" x14ac:dyDescent="0.25">
      <c r="A4233" s="10">
        <v>36616</v>
      </c>
      <c r="B4233" s="11" t="s">
        <v>8</v>
      </c>
      <c r="C4233" s="11" t="s">
        <v>67</v>
      </c>
      <c r="D4233" s="11" t="s">
        <v>68</v>
      </c>
      <c r="E4233" s="13" t="s">
        <v>13</v>
      </c>
      <c r="F4233" s="11" t="s">
        <v>19</v>
      </c>
      <c r="G4233" s="11" t="s">
        <v>573</v>
      </c>
      <c r="H4233" s="13">
        <v>1534</v>
      </c>
    </row>
    <row r="4234" spans="1:8" x14ac:dyDescent="0.25">
      <c r="A4234" s="10">
        <v>36616</v>
      </c>
      <c r="B4234" s="11" t="s">
        <v>8</v>
      </c>
      <c r="C4234" s="11" t="s">
        <v>67</v>
      </c>
      <c r="D4234" s="11" t="s">
        <v>68</v>
      </c>
      <c r="E4234" s="13" t="s">
        <v>13</v>
      </c>
      <c r="F4234" s="11" t="s">
        <v>11</v>
      </c>
      <c r="G4234" s="11" t="s">
        <v>576</v>
      </c>
      <c r="H4234" s="13">
        <v>1019.6</v>
      </c>
    </row>
    <row r="4235" spans="1:8" x14ac:dyDescent="0.25">
      <c r="A4235" s="10">
        <v>36616</v>
      </c>
      <c r="B4235" s="11" t="s">
        <v>8</v>
      </c>
      <c r="C4235" s="11" t="s">
        <v>67</v>
      </c>
      <c r="D4235" s="11" t="s">
        <v>468</v>
      </c>
      <c r="E4235" s="13" t="s">
        <v>13</v>
      </c>
      <c r="F4235" s="11" t="s">
        <v>138</v>
      </c>
      <c r="G4235" s="11" t="s">
        <v>139</v>
      </c>
      <c r="H4235" s="13">
        <v>563.70000000000005</v>
      </c>
    </row>
    <row r="4236" spans="1:8" x14ac:dyDescent="0.25">
      <c r="A4236" s="10">
        <v>36616</v>
      </c>
      <c r="B4236" s="11" t="s">
        <v>8</v>
      </c>
      <c r="C4236" s="11" t="s">
        <v>67</v>
      </c>
      <c r="D4236" s="11" t="s">
        <v>1104</v>
      </c>
      <c r="E4236" s="13" t="s">
        <v>13</v>
      </c>
      <c r="F4236" s="11" t="s">
        <v>11</v>
      </c>
      <c r="G4236" s="11" t="s">
        <v>576</v>
      </c>
      <c r="H4236" s="13">
        <v>100</v>
      </c>
    </row>
    <row r="4237" spans="1:8" x14ac:dyDescent="0.25">
      <c r="A4237" s="10">
        <v>36616</v>
      </c>
      <c r="B4237" s="11" t="s">
        <v>8</v>
      </c>
      <c r="C4237" s="11" t="s">
        <v>67</v>
      </c>
      <c r="D4237" s="11" t="s">
        <v>457</v>
      </c>
      <c r="E4237" s="13" t="s">
        <v>13</v>
      </c>
      <c r="F4237" s="11" t="s">
        <v>126</v>
      </c>
      <c r="G4237" s="11" t="s">
        <v>570</v>
      </c>
      <c r="H4237" s="13">
        <v>475</v>
      </c>
    </row>
    <row r="4238" spans="1:8" x14ac:dyDescent="0.25">
      <c r="A4238" s="10">
        <v>36616</v>
      </c>
      <c r="B4238" s="11" t="s">
        <v>8</v>
      </c>
      <c r="C4238" s="11" t="s">
        <v>67</v>
      </c>
      <c r="D4238" s="11" t="s">
        <v>501</v>
      </c>
      <c r="E4238" s="13" t="s">
        <v>13</v>
      </c>
      <c r="F4238" s="11" t="s">
        <v>11</v>
      </c>
      <c r="G4238" s="11" t="s">
        <v>576</v>
      </c>
      <c r="H4238" s="13">
        <v>160</v>
      </c>
    </row>
    <row r="4239" spans="1:8" x14ac:dyDescent="0.25">
      <c r="A4239" s="10">
        <v>36616</v>
      </c>
      <c r="B4239" s="11" t="s">
        <v>8</v>
      </c>
      <c r="C4239" s="11" t="s">
        <v>67</v>
      </c>
      <c r="D4239" s="11" t="s">
        <v>328</v>
      </c>
      <c r="E4239" s="13" t="s">
        <v>13</v>
      </c>
      <c r="F4239" s="11" t="s">
        <v>71</v>
      </c>
      <c r="G4239" s="11" t="s">
        <v>69</v>
      </c>
      <c r="H4239" s="13">
        <v>664.4</v>
      </c>
    </row>
    <row r="4240" spans="1:8" x14ac:dyDescent="0.25">
      <c r="A4240" s="10">
        <v>36616</v>
      </c>
      <c r="B4240" s="11" t="s">
        <v>8</v>
      </c>
      <c r="C4240" s="11" t="s">
        <v>67</v>
      </c>
      <c r="D4240" s="11" t="s">
        <v>328</v>
      </c>
      <c r="E4240" s="13" t="s">
        <v>13</v>
      </c>
      <c r="F4240" s="11" t="s">
        <v>161</v>
      </c>
      <c r="G4240" s="11" t="s">
        <v>581</v>
      </c>
      <c r="H4240" s="13">
        <v>224</v>
      </c>
    </row>
    <row r="4241" spans="1:8" x14ac:dyDescent="0.25">
      <c r="A4241" s="10">
        <v>36616</v>
      </c>
      <c r="B4241" s="11" t="s">
        <v>8</v>
      </c>
      <c r="C4241" s="11" t="s">
        <v>67</v>
      </c>
      <c r="D4241" s="11" t="s">
        <v>328</v>
      </c>
      <c r="E4241" s="13" t="s">
        <v>13</v>
      </c>
      <c r="F4241" s="11" t="s">
        <v>571</v>
      </c>
      <c r="G4241" s="11" t="s">
        <v>572</v>
      </c>
      <c r="H4241" s="13">
        <v>338.1</v>
      </c>
    </row>
    <row r="4242" spans="1:8" x14ac:dyDescent="0.25">
      <c r="A4242" s="10">
        <v>36616</v>
      </c>
      <c r="B4242" s="11" t="s">
        <v>8</v>
      </c>
      <c r="C4242" s="11" t="s">
        <v>67</v>
      </c>
      <c r="D4242" s="11" t="s">
        <v>328</v>
      </c>
      <c r="E4242" s="13" t="s">
        <v>13</v>
      </c>
      <c r="F4242" s="11" t="s">
        <v>19</v>
      </c>
      <c r="G4242" s="11" t="s">
        <v>573</v>
      </c>
      <c r="H4242" s="13">
        <v>2296.4</v>
      </c>
    </row>
    <row r="4243" spans="1:8" x14ac:dyDescent="0.25">
      <c r="A4243" s="10">
        <v>36616</v>
      </c>
      <c r="B4243" s="11" t="s">
        <v>8</v>
      </c>
      <c r="C4243" s="11" t="s">
        <v>67</v>
      </c>
      <c r="D4243" s="11" t="s">
        <v>328</v>
      </c>
      <c r="E4243" s="13" t="s">
        <v>13</v>
      </c>
      <c r="F4243" s="11" t="s">
        <v>19</v>
      </c>
      <c r="G4243" s="11" t="s">
        <v>574</v>
      </c>
      <c r="H4243" s="13">
        <v>1550</v>
      </c>
    </row>
    <row r="4244" spans="1:8" x14ac:dyDescent="0.25">
      <c r="A4244" s="10">
        <v>36616</v>
      </c>
      <c r="B4244" s="11" t="s">
        <v>8</v>
      </c>
      <c r="C4244" s="11" t="s">
        <v>67</v>
      </c>
      <c r="D4244" s="11" t="s">
        <v>328</v>
      </c>
      <c r="E4244" s="13" t="s">
        <v>13</v>
      </c>
      <c r="F4244" s="11" t="s">
        <v>19</v>
      </c>
      <c r="G4244" s="11" t="s">
        <v>21</v>
      </c>
      <c r="H4244" s="13">
        <v>110</v>
      </c>
    </row>
    <row r="4245" spans="1:8" x14ac:dyDescent="0.25">
      <c r="A4245" s="10">
        <v>36616</v>
      </c>
      <c r="B4245" s="11" t="s">
        <v>8</v>
      </c>
      <c r="C4245" s="11" t="s">
        <v>67</v>
      </c>
      <c r="D4245" s="11" t="s">
        <v>328</v>
      </c>
      <c r="E4245" s="13" t="s">
        <v>13</v>
      </c>
      <c r="F4245" s="11" t="s">
        <v>34</v>
      </c>
      <c r="G4245" s="11" t="s">
        <v>36</v>
      </c>
      <c r="H4245" s="13">
        <v>300</v>
      </c>
    </row>
    <row r="4246" spans="1:8" x14ac:dyDescent="0.25">
      <c r="A4246" s="10">
        <v>36616</v>
      </c>
      <c r="B4246" s="11" t="s">
        <v>8</v>
      </c>
      <c r="C4246" s="11" t="s">
        <v>67</v>
      </c>
      <c r="D4246" s="11" t="s">
        <v>328</v>
      </c>
      <c r="E4246" s="13" t="s">
        <v>13</v>
      </c>
      <c r="F4246" s="11" t="s">
        <v>14</v>
      </c>
      <c r="G4246" s="11" t="s">
        <v>597</v>
      </c>
      <c r="H4246" s="13">
        <v>170</v>
      </c>
    </row>
    <row r="4247" spans="1:8" x14ac:dyDescent="0.25">
      <c r="A4247" s="10">
        <v>36616</v>
      </c>
      <c r="B4247" s="11" t="s">
        <v>8</v>
      </c>
      <c r="C4247" s="11" t="s">
        <v>67</v>
      </c>
      <c r="D4247" s="11" t="s">
        <v>328</v>
      </c>
      <c r="E4247" s="13" t="s">
        <v>13</v>
      </c>
      <c r="F4247" s="11" t="s">
        <v>11</v>
      </c>
      <c r="G4247" s="11" t="s">
        <v>150</v>
      </c>
      <c r="H4247" s="13">
        <v>1602.7</v>
      </c>
    </row>
    <row r="4248" spans="1:8" x14ac:dyDescent="0.25">
      <c r="A4248" s="10">
        <v>36616</v>
      </c>
      <c r="B4248" s="11" t="s">
        <v>8</v>
      </c>
      <c r="C4248" s="11" t="s">
        <v>67</v>
      </c>
      <c r="D4248" s="11" t="s">
        <v>328</v>
      </c>
      <c r="E4248" s="13" t="s">
        <v>13</v>
      </c>
      <c r="F4248" s="11" t="s">
        <v>11</v>
      </c>
      <c r="G4248" s="11" t="s">
        <v>576</v>
      </c>
      <c r="H4248" s="13">
        <v>1696.9</v>
      </c>
    </row>
    <row r="4249" spans="1:8" x14ac:dyDescent="0.25">
      <c r="A4249" s="10">
        <v>36616</v>
      </c>
      <c r="B4249" s="11" t="s">
        <v>8</v>
      </c>
      <c r="C4249" s="11" t="s">
        <v>67</v>
      </c>
      <c r="D4249" s="11" t="s">
        <v>328</v>
      </c>
      <c r="E4249" s="13" t="s">
        <v>13</v>
      </c>
      <c r="F4249" s="11" t="s">
        <v>126</v>
      </c>
      <c r="G4249" s="11" t="s">
        <v>570</v>
      </c>
      <c r="H4249" s="13">
        <v>174.5</v>
      </c>
    </row>
    <row r="4250" spans="1:8" x14ac:dyDescent="0.25">
      <c r="A4250" s="10">
        <v>36616</v>
      </c>
      <c r="B4250" s="11" t="s">
        <v>8</v>
      </c>
      <c r="C4250" s="11" t="s">
        <v>9</v>
      </c>
      <c r="D4250" s="11" t="s">
        <v>251</v>
      </c>
      <c r="E4250" s="13" t="s">
        <v>13</v>
      </c>
      <c r="F4250" s="11" t="s">
        <v>161</v>
      </c>
      <c r="G4250" s="11" t="s">
        <v>162</v>
      </c>
      <c r="H4250" s="13">
        <v>426.6</v>
      </c>
    </row>
    <row r="4251" spans="1:8" x14ac:dyDescent="0.25">
      <c r="A4251" s="10">
        <v>36616</v>
      </c>
      <c r="B4251" s="11" t="s">
        <v>8</v>
      </c>
      <c r="C4251" s="11" t="s">
        <v>9</v>
      </c>
      <c r="D4251" s="11" t="s">
        <v>153</v>
      </c>
      <c r="E4251" s="13" t="s">
        <v>13</v>
      </c>
      <c r="F4251" s="11" t="s">
        <v>71</v>
      </c>
      <c r="G4251" s="11" t="s">
        <v>575</v>
      </c>
      <c r="H4251" s="13">
        <v>357</v>
      </c>
    </row>
    <row r="4252" spans="1:8" x14ac:dyDescent="0.25">
      <c r="A4252" s="10">
        <v>36616</v>
      </c>
      <c r="B4252" s="11" t="s">
        <v>8</v>
      </c>
      <c r="C4252" s="11" t="s">
        <v>9</v>
      </c>
      <c r="D4252" s="11" t="s">
        <v>153</v>
      </c>
      <c r="E4252" s="13" t="s">
        <v>13</v>
      </c>
      <c r="F4252" s="11" t="s">
        <v>71</v>
      </c>
      <c r="G4252" s="11" t="s">
        <v>69</v>
      </c>
      <c r="H4252" s="13">
        <v>180</v>
      </c>
    </row>
    <row r="4253" spans="1:8" x14ac:dyDescent="0.25">
      <c r="A4253" s="10">
        <v>36616</v>
      </c>
      <c r="B4253" s="11" t="s">
        <v>8</v>
      </c>
      <c r="C4253" s="11" t="s">
        <v>9</v>
      </c>
      <c r="D4253" s="11" t="s">
        <v>153</v>
      </c>
      <c r="E4253" s="13" t="s">
        <v>13</v>
      </c>
      <c r="F4253" s="11" t="s">
        <v>71</v>
      </c>
      <c r="G4253" s="11" t="s">
        <v>230</v>
      </c>
      <c r="H4253" s="13">
        <v>2109.9</v>
      </c>
    </row>
    <row r="4254" spans="1:8" x14ac:dyDescent="0.25">
      <c r="A4254" s="10">
        <v>36616</v>
      </c>
      <c r="B4254" s="11" t="s">
        <v>8</v>
      </c>
      <c r="C4254" s="11" t="s">
        <v>9</v>
      </c>
      <c r="D4254" s="11" t="s">
        <v>153</v>
      </c>
      <c r="E4254" s="13" t="s">
        <v>13</v>
      </c>
      <c r="F4254" s="11" t="s">
        <v>71</v>
      </c>
      <c r="G4254" s="11" t="s">
        <v>200</v>
      </c>
      <c r="H4254" s="13">
        <v>450</v>
      </c>
    </row>
    <row r="4255" spans="1:8" x14ac:dyDescent="0.25">
      <c r="A4255" s="10">
        <v>36616</v>
      </c>
      <c r="B4255" s="11" t="s">
        <v>8</v>
      </c>
      <c r="C4255" s="11" t="s">
        <v>9</v>
      </c>
      <c r="D4255" s="11" t="s">
        <v>153</v>
      </c>
      <c r="E4255" s="13" t="s">
        <v>13</v>
      </c>
      <c r="F4255" s="11" t="s">
        <v>71</v>
      </c>
      <c r="G4255" s="11" t="s">
        <v>117</v>
      </c>
      <c r="H4255" s="13">
        <v>340</v>
      </c>
    </row>
    <row r="4256" spans="1:8" x14ac:dyDescent="0.25">
      <c r="A4256" s="10">
        <v>36616</v>
      </c>
      <c r="B4256" s="11" t="s">
        <v>8</v>
      </c>
      <c r="C4256" s="11" t="s">
        <v>9</v>
      </c>
      <c r="D4256" s="11" t="s">
        <v>153</v>
      </c>
      <c r="E4256" s="13" t="s">
        <v>13</v>
      </c>
      <c r="F4256" s="11" t="s">
        <v>161</v>
      </c>
      <c r="G4256" s="11" t="s">
        <v>162</v>
      </c>
      <c r="H4256" s="13">
        <v>367.5</v>
      </c>
    </row>
    <row r="4257" spans="1:8" x14ac:dyDescent="0.25">
      <c r="A4257" s="10">
        <v>36616</v>
      </c>
      <c r="B4257" s="11" t="s">
        <v>8</v>
      </c>
      <c r="C4257" s="11" t="s">
        <v>9</v>
      </c>
      <c r="D4257" s="11" t="s">
        <v>153</v>
      </c>
      <c r="E4257" s="13" t="s">
        <v>13</v>
      </c>
      <c r="F4257" s="11" t="s">
        <v>161</v>
      </c>
      <c r="G4257" s="11" t="s">
        <v>167</v>
      </c>
      <c r="H4257" s="13">
        <v>264.89999999999998</v>
      </c>
    </row>
    <row r="4258" spans="1:8" x14ac:dyDescent="0.25">
      <c r="A4258" s="10">
        <v>36616</v>
      </c>
      <c r="B4258" s="11" t="s">
        <v>8</v>
      </c>
      <c r="C4258" s="11" t="s">
        <v>9</v>
      </c>
      <c r="D4258" s="11" t="s">
        <v>153</v>
      </c>
      <c r="E4258" s="13" t="s">
        <v>13</v>
      </c>
      <c r="F4258" s="11" t="s">
        <v>571</v>
      </c>
      <c r="G4258" s="11" t="s">
        <v>364</v>
      </c>
      <c r="H4258" s="13">
        <v>285</v>
      </c>
    </row>
    <row r="4259" spans="1:8" x14ac:dyDescent="0.25">
      <c r="A4259" s="10">
        <v>36616</v>
      </c>
      <c r="B4259" s="11" t="s">
        <v>8</v>
      </c>
      <c r="C4259" s="11" t="s">
        <v>9</v>
      </c>
      <c r="D4259" s="11" t="s">
        <v>153</v>
      </c>
      <c r="E4259" s="13" t="s">
        <v>13</v>
      </c>
      <c r="F4259" s="11" t="s">
        <v>138</v>
      </c>
      <c r="G4259" s="11" t="s">
        <v>205</v>
      </c>
      <c r="H4259" s="13">
        <v>1374.9</v>
      </c>
    </row>
    <row r="4260" spans="1:8" x14ac:dyDescent="0.25">
      <c r="A4260" s="10">
        <v>36616</v>
      </c>
      <c r="B4260" s="11" t="s">
        <v>8</v>
      </c>
      <c r="C4260" s="11" t="s">
        <v>9</v>
      </c>
      <c r="D4260" s="11" t="s">
        <v>153</v>
      </c>
      <c r="E4260" s="13" t="s">
        <v>13</v>
      </c>
      <c r="F4260" s="11" t="s">
        <v>248</v>
      </c>
      <c r="G4260" s="11" t="s">
        <v>43</v>
      </c>
      <c r="H4260" s="13">
        <v>150</v>
      </c>
    </row>
    <row r="4261" spans="1:8" x14ac:dyDescent="0.25">
      <c r="A4261" s="10">
        <v>36616</v>
      </c>
      <c r="B4261" s="11" t="s">
        <v>8</v>
      </c>
      <c r="C4261" s="11" t="s">
        <v>9</v>
      </c>
      <c r="D4261" s="11" t="s">
        <v>153</v>
      </c>
      <c r="E4261" s="13" t="s">
        <v>13</v>
      </c>
      <c r="F4261" s="11" t="s">
        <v>19</v>
      </c>
      <c r="G4261" s="11" t="s">
        <v>589</v>
      </c>
      <c r="H4261" s="13">
        <v>200</v>
      </c>
    </row>
    <row r="4262" spans="1:8" x14ac:dyDescent="0.25">
      <c r="A4262" s="10">
        <v>36616</v>
      </c>
      <c r="B4262" s="11" t="s">
        <v>8</v>
      </c>
      <c r="C4262" s="11" t="s">
        <v>9</v>
      </c>
      <c r="D4262" s="11" t="s">
        <v>153</v>
      </c>
      <c r="E4262" s="13" t="s">
        <v>13</v>
      </c>
      <c r="F4262" s="11" t="s">
        <v>19</v>
      </c>
      <c r="G4262" s="11" t="s">
        <v>573</v>
      </c>
      <c r="H4262" s="13">
        <v>1605</v>
      </c>
    </row>
    <row r="4263" spans="1:8" x14ac:dyDescent="0.25">
      <c r="A4263" s="10">
        <v>36616</v>
      </c>
      <c r="B4263" s="11" t="s">
        <v>8</v>
      </c>
      <c r="C4263" s="11" t="s">
        <v>9</v>
      </c>
      <c r="D4263" s="11" t="s">
        <v>153</v>
      </c>
      <c r="E4263" s="13" t="s">
        <v>13</v>
      </c>
      <c r="F4263" s="11" t="s">
        <v>14</v>
      </c>
      <c r="G4263" s="11" t="s">
        <v>94</v>
      </c>
      <c r="H4263" s="13">
        <v>200</v>
      </c>
    </row>
    <row r="4264" spans="1:8" x14ac:dyDescent="0.25">
      <c r="A4264" s="10">
        <v>36616</v>
      </c>
      <c r="B4264" s="11" t="s">
        <v>8</v>
      </c>
      <c r="C4264" s="11" t="s">
        <v>9</v>
      </c>
      <c r="D4264" s="11" t="s">
        <v>153</v>
      </c>
      <c r="E4264" s="13" t="s">
        <v>13</v>
      </c>
      <c r="F4264" s="11" t="s">
        <v>11</v>
      </c>
      <c r="G4264" s="11" t="s">
        <v>150</v>
      </c>
      <c r="H4264" s="13">
        <v>3030</v>
      </c>
    </row>
    <row r="4265" spans="1:8" x14ac:dyDescent="0.25">
      <c r="A4265" s="10">
        <v>36616</v>
      </c>
      <c r="B4265" s="11" t="s">
        <v>8</v>
      </c>
      <c r="C4265" s="11" t="s">
        <v>9</v>
      </c>
      <c r="D4265" s="11" t="s">
        <v>153</v>
      </c>
      <c r="E4265" s="13" t="s">
        <v>13</v>
      </c>
      <c r="F4265" s="11" t="s">
        <v>11</v>
      </c>
      <c r="G4265" s="11" t="s">
        <v>576</v>
      </c>
      <c r="H4265" s="13">
        <v>1896</v>
      </c>
    </row>
    <row r="4266" spans="1:8" x14ac:dyDescent="0.25">
      <c r="A4266" s="10">
        <v>36616</v>
      </c>
      <c r="B4266" s="11" t="s">
        <v>8</v>
      </c>
      <c r="C4266" s="11" t="s">
        <v>9</v>
      </c>
      <c r="D4266" s="11" t="s">
        <v>153</v>
      </c>
      <c r="E4266" s="13" t="s">
        <v>13</v>
      </c>
      <c r="F4266" s="11" t="s">
        <v>126</v>
      </c>
      <c r="G4266" s="11" t="s">
        <v>570</v>
      </c>
      <c r="H4266" s="13">
        <v>1950</v>
      </c>
    </row>
    <row r="4267" spans="1:8" x14ac:dyDescent="0.25">
      <c r="A4267" s="10">
        <v>36616</v>
      </c>
      <c r="B4267" s="11" t="s">
        <v>8</v>
      </c>
      <c r="C4267" s="11" t="s">
        <v>9</v>
      </c>
      <c r="D4267" s="11" t="s">
        <v>10</v>
      </c>
      <c r="E4267" s="13" t="s">
        <v>89</v>
      </c>
      <c r="F4267" s="11" t="s">
        <v>90</v>
      </c>
      <c r="G4267" s="11" t="s">
        <v>90</v>
      </c>
      <c r="H4267" s="13">
        <v>2895</v>
      </c>
    </row>
    <row r="4268" spans="1:8" x14ac:dyDescent="0.25">
      <c r="A4268" s="10">
        <v>36616</v>
      </c>
      <c r="B4268" s="11" t="s">
        <v>8</v>
      </c>
      <c r="C4268" s="11" t="s">
        <v>9</v>
      </c>
      <c r="D4268" s="11" t="s">
        <v>10</v>
      </c>
      <c r="E4268" s="13" t="s">
        <v>89</v>
      </c>
      <c r="F4268" s="11" t="s">
        <v>102</v>
      </c>
      <c r="G4268" s="11" t="s">
        <v>106</v>
      </c>
      <c r="H4268" s="13">
        <v>2757.5</v>
      </c>
    </row>
    <row r="4269" spans="1:8" x14ac:dyDescent="0.25">
      <c r="A4269" s="10">
        <v>36616</v>
      </c>
      <c r="B4269" s="11" t="s">
        <v>8</v>
      </c>
      <c r="C4269" s="11" t="s">
        <v>9</v>
      </c>
      <c r="D4269" s="11" t="s">
        <v>10</v>
      </c>
      <c r="E4269" s="13" t="s">
        <v>89</v>
      </c>
      <c r="F4269" s="11" t="s">
        <v>102</v>
      </c>
      <c r="G4269" s="11" t="s">
        <v>103</v>
      </c>
      <c r="H4269" s="13">
        <v>4971.8</v>
      </c>
    </row>
    <row r="4270" spans="1:8" x14ac:dyDescent="0.25">
      <c r="A4270" s="10">
        <v>36616</v>
      </c>
      <c r="B4270" s="11" t="s">
        <v>8</v>
      </c>
      <c r="C4270" s="11" t="s">
        <v>9</v>
      </c>
      <c r="D4270" s="11" t="s">
        <v>10</v>
      </c>
      <c r="E4270" s="13" t="s">
        <v>89</v>
      </c>
      <c r="F4270" s="11" t="s">
        <v>577</v>
      </c>
      <c r="G4270" s="11" t="s">
        <v>606</v>
      </c>
      <c r="H4270" s="13">
        <v>100</v>
      </c>
    </row>
    <row r="4271" spans="1:8" x14ac:dyDescent="0.25">
      <c r="A4271" s="10">
        <v>36616</v>
      </c>
      <c r="B4271" s="11" t="s">
        <v>8</v>
      </c>
      <c r="C4271" s="11" t="s">
        <v>9</v>
      </c>
      <c r="D4271" s="11" t="s">
        <v>10</v>
      </c>
      <c r="E4271" s="13" t="s">
        <v>89</v>
      </c>
      <c r="F4271" s="11" t="s">
        <v>577</v>
      </c>
      <c r="G4271" s="11" t="s">
        <v>569</v>
      </c>
      <c r="H4271" s="13">
        <v>250</v>
      </c>
    </row>
    <row r="4272" spans="1:8" x14ac:dyDescent="0.25">
      <c r="A4272" s="10">
        <v>36616</v>
      </c>
      <c r="B4272" s="11" t="s">
        <v>8</v>
      </c>
      <c r="C4272" s="11" t="s">
        <v>9</v>
      </c>
      <c r="D4272" s="11" t="s">
        <v>10</v>
      </c>
      <c r="E4272" s="13" t="s">
        <v>89</v>
      </c>
      <c r="F4272" s="11" t="s">
        <v>577</v>
      </c>
      <c r="G4272" s="11" t="s">
        <v>609</v>
      </c>
      <c r="H4272" s="13">
        <v>100</v>
      </c>
    </row>
    <row r="4273" spans="1:8" x14ac:dyDescent="0.25">
      <c r="A4273" s="10">
        <v>36616</v>
      </c>
      <c r="B4273" s="11" t="s">
        <v>8</v>
      </c>
      <c r="C4273" s="11" t="s">
        <v>9</v>
      </c>
      <c r="D4273" s="11" t="s">
        <v>10</v>
      </c>
      <c r="E4273" s="13" t="s">
        <v>13</v>
      </c>
      <c r="F4273" s="11" t="s">
        <v>29</v>
      </c>
      <c r="G4273" s="11" t="s">
        <v>579</v>
      </c>
      <c r="H4273" s="13">
        <v>300</v>
      </c>
    </row>
    <row r="4274" spans="1:8" x14ac:dyDescent="0.25">
      <c r="A4274" s="10">
        <v>36616</v>
      </c>
      <c r="B4274" s="11" t="s">
        <v>8</v>
      </c>
      <c r="C4274" s="11" t="s">
        <v>9</v>
      </c>
      <c r="D4274" s="11" t="s">
        <v>10</v>
      </c>
      <c r="E4274" s="13" t="s">
        <v>13</v>
      </c>
      <c r="F4274" s="11" t="s">
        <v>29</v>
      </c>
      <c r="G4274" s="11" t="s">
        <v>30</v>
      </c>
      <c r="H4274" s="13">
        <v>7014.7</v>
      </c>
    </row>
    <row r="4275" spans="1:8" x14ac:dyDescent="0.25">
      <c r="A4275" s="10">
        <v>36616</v>
      </c>
      <c r="B4275" s="11" t="s">
        <v>8</v>
      </c>
      <c r="C4275" s="11" t="s">
        <v>9</v>
      </c>
      <c r="D4275" s="11" t="s">
        <v>10</v>
      </c>
      <c r="E4275" s="13" t="s">
        <v>13</v>
      </c>
      <c r="F4275" s="11" t="s">
        <v>29</v>
      </c>
      <c r="G4275" s="11" t="s">
        <v>607</v>
      </c>
      <c r="H4275" s="13">
        <v>252.3</v>
      </c>
    </row>
    <row r="4276" spans="1:8" x14ac:dyDescent="0.25">
      <c r="A4276" s="10">
        <v>36616</v>
      </c>
      <c r="B4276" s="11" t="s">
        <v>8</v>
      </c>
      <c r="C4276" s="11" t="s">
        <v>9</v>
      </c>
      <c r="D4276" s="11" t="s">
        <v>10</v>
      </c>
      <c r="E4276" s="13" t="s">
        <v>13</v>
      </c>
      <c r="F4276" s="11" t="s">
        <v>71</v>
      </c>
      <c r="G4276" s="11" t="s">
        <v>580</v>
      </c>
      <c r="H4276" s="13">
        <v>5015.5</v>
      </c>
    </row>
    <row r="4277" spans="1:8" x14ac:dyDescent="0.25">
      <c r="A4277" s="10">
        <v>36616</v>
      </c>
      <c r="B4277" s="11" t="s">
        <v>8</v>
      </c>
      <c r="C4277" s="11" t="s">
        <v>9</v>
      </c>
      <c r="D4277" s="11" t="s">
        <v>10</v>
      </c>
      <c r="E4277" s="13" t="s">
        <v>13</v>
      </c>
      <c r="F4277" s="11" t="s">
        <v>71</v>
      </c>
      <c r="G4277" s="11" t="s">
        <v>575</v>
      </c>
      <c r="H4277" s="13">
        <v>2648.5</v>
      </c>
    </row>
    <row r="4278" spans="1:8" x14ac:dyDescent="0.25">
      <c r="A4278" s="10">
        <v>36616</v>
      </c>
      <c r="B4278" s="11" t="s">
        <v>8</v>
      </c>
      <c r="C4278" s="11" t="s">
        <v>9</v>
      </c>
      <c r="D4278" s="11" t="s">
        <v>10</v>
      </c>
      <c r="E4278" s="13" t="s">
        <v>13</v>
      </c>
      <c r="F4278" s="11" t="s">
        <v>71</v>
      </c>
      <c r="G4278" s="11" t="s">
        <v>69</v>
      </c>
      <c r="H4278" s="13">
        <v>6388.8</v>
      </c>
    </row>
    <row r="4279" spans="1:8" x14ac:dyDescent="0.25">
      <c r="A4279" s="10">
        <v>36616</v>
      </c>
      <c r="B4279" s="11" t="s">
        <v>8</v>
      </c>
      <c r="C4279" s="11" t="s">
        <v>9</v>
      </c>
      <c r="D4279" s="11" t="s">
        <v>10</v>
      </c>
      <c r="E4279" s="13" t="s">
        <v>13</v>
      </c>
      <c r="F4279" s="11" t="s">
        <v>71</v>
      </c>
      <c r="G4279" s="11" t="s">
        <v>230</v>
      </c>
      <c r="H4279" s="13">
        <v>1424.6</v>
      </c>
    </row>
    <row r="4280" spans="1:8" x14ac:dyDescent="0.25">
      <c r="A4280" s="10">
        <v>36616</v>
      </c>
      <c r="B4280" s="11" t="s">
        <v>8</v>
      </c>
      <c r="C4280" s="11" t="s">
        <v>9</v>
      </c>
      <c r="D4280" s="11" t="s">
        <v>10</v>
      </c>
      <c r="E4280" s="13" t="s">
        <v>13</v>
      </c>
      <c r="F4280" s="11" t="s">
        <v>71</v>
      </c>
      <c r="G4280" s="11" t="s">
        <v>200</v>
      </c>
      <c r="H4280" s="13">
        <v>3260</v>
      </c>
    </row>
    <row r="4281" spans="1:8" x14ac:dyDescent="0.25">
      <c r="A4281" s="10">
        <v>36616</v>
      </c>
      <c r="B4281" s="11" t="s">
        <v>8</v>
      </c>
      <c r="C4281" s="11" t="s">
        <v>9</v>
      </c>
      <c r="D4281" s="11" t="s">
        <v>10</v>
      </c>
      <c r="E4281" s="13" t="s">
        <v>13</v>
      </c>
      <c r="F4281" s="11" t="s">
        <v>71</v>
      </c>
      <c r="G4281" s="11" t="s">
        <v>117</v>
      </c>
      <c r="H4281" s="13">
        <v>3908</v>
      </c>
    </row>
    <row r="4282" spans="1:8" x14ac:dyDescent="0.25">
      <c r="A4282" s="10">
        <v>36616</v>
      </c>
      <c r="B4282" s="11" t="s">
        <v>8</v>
      </c>
      <c r="C4282" s="11" t="s">
        <v>9</v>
      </c>
      <c r="D4282" s="11" t="s">
        <v>10</v>
      </c>
      <c r="E4282" s="13" t="s">
        <v>13</v>
      </c>
      <c r="F4282" s="11" t="s">
        <v>161</v>
      </c>
      <c r="G4282" s="11" t="s">
        <v>581</v>
      </c>
      <c r="H4282" s="13">
        <v>1645</v>
      </c>
    </row>
    <row r="4283" spans="1:8" x14ac:dyDescent="0.25">
      <c r="A4283" s="10">
        <v>36616</v>
      </c>
      <c r="B4283" s="11" t="s">
        <v>8</v>
      </c>
      <c r="C4283" s="11" t="s">
        <v>9</v>
      </c>
      <c r="D4283" s="11" t="s">
        <v>10</v>
      </c>
      <c r="E4283" s="13" t="s">
        <v>13</v>
      </c>
      <c r="F4283" s="11" t="s">
        <v>161</v>
      </c>
      <c r="G4283" s="11" t="s">
        <v>162</v>
      </c>
      <c r="H4283" s="13">
        <v>1744.5</v>
      </c>
    </row>
    <row r="4284" spans="1:8" x14ac:dyDescent="0.25">
      <c r="A4284" s="10">
        <v>36616</v>
      </c>
      <c r="B4284" s="11" t="s">
        <v>8</v>
      </c>
      <c r="C4284" s="11" t="s">
        <v>9</v>
      </c>
      <c r="D4284" s="11" t="s">
        <v>10</v>
      </c>
      <c r="E4284" s="13" t="s">
        <v>13</v>
      </c>
      <c r="F4284" s="11" t="s">
        <v>161</v>
      </c>
      <c r="G4284" s="11" t="s">
        <v>582</v>
      </c>
      <c r="H4284" s="13">
        <v>1607.3</v>
      </c>
    </row>
    <row r="4285" spans="1:8" x14ac:dyDescent="0.25">
      <c r="A4285" s="10">
        <v>36616</v>
      </c>
      <c r="B4285" s="11" t="s">
        <v>8</v>
      </c>
      <c r="C4285" s="11" t="s">
        <v>9</v>
      </c>
      <c r="D4285" s="11" t="s">
        <v>10</v>
      </c>
      <c r="E4285" s="13" t="s">
        <v>13</v>
      </c>
      <c r="F4285" s="11" t="s">
        <v>161</v>
      </c>
      <c r="G4285" s="11" t="s">
        <v>167</v>
      </c>
      <c r="H4285" s="13">
        <v>8327.7000000000007</v>
      </c>
    </row>
    <row r="4286" spans="1:8" x14ac:dyDescent="0.25">
      <c r="A4286" s="10">
        <v>36616</v>
      </c>
      <c r="B4286" s="11" t="s">
        <v>8</v>
      </c>
      <c r="C4286" s="11" t="s">
        <v>9</v>
      </c>
      <c r="D4286" s="11" t="s">
        <v>10</v>
      </c>
      <c r="E4286" s="13" t="s">
        <v>13</v>
      </c>
      <c r="F4286" s="11" t="s">
        <v>571</v>
      </c>
      <c r="G4286" s="11" t="s">
        <v>364</v>
      </c>
      <c r="H4286" s="13">
        <v>830</v>
      </c>
    </row>
    <row r="4287" spans="1:8" x14ac:dyDescent="0.25">
      <c r="A4287" s="10">
        <v>36616</v>
      </c>
      <c r="B4287" s="11" t="s">
        <v>8</v>
      </c>
      <c r="C4287" s="11" t="s">
        <v>9</v>
      </c>
      <c r="D4287" s="11" t="s">
        <v>10</v>
      </c>
      <c r="E4287" s="13" t="s">
        <v>13</v>
      </c>
      <c r="F4287" s="11" t="s">
        <v>571</v>
      </c>
      <c r="G4287" s="11" t="s">
        <v>133</v>
      </c>
      <c r="H4287" s="13">
        <v>3499.9</v>
      </c>
    </row>
    <row r="4288" spans="1:8" x14ac:dyDescent="0.25">
      <c r="A4288" s="10">
        <v>36616</v>
      </c>
      <c r="B4288" s="11" t="s">
        <v>8</v>
      </c>
      <c r="C4288" s="11" t="s">
        <v>9</v>
      </c>
      <c r="D4288" s="11" t="s">
        <v>10</v>
      </c>
      <c r="E4288" s="13" t="s">
        <v>13</v>
      </c>
      <c r="F4288" s="11" t="s">
        <v>571</v>
      </c>
      <c r="G4288" s="11" t="s">
        <v>572</v>
      </c>
      <c r="H4288" s="13">
        <v>4819.7</v>
      </c>
    </row>
    <row r="4289" spans="1:8" x14ac:dyDescent="0.25">
      <c r="A4289" s="10">
        <v>36616</v>
      </c>
      <c r="B4289" s="11" t="s">
        <v>8</v>
      </c>
      <c r="C4289" s="11" t="s">
        <v>9</v>
      </c>
      <c r="D4289" s="11" t="s">
        <v>10</v>
      </c>
      <c r="E4289" s="13" t="s">
        <v>13</v>
      </c>
      <c r="F4289" s="11" t="s">
        <v>138</v>
      </c>
      <c r="G4289" s="11" t="s">
        <v>205</v>
      </c>
      <c r="H4289" s="13">
        <v>7209.5</v>
      </c>
    </row>
    <row r="4290" spans="1:8" x14ac:dyDescent="0.25">
      <c r="A4290" s="10">
        <v>36616</v>
      </c>
      <c r="B4290" s="11" t="s">
        <v>8</v>
      </c>
      <c r="C4290" s="11" t="s">
        <v>9</v>
      </c>
      <c r="D4290" s="11" t="s">
        <v>10</v>
      </c>
      <c r="E4290" s="13" t="s">
        <v>13</v>
      </c>
      <c r="F4290" s="11" t="s">
        <v>138</v>
      </c>
      <c r="G4290" s="11" t="s">
        <v>583</v>
      </c>
      <c r="H4290" s="13">
        <v>227.2</v>
      </c>
    </row>
    <row r="4291" spans="1:8" x14ac:dyDescent="0.25">
      <c r="A4291" s="10">
        <v>36616</v>
      </c>
      <c r="B4291" s="11" t="s">
        <v>8</v>
      </c>
      <c r="C4291" s="11" t="s">
        <v>9</v>
      </c>
      <c r="D4291" s="11" t="s">
        <v>10</v>
      </c>
      <c r="E4291" s="13" t="s">
        <v>13</v>
      </c>
      <c r="F4291" s="11" t="s">
        <v>138</v>
      </c>
      <c r="G4291" s="11" t="s">
        <v>584</v>
      </c>
      <c r="H4291" s="13">
        <v>505</v>
      </c>
    </row>
    <row r="4292" spans="1:8" x14ac:dyDescent="0.25">
      <c r="A4292" s="10">
        <v>36616</v>
      </c>
      <c r="B4292" s="11" t="s">
        <v>8</v>
      </c>
      <c r="C4292" s="11" t="s">
        <v>9</v>
      </c>
      <c r="D4292" s="11" t="s">
        <v>10</v>
      </c>
      <c r="E4292" s="13" t="s">
        <v>13</v>
      </c>
      <c r="F4292" s="11" t="s">
        <v>138</v>
      </c>
      <c r="G4292" s="11" t="s">
        <v>139</v>
      </c>
      <c r="H4292" s="13">
        <v>3009.5</v>
      </c>
    </row>
    <row r="4293" spans="1:8" x14ac:dyDescent="0.25">
      <c r="A4293" s="10">
        <v>36616</v>
      </c>
      <c r="B4293" s="11" t="s">
        <v>8</v>
      </c>
      <c r="C4293" s="11" t="s">
        <v>9</v>
      </c>
      <c r="D4293" s="11" t="s">
        <v>10</v>
      </c>
      <c r="E4293" s="13" t="s">
        <v>13</v>
      </c>
      <c r="F4293" s="11" t="s">
        <v>138</v>
      </c>
      <c r="G4293" s="11" t="s">
        <v>585</v>
      </c>
      <c r="H4293" s="13">
        <v>1300</v>
      </c>
    </row>
    <row r="4294" spans="1:8" x14ac:dyDescent="0.25">
      <c r="A4294" s="10">
        <v>36616</v>
      </c>
      <c r="B4294" s="11" t="s">
        <v>8</v>
      </c>
      <c r="C4294" s="11" t="s">
        <v>9</v>
      </c>
      <c r="D4294" s="11" t="s">
        <v>10</v>
      </c>
      <c r="E4294" s="13" t="s">
        <v>13</v>
      </c>
      <c r="F4294" s="11" t="s">
        <v>111</v>
      </c>
      <c r="G4294" s="11" t="s">
        <v>112</v>
      </c>
      <c r="H4294" s="13">
        <v>9578.6</v>
      </c>
    </row>
    <row r="4295" spans="1:8" x14ac:dyDescent="0.25">
      <c r="A4295" s="10">
        <v>36616</v>
      </c>
      <c r="B4295" s="11" t="s">
        <v>8</v>
      </c>
      <c r="C4295" s="11" t="s">
        <v>9</v>
      </c>
      <c r="D4295" s="11" t="s">
        <v>10</v>
      </c>
      <c r="E4295" s="13" t="s">
        <v>13</v>
      </c>
      <c r="F4295" s="11" t="s">
        <v>111</v>
      </c>
      <c r="G4295" s="11" t="s">
        <v>267</v>
      </c>
      <c r="H4295" s="13">
        <v>3227.9</v>
      </c>
    </row>
    <row r="4296" spans="1:8" x14ac:dyDescent="0.25">
      <c r="A4296" s="10">
        <v>36616</v>
      </c>
      <c r="B4296" s="11" t="s">
        <v>8</v>
      </c>
      <c r="C4296" s="11" t="s">
        <v>9</v>
      </c>
      <c r="D4296" s="11" t="s">
        <v>10</v>
      </c>
      <c r="E4296" s="13" t="s">
        <v>13</v>
      </c>
      <c r="F4296" s="11" t="s">
        <v>111</v>
      </c>
      <c r="G4296" s="11" t="s">
        <v>614</v>
      </c>
      <c r="H4296" s="13">
        <v>100</v>
      </c>
    </row>
    <row r="4297" spans="1:8" x14ac:dyDescent="0.25">
      <c r="A4297" s="10">
        <v>36616</v>
      </c>
      <c r="B4297" s="11" t="s">
        <v>8</v>
      </c>
      <c r="C4297" s="11" t="s">
        <v>9</v>
      </c>
      <c r="D4297" s="11" t="s">
        <v>10</v>
      </c>
      <c r="E4297" s="13" t="s">
        <v>13</v>
      </c>
      <c r="F4297" s="11" t="s">
        <v>111</v>
      </c>
      <c r="G4297" s="11" t="s">
        <v>356</v>
      </c>
      <c r="H4297" s="13">
        <v>1614.9</v>
      </c>
    </row>
    <row r="4298" spans="1:8" x14ac:dyDescent="0.25">
      <c r="A4298" s="10">
        <v>36616</v>
      </c>
      <c r="B4298" s="11" t="s">
        <v>8</v>
      </c>
      <c r="C4298" s="11" t="s">
        <v>9</v>
      </c>
      <c r="D4298" s="11" t="s">
        <v>10</v>
      </c>
      <c r="E4298" s="13" t="s">
        <v>13</v>
      </c>
      <c r="F4298" s="11" t="s">
        <v>111</v>
      </c>
      <c r="G4298" s="11" t="s">
        <v>586</v>
      </c>
      <c r="H4298" s="13">
        <v>725</v>
      </c>
    </row>
    <row r="4299" spans="1:8" x14ac:dyDescent="0.25">
      <c r="A4299" s="10">
        <v>36616</v>
      </c>
      <c r="B4299" s="11" t="s">
        <v>8</v>
      </c>
      <c r="C4299" s="11" t="s">
        <v>9</v>
      </c>
      <c r="D4299" s="11" t="s">
        <v>10</v>
      </c>
      <c r="E4299" s="13" t="s">
        <v>13</v>
      </c>
      <c r="F4299" s="11" t="s">
        <v>248</v>
      </c>
      <c r="G4299" s="11" t="s">
        <v>262</v>
      </c>
      <c r="H4299" s="13">
        <v>8321.1</v>
      </c>
    </row>
    <row r="4300" spans="1:8" x14ac:dyDescent="0.25">
      <c r="A4300" s="10">
        <v>36616</v>
      </c>
      <c r="B4300" s="11" t="s">
        <v>8</v>
      </c>
      <c r="C4300" s="11" t="s">
        <v>9</v>
      </c>
      <c r="D4300" s="11" t="s">
        <v>10</v>
      </c>
      <c r="E4300" s="13" t="s">
        <v>13</v>
      </c>
      <c r="F4300" s="11" t="s">
        <v>248</v>
      </c>
      <c r="G4300" s="11" t="s">
        <v>587</v>
      </c>
      <c r="H4300" s="13">
        <v>4690</v>
      </c>
    </row>
    <row r="4301" spans="1:8" x14ac:dyDescent="0.25">
      <c r="A4301" s="10">
        <v>36616</v>
      </c>
      <c r="B4301" s="11" t="s">
        <v>8</v>
      </c>
      <c r="C4301" s="11" t="s">
        <v>9</v>
      </c>
      <c r="D4301" s="11" t="s">
        <v>10</v>
      </c>
      <c r="E4301" s="13" t="s">
        <v>13</v>
      </c>
      <c r="F4301" s="11" t="s">
        <v>248</v>
      </c>
      <c r="G4301" s="11" t="s">
        <v>588</v>
      </c>
      <c r="H4301" s="13">
        <v>4135.6000000000004</v>
      </c>
    </row>
    <row r="4302" spans="1:8" x14ac:dyDescent="0.25">
      <c r="A4302" s="10">
        <v>36616</v>
      </c>
      <c r="B4302" s="11" t="s">
        <v>8</v>
      </c>
      <c r="C4302" s="11" t="s">
        <v>9</v>
      </c>
      <c r="D4302" s="11" t="s">
        <v>10</v>
      </c>
      <c r="E4302" s="13" t="s">
        <v>13</v>
      </c>
      <c r="F4302" s="11" t="s">
        <v>248</v>
      </c>
      <c r="G4302" s="11" t="s">
        <v>43</v>
      </c>
      <c r="H4302" s="13">
        <v>2599.4</v>
      </c>
    </row>
    <row r="4303" spans="1:8" x14ac:dyDescent="0.25">
      <c r="A4303" s="10">
        <v>36616</v>
      </c>
      <c r="B4303" s="11" t="s">
        <v>8</v>
      </c>
      <c r="C4303" s="11" t="s">
        <v>9</v>
      </c>
      <c r="D4303" s="11" t="s">
        <v>10</v>
      </c>
      <c r="E4303" s="13" t="s">
        <v>13</v>
      </c>
      <c r="F4303" s="11" t="s">
        <v>19</v>
      </c>
      <c r="G4303" s="11" t="s">
        <v>589</v>
      </c>
      <c r="H4303" s="13">
        <v>1480</v>
      </c>
    </row>
    <row r="4304" spans="1:8" x14ac:dyDescent="0.25">
      <c r="A4304" s="10">
        <v>36616</v>
      </c>
      <c r="B4304" s="11" t="s">
        <v>8</v>
      </c>
      <c r="C4304" s="11" t="s">
        <v>9</v>
      </c>
      <c r="D4304" s="11" t="s">
        <v>10</v>
      </c>
      <c r="E4304" s="13" t="s">
        <v>13</v>
      </c>
      <c r="F4304" s="11" t="s">
        <v>19</v>
      </c>
      <c r="G4304" s="11" t="s">
        <v>573</v>
      </c>
      <c r="H4304" s="13">
        <v>17000.599999999999</v>
      </c>
    </row>
    <row r="4305" spans="1:8" x14ac:dyDescent="0.25">
      <c r="A4305" s="10">
        <v>36616</v>
      </c>
      <c r="B4305" s="11" t="s">
        <v>8</v>
      </c>
      <c r="C4305" s="11" t="s">
        <v>9</v>
      </c>
      <c r="D4305" s="11" t="s">
        <v>10</v>
      </c>
      <c r="E4305" s="13" t="s">
        <v>13</v>
      </c>
      <c r="F4305" s="11" t="s">
        <v>19</v>
      </c>
      <c r="G4305" s="11" t="s">
        <v>590</v>
      </c>
      <c r="H4305" s="13">
        <v>1835</v>
      </c>
    </row>
    <row r="4306" spans="1:8" x14ac:dyDescent="0.25">
      <c r="A4306" s="10">
        <v>36616</v>
      </c>
      <c r="B4306" s="11" t="s">
        <v>8</v>
      </c>
      <c r="C4306" s="11" t="s">
        <v>9</v>
      </c>
      <c r="D4306" s="11" t="s">
        <v>10</v>
      </c>
      <c r="E4306" s="13" t="s">
        <v>13</v>
      </c>
      <c r="F4306" s="11" t="s">
        <v>19</v>
      </c>
      <c r="G4306" s="11" t="s">
        <v>574</v>
      </c>
      <c r="H4306" s="13">
        <v>14304.6</v>
      </c>
    </row>
    <row r="4307" spans="1:8" x14ac:dyDescent="0.25">
      <c r="A4307" s="10">
        <v>36616</v>
      </c>
      <c r="B4307" s="11" t="s">
        <v>8</v>
      </c>
      <c r="C4307" s="11" t="s">
        <v>9</v>
      </c>
      <c r="D4307" s="11" t="s">
        <v>10</v>
      </c>
      <c r="E4307" s="13" t="s">
        <v>13</v>
      </c>
      <c r="F4307" s="11" t="s">
        <v>19</v>
      </c>
      <c r="G4307" s="11" t="s">
        <v>21</v>
      </c>
      <c r="H4307" s="13">
        <v>2285</v>
      </c>
    </row>
    <row r="4308" spans="1:8" x14ac:dyDescent="0.25">
      <c r="A4308" s="10">
        <v>36616</v>
      </c>
      <c r="B4308" s="11" t="s">
        <v>8</v>
      </c>
      <c r="C4308" s="11" t="s">
        <v>9</v>
      </c>
      <c r="D4308" s="11" t="s">
        <v>10</v>
      </c>
      <c r="E4308" s="13" t="s">
        <v>13</v>
      </c>
      <c r="F4308" s="11" t="s">
        <v>591</v>
      </c>
      <c r="G4308" s="11" t="s">
        <v>608</v>
      </c>
      <c r="H4308" s="13">
        <v>375</v>
      </c>
    </row>
    <row r="4309" spans="1:8" x14ac:dyDescent="0.25">
      <c r="A4309" s="10">
        <v>36616</v>
      </c>
      <c r="B4309" s="11" t="s">
        <v>8</v>
      </c>
      <c r="C4309" s="11" t="s">
        <v>9</v>
      </c>
      <c r="D4309" s="11" t="s">
        <v>10</v>
      </c>
      <c r="E4309" s="13" t="s">
        <v>13</v>
      </c>
      <c r="F4309" s="11" t="s">
        <v>591</v>
      </c>
      <c r="G4309" s="11" t="s">
        <v>592</v>
      </c>
      <c r="H4309" s="13">
        <v>2060</v>
      </c>
    </row>
    <row r="4310" spans="1:8" x14ac:dyDescent="0.25">
      <c r="A4310" s="10">
        <v>36616</v>
      </c>
      <c r="B4310" s="11" t="s">
        <v>8</v>
      </c>
      <c r="C4310" s="11" t="s">
        <v>9</v>
      </c>
      <c r="D4310" s="11" t="s">
        <v>10</v>
      </c>
      <c r="E4310" s="13" t="s">
        <v>13</v>
      </c>
      <c r="F4310" s="11" t="s">
        <v>34</v>
      </c>
      <c r="G4310" s="11" t="s">
        <v>593</v>
      </c>
      <c r="H4310" s="13">
        <v>117.5</v>
      </c>
    </row>
    <row r="4311" spans="1:8" x14ac:dyDescent="0.25">
      <c r="A4311" s="10">
        <v>36616</v>
      </c>
      <c r="B4311" s="11" t="s">
        <v>8</v>
      </c>
      <c r="C4311" s="11" t="s">
        <v>9</v>
      </c>
      <c r="D4311" s="11" t="s">
        <v>10</v>
      </c>
      <c r="E4311" s="13" t="s">
        <v>13</v>
      </c>
      <c r="F4311" s="11" t="s">
        <v>34</v>
      </c>
      <c r="G4311" s="11" t="s">
        <v>171</v>
      </c>
      <c r="H4311" s="13">
        <v>1746.9</v>
      </c>
    </row>
    <row r="4312" spans="1:8" x14ac:dyDescent="0.25">
      <c r="A4312" s="10">
        <v>36616</v>
      </c>
      <c r="B4312" s="11" t="s">
        <v>8</v>
      </c>
      <c r="C4312" s="11" t="s">
        <v>9</v>
      </c>
      <c r="D4312" s="11" t="s">
        <v>10</v>
      </c>
      <c r="E4312" s="13" t="s">
        <v>13</v>
      </c>
      <c r="F4312" s="11" t="s">
        <v>34</v>
      </c>
      <c r="G4312" s="11" t="s">
        <v>57</v>
      </c>
      <c r="H4312" s="13">
        <v>3567.5</v>
      </c>
    </row>
    <row r="4313" spans="1:8" x14ac:dyDescent="0.25">
      <c r="A4313" s="10">
        <v>36616</v>
      </c>
      <c r="B4313" s="11" t="s">
        <v>8</v>
      </c>
      <c r="C4313" s="11" t="s">
        <v>9</v>
      </c>
      <c r="D4313" s="11" t="s">
        <v>10</v>
      </c>
      <c r="E4313" s="13" t="s">
        <v>13</v>
      </c>
      <c r="F4313" s="11" t="s">
        <v>34</v>
      </c>
      <c r="G4313" s="11" t="s">
        <v>47</v>
      </c>
      <c r="H4313" s="13">
        <v>2638.1</v>
      </c>
    </row>
    <row r="4314" spans="1:8" x14ac:dyDescent="0.25">
      <c r="A4314" s="10">
        <v>36616</v>
      </c>
      <c r="B4314" s="11" t="s">
        <v>8</v>
      </c>
      <c r="C4314" s="11" t="s">
        <v>9</v>
      </c>
      <c r="D4314" s="11" t="s">
        <v>10</v>
      </c>
      <c r="E4314" s="13" t="s">
        <v>13</v>
      </c>
      <c r="F4314" s="11" t="s">
        <v>34</v>
      </c>
      <c r="G4314" s="11" t="s">
        <v>36</v>
      </c>
      <c r="H4314" s="13">
        <v>8581</v>
      </c>
    </row>
    <row r="4315" spans="1:8" x14ac:dyDescent="0.25">
      <c r="A4315" s="10">
        <v>36616</v>
      </c>
      <c r="B4315" s="11" t="s">
        <v>8</v>
      </c>
      <c r="C4315" s="11" t="s">
        <v>9</v>
      </c>
      <c r="D4315" s="11" t="s">
        <v>10</v>
      </c>
      <c r="E4315" s="13" t="s">
        <v>13</v>
      </c>
      <c r="F4315" s="11" t="s">
        <v>42</v>
      </c>
      <c r="G4315" s="11" t="s">
        <v>594</v>
      </c>
      <c r="H4315" s="13">
        <v>5849.2</v>
      </c>
    </row>
    <row r="4316" spans="1:8" x14ac:dyDescent="0.25">
      <c r="A4316" s="10">
        <v>36616</v>
      </c>
      <c r="B4316" s="11" t="s">
        <v>8</v>
      </c>
      <c r="C4316" s="11" t="s">
        <v>9</v>
      </c>
      <c r="D4316" s="11" t="s">
        <v>10</v>
      </c>
      <c r="E4316" s="13" t="s">
        <v>13</v>
      </c>
      <c r="F4316" s="11" t="s">
        <v>42</v>
      </c>
      <c r="G4316" s="11" t="s">
        <v>595</v>
      </c>
      <c r="H4316" s="13">
        <v>3544.3</v>
      </c>
    </row>
    <row r="4317" spans="1:8" x14ac:dyDescent="0.25">
      <c r="A4317" s="10">
        <v>36616</v>
      </c>
      <c r="B4317" s="11" t="s">
        <v>8</v>
      </c>
      <c r="C4317" s="11" t="s">
        <v>9</v>
      </c>
      <c r="D4317" s="11" t="s">
        <v>10</v>
      </c>
      <c r="E4317" s="13" t="s">
        <v>13</v>
      </c>
      <c r="F4317" s="11" t="s">
        <v>14</v>
      </c>
      <c r="G4317" s="11" t="s">
        <v>94</v>
      </c>
      <c r="H4317" s="13">
        <v>11403</v>
      </c>
    </row>
    <row r="4318" spans="1:8" x14ac:dyDescent="0.25">
      <c r="A4318" s="10">
        <v>36616</v>
      </c>
      <c r="B4318" s="11" t="s">
        <v>8</v>
      </c>
      <c r="C4318" s="11" t="s">
        <v>9</v>
      </c>
      <c r="D4318" s="11" t="s">
        <v>10</v>
      </c>
      <c r="E4318" s="13" t="s">
        <v>13</v>
      </c>
      <c r="F4318" s="11" t="s">
        <v>14</v>
      </c>
      <c r="G4318" s="11" t="s">
        <v>596</v>
      </c>
      <c r="H4318" s="13">
        <v>5038.3999999999996</v>
      </c>
    </row>
    <row r="4319" spans="1:8" x14ac:dyDescent="0.25">
      <c r="A4319" s="10">
        <v>36616</v>
      </c>
      <c r="B4319" s="11" t="s">
        <v>8</v>
      </c>
      <c r="C4319" s="11" t="s">
        <v>9</v>
      </c>
      <c r="D4319" s="11" t="s">
        <v>10</v>
      </c>
      <c r="E4319" s="13" t="s">
        <v>13</v>
      </c>
      <c r="F4319" s="11" t="s">
        <v>14</v>
      </c>
      <c r="G4319" s="11" t="s">
        <v>597</v>
      </c>
      <c r="H4319" s="13">
        <v>4605</v>
      </c>
    </row>
    <row r="4320" spans="1:8" x14ac:dyDescent="0.25">
      <c r="A4320" s="10">
        <v>36616</v>
      </c>
      <c r="B4320" s="11" t="s">
        <v>8</v>
      </c>
      <c r="C4320" s="11" t="s">
        <v>9</v>
      </c>
      <c r="D4320" s="11" t="s">
        <v>10</v>
      </c>
      <c r="E4320" s="13" t="s">
        <v>13</v>
      </c>
      <c r="F4320" s="11" t="s">
        <v>11</v>
      </c>
      <c r="G4320" s="11" t="s">
        <v>598</v>
      </c>
      <c r="H4320" s="13">
        <v>4582.3</v>
      </c>
    </row>
    <row r="4321" spans="1:8" x14ac:dyDescent="0.25">
      <c r="A4321" s="10">
        <v>36616</v>
      </c>
      <c r="B4321" s="11" t="s">
        <v>8</v>
      </c>
      <c r="C4321" s="11" t="s">
        <v>9</v>
      </c>
      <c r="D4321" s="11" t="s">
        <v>10</v>
      </c>
      <c r="E4321" s="13" t="s">
        <v>13</v>
      </c>
      <c r="F4321" s="11" t="s">
        <v>11</v>
      </c>
      <c r="G4321" s="11" t="s">
        <v>150</v>
      </c>
      <c r="H4321" s="13">
        <v>7036</v>
      </c>
    </row>
    <row r="4322" spans="1:8" x14ac:dyDescent="0.25">
      <c r="A4322" s="10">
        <v>36616</v>
      </c>
      <c r="B4322" s="11" t="s">
        <v>8</v>
      </c>
      <c r="C4322" s="11" t="s">
        <v>9</v>
      </c>
      <c r="D4322" s="11" t="s">
        <v>10</v>
      </c>
      <c r="E4322" s="13" t="s">
        <v>13</v>
      </c>
      <c r="F4322" s="11" t="s">
        <v>11</v>
      </c>
      <c r="G4322" s="11" t="s">
        <v>576</v>
      </c>
      <c r="H4322" s="13">
        <v>27927.3</v>
      </c>
    </row>
    <row r="4323" spans="1:8" x14ac:dyDescent="0.25">
      <c r="A4323" s="10">
        <v>36616</v>
      </c>
      <c r="B4323" s="11" t="s">
        <v>8</v>
      </c>
      <c r="C4323" s="11" t="s">
        <v>9</v>
      </c>
      <c r="D4323" s="11" t="s">
        <v>10</v>
      </c>
      <c r="E4323" s="13" t="s">
        <v>13</v>
      </c>
      <c r="F4323" s="11" t="s">
        <v>126</v>
      </c>
      <c r="G4323" s="11" t="s">
        <v>599</v>
      </c>
      <c r="H4323" s="13">
        <v>3802</v>
      </c>
    </row>
    <row r="4324" spans="1:8" x14ac:dyDescent="0.25">
      <c r="A4324" s="10">
        <v>36616</v>
      </c>
      <c r="B4324" s="11" t="s">
        <v>8</v>
      </c>
      <c r="C4324" s="11" t="s">
        <v>9</v>
      </c>
      <c r="D4324" s="11" t="s">
        <v>10</v>
      </c>
      <c r="E4324" s="13" t="s">
        <v>13</v>
      </c>
      <c r="F4324" s="11" t="s">
        <v>126</v>
      </c>
      <c r="G4324" s="11" t="s">
        <v>613</v>
      </c>
      <c r="H4324" s="13">
        <v>100</v>
      </c>
    </row>
    <row r="4325" spans="1:8" x14ac:dyDescent="0.25">
      <c r="A4325" s="10">
        <v>36616</v>
      </c>
      <c r="B4325" s="11" t="s">
        <v>8</v>
      </c>
      <c r="C4325" s="11" t="s">
        <v>9</v>
      </c>
      <c r="D4325" s="11" t="s">
        <v>10</v>
      </c>
      <c r="E4325" s="13" t="s">
        <v>13</v>
      </c>
      <c r="F4325" s="11" t="s">
        <v>126</v>
      </c>
      <c r="G4325" s="11" t="s">
        <v>570</v>
      </c>
      <c r="H4325" s="13">
        <v>1235</v>
      </c>
    </row>
    <row r="4326" spans="1:8" x14ac:dyDescent="0.25">
      <c r="A4326" s="10">
        <v>36616</v>
      </c>
      <c r="B4326" s="11" t="s">
        <v>8</v>
      </c>
      <c r="C4326" s="11" t="s">
        <v>9</v>
      </c>
      <c r="D4326" s="11" t="s">
        <v>10</v>
      </c>
      <c r="E4326" s="13" t="s">
        <v>188</v>
      </c>
      <c r="F4326" s="11" t="s">
        <v>188</v>
      </c>
      <c r="G4326" s="11" t="s">
        <v>602</v>
      </c>
      <c r="H4326" s="13">
        <v>1055</v>
      </c>
    </row>
    <row r="4327" spans="1:8" x14ac:dyDescent="0.25">
      <c r="A4327" s="10">
        <v>36616</v>
      </c>
      <c r="B4327" s="11" t="s">
        <v>8</v>
      </c>
      <c r="C4327" s="11" t="s">
        <v>9</v>
      </c>
      <c r="D4327" s="11" t="s">
        <v>10</v>
      </c>
      <c r="E4327" s="13" t="s">
        <v>188</v>
      </c>
      <c r="F4327" s="11" t="s">
        <v>188</v>
      </c>
      <c r="G4327" s="11" t="s">
        <v>187</v>
      </c>
      <c r="H4327" s="13">
        <v>4571.5</v>
      </c>
    </row>
    <row r="4328" spans="1:8" x14ac:dyDescent="0.25">
      <c r="A4328" s="10">
        <v>36616</v>
      </c>
      <c r="B4328" s="11" t="s">
        <v>8</v>
      </c>
      <c r="C4328" s="11" t="s">
        <v>463</v>
      </c>
      <c r="D4328" s="11" t="s">
        <v>464</v>
      </c>
      <c r="E4328" s="13" t="s">
        <v>89</v>
      </c>
      <c r="F4328" s="11" t="s">
        <v>102</v>
      </c>
      <c r="G4328" s="11" t="s">
        <v>103</v>
      </c>
      <c r="H4328" s="13">
        <v>340</v>
      </c>
    </row>
    <row r="4329" spans="1:8" x14ac:dyDescent="0.25">
      <c r="A4329" s="10">
        <v>36616</v>
      </c>
      <c r="B4329" s="11" t="s">
        <v>8</v>
      </c>
      <c r="C4329" s="11" t="s">
        <v>463</v>
      </c>
      <c r="D4329" s="11" t="s">
        <v>464</v>
      </c>
      <c r="E4329" s="13" t="s">
        <v>13</v>
      </c>
      <c r="F4329" s="11" t="s">
        <v>71</v>
      </c>
      <c r="G4329" s="11" t="s">
        <v>200</v>
      </c>
      <c r="H4329" s="13">
        <v>710</v>
      </c>
    </row>
    <row r="4330" spans="1:8" x14ac:dyDescent="0.25">
      <c r="A4330" s="10">
        <v>36616</v>
      </c>
      <c r="B4330" s="11" t="s">
        <v>8</v>
      </c>
      <c r="C4330" s="11" t="s">
        <v>463</v>
      </c>
      <c r="D4330" s="11" t="s">
        <v>464</v>
      </c>
      <c r="E4330" s="13" t="s">
        <v>13</v>
      </c>
      <c r="F4330" s="11" t="s">
        <v>248</v>
      </c>
      <c r="G4330" s="11" t="s">
        <v>262</v>
      </c>
      <c r="H4330" s="13">
        <v>135</v>
      </c>
    </row>
    <row r="4331" spans="1:8" x14ac:dyDescent="0.25">
      <c r="A4331" s="10">
        <v>36616</v>
      </c>
      <c r="B4331" s="11" t="s">
        <v>97</v>
      </c>
      <c r="C4331" s="11" t="s">
        <v>98</v>
      </c>
      <c r="D4331" s="11" t="s">
        <v>239</v>
      </c>
      <c r="E4331" s="13" t="s">
        <v>610</v>
      </c>
      <c r="F4331" s="11" t="s">
        <v>612</v>
      </c>
      <c r="G4331" s="11" t="s">
        <v>612</v>
      </c>
      <c r="H4331" s="13">
        <v>450</v>
      </c>
    </row>
    <row r="4332" spans="1:8" x14ac:dyDescent="0.25">
      <c r="A4332" s="10">
        <v>36616</v>
      </c>
      <c r="B4332" s="11" t="s">
        <v>97</v>
      </c>
      <c r="C4332" s="11" t="s">
        <v>98</v>
      </c>
      <c r="D4332" s="11" t="s">
        <v>462</v>
      </c>
      <c r="E4332" s="13" t="s">
        <v>13</v>
      </c>
      <c r="F4332" s="11" t="s">
        <v>126</v>
      </c>
      <c r="G4332" s="11" t="s">
        <v>570</v>
      </c>
      <c r="H4332" s="13">
        <v>587.9</v>
      </c>
    </row>
    <row r="4333" spans="1:8" x14ac:dyDescent="0.25">
      <c r="A4333" s="10">
        <v>36616</v>
      </c>
      <c r="B4333" s="11" t="s">
        <v>97</v>
      </c>
      <c r="C4333" s="11" t="s">
        <v>98</v>
      </c>
      <c r="D4333" s="11" t="s">
        <v>467</v>
      </c>
      <c r="E4333" s="13" t="s">
        <v>89</v>
      </c>
      <c r="F4333" s="11" t="s">
        <v>90</v>
      </c>
      <c r="G4333" s="11" t="s">
        <v>90</v>
      </c>
      <c r="H4333" s="13">
        <v>250</v>
      </c>
    </row>
    <row r="4334" spans="1:8" x14ac:dyDescent="0.25">
      <c r="A4334" s="10">
        <v>36616</v>
      </c>
      <c r="B4334" s="11" t="s">
        <v>97</v>
      </c>
      <c r="C4334" s="11" t="s">
        <v>67</v>
      </c>
      <c r="D4334" s="11" t="s">
        <v>500</v>
      </c>
      <c r="E4334" s="13" t="s">
        <v>13</v>
      </c>
      <c r="F4334" s="11" t="s">
        <v>19</v>
      </c>
      <c r="G4334" s="11" t="s">
        <v>574</v>
      </c>
      <c r="H4334" s="13">
        <v>100</v>
      </c>
    </row>
    <row r="4335" spans="1:8" x14ac:dyDescent="0.25">
      <c r="A4335" s="10">
        <v>36616</v>
      </c>
      <c r="B4335" s="11" t="s">
        <v>97</v>
      </c>
      <c r="C4335" s="11" t="s">
        <v>67</v>
      </c>
      <c r="D4335" s="11" t="s">
        <v>499</v>
      </c>
      <c r="E4335" s="13" t="s">
        <v>13</v>
      </c>
      <c r="F4335" s="11" t="s">
        <v>11</v>
      </c>
      <c r="G4335" s="11" t="s">
        <v>150</v>
      </c>
      <c r="H4335" s="13">
        <v>253.2</v>
      </c>
    </row>
    <row r="4336" spans="1:8" x14ac:dyDescent="0.25">
      <c r="A4336" s="10">
        <v>36616</v>
      </c>
      <c r="B4336" s="11" t="s">
        <v>97</v>
      </c>
      <c r="C4336" s="11" t="s">
        <v>67</v>
      </c>
      <c r="D4336" s="11" t="s">
        <v>499</v>
      </c>
      <c r="E4336" s="13" t="s">
        <v>13</v>
      </c>
      <c r="F4336" s="11" t="s">
        <v>11</v>
      </c>
      <c r="G4336" s="11" t="s">
        <v>576</v>
      </c>
      <c r="H4336" s="13">
        <v>391.6</v>
      </c>
    </row>
    <row r="4337" spans="1:8" x14ac:dyDescent="0.25">
      <c r="A4337" s="10">
        <v>36616</v>
      </c>
      <c r="B4337" s="11" t="s">
        <v>97</v>
      </c>
      <c r="C4337" s="11" t="s">
        <v>67</v>
      </c>
      <c r="D4337" s="11" t="s">
        <v>502</v>
      </c>
      <c r="E4337" s="13" t="s">
        <v>13</v>
      </c>
      <c r="F4337" s="11" t="s">
        <v>11</v>
      </c>
      <c r="G4337" s="11" t="s">
        <v>150</v>
      </c>
      <c r="H4337" s="13">
        <v>285</v>
      </c>
    </row>
    <row r="4338" spans="1:8" x14ac:dyDescent="0.25">
      <c r="A4338" s="10">
        <v>36616</v>
      </c>
      <c r="B4338" s="11" t="s">
        <v>97</v>
      </c>
      <c r="C4338" s="11" t="s">
        <v>130</v>
      </c>
      <c r="D4338" s="11" t="s">
        <v>288</v>
      </c>
      <c r="E4338" s="13" t="s">
        <v>13</v>
      </c>
      <c r="F4338" s="11" t="s">
        <v>11</v>
      </c>
      <c r="G4338" s="11" t="s">
        <v>576</v>
      </c>
      <c r="H4338" s="13">
        <v>318.39999999999998</v>
      </c>
    </row>
    <row r="4339" spans="1:8" x14ac:dyDescent="0.25">
      <c r="A4339" s="10">
        <v>36616</v>
      </c>
      <c r="B4339" s="11" t="s">
        <v>97</v>
      </c>
      <c r="C4339" s="11" t="s">
        <v>130</v>
      </c>
      <c r="D4339" s="11" t="s">
        <v>466</v>
      </c>
      <c r="E4339" s="13" t="s">
        <v>13</v>
      </c>
      <c r="F4339" s="11" t="s">
        <v>138</v>
      </c>
      <c r="G4339" s="11" t="s">
        <v>585</v>
      </c>
      <c r="H4339" s="13">
        <v>500</v>
      </c>
    </row>
    <row r="4340" spans="1:8" x14ac:dyDescent="0.25">
      <c r="A4340" s="10">
        <v>36646</v>
      </c>
      <c r="B4340" s="11" t="s">
        <v>8</v>
      </c>
      <c r="C4340" s="11" t="s">
        <v>67</v>
      </c>
      <c r="D4340" s="11" t="s">
        <v>459</v>
      </c>
      <c r="E4340" s="13" t="s">
        <v>89</v>
      </c>
      <c r="F4340" s="11" t="s">
        <v>577</v>
      </c>
      <c r="G4340" s="11" t="s">
        <v>609</v>
      </c>
      <c r="H4340" s="13">
        <v>135</v>
      </c>
    </row>
    <row r="4341" spans="1:8" x14ac:dyDescent="0.25">
      <c r="A4341" s="10">
        <v>36646</v>
      </c>
      <c r="B4341" s="11" t="s">
        <v>8</v>
      </c>
      <c r="C4341" s="11" t="s">
        <v>67</v>
      </c>
      <c r="D4341" s="11" t="s">
        <v>459</v>
      </c>
      <c r="E4341" s="13" t="s">
        <v>13</v>
      </c>
      <c r="F4341" s="11" t="s">
        <v>111</v>
      </c>
      <c r="G4341" s="11" t="s">
        <v>356</v>
      </c>
      <c r="H4341" s="13">
        <v>360</v>
      </c>
    </row>
    <row r="4342" spans="1:8" x14ac:dyDescent="0.25">
      <c r="A4342" s="10">
        <v>36646</v>
      </c>
      <c r="B4342" s="11" t="s">
        <v>8</v>
      </c>
      <c r="C4342" s="11" t="s">
        <v>67</v>
      </c>
      <c r="D4342" s="11" t="s">
        <v>455</v>
      </c>
      <c r="E4342" s="13" t="s">
        <v>13</v>
      </c>
      <c r="F4342" s="11" t="s">
        <v>126</v>
      </c>
      <c r="G4342" s="11" t="s">
        <v>570</v>
      </c>
      <c r="H4342" s="13">
        <v>315</v>
      </c>
    </row>
    <row r="4343" spans="1:8" x14ac:dyDescent="0.25">
      <c r="A4343" s="10">
        <v>36646</v>
      </c>
      <c r="B4343" s="11" t="s">
        <v>8</v>
      </c>
      <c r="C4343" s="11" t="s">
        <v>67</v>
      </c>
      <c r="D4343" s="11" t="s">
        <v>160</v>
      </c>
      <c r="E4343" s="13" t="s">
        <v>13</v>
      </c>
      <c r="F4343" s="11" t="s">
        <v>11</v>
      </c>
      <c r="G4343" s="11" t="s">
        <v>576</v>
      </c>
      <c r="H4343" s="13">
        <v>160</v>
      </c>
    </row>
    <row r="4344" spans="1:8" x14ac:dyDescent="0.25">
      <c r="A4344" s="10">
        <v>36646</v>
      </c>
      <c r="B4344" s="11" t="s">
        <v>8</v>
      </c>
      <c r="C4344" s="11" t="s">
        <v>67</v>
      </c>
      <c r="D4344" s="11" t="s">
        <v>456</v>
      </c>
      <c r="E4344" s="13" t="s">
        <v>13</v>
      </c>
      <c r="F4344" s="11" t="s">
        <v>11</v>
      </c>
      <c r="G4344" s="11" t="s">
        <v>150</v>
      </c>
      <c r="H4344" s="13">
        <v>962</v>
      </c>
    </row>
    <row r="4345" spans="1:8" x14ac:dyDescent="0.25">
      <c r="A4345" s="10">
        <v>36646</v>
      </c>
      <c r="B4345" s="11" t="s">
        <v>8</v>
      </c>
      <c r="C4345" s="11" t="s">
        <v>67</v>
      </c>
      <c r="D4345" s="11" t="s">
        <v>68</v>
      </c>
      <c r="E4345" s="13" t="s">
        <v>13</v>
      </c>
      <c r="F4345" s="11" t="s">
        <v>161</v>
      </c>
      <c r="G4345" s="11" t="s">
        <v>167</v>
      </c>
      <c r="H4345" s="13">
        <v>100</v>
      </c>
    </row>
    <row r="4346" spans="1:8" x14ac:dyDescent="0.25">
      <c r="A4346" s="10">
        <v>36646</v>
      </c>
      <c r="B4346" s="11" t="s">
        <v>8</v>
      </c>
      <c r="C4346" s="11" t="s">
        <v>67</v>
      </c>
      <c r="D4346" s="11" t="s">
        <v>68</v>
      </c>
      <c r="E4346" s="13" t="s">
        <v>13</v>
      </c>
      <c r="F4346" s="11" t="s">
        <v>19</v>
      </c>
      <c r="G4346" s="11" t="s">
        <v>573</v>
      </c>
      <c r="H4346" s="13">
        <v>1534</v>
      </c>
    </row>
    <row r="4347" spans="1:8" x14ac:dyDescent="0.25">
      <c r="A4347" s="10">
        <v>36646</v>
      </c>
      <c r="B4347" s="11" t="s">
        <v>8</v>
      </c>
      <c r="C4347" s="11" t="s">
        <v>67</v>
      </c>
      <c r="D4347" s="11" t="s">
        <v>68</v>
      </c>
      <c r="E4347" s="13" t="s">
        <v>13</v>
      </c>
      <c r="F4347" s="11" t="s">
        <v>11</v>
      </c>
      <c r="G4347" s="11" t="s">
        <v>576</v>
      </c>
      <c r="H4347" s="13">
        <v>1019.6</v>
      </c>
    </row>
    <row r="4348" spans="1:8" x14ac:dyDescent="0.25">
      <c r="A4348" s="10">
        <v>36646</v>
      </c>
      <c r="B4348" s="11" t="s">
        <v>8</v>
      </c>
      <c r="C4348" s="11" t="s">
        <v>67</v>
      </c>
      <c r="D4348" s="11" t="s">
        <v>468</v>
      </c>
      <c r="E4348" s="13" t="s">
        <v>13</v>
      </c>
      <c r="F4348" s="11" t="s">
        <v>138</v>
      </c>
      <c r="G4348" s="11" t="s">
        <v>139</v>
      </c>
      <c r="H4348" s="13">
        <v>563.70000000000005</v>
      </c>
    </row>
    <row r="4349" spans="1:8" x14ac:dyDescent="0.25">
      <c r="A4349" s="10">
        <v>36646</v>
      </c>
      <c r="B4349" s="11" t="s">
        <v>8</v>
      </c>
      <c r="C4349" s="11" t="s">
        <v>67</v>
      </c>
      <c r="D4349" s="11" t="s">
        <v>1104</v>
      </c>
      <c r="E4349" s="13" t="s">
        <v>13</v>
      </c>
      <c r="F4349" s="11" t="s">
        <v>11</v>
      </c>
      <c r="G4349" s="11" t="s">
        <v>576</v>
      </c>
      <c r="H4349" s="13">
        <v>100</v>
      </c>
    </row>
    <row r="4350" spans="1:8" x14ac:dyDescent="0.25">
      <c r="A4350" s="10">
        <v>36646</v>
      </c>
      <c r="B4350" s="11" t="s">
        <v>8</v>
      </c>
      <c r="C4350" s="11" t="s">
        <v>67</v>
      </c>
      <c r="D4350" s="11" t="s">
        <v>457</v>
      </c>
      <c r="E4350" s="13" t="s">
        <v>13</v>
      </c>
      <c r="F4350" s="11" t="s">
        <v>126</v>
      </c>
      <c r="G4350" s="11" t="s">
        <v>570</v>
      </c>
      <c r="H4350" s="13">
        <v>475</v>
      </c>
    </row>
    <row r="4351" spans="1:8" x14ac:dyDescent="0.25">
      <c r="A4351" s="10">
        <v>36646</v>
      </c>
      <c r="B4351" s="11" t="s">
        <v>8</v>
      </c>
      <c r="C4351" s="11" t="s">
        <v>67</v>
      </c>
      <c r="D4351" s="11" t="s">
        <v>501</v>
      </c>
      <c r="E4351" s="13" t="s">
        <v>13</v>
      </c>
      <c r="F4351" s="11" t="s">
        <v>11</v>
      </c>
      <c r="G4351" s="11" t="s">
        <v>576</v>
      </c>
      <c r="H4351" s="13">
        <v>160</v>
      </c>
    </row>
    <row r="4352" spans="1:8" x14ac:dyDescent="0.25">
      <c r="A4352" s="10">
        <v>36646</v>
      </c>
      <c r="B4352" s="11" t="s">
        <v>8</v>
      </c>
      <c r="C4352" s="11" t="s">
        <v>67</v>
      </c>
      <c r="D4352" s="11" t="s">
        <v>328</v>
      </c>
      <c r="E4352" s="13" t="s">
        <v>13</v>
      </c>
      <c r="F4352" s="11" t="s">
        <v>71</v>
      </c>
      <c r="G4352" s="11" t="s">
        <v>69</v>
      </c>
      <c r="H4352" s="13">
        <v>664.4</v>
      </c>
    </row>
    <row r="4353" spans="1:8" x14ac:dyDescent="0.25">
      <c r="A4353" s="10">
        <v>36646</v>
      </c>
      <c r="B4353" s="11" t="s">
        <v>8</v>
      </c>
      <c r="C4353" s="11" t="s">
        <v>67</v>
      </c>
      <c r="D4353" s="11" t="s">
        <v>328</v>
      </c>
      <c r="E4353" s="13" t="s">
        <v>13</v>
      </c>
      <c r="F4353" s="11" t="s">
        <v>161</v>
      </c>
      <c r="G4353" s="11" t="s">
        <v>581</v>
      </c>
      <c r="H4353" s="13">
        <v>224</v>
      </c>
    </row>
    <row r="4354" spans="1:8" x14ac:dyDescent="0.25">
      <c r="A4354" s="10">
        <v>36646</v>
      </c>
      <c r="B4354" s="11" t="s">
        <v>8</v>
      </c>
      <c r="C4354" s="11" t="s">
        <v>67</v>
      </c>
      <c r="D4354" s="11" t="s">
        <v>328</v>
      </c>
      <c r="E4354" s="13" t="s">
        <v>13</v>
      </c>
      <c r="F4354" s="11" t="s">
        <v>571</v>
      </c>
      <c r="G4354" s="11" t="s">
        <v>572</v>
      </c>
      <c r="H4354" s="13">
        <v>338.1</v>
      </c>
    </row>
    <row r="4355" spans="1:8" x14ac:dyDescent="0.25">
      <c r="A4355" s="10">
        <v>36646</v>
      </c>
      <c r="B4355" s="11" t="s">
        <v>8</v>
      </c>
      <c r="C4355" s="11" t="s">
        <v>67</v>
      </c>
      <c r="D4355" s="11" t="s">
        <v>328</v>
      </c>
      <c r="E4355" s="13" t="s">
        <v>13</v>
      </c>
      <c r="F4355" s="11" t="s">
        <v>19</v>
      </c>
      <c r="G4355" s="11" t="s">
        <v>573</v>
      </c>
      <c r="H4355" s="13">
        <v>2296.4</v>
      </c>
    </row>
    <row r="4356" spans="1:8" x14ac:dyDescent="0.25">
      <c r="A4356" s="10">
        <v>36646</v>
      </c>
      <c r="B4356" s="11" t="s">
        <v>8</v>
      </c>
      <c r="C4356" s="11" t="s">
        <v>67</v>
      </c>
      <c r="D4356" s="11" t="s">
        <v>328</v>
      </c>
      <c r="E4356" s="13" t="s">
        <v>13</v>
      </c>
      <c r="F4356" s="11" t="s">
        <v>19</v>
      </c>
      <c r="G4356" s="11" t="s">
        <v>574</v>
      </c>
      <c r="H4356" s="13">
        <v>1550</v>
      </c>
    </row>
    <row r="4357" spans="1:8" x14ac:dyDescent="0.25">
      <c r="A4357" s="10">
        <v>36646</v>
      </c>
      <c r="B4357" s="11" t="s">
        <v>8</v>
      </c>
      <c r="C4357" s="11" t="s">
        <v>67</v>
      </c>
      <c r="D4357" s="11" t="s">
        <v>328</v>
      </c>
      <c r="E4357" s="13" t="s">
        <v>13</v>
      </c>
      <c r="F4357" s="11" t="s">
        <v>19</v>
      </c>
      <c r="G4357" s="11" t="s">
        <v>21</v>
      </c>
      <c r="H4357" s="13">
        <v>110</v>
      </c>
    </row>
    <row r="4358" spans="1:8" x14ac:dyDescent="0.25">
      <c r="A4358" s="10">
        <v>36646</v>
      </c>
      <c r="B4358" s="11" t="s">
        <v>8</v>
      </c>
      <c r="C4358" s="11" t="s">
        <v>67</v>
      </c>
      <c r="D4358" s="11" t="s">
        <v>328</v>
      </c>
      <c r="E4358" s="13" t="s">
        <v>13</v>
      </c>
      <c r="F4358" s="11" t="s">
        <v>34</v>
      </c>
      <c r="G4358" s="11" t="s">
        <v>36</v>
      </c>
      <c r="H4358" s="13">
        <v>300</v>
      </c>
    </row>
    <row r="4359" spans="1:8" x14ac:dyDescent="0.25">
      <c r="A4359" s="10">
        <v>36646</v>
      </c>
      <c r="B4359" s="11" t="s">
        <v>8</v>
      </c>
      <c r="C4359" s="11" t="s">
        <v>67</v>
      </c>
      <c r="D4359" s="11" t="s">
        <v>328</v>
      </c>
      <c r="E4359" s="13" t="s">
        <v>13</v>
      </c>
      <c r="F4359" s="11" t="s">
        <v>14</v>
      </c>
      <c r="G4359" s="11" t="s">
        <v>596</v>
      </c>
      <c r="H4359" s="13">
        <v>180</v>
      </c>
    </row>
    <row r="4360" spans="1:8" x14ac:dyDescent="0.25">
      <c r="A4360" s="10">
        <v>36646</v>
      </c>
      <c r="B4360" s="11" t="s">
        <v>8</v>
      </c>
      <c r="C4360" s="11" t="s">
        <v>67</v>
      </c>
      <c r="D4360" s="11" t="s">
        <v>328</v>
      </c>
      <c r="E4360" s="13" t="s">
        <v>13</v>
      </c>
      <c r="F4360" s="11" t="s">
        <v>14</v>
      </c>
      <c r="G4360" s="11" t="s">
        <v>597</v>
      </c>
      <c r="H4360" s="13">
        <v>170</v>
      </c>
    </row>
    <row r="4361" spans="1:8" x14ac:dyDescent="0.25">
      <c r="A4361" s="10">
        <v>36646</v>
      </c>
      <c r="B4361" s="11" t="s">
        <v>8</v>
      </c>
      <c r="C4361" s="11" t="s">
        <v>67</v>
      </c>
      <c r="D4361" s="11" t="s">
        <v>328</v>
      </c>
      <c r="E4361" s="13" t="s">
        <v>13</v>
      </c>
      <c r="F4361" s="11" t="s">
        <v>11</v>
      </c>
      <c r="G4361" s="11" t="s">
        <v>150</v>
      </c>
      <c r="H4361" s="13">
        <v>1602.7</v>
      </c>
    </row>
    <row r="4362" spans="1:8" x14ac:dyDescent="0.25">
      <c r="A4362" s="10">
        <v>36646</v>
      </c>
      <c r="B4362" s="11" t="s">
        <v>8</v>
      </c>
      <c r="C4362" s="11" t="s">
        <v>67</v>
      </c>
      <c r="D4362" s="11" t="s">
        <v>328</v>
      </c>
      <c r="E4362" s="13" t="s">
        <v>13</v>
      </c>
      <c r="F4362" s="11" t="s">
        <v>11</v>
      </c>
      <c r="G4362" s="11" t="s">
        <v>576</v>
      </c>
      <c r="H4362" s="13">
        <v>1696.9</v>
      </c>
    </row>
    <row r="4363" spans="1:8" x14ac:dyDescent="0.25">
      <c r="A4363" s="10">
        <v>36646</v>
      </c>
      <c r="B4363" s="11" t="s">
        <v>8</v>
      </c>
      <c r="C4363" s="11" t="s">
        <v>67</v>
      </c>
      <c r="D4363" s="11" t="s">
        <v>328</v>
      </c>
      <c r="E4363" s="13" t="s">
        <v>13</v>
      </c>
      <c r="F4363" s="11" t="s">
        <v>126</v>
      </c>
      <c r="G4363" s="11" t="s">
        <v>570</v>
      </c>
      <c r="H4363" s="13">
        <v>174.5</v>
      </c>
    </row>
    <row r="4364" spans="1:8" x14ac:dyDescent="0.25">
      <c r="A4364" s="10">
        <v>36646</v>
      </c>
      <c r="B4364" s="11" t="s">
        <v>8</v>
      </c>
      <c r="C4364" s="11" t="s">
        <v>9</v>
      </c>
      <c r="D4364" s="11" t="s">
        <v>251</v>
      </c>
      <c r="E4364" s="13" t="s">
        <v>13</v>
      </c>
      <c r="F4364" s="11" t="s">
        <v>161</v>
      </c>
      <c r="G4364" s="11" t="s">
        <v>162</v>
      </c>
      <c r="H4364" s="13">
        <v>426.6</v>
      </c>
    </row>
    <row r="4365" spans="1:8" x14ac:dyDescent="0.25">
      <c r="A4365" s="10">
        <v>36646</v>
      </c>
      <c r="B4365" s="11" t="s">
        <v>8</v>
      </c>
      <c r="C4365" s="11" t="s">
        <v>9</v>
      </c>
      <c r="D4365" s="11" t="s">
        <v>251</v>
      </c>
      <c r="E4365" s="13" t="s">
        <v>13</v>
      </c>
      <c r="F4365" s="11" t="s">
        <v>11</v>
      </c>
      <c r="G4365" s="11" t="s">
        <v>576</v>
      </c>
      <c r="H4365" s="13">
        <v>300</v>
      </c>
    </row>
    <row r="4366" spans="1:8" x14ac:dyDescent="0.25">
      <c r="A4366" s="10">
        <v>36646</v>
      </c>
      <c r="B4366" s="11" t="s">
        <v>8</v>
      </c>
      <c r="C4366" s="11" t="s">
        <v>9</v>
      </c>
      <c r="D4366" s="11" t="s">
        <v>153</v>
      </c>
      <c r="E4366" s="13" t="s">
        <v>13</v>
      </c>
      <c r="F4366" s="11" t="s">
        <v>71</v>
      </c>
      <c r="G4366" s="11" t="s">
        <v>575</v>
      </c>
      <c r="H4366" s="13">
        <v>357</v>
      </c>
    </row>
    <row r="4367" spans="1:8" x14ac:dyDescent="0.25">
      <c r="A4367" s="10">
        <v>36646</v>
      </c>
      <c r="B4367" s="11" t="s">
        <v>8</v>
      </c>
      <c r="C4367" s="11" t="s">
        <v>9</v>
      </c>
      <c r="D4367" s="11" t="s">
        <v>153</v>
      </c>
      <c r="E4367" s="13" t="s">
        <v>13</v>
      </c>
      <c r="F4367" s="11" t="s">
        <v>71</v>
      </c>
      <c r="G4367" s="11" t="s">
        <v>69</v>
      </c>
      <c r="H4367" s="13">
        <v>180</v>
      </c>
    </row>
    <row r="4368" spans="1:8" x14ac:dyDescent="0.25">
      <c r="A4368" s="10">
        <v>36646</v>
      </c>
      <c r="B4368" s="11" t="s">
        <v>8</v>
      </c>
      <c r="C4368" s="11" t="s">
        <v>9</v>
      </c>
      <c r="D4368" s="11" t="s">
        <v>153</v>
      </c>
      <c r="E4368" s="13" t="s">
        <v>13</v>
      </c>
      <c r="F4368" s="11" t="s">
        <v>71</v>
      </c>
      <c r="G4368" s="11" t="s">
        <v>230</v>
      </c>
      <c r="H4368" s="13">
        <v>2269.9</v>
      </c>
    </row>
    <row r="4369" spans="1:8" x14ac:dyDescent="0.25">
      <c r="A4369" s="10">
        <v>36646</v>
      </c>
      <c r="B4369" s="11" t="s">
        <v>8</v>
      </c>
      <c r="C4369" s="11" t="s">
        <v>9</v>
      </c>
      <c r="D4369" s="11" t="s">
        <v>153</v>
      </c>
      <c r="E4369" s="13" t="s">
        <v>13</v>
      </c>
      <c r="F4369" s="11" t="s">
        <v>71</v>
      </c>
      <c r="G4369" s="11" t="s">
        <v>200</v>
      </c>
      <c r="H4369" s="13">
        <v>450</v>
      </c>
    </row>
    <row r="4370" spans="1:8" x14ac:dyDescent="0.25">
      <c r="A4370" s="10">
        <v>36646</v>
      </c>
      <c r="B4370" s="11" t="s">
        <v>8</v>
      </c>
      <c r="C4370" s="11" t="s">
        <v>9</v>
      </c>
      <c r="D4370" s="11" t="s">
        <v>153</v>
      </c>
      <c r="E4370" s="13" t="s">
        <v>13</v>
      </c>
      <c r="F4370" s="11" t="s">
        <v>71</v>
      </c>
      <c r="G4370" s="11" t="s">
        <v>117</v>
      </c>
      <c r="H4370" s="13">
        <v>340</v>
      </c>
    </row>
    <row r="4371" spans="1:8" x14ac:dyDescent="0.25">
      <c r="A4371" s="10">
        <v>36646</v>
      </c>
      <c r="B4371" s="11" t="s">
        <v>8</v>
      </c>
      <c r="C4371" s="11" t="s">
        <v>9</v>
      </c>
      <c r="D4371" s="11" t="s">
        <v>153</v>
      </c>
      <c r="E4371" s="13" t="s">
        <v>13</v>
      </c>
      <c r="F4371" s="11" t="s">
        <v>161</v>
      </c>
      <c r="G4371" s="11" t="s">
        <v>162</v>
      </c>
      <c r="H4371" s="13">
        <v>367.5</v>
      </c>
    </row>
    <row r="4372" spans="1:8" x14ac:dyDescent="0.25">
      <c r="A4372" s="10">
        <v>36646</v>
      </c>
      <c r="B4372" s="11" t="s">
        <v>8</v>
      </c>
      <c r="C4372" s="11" t="s">
        <v>9</v>
      </c>
      <c r="D4372" s="11" t="s">
        <v>153</v>
      </c>
      <c r="E4372" s="13" t="s">
        <v>13</v>
      </c>
      <c r="F4372" s="11" t="s">
        <v>161</v>
      </c>
      <c r="G4372" s="11" t="s">
        <v>167</v>
      </c>
      <c r="H4372" s="13">
        <v>264.89999999999998</v>
      </c>
    </row>
    <row r="4373" spans="1:8" x14ac:dyDescent="0.25">
      <c r="A4373" s="10">
        <v>36646</v>
      </c>
      <c r="B4373" s="11" t="s">
        <v>8</v>
      </c>
      <c r="C4373" s="11" t="s">
        <v>9</v>
      </c>
      <c r="D4373" s="11" t="s">
        <v>153</v>
      </c>
      <c r="E4373" s="13" t="s">
        <v>13</v>
      </c>
      <c r="F4373" s="11" t="s">
        <v>571</v>
      </c>
      <c r="G4373" s="11" t="s">
        <v>364</v>
      </c>
      <c r="H4373" s="13">
        <v>285</v>
      </c>
    </row>
    <row r="4374" spans="1:8" x14ac:dyDescent="0.25">
      <c r="A4374" s="10">
        <v>36646</v>
      </c>
      <c r="B4374" s="11" t="s">
        <v>8</v>
      </c>
      <c r="C4374" s="11" t="s">
        <v>9</v>
      </c>
      <c r="D4374" s="11" t="s">
        <v>153</v>
      </c>
      <c r="E4374" s="13" t="s">
        <v>13</v>
      </c>
      <c r="F4374" s="11" t="s">
        <v>138</v>
      </c>
      <c r="G4374" s="11" t="s">
        <v>205</v>
      </c>
      <c r="H4374" s="13">
        <v>1374.9</v>
      </c>
    </row>
    <row r="4375" spans="1:8" x14ac:dyDescent="0.25">
      <c r="A4375" s="10">
        <v>36646</v>
      </c>
      <c r="B4375" s="11" t="s">
        <v>8</v>
      </c>
      <c r="C4375" s="11" t="s">
        <v>9</v>
      </c>
      <c r="D4375" s="11" t="s">
        <v>153</v>
      </c>
      <c r="E4375" s="13" t="s">
        <v>13</v>
      </c>
      <c r="F4375" s="11" t="s">
        <v>248</v>
      </c>
      <c r="G4375" s="11" t="s">
        <v>43</v>
      </c>
      <c r="H4375" s="13">
        <v>150</v>
      </c>
    </row>
    <row r="4376" spans="1:8" x14ac:dyDescent="0.25">
      <c r="A4376" s="10">
        <v>36646</v>
      </c>
      <c r="B4376" s="11" t="s">
        <v>8</v>
      </c>
      <c r="C4376" s="11" t="s">
        <v>9</v>
      </c>
      <c r="D4376" s="11" t="s">
        <v>153</v>
      </c>
      <c r="E4376" s="13" t="s">
        <v>13</v>
      </c>
      <c r="F4376" s="11" t="s">
        <v>19</v>
      </c>
      <c r="G4376" s="11" t="s">
        <v>589</v>
      </c>
      <c r="H4376" s="13">
        <v>200</v>
      </c>
    </row>
    <row r="4377" spans="1:8" x14ac:dyDescent="0.25">
      <c r="A4377" s="10">
        <v>36646</v>
      </c>
      <c r="B4377" s="11" t="s">
        <v>8</v>
      </c>
      <c r="C4377" s="11" t="s">
        <v>9</v>
      </c>
      <c r="D4377" s="11" t="s">
        <v>153</v>
      </c>
      <c r="E4377" s="13" t="s">
        <v>13</v>
      </c>
      <c r="F4377" s="11" t="s">
        <v>19</v>
      </c>
      <c r="G4377" s="11" t="s">
        <v>573</v>
      </c>
      <c r="H4377" s="13">
        <v>1605</v>
      </c>
    </row>
    <row r="4378" spans="1:8" x14ac:dyDescent="0.25">
      <c r="A4378" s="10">
        <v>36646</v>
      </c>
      <c r="B4378" s="11" t="s">
        <v>8</v>
      </c>
      <c r="C4378" s="11" t="s">
        <v>9</v>
      </c>
      <c r="D4378" s="11" t="s">
        <v>153</v>
      </c>
      <c r="E4378" s="13" t="s">
        <v>13</v>
      </c>
      <c r="F4378" s="11" t="s">
        <v>42</v>
      </c>
      <c r="G4378" s="11" t="s">
        <v>595</v>
      </c>
      <c r="H4378" s="13">
        <v>135</v>
      </c>
    </row>
    <row r="4379" spans="1:8" x14ac:dyDescent="0.25">
      <c r="A4379" s="10">
        <v>36646</v>
      </c>
      <c r="B4379" s="11" t="s">
        <v>8</v>
      </c>
      <c r="C4379" s="11" t="s">
        <v>9</v>
      </c>
      <c r="D4379" s="11" t="s">
        <v>153</v>
      </c>
      <c r="E4379" s="13" t="s">
        <v>13</v>
      </c>
      <c r="F4379" s="11" t="s">
        <v>14</v>
      </c>
      <c r="G4379" s="11" t="s">
        <v>94</v>
      </c>
      <c r="H4379" s="13">
        <v>200</v>
      </c>
    </row>
    <row r="4380" spans="1:8" x14ac:dyDescent="0.25">
      <c r="A4380" s="10">
        <v>36646</v>
      </c>
      <c r="B4380" s="11" t="s">
        <v>8</v>
      </c>
      <c r="C4380" s="11" t="s">
        <v>9</v>
      </c>
      <c r="D4380" s="11" t="s">
        <v>153</v>
      </c>
      <c r="E4380" s="13" t="s">
        <v>13</v>
      </c>
      <c r="F4380" s="11" t="s">
        <v>11</v>
      </c>
      <c r="G4380" s="11" t="s">
        <v>150</v>
      </c>
      <c r="H4380" s="13">
        <v>3030</v>
      </c>
    </row>
    <row r="4381" spans="1:8" x14ac:dyDescent="0.25">
      <c r="A4381" s="10">
        <v>36646</v>
      </c>
      <c r="B4381" s="11" t="s">
        <v>8</v>
      </c>
      <c r="C4381" s="11" t="s">
        <v>9</v>
      </c>
      <c r="D4381" s="11" t="s">
        <v>153</v>
      </c>
      <c r="E4381" s="13" t="s">
        <v>13</v>
      </c>
      <c r="F4381" s="11" t="s">
        <v>11</v>
      </c>
      <c r="G4381" s="11" t="s">
        <v>576</v>
      </c>
      <c r="H4381" s="13">
        <v>2396</v>
      </c>
    </row>
    <row r="4382" spans="1:8" x14ac:dyDescent="0.25">
      <c r="A4382" s="10">
        <v>36646</v>
      </c>
      <c r="B4382" s="11" t="s">
        <v>8</v>
      </c>
      <c r="C4382" s="11" t="s">
        <v>9</v>
      </c>
      <c r="D4382" s="11" t="s">
        <v>153</v>
      </c>
      <c r="E4382" s="13" t="s">
        <v>13</v>
      </c>
      <c r="F4382" s="11" t="s">
        <v>126</v>
      </c>
      <c r="G4382" s="11" t="s">
        <v>570</v>
      </c>
      <c r="H4382" s="13">
        <v>2050</v>
      </c>
    </row>
    <row r="4383" spans="1:8" x14ac:dyDescent="0.25">
      <c r="A4383" s="10">
        <v>36646</v>
      </c>
      <c r="B4383" s="11" t="s">
        <v>8</v>
      </c>
      <c r="C4383" s="11" t="s">
        <v>9</v>
      </c>
      <c r="D4383" s="11" t="s">
        <v>10</v>
      </c>
      <c r="E4383" s="13" t="s">
        <v>89</v>
      </c>
      <c r="F4383" s="11" t="s">
        <v>90</v>
      </c>
      <c r="G4383" s="11" t="s">
        <v>90</v>
      </c>
      <c r="H4383" s="13">
        <v>3395</v>
      </c>
    </row>
    <row r="4384" spans="1:8" x14ac:dyDescent="0.25">
      <c r="A4384" s="10">
        <v>36646</v>
      </c>
      <c r="B4384" s="11" t="s">
        <v>8</v>
      </c>
      <c r="C4384" s="11" t="s">
        <v>9</v>
      </c>
      <c r="D4384" s="11" t="s">
        <v>10</v>
      </c>
      <c r="E4384" s="13" t="s">
        <v>89</v>
      </c>
      <c r="F4384" s="11" t="s">
        <v>102</v>
      </c>
      <c r="G4384" s="11" t="s">
        <v>106</v>
      </c>
      <c r="H4384" s="13">
        <v>2757.5</v>
      </c>
    </row>
    <row r="4385" spans="1:8" x14ac:dyDescent="0.25">
      <c r="A4385" s="10">
        <v>36646</v>
      </c>
      <c r="B4385" s="11" t="s">
        <v>8</v>
      </c>
      <c r="C4385" s="11" t="s">
        <v>9</v>
      </c>
      <c r="D4385" s="11" t="s">
        <v>10</v>
      </c>
      <c r="E4385" s="13" t="s">
        <v>89</v>
      </c>
      <c r="F4385" s="11" t="s">
        <v>102</v>
      </c>
      <c r="G4385" s="11" t="s">
        <v>103</v>
      </c>
      <c r="H4385" s="13">
        <v>4726.8999999999996</v>
      </c>
    </row>
    <row r="4386" spans="1:8" x14ac:dyDescent="0.25">
      <c r="A4386" s="10">
        <v>36646</v>
      </c>
      <c r="B4386" s="11" t="s">
        <v>8</v>
      </c>
      <c r="C4386" s="11" t="s">
        <v>9</v>
      </c>
      <c r="D4386" s="11" t="s">
        <v>10</v>
      </c>
      <c r="E4386" s="13" t="s">
        <v>89</v>
      </c>
      <c r="F4386" s="11" t="s">
        <v>577</v>
      </c>
      <c r="G4386" s="11" t="s">
        <v>606</v>
      </c>
      <c r="H4386" s="13">
        <v>100</v>
      </c>
    </row>
    <row r="4387" spans="1:8" x14ac:dyDescent="0.25">
      <c r="A4387" s="10">
        <v>36646</v>
      </c>
      <c r="B4387" s="11" t="s">
        <v>8</v>
      </c>
      <c r="C4387" s="11" t="s">
        <v>9</v>
      </c>
      <c r="D4387" s="11" t="s">
        <v>10</v>
      </c>
      <c r="E4387" s="13" t="s">
        <v>89</v>
      </c>
      <c r="F4387" s="11" t="s">
        <v>577</v>
      </c>
      <c r="G4387" s="11" t="s">
        <v>569</v>
      </c>
      <c r="H4387" s="13">
        <v>250</v>
      </c>
    </row>
    <row r="4388" spans="1:8" x14ac:dyDescent="0.25">
      <c r="A4388" s="10">
        <v>36646</v>
      </c>
      <c r="B4388" s="11" t="s">
        <v>8</v>
      </c>
      <c r="C4388" s="11" t="s">
        <v>9</v>
      </c>
      <c r="D4388" s="11" t="s">
        <v>10</v>
      </c>
      <c r="E4388" s="13" t="s">
        <v>89</v>
      </c>
      <c r="F4388" s="11" t="s">
        <v>577</v>
      </c>
      <c r="G4388" s="11" t="s">
        <v>609</v>
      </c>
      <c r="H4388" s="13">
        <v>100</v>
      </c>
    </row>
    <row r="4389" spans="1:8" x14ac:dyDescent="0.25">
      <c r="A4389" s="10">
        <v>36646</v>
      </c>
      <c r="B4389" s="11" t="s">
        <v>8</v>
      </c>
      <c r="C4389" s="11" t="s">
        <v>9</v>
      </c>
      <c r="D4389" s="11" t="s">
        <v>10</v>
      </c>
      <c r="E4389" s="13" t="s">
        <v>13</v>
      </c>
      <c r="F4389" s="11" t="s">
        <v>29</v>
      </c>
      <c r="G4389" s="11" t="s">
        <v>579</v>
      </c>
      <c r="H4389" s="13">
        <v>300</v>
      </c>
    </row>
    <row r="4390" spans="1:8" x14ac:dyDescent="0.25">
      <c r="A4390" s="10">
        <v>36646</v>
      </c>
      <c r="B4390" s="11" t="s">
        <v>8</v>
      </c>
      <c r="C4390" s="11" t="s">
        <v>9</v>
      </c>
      <c r="D4390" s="11" t="s">
        <v>10</v>
      </c>
      <c r="E4390" s="13" t="s">
        <v>13</v>
      </c>
      <c r="F4390" s="11" t="s">
        <v>29</v>
      </c>
      <c r="G4390" s="11" t="s">
        <v>30</v>
      </c>
      <c r="H4390" s="13">
        <v>6909.7</v>
      </c>
    </row>
    <row r="4391" spans="1:8" x14ac:dyDescent="0.25">
      <c r="A4391" s="10">
        <v>36646</v>
      </c>
      <c r="B4391" s="11" t="s">
        <v>8</v>
      </c>
      <c r="C4391" s="11" t="s">
        <v>9</v>
      </c>
      <c r="D4391" s="11" t="s">
        <v>10</v>
      </c>
      <c r="E4391" s="13" t="s">
        <v>13</v>
      </c>
      <c r="F4391" s="11" t="s">
        <v>29</v>
      </c>
      <c r="G4391" s="11" t="s">
        <v>607</v>
      </c>
      <c r="H4391" s="13">
        <v>252.3</v>
      </c>
    </row>
    <row r="4392" spans="1:8" x14ac:dyDescent="0.25">
      <c r="A4392" s="10">
        <v>36646</v>
      </c>
      <c r="B4392" s="11" t="s">
        <v>8</v>
      </c>
      <c r="C4392" s="11" t="s">
        <v>9</v>
      </c>
      <c r="D4392" s="11" t="s">
        <v>10</v>
      </c>
      <c r="E4392" s="13" t="s">
        <v>13</v>
      </c>
      <c r="F4392" s="11" t="s">
        <v>71</v>
      </c>
      <c r="G4392" s="11" t="s">
        <v>580</v>
      </c>
      <c r="H4392" s="13">
        <v>5290.5</v>
      </c>
    </row>
    <row r="4393" spans="1:8" x14ac:dyDescent="0.25">
      <c r="A4393" s="10">
        <v>36646</v>
      </c>
      <c r="B4393" s="11" t="s">
        <v>8</v>
      </c>
      <c r="C4393" s="11" t="s">
        <v>9</v>
      </c>
      <c r="D4393" s="11" t="s">
        <v>10</v>
      </c>
      <c r="E4393" s="13" t="s">
        <v>13</v>
      </c>
      <c r="F4393" s="11" t="s">
        <v>71</v>
      </c>
      <c r="G4393" s="11" t="s">
        <v>575</v>
      </c>
      <c r="H4393" s="13">
        <v>2648.5</v>
      </c>
    </row>
    <row r="4394" spans="1:8" x14ac:dyDescent="0.25">
      <c r="A4394" s="10">
        <v>36646</v>
      </c>
      <c r="B4394" s="11" t="s">
        <v>8</v>
      </c>
      <c r="C4394" s="11" t="s">
        <v>9</v>
      </c>
      <c r="D4394" s="11" t="s">
        <v>10</v>
      </c>
      <c r="E4394" s="13" t="s">
        <v>13</v>
      </c>
      <c r="F4394" s="11" t="s">
        <v>71</v>
      </c>
      <c r="G4394" s="11" t="s">
        <v>69</v>
      </c>
      <c r="H4394" s="13">
        <v>7803.8</v>
      </c>
    </row>
    <row r="4395" spans="1:8" x14ac:dyDescent="0.25">
      <c r="A4395" s="10">
        <v>36646</v>
      </c>
      <c r="B4395" s="11" t="s">
        <v>8</v>
      </c>
      <c r="C4395" s="11" t="s">
        <v>9</v>
      </c>
      <c r="D4395" s="11" t="s">
        <v>10</v>
      </c>
      <c r="E4395" s="13" t="s">
        <v>13</v>
      </c>
      <c r="F4395" s="11" t="s">
        <v>71</v>
      </c>
      <c r="G4395" s="11" t="s">
        <v>230</v>
      </c>
      <c r="H4395" s="13">
        <v>799.6</v>
      </c>
    </row>
    <row r="4396" spans="1:8" x14ac:dyDescent="0.25">
      <c r="A4396" s="10">
        <v>36646</v>
      </c>
      <c r="B4396" s="11" t="s">
        <v>8</v>
      </c>
      <c r="C4396" s="11" t="s">
        <v>9</v>
      </c>
      <c r="D4396" s="11" t="s">
        <v>10</v>
      </c>
      <c r="E4396" s="13" t="s">
        <v>13</v>
      </c>
      <c r="F4396" s="11" t="s">
        <v>71</v>
      </c>
      <c r="G4396" s="11" t="s">
        <v>200</v>
      </c>
      <c r="H4396" s="13">
        <v>3260</v>
      </c>
    </row>
    <row r="4397" spans="1:8" x14ac:dyDescent="0.25">
      <c r="A4397" s="10">
        <v>36646</v>
      </c>
      <c r="B4397" s="11" t="s">
        <v>8</v>
      </c>
      <c r="C4397" s="11" t="s">
        <v>9</v>
      </c>
      <c r="D4397" s="11" t="s">
        <v>10</v>
      </c>
      <c r="E4397" s="13" t="s">
        <v>13</v>
      </c>
      <c r="F4397" s="11" t="s">
        <v>71</v>
      </c>
      <c r="G4397" s="11" t="s">
        <v>117</v>
      </c>
      <c r="H4397" s="13">
        <v>3823.5</v>
      </c>
    </row>
    <row r="4398" spans="1:8" x14ac:dyDescent="0.25">
      <c r="A4398" s="10">
        <v>36646</v>
      </c>
      <c r="B4398" s="11" t="s">
        <v>8</v>
      </c>
      <c r="C4398" s="11" t="s">
        <v>9</v>
      </c>
      <c r="D4398" s="11" t="s">
        <v>10</v>
      </c>
      <c r="E4398" s="13" t="s">
        <v>13</v>
      </c>
      <c r="F4398" s="11" t="s">
        <v>161</v>
      </c>
      <c r="G4398" s="11" t="s">
        <v>581</v>
      </c>
      <c r="H4398" s="13">
        <v>1645</v>
      </c>
    </row>
    <row r="4399" spans="1:8" x14ac:dyDescent="0.25">
      <c r="A4399" s="10">
        <v>36646</v>
      </c>
      <c r="B4399" s="11" t="s">
        <v>8</v>
      </c>
      <c r="C4399" s="11" t="s">
        <v>9</v>
      </c>
      <c r="D4399" s="11" t="s">
        <v>10</v>
      </c>
      <c r="E4399" s="13" t="s">
        <v>13</v>
      </c>
      <c r="F4399" s="11" t="s">
        <v>161</v>
      </c>
      <c r="G4399" s="11" t="s">
        <v>162</v>
      </c>
      <c r="H4399" s="13">
        <v>2644.5</v>
      </c>
    </row>
    <row r="4400" spans="1:8" x14ac:dyDescent="0.25">
      <c r="A4400" s="10">
        <v>36646</v>
      </c>
      <c r="B4400" s="11" t="s">
        <v>8</v>
      </c>
      <c r="C4400" s="11" t="s">
        <v>9</v>
      </c>
      <c r="D4400" s="11" t="s">
        <v>10</v>
      </c>
      <c r="E4400" s="13" t="s">
        <v>13</v>
      </c>
      <c r="F4400" s="11" t="s">
        <v>161</v>
      </c>
      <c r="G4400" s="11" t="s">
        <v>582</v>
      </c>
      <c r="H4400" s="13">
        <v>1607.3</v>
      </c>
    </row>
    <row r="4401" spans="1:8" x14ac:dyDescent="0.25">
      <c r="A4401" s="10">
        <v>36646</v>
      </c>
      <c r="B4401" s="11" t="s">
        <v>8</v>
      </c>
      <c r="C4401" s="11" t="s">
        <v>9</v>
      </c>
      <c r="D4401" s="11" t="s">
        <v>10</v>
      </c>
      <c r="E4401" s="13" t="s">
        <v>13</v>
      </c>
      <c r="F4401" s="11" t="s">
        <v>161</v>
      </c>
      <c r="G4401" s="11" t="s">
        <v>167</v>
      </c>
      <c r="H4401" s="13">
        <v>8597.7000000000007</v>
      </c>
    </row>
    <row r="4402" spans="1:8" x14ac:dyDescent="0.25">
      <c r="A4402" s="10">
        <v>36646</v>
      </c>
      <c r="B4402" s="11" t="s">
        <v>8</v>
      </c>
      <c r="C4402" s="11" t="s">
        <v>9</v>
      </c>
      <c r="D4402" s="11" t="s">
        <v>10</v>
      </c>
      <c r="E4402" s="13" t="s">
        <v>13</v>
      </c>
      <c r="F4402" s="11" t="s">
        <v>571</v>
      </c>
      <c r="G4402" s="11" t="s">
        <v>364</v>
      </c>
      <c r="H4402" s="13">
        <v>830</v>
      </c>
    </row>
    <row r="4403" spans="1:8" x14ac:dyDescent="0.25">
      <c r="A4403" s="10">
        <v>36646</v>
      </c>
      <c r="B4403" s="11" t="s">
        <v>8</v>
      </c>
      <c r="C4403" s="11" t="s">
        <v>9</v>
      </c>
      <c r="D4403" s="11" t="s">
        <v>10</v>
      </c>
      <c r="E4403" s="13" t="s">
        <v>13</v>
      </c>
      <c r="F4403" s="11" t="s">
        <v>571</v>
      </c>
      <c r="G4403" s="11" t="s">
        <v>133</v>
      </c>
      <c r="H4403" s="13">
        <v>3799.9</v>
      </c>
    </row>
    <row r="4404" spans="1:8" x14ac:dyDescent="0.25">
      <c r="A4404" s="10">
        <v>36646</v>
      </c>
      <c r="B4404" s="11" t="s">
        <v>8</v>
      </c>
      <c r="C4404" s="11" t="s">
        <v>9</v>
      </c>
      <c r="D4404" s="11" t="s">
        <v>10</v>
      </c>
      <c r="E4404" s="13" t="s">
        <v>13</v>
      </c>
      <c r="F4404" s="11" t="s">
        <v>571</v>
      </c>
      <c r="G4404" s="11" t="s">
        <v>572</v>
      </c>
      <c r="H4404" s="13">
        <v>4389.7</v>
      </c>
    </row>
    <row r="4405" spans="1:8" x14ac:dyDescent="0.25">
      <c r="A4405" s="10">
        <v>36646</v>
      </c>
      <c r="B4405" s="11" t="s">
        <v>8</v>
      </c>
      <c r="C4405" s="11" t="s">
        <v>9</v>
      </c>
      <c r="D4405" s="11" t="s">
        <v>10</v>
      </c>
      <c r="E4405" s="13" t="s">
        <v>13</v>
      </c>
      <c r="F4405" s="11" t="s">
        <v>138</v>
      </c>
      <c r="G4405" s="11" t="s">
        <v>205</v>
      </c>
      <c r="H4405" s="13">
        <v>7466.8</v>
      </c>
    </row>
    <row r="4406" spans="1:8" x14ac:dyDescent="0.25">
      <c r="A4406" s="10">
        <v>36646</v>
      </c>
      <c r="B4406" s="11" t="s">
        <v>8</v>
      </c>
      <c r="C4406" s="11" t="s">
        <v>9</v>
      </c>
      <c r="D4406" s="11" t="s">
        <v>10</v>
      </c>
      <c r="E4406" s="13" t="s">
        <v>13</v>
      </c>
      <c r="F4406" s="11" t="s">
        <v>138</v>
      </c>
      <c r="G4406" s="11" t="s">
        <v>583</v>
      </c>
      <c r="H4406" s="13">
        <v>402.2</v>
      </c>
    </row>
    <row r="4407" spans="1:8" x14ac:dyDescent="0.25">
      <c r="A4407" s="10">
        <v>36646</v>
      </c>
      <c r="B4407" s="11" t="s">
        <v>8</v>
      </c>
      <c r="C4407" s="11" t="s">
        <v>9</v>
      </c>
      <c r="D4407" s="11" t="s">
        <v>10</v>
      </c>
      <c r="E4407" s="13" t="s">
        <v>13</v>
      </c>
      <c r="F4407" s="11" t="s">
        <v>138</v>
      </c>
      <c r="G4407" s="11" t="s">
        <v>584</v>
      </c>
      <c r="H4407" s="13">
        <v>505</v>
      </c>
    </row>
    <row r="4408" spans="1:8" x14ac:dyDescent="0.25">
      <c r="A4408" s="10">
        <v>36646</v>
      </c>
      <c r="B4408" s="11" t="s">
        <v>8</v>
      </c>
      <c r="C4408" s="11" t="s">
        <v>9</v>
      </c>
      <c r="D4408" s="11" t="s">
        <v>10</v>
      </c>
      <c r="E4408" s="13" t="s">
        <v>13</v>
      </c>
      <c r="F4408" s="11" t="s">
        <v>138</v>
      </c>
      <c r="G4408" s="11" t="s">
        <v>139</v>
      </c>
      <c r="H4408" s="13">
        <v>3009.5</v>
      </c>
    </row>
    <row r="4409" spans="1:8" x14ac:dyDescent="0.25">
      <c r="A4409" s="10">
        <v>36646</v>
      </c>
      <c r="B4409" s="11" t="s">
        <v>8</v>
      </c>
      <c r="C4409" s="11" t="s">
        <v>9</v>
      </c>
      <c r="D4409" s="11" t="s">
        <v>10</v>
      </c>
      <c r="E4409" s="13" t="s">
        <v>13</v>
      </c>
      <c r="F4409" s="11" t="s">
        <v>138</v>
      </c>
      <c r="G4409" s="11" t="s">
        <v>585</v>
      </c>
      <c r="H4409" s="13">
        <v>1210</v>
      </c>
    </row>
    <row r="4410" spans="1:8" x14ac:dyDescent="0.25">
      <c r="A4410" s="10">
        <v>36646</v>
      </c>
      <c r="B4410" s="11" t="s">
        <v>8</v>
      </c>
      <c r="C4410" s="11" t="s">
        <v>9</v>
      </c>
      <c r="D4410" s="11" t="s">
        <v>10</v>
      </c>
      <c r="E4410" s="13" t="s">
        <v>13</v>
      </c>
      <c r="F4410" s="11" t="s">
        <v>111</v>
      </c>
      <c r="G4410" s="11" t="s">
        <v>112</v>
      </c>
      <c r="H4410" s="13">
        <v>10053.6</v>
      </c>
    </row>
    <row r="4411" spans="1:8" x14ac:dyDescent="0.25">
      <c r="A4411" s="10">
        <v>36646</v>
      </c>
      <c r="B4411" s="11" t="s">
        <v>8</v>
      </c>
      <c r="C4411" s="11" t="s">
        <v>9</v>
      </c>
      <c r="D4411" s="11" t="s">
        <v>10</v>
      </c>
      <c r="E4411" s="13" t="s">
        <v>13</v>
      </c>
      <c r="F4411" s="11" t="s">
        <v>111</v>
      </c>
      <c r="G4411" s="11" t="s">
        <v>267</v>
      </c>
      <c r="H4411" s="13">
        <v>3677.9</v>
      </c>
    </row>
    <row r="4412" spans="1:8" x14ac:dyDescent="0.25">
      <c r="A4412" s="10">
        <v>36646</v>
      </c>
      <c r="B4412" s="11" t="s">
        <v>8</v>
      </c>
      <c r="C4412" s="11" t="s">
        <v>9</v>
      </c>
      <c r="D4412" s="11" t="s">
        <v>10</v>
      </c>
      <c r="E4412" s="13" t="s">
        <v>13</v>
      </c>
      <c r="F4412" s="11" t="s">
        <v>111</v>
      </c>
      <c r="G4412" s="11" t="s">
        <v>614</v>
      </c>
      <c r="H4412" s="13">
        <v>300</v>
      </c>
    </row>
    <row r="4413" spans="1:8" x14ac:dyDescent="0.25">
      <c r="A4413" s="10">
        <v>36646</v>
      </c>
      <c r="B4413" s="11" t="s">
        <v>8</v>
      </c>
      <c r="C4413" s="11" t="s">
        <v>9</v>
      </c>
      <c r="D4413" s="11" t="s">
        <v>10</v>
      </c>
      <c r="E4413" s="13" t="s">
        <v>13</v>
      </c>
      <c r="F4413" s="11" t="s">
        <v>111</v>
      </c>
      <c r="G4413" s="11" t="s">
        <v>356</v>
      </c>
      <c r="H4413" s="13">
        <v>2064.9</v>
      </c>
    </row>
    <row r="4414" spans="1:8" x14ac:dyDescent="0.25">
      <c r="A4414" s="10">
        <v>36646</v>
      </c>
      <c r="B4414" s="11" t="s">
        <v>8</v>
      </c>
      <c r="C4414" s="11" t="s">
        <v>9</v>
      </c>
      <c r="D4414" s="11" t="s">
        <v>10</v>
      </c>
      <c r="E4414" s="13" t="s">
        <v>13</v>
      </c>
      <c r="F4414" s="11" t="s">
        <v>111</v>
      </c>
      <c r="G4414" s="11" t="s">
        <v>586</v>
      </c>
      <c r="H4414" s="13">
        <v>725</v>
      </c>
    </row>
    <row r="4415" spans="1:8" x14ac:dyDescent="0.25">
      <c r="A4415" s="10">
        <v>36646</v>
      </c>
      <c r="B4415" s="11" t="s">
        <v>8</v>
      </c>
      <c r="C4415" s="11" t="s">
        <v>9</v>
      </c>
      <c r="D4415" s="11" t="s">
        <v>10</v>
      </c>
      <c r="E4415" s="13" t="s">
        <v>13</v>
      </c>
      <c r="F4415" s="11" t="s">
        <v>248</v>
      </c>
      <c r="G4415" s="11" t="s">
        <v>262</v>
      </c>
      <c r="H4415" s="13">
        <v>8864.9</v>
      </c>
    </row>
    <row r="4416" spans="1:8" x14ac:dyDescent="0.25">
      <c r="A4416" s="10">
        <v>36646</v>
      </c>
      <c r="B4416" s="11" t="s">
        <v>8</v>
      </c>
      <c r="C4416" s="11" t="s">
        <v>9</v>
      </c>
      <c r="D4416" s="11" t="s">
        <v>10</v>
      </c>
      <c r="E4416" s="13" t="s">
        <v>13</v>
      </c>
      <c r="F4416" s="11" t="s">
        <v>248</v>
      </c>
      <c r="G4416" s="11" t="s">
        <v>587</v>
      </c>
      <c r="H4416" s="13">
        <v>4690</v>
      </c>
    </row>
    <row r="4417" spans="1:8" x14ac:dyDescent="0.25">
      <c r="A4417" s="10">
        <v>36646</v>
      </c>
      <c r="B4417" s="11" t="s">
        <v>8</v>
      </c>
      <c r="C4417" s="11" t="s">
        <v>9</v>
      </c>
      <c r="D4417" s="11" t="s">
        <v>10</v>
      </c>
      <c r="E4417" s="13" t="s">
        <v>13</v>
      </c>
      <c r="F4417" s="11" t="s">
        <v>248</v>
      </c>
      <c r="G4417" s="11" t="s">
        <v>588</v>
      </c>
      <c r="H4417" s="13">
        <v>3936.2</v>
      </c>
    </row>
    <row r="4418" spans="1:8" x14ac:dyDescent="0.25">
      <c r="A4418" s="10">
        <v>36646</v>
      </c>
      <c r="B4418" s="11" t="s">
        <v>8</v>
      </c>
      <c r="C4418" s="11" t="s">
        <v>9</v>
      </c>
      <c r="D4418" s="11" t="s">
        <v>10</v>
      </c>
      <c r="E4418" s="13" t="s">
        <v>13</v>
      </c>
      <c r="F4418" s="11" t="s">
        <v>248</v>
      </c>
      <c r="G4418" s="11" t="s">
        <v>43</v>
      </c>
      <c r="H4418" s="13">
        <v>2599.4</v>
      </c>
    </row>
    <row r="4419" spans="1:8" x14ac:dyDescent="0.25">
      <c r="A4419" s="10">
        <v>36646</v>
      </c>
      <c r="B4419" s="11" t="s">
        <v>8</v>
      </c>
      <c r="C4419" s="11" t="s">
        <v>9</v>
      </c>
      <c r="D4419" s="11" t="s">
        <v>10</v>
      </c>
      <c r="E4419" s="13" t="s">
        <v>13</v>
      </c>
      <c r="F4419" s="11" t="s">
        <v>19</v>
      </c>
      <c r="G4419" s="11" t="s">
        <v>589</v>
      </c>
      <c r="H4419" s="13">
        <v>1480</v>
      </c>
    </row>
    <row r="4420" spans="1:8" x14ac:dyDescent="0.25">
      <c r="A4420" s="10">
        <v>36646</v>
      </c>
      <c r="B4420" s="11" t="s">
        <v>8</v>
      </c>
      <c r="C4420" s="11" t="s">
        <v>9</v>
      </c>
      <c r="D4420" s="11" t="s">
        <v>10</v>
      </c>
      <c r="E4420" s="13" t="s">
        <v>13</v>
      </c>
      <c r="F4420" s="11" t="s">
        <v>19</v>
      </c>
      <c r="G4420" s="11" t="s">
        <v>573</v>
      </c>
      <c r="H4420" s="13">
        <v>17163.8</v>
      </c>
    </row>
    <row r="4421" spans="1:8" x14ac:dyDescent="0.25">
      <c r="A4421" s="10">
        <v>36646</v>
      </c>
      <c r="B4421" s="11" t="s">
        <v>8</v>
      </c>
      <c r="C4421" s="11" t="s">
        <v>9</v>
      </c>
      <c r="D4421" s="11" t="s">
        <v>10</v>
      </c>
      <c r="E4421" s="13" t="s">
        <v>13</v>
      </c>
      <c r="F4421" s="11" t="s">
        <v>19</v>
      </c>
      <c r="G4421" s="11" t="s">
        <v>590</v>
      </c>
      <c r="H4421" s="13">
        <v>2135</v>
      </c>
    </row>
    <row r="4422" spans="1:8" x14ac:dyDescent="0.25">
      <c r="A4422" s="10">
        <v>36646</v>
      </c>
      <c r="B4422" s="11" t="s">
        <v>8</v>
      </c>
      <c r="C4422" s="11" t="s">
        <v>9</v>
      </c>
      <c r="D4422" s="11" t="s">
        <v>10</v>
      </c>
      <c r="E4422" s="13" t="s">
        <v>13</v>
      </c>
      <c r="F4422" s="11" t="s">
        <v>19</v>
      </c>
      <c r="G4422" s="11" t="s">
        <v>574</v>
      </c>
      <c r="H4422" s="13">
        <v>14655.1</v>
      </c>
    </row>
    <row r="4423" spans="1:8" x14ac:dyDescent="0.25">
      <c r="A4423" s="10">
        <v>36646</v>
      </c>
      <c r="B4423" s="11" t="s">
        <v>8</v>
      </c>
      <c r="C4423" s="11" t="s">
        <v>9</v>
      </c>
      <c r="D4423" s="11" t="s">
        <v>10</v>
      </c>
      <c r="E4423" s="13" t="s">
        <v>13</v>
      </c>
      <c r="F4423" s="11" t="s">
        <v>19</v>
      </c>
      <c r="G4423" s="11" t="s">
        <v>21</v>
      </c>
      <c r="H4423" s="13">
        <v>2285</v>
      </c>
    </row>
    <row r="4424" spans="1:8" x14ac:dyDescent="0.25">
      <c r="A4424" s="10">
        <v>36646</v>
      </c>
      <c r="B4424" s="11" t="s">
        <v>8</v>
      </c>
      <c r="C4424" s="11" t="s">
        <v>9</v>
      </c>
      <c r="D4424" s="11" t="s">
        <v>10</v>
      </c>
      <c r="E4424" s="13" t="s">
        <v>13</v>
      </c>
      <c r="F4424" s="11" t="s">
        <v>591</v>
      </c>
      <c r="G4424" s="11" t="s">
        <v>608</v>
      </c>
      <c r="H4424" s="13">
        <v>475</v>
      </c>
    </row>
    <row r="4425" spans="1:8" x14ac:dyDescent="0.25">
      <c r="A4425" s="10">
        <v>36646</v>
      </c>
      <c r="B4425" s="11" t="s">
        <v>8</v>
      </c>
      <c r="C4425" s="11" t="s">
        <v>9</v>
      </c>
      <c r="D4425" s="11" t="s">
        <v>10</v>
      </c>
      <c r="E4425" s="13" t="s">
        <v>13</v>
      </c>
      <c r="F4425" s="11" t="s">
        <v>591</v>
      </c>
      <c r="G4425" s="11" t="s">
        <v>592</v>
      </c>
      <c r="H4425" s="13">
        <v>2060</v>
      </c>
    </row>
    <row r="4426" spans="1:8" x14ac:dyDescent="0.25">
      <c r="A4426" s="10">
        <v>36646</v>
      </c>
      <c r="B4426" s="11" t="s">
        <v>8</v>
      </c>
      <c r="C4426" s="11" t="s">
        <v>9</v>
      </c>
      <c r="D4426" s="11" t="s">
        <v>10</v>
      </c>
      <c r="E4426" s="13" t="s">
        <v>13</v>
      </c>
      <c r="F4426" s="11" t="s">
        <v>34</v>
      </c>
      <c r="G4426" s="11" t="s">
        <v>593</v>
      </c>
      <c r="H4426" s="13">
        <v>117.5</v>
      </c>
    </row>
    <row r="4427" spans="1:8" x14ac:dyDescent="0.25">
      <c r="A4427" s="10">
        <v>36646</v>
      </c>
      <c r="B4427" s="11" t="s">
        <v>8</v>
      </c>
      <c r="C4427" s="11" t="s">
        <v>9</v>
      </c>
      <c r="D4427" s="11" t="s">
        <v>10</v>
      </c>
      <c r="E4427" s="13" t="s">
        <v>13</v>
      </c>
      <c r="F4427" s="11" t="s">
        <v>34</v>
      </c>
      <c r="G4427" s="11" t="s">
        <v>171</v>
      </c>
      <c r="H4427" s="13">
        <v>2046.9</v>
      </c>
    </row>
    <row r="4428" spans="1:8" x14ac:dyDescent="0.25">
      <c r="A4428" s="10">
        <v>36646</v>
      </c>
      <c r="B4428" s="11" t="s">
        <v>8</v>
      </c>
      <c r="C4428" s="11" t="s">
        <v>9</v>
      </c>
      <c r="D4428" s="11" t="s">
        <v>10</v>
      </c>
      <c r="E4428" s="13" t="s">
        <v>13</v>
      </c>
      <c r="F4428" s="11" t="s">
        <v>34</v>
      </c>
      <c r="G4428" s="11" t="s">
        <v>57</v>
      </c>
      <c r="H4428" s="13">
        <v>4187.3999999999996</v>
      </c>
    </row>
    <row r="4429" spans="1:8" x14ac:dyDescent="0.25">
      <c r="A4429" s="10">
        <v>36646</v>
      </c>
      <c r="B4429" s="11" t="s">
        <v>8</v>
      </c>
      <c r="C4429" s="11" t="s">
        <v>9</v>
      </c>
      <c r="D4429" s="11" t="s">
        <v>10</v>
      </c>
      <c r="E4429" s="13" t="s">
        <v>13</v>
      </c>
      <c r="F4429" s="11" t="s">
        <v>34</v>
      </c>
      <c r="G4429" s="11" t="s">
        <v>47</v>
      </c>
      <c r="H4429" s="13">
        <v>2638.1</v>
      </c>
    </row>
    <row r="4430" spans="1:8" x14ac:dyDescent="0.25">
      <c r="A4430" s="10">
        <v>36646</v>
      </c>
      <c r="B4430" s="11" t="s">
        <v>8</v>
      </c>
      <c r="C4430" s="11" t="s">
        <v>9</v>
      </c>
      <c r="D4430" s="11" t="s">
        <v>10</v>
      </c>
      <c r="E4430" s="13" t="s">
        <v>13</v>
      </c>
      <c r="F4430" s="11" t="s">
        <v>34</v>
      </c>
      <c r="G4430" s="11" t="s">
        <v>36</v>
      </c>
      <c r="H4430" s="13">
        <v>8781</v>
      </c>
    </row>
    <row r="4431" spans="1:8" x14ac:dyDescent="0.25">
      <c r="A4431" s="10">
        <v>36646</v>
      </c>
      <c r="B4431" s="11" t="s">
        <v>8</v>
      </c>
      <c r="C4431" s="11" t="s">
        <v>9</v>
      </c>
      <c r="D4431" s="11" t="s">
        <v>10</v>
      </c>
      <c r="E4431" s="13" t="s">
        <v>13</v>
      </c>
      <c r="F4431" s="11" t="s">
        <v>42</v>
      </c>
      <c r="G4431" s="11" t="s">
        <v>594</v>
      </c>
      <c r="H4431" s="13">
        <v>5849.2</v>
      </c>
    </row>
    <row r="4432" spans="1:8" x14ac:dyDescent="0.25">
      <c r="A4432" s="10">
        <v>36646</v>
      </c>
      <c r="B4432" s="11" t="s">
        <v>8</v>
      </c>
      <c r="C4432" s="11" t="s">
        <v>9</v>
      </c>
      <c r="D4432" s="11" t="s">
        <v>10</v>
      </c>
      <c r="E4432" s="13" t="s">
        <v>13</v>
      </c>
      <c r="F4432" s="11" t="s">
        <v>42</v>
      </c>
      <c r="G4432" s="11" t="s">
        <v>595</v>
      </c>
      <c r="H4432" s="13">
        <v>3841</v>
      </c>
    </row>
    <row r="4433" spans="1:8" x14ac:dyDescent="0.25">
      <c r="A4433" s="10">
        <v>36646</v>
      </c>
      <c r="B4433" s="11" t="s">
        <v>8</v>
      </c>
      <c r="C4433" s="11" t="s">
        <v>9</v>
      </c>
      <c r="D4433" s="11" t="s">
        <v>10</v>
      </c>
      <c r="E4433" s="13" t="s">
        <v>13</v>
      </c>
      <c r="F4433" s="11" t="s">
        <v>14</v>
      </c>
      <c r="G4433" s="11" t="s">
        <v>94</v>
      </c>
      <c r="H4433" s="13">
        <v>5122.7</v>
      </c>
    </row>
    <row r="4434" spans="1:8" x14ac:dyDescent="0.25">
      <c r="A4434" s="10">
        <v>36646</v>
      </c>
      <c r="B4434" s="11" t="s">
        <v>8</v>
      </c>
      <c r="C4434" s="11" t="s">
        <v>9</v>
      </c>
      <c r="D4434" s="11" t="s">
        <v>10</v>
      </c>
      <c r="E4434" s="13" t="s">
        <v>13</v>
      </c>
      <c r="F4434" s="11" t="s">
        <v>14</v>
      </c>
      <c r="G4434" s="11" t="s">
        <v>596</v>
      </c>
      <c r="H4434" s="13">
        <v>5762.9</v>
      </c>
    </row>
    <row r="4435" spans="1:8" x14ac:dyDescent="0.25">
      <c r="A4435" s="10">
        <v>36646</v>
      </c>
      <c r="B4435" s="11" t="s">
        <v>8</v>
      </c>
      <c r="C4435" s="11" t="s">
        <v>9</v>
      </c>
      <c r="D4435" s="11" t="s">
        <v>10</v>
      </c>
      <c r="E4435" s="13" t="s">
        <v>13</v>
      </c>
      <c r="F4435" s="11" t="s">
        <v>14</v>
      </c>
      <c r="G4435" s="11" t="s">
        <v>597</v>
      </c>
      <c r="H4435" s="13">
        <v>1205</v>
      </c>
    </row>
    <row r="4436" spans="1:8" x14ac:dyDescent="0.25">
      <c r="A4436" s="10">
        <v>36646</v>
      </c>
      <c r="B4436" s="11" t="s">
        <v>8</v>
      </c>
      <c r="C4436" s="11" t="s">
        <v>9</v>
      </c>
      <c r="D4436" s="11" t="s">
        <v>10</v>
      </c>
      <c r="E4436" s="13" t="s">
        <v>13</v>
      </c>
      <c r="F4436" s="11" t="s">
        <v>11</v>
      </c>
      <c r="G4436" s="11" t="s">
        <v>598</v>
      </c>
      <c r="H4436" s="13">
        <v>4582.3</v>
      </c>
    </row>
    <row r="4437" spans="1:8" x14ac:dyDescent="0.25">
      <c r="A4437" s="10">
        <v>36646</v>
      </c>
      <c r="B4437" s="11" t="s">
        <v>8</v>
      </c>
      <c r="C4437" s="11" t="s">
        <v>9</v>
      </c>
      <c r="D4437" s="11" t="s">
        <v>10</v>
      </c>
      <c r="E4437" s="13" t="s">
        <v>13</v>
      </c>
      <c r="F4437" s="11" t="s">
        <v>11</v>
      </c>
      <c r="G4437" s="11" t="s">
        <v>150</v>
      </c>
      <c r="H4437" s="13">
        <v>15676</v>
      </c>
    </row>
    <row r="4438" spans="1:8" x14ac:dyDescent="0.25">
      <c r="A4438" s="10">
        <v>36646</v>
      </c>
      <c r="B4438" s="11" t="s">
        <v>8</v>
      </c>
      <c r="C4438" s="11" t="s">
        <v>9</v>
      </c>
      <c r="D4438" s="11" t="s">
        <v>10</v>
      </c>
      <c r="E4438" s="13" t="s">
        <v>13</v>
      </c>
      <c r="F4438" s="11" t="s">
        <v>11</v>
      </c>
      <c r="G4438" s="11" t="s">
        <v>576</v>
      </c>
      <c r="H4438" s="13">
        <v>31676.9</v>
      </c>
    </row>
    <row r="4439" spans="1:8" x14ac:dyDescent="0.25">
      <c r="A4439" s="10">
        <v>36646</v>
      </c>
      <c r="B4439" s="11" t="s">
        <v>8</v>
      </c>
      <c r="C4439" s="11" t="s">
        <v>9</v>
      </c>
      <c r="D4439" s="11" t="s">
        <v>10</v>
      </c>
      <c r="E4439" s="13" t="s">
        <v>13</v>
      </c>
      <c r="F4439" s="11" t="s">
        <v>126</v>
      </c>
      <c r="G4439" s="11" t="s">
        <v>599</v>
      </c>
      <c r="H4439" s="13">
        <v>4052</v>
      </c>
    </row>
    <row r="4440" spans="1:8" x14ac:dyDescent="0.25">
      <c r="A4440" s="10">
        <v>36646</v>
      </c>
      <c r="B4440" s="11" t="s">
        <v>8</v>
      </c>
      <c r="C4440" s="11" t="s">
        <v>9</v>
      </c>
      <c r="D4440" s="11" t="s">
        <v>10</v>
      </c>
      <c r="E4440" s="13" t="s">
        <v>13</v>
      </c>
      <c r="F4440" s="11" t="s">
        <v>126</v>
      </c>
      <c r="G4440" s="11" t="s">
        <v>613</v>
      </c>
      <c r="H4440" s="13">
        <v>100</v>
      </c>
    </row>
    <row r="4441" spans="1:8" x14ac:dyDescent="0.25">
      <c r="A4441" s="10">
        <v>36646</v>
      </c>
      <c r="B4441" s="11" t="s">
        <v>8</v>
      </c>
      <c r="C4441" s="11" t="s">
        <v>9</v>
      </c>
      <c r="D4441" s="11" t="s">
        <v>10</v>
      </c>
      <c r="E4441" s="13" t="s">
        <v>13</v>
      </c>
      <c r="F4441" s="11" t="s">
        <v>126</v>
      </c>
      <c r="G4441" s="11" t="s">
        <v>570</v>
      </c>
      <c r="H4441" s="13">
        <v>1345</v>
      </c>
    </row>
    <row r="4442" spans="1:8" x14ac:dyDescent="0.25">
      <c r="A4442" s="10">
        <v>36646</v>
      </c>
      <c r="B4442" s="11" t="s">
        <v>8</v>
      </c>
      <c r="C4442" s="11" t="s">
        <v>9</v>
      </c>
      <c r="D4442" s="11" t="s">
        <v>10</v>
      </c>
      <c r="E4442" s="13" t="s">
        <v>188</v>
      </c>
      <c r="F4442" s="11" t="s">
        <v>188</v>
      </c>
      <c r="G4442" s="11" t="s">
        <v>602</v>
      </c>
      <c r="H4442" s="13">
        <v>1805</v>
      </c>
    </row>
    <row r="4443" spans="1:8" x14ac:dyDescent="0.25">
      <c r="A4443" s="10">
        <v>36646</v>
      </c>
      <c r="B4443" s="11" t="s">
        <v>8</v>
      </c>
      <c r="C4443" s="11" t="s">
        <v>9</v>
      </c>
      <c r="D4443" s="11" t="s">
        <v>10</v>
      </c>
      <c r="E4443" s="13" t="s">
        <v>188</v>
      </c>
      <c r="F4443" s="11" t="s">
        <v>188</v>
      </c>
      <c r="G4443" s="11" t="s">
        <v>187</v>
      </c>
      <c r="H4443" s="13">
        <v>5243.6</v>
      </c>
    </row>
    <row r="4444" spans="1:8" x14ac:dyDescent="0.25">
      <c r="A4444" s="10">
        <v>36646</v>
      </c>
      <c r="B4444" s="11" t="s">
        <v>8</v>
      </c>
      <c r="C4444" s="11" t="s">
        <v>463</v>
      </c>
      <c r="D4444" s="11" t="s">
        <v>464</v>
      </c>
      <c r="E4444" s="13" t="s">
        <v>89</v>
      </c>
      <c r="F4444" s="11" t="s">
        <v>102</v>
      </c>
      <c r="G4444" s="11" t="s">
        <v>103</v>
      </c>
      <c r="H4444" s="13">
        <v>340</v>
      </c>
    </row>
    <row r="4445" spans="1:8" x14ac:dyDescent="0.25">
      <c r="A4445" s="10">
        <v>36646</v>
      </c>
      <c r="B4445" s="11" t="s">
        <v>8</v>
      </c>
      <c r="C4445" s="11" t="s">
        <v>463</v>
      </c>
      <c r="D4445" s="11" t="s">
        <v>464</v>
      </c>
      <c r="E4445" s="13" t="s">
        <v>13</v>
      </c>
      <c r="F4445" s="11" t="s">
        <v>71</v>
      </c>
      <c r="G4445" s="11" t="s">
        <v>200</v>
      </c>
      <c r="H4445" s="13">
        <v>710</v>
      </c>
    </row>
    <row r="4446" spans="1:8" x14ac:dyDescent="0.25">
      <c r="A4446" s="10">
        <v>36646</v>
      </c>
      <c r="B4446" s="11" t="s">
        <v>8</v>
      </c>
      <c r="C4446" s="11" t="s">
        <v>463</v>
      </c>
      <c r="D4446" s="11" t="s">
        <v>464</v>
      </c>
      <c r="E4446" s="13" t="s">
        <v>13</v>
      </c>
      <c r="F4446" s="11" t="s">
        <v>248</v>
      </c>
      <c r="G4446" s="11" t="s">
        <v>262</v>
      </c>
      <c r="H4446" s="13">
        <v>135</v>
      </c>
    </row>
    <row r="4447" spans="1:8" x14ac:dyDescent="0.25">
      <c r="A4447" s="10">
        <v>36646</v>
      </c>
      <c r="B4447" s="11" t="s">
        <v>97</v>
      </c>
      <c r="C4447" s="11" t="s">
        <v>98</v>
      </c>
      <c r="D4447" s="11" t="s">
        <v>462</v>
      </c>
      <c r="E4447" s="13" t="s">
        <v>13</v>
      </c>
      <c r="F4447" s="11" t="s">
        <v>126</v>
      </c>
      <c r="G4447" s="11" t="s">
        <v>570</v>
      </c>
      <c r="H4447" s="13">
        <v>587.9</v>
      </c>
    </row>
    <row r="4448" spans="1:8" x14ac:dyDescent="0.25">
      <c r="A4448" s="10">
        <v>36646</v>
      </c>
      <c r="B4448" s="11" t="s">
        <v>97</v>
      </c>
      <c r="C4448" s="11" t="s">
        <v>98</v>
      </c>
      <c r="D4448" s="11" t="s">
        <v>467</v>
      </c>
      <c r="E4448" s="13" t="s">
        <v>89</v>
      </c>
      <c r="F4448" s="11" t="s">
        <v>90</v>
      </c>
      <c r="G4448" s="11" t="s">
        <v>90</v>
      </c>
      <c r="H4448" s="13">
        <v>250</v>
      </c>
    </row>
    <row r="4449" spans="1:8" x14ac:dyDescent="0.25">
      <c r="A4449" s="10">
        <v>36646</v>
      </c>
      <c r="B4449" s="11" t="s">
        <v>97</v>
      </c>
      <c r="C4449" s="11" t="s">
        <v>67</v>
      </c>
      <c r="D4449" s="11" t="s">
        <v>500</v>
      </c>
      <c r="E4449" s="13" t="s">
        <v>13</v>
      </c>
      <c r="F4449" s="11" t="s">
        <v>19</v>
      </c>
      <c r="G4449" s="11" t="s">
        <v>574</v>
      </c>
      <c r="H4449" s="13">
        <v>100</v>
      </c>
    </row>
    <row r="4450" spans="1:8" x14ac:dyDescent="0.25">
      <c r="A4450" s="10">
        <v>36646</v>
      </c>
      <c r="B4450" s="11" t="s">
        <v>97</v>
      </c>
      <c r="C4450" s="11" t="s">
        <v>67</v>
      </c>
      <c r="D4450" s="11" t="s">
        <v>499</v>
      </c>
      <c r="E4450" s="13" t="s">
        <v>13</v>
      </c>
      <c r="F4450" s="11" t="s">
        <v>11</v>
      </c>
      <c r="G4450" s="11" t="s">
        <v>150</v>
      </c>
      <c r="H4450" s="13">
        <v>253.2</v>
      </c>
    </row>
    <row r="4451" spans="1:8" x14ac:dyDescent="0.25">
      <c r="A4451" s="10">
        <v>36646</v>
      </c>
      <c r="B4451" s="11" t="s">
        <v>97</v>
      </c>
      <c r="C4451" s="11" t="s">
        <v>67</v>
      </c>
      <c r="D4451" s="11" t="s">
        <v>499</v>
      </c>
      <c r="E4451" s="13" t="s">
        <v>13</v>
      </c>
      <c r="F4451" s="11" t="s">
        <v>11</v>
      </c>
      <c r="G4451" s="11" t="s">
        <v>576</v>
      </c>
      <c r="H4451" s="13">
        <v>391.6</v>
      </c>
    </row>
    <row r="4452" spans="1:8" x14ac:dyDescent="0.25">
      <c r="A4452" s="10">
        <v>36646</v>
      </c>
      <c r="B4452" s="11" t="s">
        <v>97</v>
      </c>
      <c r="C4452" s="11" t="s">
        <v>67</v>
      </c>
      <c r="D4452" s="11" t="s">
        <v>502</v>
      </c>
      <c r="E4452" s="13" t="s">
        <v>13</v>
      </c>
      <c r="F4452" s="11" t="s">
        <v>11</v>
      </c>
      <c r="G4452" s="11" t="s">
        <v>150</v>
      </c>
      <c r="H4452" s="13">
        <v>285</v>
      </c>
    </row>
    <row r="4453" spans="1:8" x14ac:dyDescent="0.25">
      <c r="A4453" s="10">
        <v>36646</v>
      </c>
      <c r="B4453" s="11" t="s">
        <v>97</v>
      </c>
      <c r="C4453" s="11" t="s">
        <v>130</v>
      </c>
      <c r="D4453" s="11" t="s">
        <v>288</v>
      </c>
      <c r="E4453" s="13" t="s">
        <v>13</v>
      </c>
      <c r="F4453" s="11" t="s">
        <v>11</v>
      </c>
      <c r="G4453" s="11" t="s">
        <v>576</v>
      </c>
      <c r="H4453" s="13">
        <v>318.39999999999998</v>
      </c>
    </row>
    <row r="4454" spans="1:8" x14ac:dyDescent="0.25">
      <c r="A4454" s="10">
        <v>36646</v>
      </c>
      <c r="B4454" s="11" t="s">
        <v>97</v>
      </c>
      <c r="C4454" s="11" t="s">
        <v>130</v>
      </c>
      <c r="D4454" s="11" t="s">
        <v>466</v>
      </c>
      <c r="E4454" s="13" t="s">
        <v>13</v>
      </c>
      <c r="F4454" s="11" t="s">
        <v>138</v>
      </c>
      <c r="G4454" s="11" t="s">
        <v>585</v>
      </c>
      <c r="H4454" s="13">
        <v>500</v>
      </c>
    </row>
    <row r="4455" spans="1:8" x14ac:dyDescent="0.25">
      <c r="A4455" s="10">
        <v>36677</v>
      </c>
      <c r="B4455" s="11" t="s">
        <v>8</v>
      </c>
      <c r="C4455" s="11" t="s">
        <v>67</v>
      </c>
      <c r="D4455" s="11" t="s">
        <v>459</v>
      </c>
      <c r="E4455" s="13" t="s">
        <v>89</v>
      </c>
      <c r="F4455" s="11" t="s">
        <v>577</v>
      </c>
      <c r="G4455" s="11" t="s">
        <v>609</v>
      </c>
      <c r="H4455" s="13">
        <v>135</v>
      </c>
    </row>
    <row r="4456" spans="1:8" x14ac:dyDescent="0.25">
      <c r="A4456" s="10">
        <v>36677</v>
      </c>
      <c r="B4456" s="11" t="s">
        <v>8</v>
      </c>
      <c r="C4456" s="11" t="s">
        <v>67</v>
      </c>
      <c r="D4456" s="11" t="s">
        <v>459</v>
      </c>
      <c r="E4456" s="13" t="s">
        <v>13</v>
      </c>
      <c r="F4456" s="11" t="s">
        <v>111</v>
      </c>
      <c r="G4456" s="11" t="s">
        <v>356</v>
      </c>
      <c r="H4456" s="13">
        <v>360</v>
      </c>
    </row>
    <row r="4457" spans="1:8" x14ac:dyDescent="0.25">
      <c r="A4457" s="10">
        <v>36677</v>
      </c>
      <c r="B4457" s="11" t="s">
        <v>8</v>
      </c>
      <c r="C4457" s="11" t="s">
        <v>67</v>
      </c>
      <c r="D4457" s="11" t="s">
        <v>455</v>
      </c>
      <c r="E4457" s="13" t="s">
        <v>13</v>
      </c>
      <c r="F4457" s="11" t="s">
        <v>126</v>
      </c>
      <c r="G4457" s="11" t="s">
        <v>570</v>
      </c>
      <c r="H4457" s="13">
        <v>315</v>
      </c>
    </row>
    <row r="4458" spans="1:8" x14ac:dyDescent="0.25">
      <c r="A4458" s="10">
        <v>36677</v>
      </c>
      <c r="B4458" s="11" t="s">
        <v>8</v>
      </c>
      <c r="C4458" s="11" t="s">
        <v>67</v>
      </c>
      <c r="D4458" s="11" t="s">
        <v>456</v>
      </c>
      <c r="E4458" s="13" t="s">
        <v>13</v>
      </c>
      <c r="F4458" s="11" t="s">
        <v>11</v>
      </c>
      <c r="G4458" s="11" t="s">
        <v>150</v>
      </c>
      <c r="H4458" s="13">
        <v>962</v>
      </c>
    </row>
    <row r="4459" spans="1:8" x14ac:dyDescent="0.25">
      <c r="A4459" s="10">
        <v>36677</v>
      </c>
      <c r="B4459" s="11" t="s">
        <v>8</v>
      </c>
      <c r="C4459" s="11" t="s">
        <v>67</v>
      </c>
      <c r="D4459" s="11" t="s">
        <v>68</v>
      </c>
      <c r="E4459" s="13" t="s">
        <v>13</v>
      </c>
      <c r="F4459" s="11" t="s">
        <v>161</v>
      </c>
      <c r="G4459" s="11" t="s">
        <v>167</v>
      </c>
      <c r="H4459" s="13">
        <v>100</v>
      </c>
    </row>
    <row r="4460" spans="1:8" x14ac:dyDescent="0.25">
      <c r="A4460" s="10">
        <v>36677</v>
      </c>
      <c r="B4460" s="11" t="s">
        <v>8</v>
      </c>
      <c r="C4460" s="11" t="s">
        <v>67</v>
      </c>
      <c r="D4460" s="11" t="s">
        <v>68</v>
      </c>
      <c r="E4460" s="13" t="s">
        <v>13</v>
      </c>
      <c r="F4460" s="11" t="s">
        <v>19</v>
      </c>
      <c r="G4460" s="11" t="s">
        <v>573</v>
      </c>
      <c r="H4460" s="13">
        <v>1534</v>
      </c>
    </row>
    <row r="4461" spans="1:8" x14ac:dyDescent="0.25">
      <c r="A4461" s="10">
        <v>36677</v>
      </c>
      <c r="B4461" s="11" t="s">
        <v>8</v>
      </c>
      <c r="C4461" s="11" t="s">
        <v>67</v>
      </c>
      <c r="D4461" s="11" t="s">
        <v>68</v>
      </c>
      <c r="E4461" s="13" t="s">
        <v>13</v>
      </c>
      <c r="F4461" s="11" t="s">
        <v>11</v>
      </c>
      <c r="G4461" s="11" t="s">
        <v>576</v>
      </c>
      <c r="H4461" s="13">
        <v>1019.6</v>
      </c>
    </row>
    <row r="4462" spans="1:8" x14ac:dyDescent="0.25">
      <c r="A4462" s="10">
        <v>36677</v>
      </c>
      <c r="B4462" s="11" t="s">
        <v>8</v>
      </c>
      <c r="C4462" s="11" t="s">
        <v>67</v>
      </c>
      <c r="D4462" s="11" t="s">
        <v>468</v>
      </c>
      <c r="E4462" s="13" t="s">
        <v>13</v>
      </c>
      <c r="F4462" s="11" t="s">
        <v>138</v>
      </c>
      <c r="G4462" s="11" t="s">
        <v>139</v>
      </c>
      <c r="H4462" s="13">
        <v>563.70000000000005</v>
      </c>
    </row>
    <row r="4463" spans="1:8" x14ac:dyDescent="0.25">
      <c r="A4463" s="10">
        <v>36677</v>
      </c>
      <c r="B4463" s="11" t="s">
        <v>8</v>
      </c>
      <c r="C4463" s="11" t="s">
        <v>67</v>
      </c>
      <c r="D4463" s="11" t="s">
        <v>1104</v>
      </c>
      <c r="E4463" s="13" t="s">
        <v>13</v>
      </c>
      <c r="F4463" s="11" t="s">
        <v>11</v>
      </c>
      <c r="G4463" s="11" t="s">
        <v>576</v>
      </c>
      <c r="H4463" s="13">
        <v>100</v>
      </c>
    </row>
    <row r="4464" spans="1:8" x14ac:dyDescent="0.25">
      <c r="A4464" s="10">
        <v>36677</v>
      </c>
      <c r="B4464" s="11" t="s">
        <v>8</v>
      </c>
      <c r="C4464" s="11" t="s">
        <v>67</v>
      </c>
      <c r="D4464" s="11" t="s">
        <v>457</v>
      </c>
      <c r="E4464" s="13" t="s">
        <v>13</v>
      </c>
      <c r="F4464" s="11" t="s">
        <v>126</v>
      </c>
      <c r="G4464" s="11" t="s">
        <v>570</v>
      </c>
      <c r="H4464" s="13">
        <v>475</v>
      </c>
    </row>
    <row r="4465" spans="1:8" x14ac:dyDescent="0.25">
      <c r="A4465" s="10">
        <v>36677</v>
      </c>
      <c r="B4465" s="11" t="s">
        <v>8</v>
      </c>
      <c r="C4465" s="11" t="s">
        <v>67</v>
      </c>
      <c r="D4465" s="11" t="s">
        <v>501</v>
      </c>
      <c r="E4465" s="13" t="s">
        <v>13</v>
      </c>
      <c r="F4465" s="11" t="s">
        <v>11</v>
      </c>
      <c r="G4465" s="11" t="s">
        <v>576</v>
      </c>
      <c r="H4465" s="13">
        <v>160</v>
      </c>
    </row>
    <row r="4466" spans="1:8" x14ac:dyDescent="0.25">
      <c r="A4466" s="10">
        <v>36677</v>
      </c>
      <c r="B4466" s="11" t="s">
        <v>8</v>
      </c>
      <c r="C4466" s="11" t="s">
        <v>67</v>
      </c>
      <c r="D4466" s="11" t="s">
        <v>328</v>
      </c>
      <c r="E4466" s="13" t="s">
        <v>13</v>
      </c>
      <c r="F4466" s="11" t="s">
        <v>71</v>
      </c>
      <c r="G4466" s="11" t="s">
        <v>69</v>
      </c>
      <c r="H4466" s="13">
        <v>664.4</v>
      </c>
    </row>
    <row r="4467" spans="1:8" x14ac:dyDescent="0.25">
      <c r="A4467" s="10">
        <v>36677</v>
      </c>
      <c r="B4467" s="11" t="s">
        <v>8</v>
      </c>
      <c r="C4467" s="11" t="s">
        <v>67</v>
      </c>
      <c r="D4467" s="11" t="s">
        <v>328</v>
      </c>
      <c r="E4467" s="13" t="s">
        <v>13</v>
      </c>
      <c r="F4467" s="11" t="s">
        <v>161</v>
      </c>
      <c r="G4467" s="11" t="s">
        <v>581</v>
      </c>
      <c r="H4467" s="13">
        <v>224</v>
      </c>
    </row>
    <row r="4468" spans="1:8" x14ac:dyDescent="0.25">
      <c r="A4468" s="10">
        <v>36677</v>
      </c>
      <c r="B4468" s="11" t="s">
        <v>8</v>
      </c>
      <c r="C4468" s="11" t="s">
        <v>67</v>
      </c>
      <c r="D4468" s="11" t="s">
        <v>328</v>
      </c>
      <c r="E4468" s="13" t="s">
        <v>13</v>
      </c>
      <c r="F4468" s="11" t="s">
        <v>571</v>
      </c>
      <c r="G4468" s="11" t="s">
        <v>572</v>
      </c>
      <c r="H4468" s="13">
        <v>338.1</v>
      </c>
    </row>
    <row r="4469" spans="1:8" x14ac:dyDescent="0.25">
      <c r="A4469" s="10">
        <v>36677</v>
      </c>
      <c r="B4469" s="11" t="s">
        <v>8</v>
      </c>
      <c r="C4469" s="11" t="s">
        <v>67</v>
      </c>
      <c r="D4469" s="11" t="s">
        <v>328</v>
      </c>
      <c r="E4469" s="13" t="s">
        <v>13</v>
      </c>
      <c r="F4469" s="11" t="s">
        <v>19</v>
      </c>
      <c r="G4469" s="11" t="s">
        <v>573</v>
      </c>
      <c r="H4469" s="13">
        <v>2796.4</v>
      </c>
    </row>
    <row r="4470" spans="1:8" x14ac:dyDescent="0.25">
      <c r="A4470" s="10">
        <v>36677</v>
      </c>
      <c r="B4470" s="11" t="s">
        <v>8</v>
      </c>
      <c r="C4470" s="11" t="s">
        <v>67</v>
      </c>
      <c r="D4470" s="11" t="s">
        <v>328</v>
      </c>
      <c r="E4470" s="13" t="s">
        <v>13</v>
      </c>
      <c r="F4470" s="11" t="s">
        <v>19</v>
      </c>
      <c r="G4470" s="11" t="s">
        <v>574</v>
      </c>
      <c r="H4470" s="13">
        <v>1550</v>
      </c>
    </row>
    <row r="4471" spans="1:8" x14ac:dyDescent="0.25">
      <c r="A4471" s="10">
        <v>36677</v>
      </c>
      <c r="B4471" s="11" t="s">
        <v>8</v>
      </c>
      <c r="C4471" s="11" t="s">
        <v>67</v>
      </c>
      <c r="D4471" s="11" t="s">
        <v>328</v>
      </c>
      <c r="E4471" s="13" t="s">
        <v>13</v>
      </c>
      <c r="F4471" s="11" t="s">
        <v>19</v>
      </c>
      <c r="G4471" s="11" t="s">
        <v>21</v>
      </c>
      <c r="H4471" s="13">
        <v>110</v>
      </c>
    </row>
    <row r="4472" spans="1:8" x14ac:dyDescent="0.25">
      <c r="A4472" s="10">
        <v>36677</v>
      </c>
      <c r="B4472" s="11" t="s">
        <v>8</v>
      </c>
      <c r="C4472" s="11" t="s">
        <v>67</v>
      </c>
      <c r="D4472" s="11" t="s">
        <v>328</v>
      </c>
      <c r="E4472" s="13" t="s">
        <v>13</v>
      </c>
      <c r="F4472" s="11" t="s">
        <v>34</v>
      </c>
      <c r="G4472" s="11" t="s">
        <v>36</v>
      </c>
      <c r="H4472" s="13">
        <v>300</v>
      </c>
    </row>
    <row r="4473" spans="1:8" x14ac:dyDescent="0.25">
      <c r="A4473" s="10">
        <v>36677</v>
      </c>
      <c r="B4473" s="11" t="s">
        <v>8</v>
      </c>
      <c r="C4473" s="11" t="s">
        <v>67</v>
      </c>
      <c r="D4473" s="11" t="s">
        <v>328</v>
      </c>
      <c r="E4473" s="13" t="s">
        <v>13</v>
      </c>
      <c r="F4473" s="11" t="s">
        <v>14</v>
      </c>
      <c r="G4473" s="11" t="s">
        <v>597</v>
      </c>
      <c r="H4473" s="13">
        <v>170</v>
      </c>
    </row>
    <row r="4474" spans="1:8" x14ac:dyDescent="0.25">
      <c r="A4474" s="10">
        <v>36677</v>
      </c>
      <c r="B4474" s="11" t="s">
        <v>8</v>
      </c>
      <c r="C4474" s="11" t="s">
        <v>67</v>
      </c>
      <c r="D4474" s="11" t="s">
        <v>328</v>
      </c>
      <c r="E4474" s="13" t="s">
        <v>13</v>
      </c>
      <c r="F4474" s="11" t="s">
        <v>11</v>
      </c>
      <c r="G4474" s="11" t="s">
        <v>150</v>
      </c>
      <c r="H4474" s="13">
        <v>1602.7</v>
      </c>
    </row>
    <row r="4475" spans="1:8" x14ac:dyDescent="0.25">
      <c r="A4475" s="10">
        <v>36677</v>
      </c>
      <c r="B4475" s="11" t="s">
        <v>8</v>
      </c>
      <c r="C4475" s="11" t="s">
        <v>67</v>
      </c>
      <c r="D4475" s="11" t="s">
        <v>328</v>
      </c>
      <c r="E4475" s="13" t="s">
        <v>13</v>
      </c>
      <c r="F4475" s="11" t="s">
        <v>11</v>
      </c>
      <c r="G4475" s="11" t="s">
        <v>576</v>
      </c>
      <c r="H4475" s="13">
        <v>1696.9</v>
      </c>
    </row>
    <row r="4476" spans="1:8" x14ac:dyDescent="0.25">
      <c r="A4476" s="10">
        <v>36677</v>
      </c>
      <c r="B4476" s="11" t="s">
        <v>8</v>
      </c>
      <c r="C4476" s="11" t="s">
        <v>67</v>
      </c>
      <c r="D4476" s="11" t="s">
        <v>328</v>
      </c>
      <c r="E4476" s="13" t="s">
        <v>13</v>
      </c>
      <c r="F4476" s="11" t="s">
        <v>126</v>
      </c>
      <c r="G4476" s="11" t="s">
        <v>570</v>
      </c>
      <c r="H4476" s="13">
        <v>174.5</v>
      </c>
    </row>
    <row r="4477" spans="1:8" x14ac:dyDescent="0.25">
      <c r="A4477" s="10">
        <v>36677</v>
      </c>
      <c r="B4477" s="11" t="s">
        <v>8</v>
      </c>
      <c r="C4477" s="11" t="s">
        <v>9</v>
      </c>
      <c r="D4477" s="11" t="s">
        <v>251</v>
      </c>
      <c r="E4477" s="13" t="s">
        <v>13</v>
      </c>
      <c r="F4477" s="11" t="s">
        <v>161</v>
      </c>
      <c r="G4477" s="11" t="s">
        <v>162</v>
      </c>
      <c r="H4477" s="13">
        <v>426.6</v>
      </c>
    </row>
    <row r="4478" spans="1:8" x14ac:dyDescent="0.25">
      <c r="A4478" s="10">
        <v>36677</v>
      </c>
      <c r="B4478" s="11" t="s">
        <v>8</v>
      </c>
      <c r="C4478" s="11" t="s">
        <v>9</v>
      </c>
      <c r="D4478" s="11" t="s">
        <v>251</v>
      </c>
      <c r="E4478" s="13" t="s">
        <v>13</v>
      </c>
      <c r="F4478" s="11" t="s">
        <v>11</v>
      </c>
      <c r="G4478" s="11" t="s">
        <v>576</v>
      </c>
      <c r="H4478" s="13">
        <v>300</v>
      </c>
    </row>
    <row r="4479" spans="1:8" x14ac:dyDescent="0.25">
      <c r="A4479" s="10">
        <v>36677</v>
      </c>
      <c r="B4479" s="11" t="s">
        <v>8</v>
      </c>
      <c r="C4479" s="11" t="s">
        <v>9</v>
      </c>
      <c r="D4479" s="11" t="s">
        <v>153</v>
      </c>
      <c r="E4479" s="13" t="s">
        <v>13</v>
      </c>
      <c r="F4479" s="11" t="s">
        <v>71</v>
      </c>
      <c r="G4479" s="11" t="s">
        <v>575</v>
      </c>
      <c r="H4479" s="13">
        <v>232</v>
      </c>
    </row>
    <row r="4480" spans="1:8" x14ac:dyDescent="0.25">
      <c r="A4480" s="10">
        <v>36677</v>
      </c>
      <c r="B4480" s="11" t="s">
        <v>8</v>
      </c>
      <c r="C4480" s="11" t="s">
        <v>9</v>
      </c>
      <c r="D4480" s="11" t="s">
        <v>153</v>
      </c>
      <c r="E4480" s="13" t="s">
        <v>13</v>
      </c>
      <c r="F4480" s="11" t="s">
        <v>71</v>
      </c>
      <c r="G4480" s="11" t="s">
        <v>69</v>
      </c>
      <c r="H4480" s="13">
        <v>580</v>
      </c>
    </row>
    <row r="4481" spans="1:8" x14ac:dyDescent="0.25">
      <c r="A4481" s="10">
        <v>36677</v>
      </c>
      <c r="B4481" s="11" t="s">
        <v>8</v>
      </c>
      <c r="C4481" s="11" t="s">
        <v>9</v>
      </c>
      <c r="D4481" s="11" t="s">
        <v>153</v>
      </c>
      <c r="E4481" s="13" t="s">
        <v>13</v>
      </c>
      <c r="F4481" s="11" t="s">
        <v>71</v>
      </c>
      <c r="G4481" s="11" t="s">
        <v>230</v>
      </c>
      <c r="H4481" s="13">
        <v>2269.9</v>
      </c>
    </row>
    <row r="4482" spans="1:8" x14ac:dyDescent="0.25">
      <c r="A4482" s="10">
        <v>36677</v>
      </c>
      <c r="B4482" s="11" t="s">
        <v>8</v>
      </c>
      <c r="C4482" s="11" t="s">
        <v>9</v>
      </c>
      <c r="D4482" s="11" t="s">
        <v>153</v>
      </c>
      <c r="E4482" s="13" t="s">
        <v>13</v>
      </c>
      <c r="F4482" s="11" t="s">
        <v>71</v>
      </c>
      <c r="G4482" s="11" t="s">
        <v>200</v>
      </c>
      <c r="H4482" s="13">
        <v>450</v>
      </c>
    </row>
    <row r="4483" spans="1:8" x14ac:dyDescent="0.25">
      <c r="A4483" s="10">
        <v>36677</v>
      </c>
      <c r="B4483" s="11" t="s">
        <v>8</v>
      </c>
      <c r="C4483" s="11" t="s">
        <v>9</v>
      </c>
      <c r="D4483" s="11" t="s">
        <v>153</v>
      </c>
      <c r="E4483" s="13" t="s">
        <v>13</v>
      </c>
      <c r="F4483" s="11" t="s">
        <v>71</v>
      </c>
      <c r="G4483" s="11" t="s">
        <v>117</v>
      </c>
      <c r="H4483" s="13">
        <v>340</v>
      </c>
    </row>
    <row r="4484" spans="1:8" x14ac:dyDescent="0.25">
      <c r="A4484" s="10">
        <v>36677</v>
      </c>
      <c r="B4484" s="11" t="s">
        <v>8</v>
      </c>
      <c r="C4484" s="11" t="s">
        <v>9</v>
      </c>
      <c r="D4484" s="11" t="s">
        <v>153</v>
      </c>
      <c r="E4484" s="13" t="s">
        <v>13</v>
      </c>
      <c r="F4484" s="11" t="s">
        <v>161</v>
      </c>
      <c r="G4484" s="11" t="s">
        <v>162</v>
      </c>
      <c r="H4484" s="13">
        <v>367.5</v>
      </c>
    </row>
    <row r="4485" spans="1:8" x14ac:dyDescent="0.25">
      <c r="A4485" s="10">
        <v>36677</v>
      </c>
      <c r="B4485" s="11" t="s">
        <v>8</v>
      </c>
      <c r="C4485" s="11" t="s">
        <v>9</v>
      </c>
      <c r="D4485" s="11" t="s">
        <v>153</v>
      </c>
      <c r="E4485" s="13" t="s">
        <v>13</v>
      </c>
      <c r="F4485" s="11" t="s">
        <v>161</v>
      </c>
      <c r="G4485" s="11" t="s">
        <v>167</v>
      </c>
      <c r="H4485" s="13">
        <v>264.89999999999998</v>
      </c>
    </row>
    <row r="4486" spans="1:8" x14ac:dyDescent="0.25">
      <c r="A4486" s="10">
        <v>36677</v>
      </c>
      <c r="B4486" s="11" t="s">
        <v>8</v>
      </c>
      <c r="C4486" s="11" t="s">
        <v>9</v>
      </c>
      <c r="D4486" s="11" t="s">
        <v>153</v>
      </c>
      <c r="E4486" s="13" t="s">
        <v>13</v>
      </c>
      <c r="F4486" s="11" t="s">
        <v>571</v>
      </c>
      <c r="G4486" s="11" t="s">
        <v>364</v>
      </c>
      <c r="H4486" s="13">
        <v>285</v>
      </c>
    </row>
    <row r="4487" spans="1:8" x14ac:dyDescent="0.25">
      <c r="A4487" s="10">
        <v>36677</v>
      </c>
      <c r="B4487" s="11" t="s">
        <v>8</v>
      </c>
      <c r="C4487" s="11" t="s">
        <v>9</v>
      </c>
      <c r="D4487" s="11" t="s">
        <v>153</v>
      </c>
      <c r="E4487" s="13" t="s">
        <v>13</v>
      </c>
      <c r="F4487" s="11" t="s">
        <v>138</v>
      </c>
      <c r="G4487" s="11" t="s">
        <v>205</v>
      </c>
      <c r="H4487" s="13">
        <v>1374.9</v>
      </c>
    </row>
    <row r="4488" spans="1:8" x14ac:dyDescent="0.25">
      <c r="A4488" s="10">
        <v>36677</v>
      </c>
      <c r="B4488" s="11" t="s">
        <v>8</v>
      </c>
      <c r="C4488" s="11" t="s">
        <v>9</v>
      </c>
      <c r="D4488" s="11" t="s">
        <v>153</v>
      </c>
      <c r="E4488" s="13" t="s">
        <v>13</v>
      </c>
      <c r="F4488" s="11" t="s">
        <v>248</v>
      </c>
      <c r="G4488" s="11" t="s">
        <v>43</v>
      </c>
      <c r="H4488" s="13">
        <v>150</v>
      </c>
    </row>
    <row r="4489" spans="1:8" x14ac:dyDescent="0.25">
      <c r="A4489" s="10">
        <v>36677</v>
      </c>
      <c r="B4489" s="11" t="s">
        <v>8</v>
      </c>
      <c r="C4489" s="11" t="s">
        <v>9</v>
      </c>
      <c r="D4489" s="11" t="s">
        <v>153</v>
      </c>
      <c r="E4489" s="13" t="s">
        <v>13</v>
      </c>
      <c r="F4489" s="11" t="s">
        <v>19</v>
      </c>
      <c r="G4489" s="11" t="s">
        <v>589</v>
      </c>
      <c r="H4489" s="13">
        <v>200</v>
      </c>
    </row>
    <row r="4490" spans="1:8" x14ac:dyDescent="0.25">
      <c r="A4490" s="10">
        <v>36677</v>
      </c>
      <c r="B4490" s="11" t="s">
        <v>8</v>
      </c>
      <c r="C4490" s="11" t="s">
        <v>9</v>
      </c>
      <c r="D4490" s="11" t="s">
        <v>153</v>
      </c>
      <c r="E4490" s="13" t="s">
        <v>13</v>
      </c>
      <c r="F4490" s="11" t="s">
        <v>19</v>
      </c>
      <c r="G4490" s="11" t="s">
        <v>573</v>
      </c>
      <c r="H4490" s="13">
        <v>1605</v>
      </c>
    </row>
    <row r="4491" spans="1:8" x14ac:dyDescent="0.25">
      <c r="A4491" s="10">
        <v>36677</v>
      </c>
      <c r="B4491" s="11" t="s">
        <v>8</v>
      </c>
      <c r="C4491" s="11" t="s">
        <v>9</v>
      </c>
      <c r="D4491" s="11" t="s">
        <v>153</v>
      </c>
      <c r="E4491" s="13" t="s">
        <v>13</v>
      </c>
      <c r="F4491" s="11" t="s">
        <v>42</v>
      </c>
      <c r="G4491" s="11" t="s">
        <v>595</v>
      </c>
      <c r="H4491" s="13">
        <v>135</v>
      </c>
    </row>
    <row r="4492" spans="1:8" x14ac:dyDescent="0.25">
      <c r="A4492" s="10">
        <v>36677</v>
      </c>
      <c r="B4492" s="11" t="s">
        <v>8</v>
      </c>
      <c r="C4492" s="11" t="s">
        <v>9</v>
      </c>
      <c r="D4492" s="11" t="s">
        <v>153</v>
      </c>
      <c r="E4492" s="13" t="s">
        <v>13</v>
      </c>
      <c r="F4492" s="11" t="s">
        <v>14</v>
      </c>
      <c r="G4492" s="11" t="s">
        <v>94</v>
      </c>
      <c r="H4492" s="13">
        <v>200</v>
      </c>
    </row>
    <row r="4493" spans="1:8" x14ac:dyDescent="0.25">
      <c r="A4493" s="10">
        <v>36677</v>
      </c>
      <c r="B4493" s="11" t="s">
        <v>8</v>
      </c>
      <c r="C4493" s="11" t="s">
        <v>9</v>
      </c>
      <c r="D4493" s="11" t="s">
        <v>153</v>
      </c>
      <c r="E4493" s="13" t="s">
        <v>13</v>
      </c>
      <c r="F4493" s="11" t="s">
        <v>11</v>
      </c>
      <c r="G4493" s="11" t="s">
        <v>150</v>
      </c>
      <c r="H4493" s="13">
        <v>3030</v>
      </c>
    </row>
    <row r="4494" spans="1:8" x14ac:dyDescent="0.25">
      <c r="A4494" s="10">
        <v>36677</v>
      </c>
      <c r="B4494" s="11" t="s">
        <v>8</v>
      </c>
      <c r="C4494" s="11" t="s">
        <v>9</v>
      </c>
      <c r="D4494" s="11" t="s">
        <v>153</v>
      </c>
      <c r="E4494" s="13" t="s">
        <v>13</v>
      </c>
      <c r="F4494" s="11" t="s">
        <v>11</v>
      </c>
      <c r="G4494" s="11" t="s">
        <v>576</v>
      </c>
      <c r="H4494" s="13">
        <v>2396</v>
      </c>
    </row>
    <row r="4495" spans="1:8" x14ac:dyDescent="0.25">
      <c r="A4495" s="10">
        <v>36677</v>
      </c>
      <c r="B4495" s="11" t="s">
        <v>8</v>
      </c>
      <c r="C4495" s="11" t="s">
        <v>9</v>
      </c>
      <c r="D4495" s="11" t="s">
        <v>153</v>
      </c>
      <c r="E4495" s="13" t="s">
        <v>13</v>
      </c>
      <c r="F4495" s="11" t="s">
        <v>126</v>
      </c>
      <c r="G4495" s="11" t="s">
        <v>570</v>
      </c>
      <c r="H4495" s="13">
        <v>2050</v>
      </c>
    </row>
    <row r="4496" spans="1:8" x14ac:dyDescent="0.25">
      <c r="A4496" s="10">
        <v>36677</v>
      </c>
      <c r="B4496" s="11" t="s">
        <v>8</v>
      </c>
      <c r="C4496" s="11" t="s">
        <v>9</v>
      </c>
      <c r="D4496" s="11" t="s">
        <v>10</v>
      </c>
      <c r="E4496" s="13" t="s">
        <v>89</v>
      </c>
      <c r="F4496" s="11" t="s">
        <v>90</v>
      </c>
      <c r="G4496" s="11" t="s">
        <v>90</v>
      </c>
      <c r="H4496" s="13">
        <v>3615</v>
      </c>
    </row>
    <row r="4497" spans="1:8" x14ac:dyDescent="0.25">
      <c r="A4497" s="10">
        <v>36677</v>
      </c>
      <c r="B4497" s="11" t="s">
        <v>8</v>
      </c>
      <c r="C4497" s="11" t="s">
        <v>9</v>
      </c>
      <c r="D4497" s="11" t="s">
        <v>10</v>
      </c>
      <c r="E4497" s="13" t="s">
        <v>89</v>
      </c>
      <c r="F4497" s="11" t="s">
        <v>102</v>
      </c>
      <c r="G4497" s="11" t="s">
        <v>106</v>
      </c>
      <c r="H4497" s="13">
        <v>2757.5</v>
      </c>
    </row>
    <row r="4498" spans="1:8" x14ac:dyDescent="0.25">
      <c r="A4498" s="10">
        <v>36677</v>
      </c>
      <c r="B4498" s="11" t="s">
        <v>8</v>
      </c>
      <c r="C4498" s="11" t="s">
        <v>9</v>
      </c>
      <c r="D4498" s="11" t="s">
        <v>10</v>
      </c>
      <c r="E4498" s="13" t="s">
        <v>89</v>
      </c>
      <c r="F4498" s="11" t="s">
        <v>102</v>
      </c>
      <c r="G4498" s="11" t="s">
        <v>103</v>
      </c>
      <c r="H4498" s="13">
        <v>4726.8999999999996</v>
      </c>
    </row>
    <row r="4499" spans="1:8" x14ac:dyDescent="0.25">
      <c r="A4499" s="10">
        <v>36677</v>
      </c>
      <c r="B4499" s="11" t="s">
        <v>8</v>
      </c>
      <c r="C4499" s="11" t="s">
        <v>9</v>
      </c>
      <c r="D4499" s="11" t="s">
        <v>10</v>
      </c>
      <c r="E4499" s="13" t="s">
        <v>89</v>
      </c>
      <c r="F4499" s="11" t="s">
        <v>577</v>
      </c>
      <c r="G4499" s="11" t="s">
        <v>578</v>
      </c>
      <c r="H4499" s="13">
        <v>2775</v>
      </c>
    </row>
    <row r="4500" spans="1:8" x14ac:dyDescent="0.25">
      <c r="A4500" s="10">
        <v>36677</v>
      </c>
      <c r="B4500" s="11" t="s">
        <v>8</v>
      </c>
      <c r="C4500" s="11" t="s">
        <v>9</v>
      </c>
      <c r="D4500" s="11" t="s">
        <v>10</v>
      </c>
      <c r="E4500" s="13" t="s">
        <v>89</v>
      </c>
      <c r="F4500" s="11" t="s">
        <v>577</v>
      </c>
      <c r="G4500" s="11" t="s">
        <v>569</v>
      </c>
      <c r="H4500" s="13">
        <v>250</v>
      </c>
    </row>
    <row r="4501" spans="1:8" x14ac:dyDescent="0.25">
      <c r="A4501" s="10">
        <v>36677</v>
      </c>
      <c r="B4501" s="11" t="s">
        <v>8</v>
      </c>
      <c r="C4501" s="11" t="s">
        <v>9</v>
      </c>
      <c r="D4501" s="11" t="s">
        <v>10</v>
      </c>
      <c r="E4501" s="13" t="s">
        <v>13</v>
      </c>
      <c r="F4501" s="11" t="s">
        <v>29</v>
      </c>
      <c r="G4501" s="11" t="s">
        <v>579</v>
      </c>
      <c r="H4501" s="13">
        <v>300</v>
      </c>
    </row>
    <row r="4502" spans="1:8" x14ac:dyDescent="0.25">
      <c r="A4502" s="10">
        <v>36677</v>
      </c>
      <c r="B4502" s="11" t="s">
        <v>8</v>
      </c>
      <c r="C4502" s="11" t="s">
        <v>9</v>
      </c>
      <c r="D4502" s="11" t="s">
        <v>10</v>
      </c>
      <c r="E4502" s="13" t="s">
        <v>13</v>
      </c>
      <c r="F4502" s="11" t="s">
        <v>29</v>
      </c>
      <c r="G4502" s="11" t="s">
        <v>30</v>
      </c>
      <c r="H4502" s="13">
        <v>6809.7</v>
      </c>
    </row>
    <row r="4503" spans="1:8" x14ac:dyDescent="0.25">
      <c r="A4503" s="10">
        <v>36677</v>
      </c>
      <c r="B4503" s="11" t="s">
        <v>8</v>
      </c>
      <c r="C4503" s="11" t="s">
        <v>9</v>
      </c>
      <c r="D4503" s="11" t="s">
        <v>10</v>
      </c>
      <c r="E4503" s="13" t="s">
        <v>13</v>
      </c>
      <c r="F4503" s="11" t="s">
        <v>29</v>
      </c>
      <c r="G4503" s="11" t="s">
        <v>607</v>
      </c>
      <c r="H4503" s="13">
        <v>252.3</v>
      </c>
    </row>
    <row r="4504" spans="1:8" x14ac:dyDescent="0.25">
      <c r="A4504" s="10">
        <v>36677</v>
      </c>
      <c r="B4504" s="11" t="s">
        <v>8</v>
      </c>
      <c r="C4504" s="11" t="s">
        <v>9</v>
      </c>
      <c r="D4504" s="11" t="s">
        <v>10</v>
      </c>
      <c r="E4504" s="13" t="s">
        <v>13</v>
      </c>
      <c r="F4504" s="11" t="s">
        <v>71</v>
      </c>
      <c r="G4504" s="11" t="s">
        <v>580</v>
      </c>
      <c r="H4504" s="13">
        <v>5290.5</v>
      </c>
    </row>
    <row r="4505" spans="1:8" x14ac:dyDescent="0.25">
      <c r="A4505" s="10">
        <v>36677</v>
      </c>
      <c r="B4505" s="11" t="s">
        <v>8</v>
      </c>
      <c r="C4505" s="11" t="s">
        <v>9</v>
      </c>
      <c r="D4505" s="11" t="s">
        <v>10</v>
      </c>
      <c r="E4505" s="13" t="s">
        <v>13</v>
      </c>
      <c r="F4505" s="11" t="s">
        <v>71</v>
      </c>
      <c r="G4505" s="11" t="s">
        <v>575</v>
      </c>
      <c r="H4505" s="13">
        <v>2648.5</v>
      </c>
    </row>
    <row r="4506" spans="1:8" x14ac:dyDescent="0.25">
      <c r="A4506" s="10">
        <v>36677</v>
      </c>
      <c r="B4506" s="11" t="s">
        <v>8</v>
      </c>
      <c r="C4506" s="11" t="s">
        <v>9</v>
      </c>
      <c r="D4506" s="11" t="s">
        <v>10</v>
      </c>
      <c r="E4506" s="13" t="s">
        <v>13</v>
      </c>
      <c r="F4506" s="11" t="s">
        <v>71</v>
      </c>
      <c r="G4506" s="11" t="s">
        <v>69</v>
      </c>
      <c r="H4506" s="13">
        <v>7803.8</v>
      </c>
    </row>
    <row r="4507" spans="1:8" x14ac:dyDescent="0.25">
      <c r="A4507" s="10">
        <v>36677</v>
      </c>
      <c r="B4507" s="11" t="s">
        <v>8</v>
      </c>
      <c r="C4507" s="11" t="s">
        <v>9</v>
      </c>
      <c r="D4507" s="11" t="s">
        <v>10</v>
      </c>
      <c r="E4507" s="13" t="s">
        <v>13</v>
      </c>
      <c r="F4507" s="11" t="s">
        <v>71</v>
      </c>
      <c r="G4507" s="11" t="s">
        <v>230</v>
      </c>
      <c r="H4507" s="13">
        <v>799.6</v>
      </c>
    </row>
    <row r="4508" spans="1:8" x14ac:dyDescent="0.25">
      <c r="A4508" s="10">
        <v>36677</v>
      </c>
      <c r="B4508" s="11" t="s">
        <v>8</v>
      </c>
      <c r="C4508" s="11" t="s">
        <v>9</v>
      </c>
      <c r="D4508" s="11" t="s">
        <v>10</v>
      </c>
      <c r="E4508" s="13" t="s">
        <v>13</v>
      </c>
      <c r="F4508" s="11" t="s">
        <v>71</v>
      </c>
      <c r="G4508" s="11" t="s">
        <v>200</v>
      </c>
      <c r="H4508" s="13">
        <v>3140</v>
      </c>
    </row>
    <row r="4509" spans="1:8" x14ac:dyDescent="0.25">
      <c r="A4509" s="10">
        <v>36677</v>
      </c>
      <c r="B4509" s="11" t="s">
        <v>8</v>
      </c>
      <c r="C4509" s="11" t="s">
        <v>9</v>
      </c>
      <c r="D4509" s="11" t="s">
        <v>10</v>
      </c>
      <c r="E4509" s="13" t="s">
        <v>13</v>
      </c>
      <c r="F4509" s="11" t="s">
        <v>71</v>
      </c>
      <c r="G4509" s="11" t="s">
        <v>117</v>
      </c>
      <c r="H4509" s="13">
        <v>4248.5</v>
      </c>
    </row>
    <row r="4510" spans="1:8" x14ac:dyDescent="0.25">
      <c r="A4510" s="10">
        <v>36677</v>
      </c>
      <c r="B4510" s="11" t="s">
        <v>8</v>
      </c>
      <c r="C4510" s="11" t="s">
        <v>9</v>
      </c>
      <c r="D4510" s="11" t="s">
        <v>10</v>
      </c>
      <c r="E4510" s="13" t="s">
        <v>13</v>
      </c>
      <c r="F4510" s="11" t="s">
        <v>161</v>
      </c>
      <c r="G4510" s="11" t="s">
        <v>581</v>
      </c>
      <c r="H4510" s="13">
        <v>1645</v>
      </c>
    </row>
    <row r="4511" spans="1:8" x14ac:dyDescent="0.25">
      <c r="A4511" s="10">
        <v>36677</v>
      </c>
      <c r="B4511" s="11" t="s">
        <v>8</v>
      </c>
      <c r="C4511" s="11" t="s">
        <v>9</v>
      </c>
      <c r="D4511" s="11" t="s">
        <v>10</v>
      </c>
      <c r="E4511" s="13" t="s">
        <v>13</v>
      </c>
      <c r="F4511" s="11" t="s">
        <v>161</v>
      </c>
      <c r="G4511" s="11" t="s">
        <v>162</v>
      </c>
      <c r="H4511" s="13">
        <v>2490.6</v>
      </c>
    </row>
    <row r="4512" spans="1:8" x14ac:dyDescent="0.25">
      <c r="A4512" s="10">
        <v>36677</v>
      </c>
      <c r="B4512" s="11" t="s">
        <v>8</v>
      </c>
      <c r="C4512" s="11" t="s">
        <v>9</v>
      </c>
      <c r="D4512" s="11" t="s">
        <v>10</v>
      </c>
      <c r="E4512" s="13" t="s">
        <v>13</v>
      </c>
      <c r="F4512" s="11" t="s">
        <v>161</v>
      </c>
      <c r="G4512" s="11" t="s">
        <v>582</v>
      </c>
      <c r="H4512" s="13">
        <v>1457.3</v>
      </c>
    </row>
    <row r="4513" spans="1:8" x14ac:dyDescent="0.25">
      <c r="A4513" s="10">
        <v>36677</v>
      </c>
      <c r="B4513" s="11" t="s">
        <v>8</v>
      </c>
      <c r="C4513" s="11" t="s">
        <v>9</v>
      </c>
      <c r="D4513" s="11" t="s">
        <v>10</v>
      </c>
      <c r="E4513" s="13" t="s">
        <v>13</v>
      </c>
      <c r="F4513" s="11" t="s">
        <v>161</v>
      </c>
      <c r="G4513" s="11" t="s">
        <v>167</v>
      </c>
      <c r="H4513" s="13">
        <v>8597.7000000000007</v>
      </c>
    </row>
    <row r="4514" spans="1:8" x14ac:dyDescent="0.25">
      <c r="A4514" s="10">
        <v>36677</v>
      </c>
      <c r="B4514" s="11" t="s">
        <v>8</v>
      </c>
      <c r="C4514" s="11" t="s">
        <v>9</v>
      </c>
      <c r="D4514" s="11" t="s">
        <v>10</v>
      </c>
      <c r="E4514" s="13" t="s">
        <v>13</v>
      </c>
      <c r="F4514" s="11" t="s">
        <v>571</v>
      </c>
      <c r="G4514" s="11" t="s">
        <v>364</v>
      </c>
      <c r="H4514" s="13">
        <v>830</v>
      </c>
    </row>
    <row r="4515" spans="1:8" x14ac:dyDescent="0.25">
      <c r="A4515" s="10">
        <v>36677</v>
      </c>
      <c r="B4515" s="11" t="s">
        <v>8</v>
      </c>
      <c r="C4515" s="11" t="s">
        <v>9</v>
      </c>
      <c r="D4515" s="11" t="s">
        <v>10</v>
      </c>
      <c r="E4515" s="13" t="s">
        <v>13</v>
      </c>
      <c r="F4515" s="11" t="s">
        <v>571</v>
      </c>
      <c r="G4515" s="11" t="s">
        <v>133</v>
      </c>
      <c r="H4515" s="13">
        <v>3799.9</v>
      </c>
    </row>
    <row r="4516" spans="1:8" x14ac:dyDescent="0.25">
      <c r="A4516" s="10">
        <v>36677</v>
      </c>
      <c r="B4516" s="11" t="s">
        <v>8</v>
      </c>
      <c r="C4516" s="11" t="s">
        <v>9</v>
      </c>
      <c r="D4516" s="11" t="s">
        <v>10</v>
      </c>
      <c r="E4516" s="13" t="s">
        <v>13</v>
      </c>
      <c r="F4516" s="11" t="s">
        <v>571</v>
      </c>
      <c r="G4516" s="11" t="s">
        <v>572</v>
      </c>
      <c r="H4516" s="13">
        <v>4389.7</v>
      </c>
    </row>
    <row r="4517" spans="1:8" x14ac:dyDescent="0.25">
      <c r="A4517" s="10">
        <v>36677</v>
      </c>
      <c r="B4517" s="11" t="s">
        <v>8</v>
      </c>
      <c r="C4517" s="11" t="s">
        <v>9</v>
      </c>
      <c r="D4517" s="11" t="s">
        <v>10</v>
      </c>
      <c r="E4517" s="13" t="s">
        <v>13</v>
      </c>
      <c r="F4517" s="11" t="s">
        <v>138</v>
      </c>
      <c r="G4517" s="11" t="s">
        <v>205</v>
      </c>
      <c r="H4517" s="13">
        <v>7891.8</v>
      </c>
    </row>
    <row r="4518" spans="1:8" x14ac:dyDescent="0.25">
      <c r="A4518" s="10">
        <v>36677</v>
      </c>
      <c r="B4518" s="11" t="s">
        <v>8</v>
      </c>
      <c r="C4518" s="11" t="s">
        <v>9</v>
      </c>
      <c r="D4518" s="11" t="s">
        <v>10</v>
      </c>
      <c r="E4518" s="13" t="s">
        <v>13</v>
      </c>
      <c r="F4518" s="11" t="s">
        <v>138</v>
      </c>
      <c r="G4518" s="11" t="s">
        <v>583</v>
      </c>
      <c r="H4518" s="13">
        <v>402.2</v>
      </c>
    </row>
    <row r="4519" spans="1:8" x14ac:dyDescent="0.25">
      <c r="A4519" s="10">
        <v>36677</v>
      </c>
      <c r="B4519" s="11" t="s">
        <v>8</v>
      </c>
      <c r="C4519" s="11" t="s">
        <v>9</v>
      </c>
      <c r="D4519" s="11" t="s">
        <v>10</v>
      </c>
      <c r="E4519" s="13" t="s">
        <v>13</v>
      </c>
      <c r="F4519" s="11" t="s">
        <v>138</v>
      </c>
      <c r="G4519" s="11" t="s">
        <v>584</v>
      </c>
      <c r="H4519" s="13">
        <v>505</v>
      </c>
    </row>
    <row r="4520" spans="1:8" x14ac:dyDescent="0.25">
      <c r="A4520" s="10">
        <v>36677</v>
      </c>
      <c r="B4520" s="11" t="s">
        <v>8</v>
      </c>
      <c r="C4520" s="11" t="s">
        <v>9</v>
      </c>
      <c r="D4520" s="11" t="s">
        <v>10</v>
      </c>
      <c r="E4520" s="13" t="s">
        <v>13</v>
      </c>
      <c r="F4520" s="11" t="s">
        <v>138</v>
      </c>
      <c r="G4520" s="11" t="s">
        <v>139</v>
      </c>
      <c r="H4520" s="13">
        <v>3009.5</v>
      </c>
    </row>
    <row r="4521" spans="1:8" x14ac:dyDescent="0.25">
      <c r="A4521" s="10">
        <v>36677</v>
      </c>
      <c r="B4521" s="11" t="s">
        <v>8</v>
      </c>
      <c r="C4521" s="11" t="s">
        <v>9</v>
      </c>
      <c r="D4521" s="11" t="s">
        <v>10</v>
      </c>
      <c r="E4521" s="13" t="s">
        <v>13</v>
      </c>
      <c r="F4521" s="11" t="s">
        <v>138</v>
      </c>
      <c r="G4521" s="11" t="s">
        <v>585</v>
      </c>
      <c r="H4521" s="13">
        <v>1210</v>
      </c>
    </row>
    <row r="4522" spans="1:8" x14ac:dyDescent="0.25">
      <c r="A4522" s="10">
        <v>36677</v>
      </c>
      <c r="B4522" s="11" t="s">
        <v>8</v>
      </c>
      <c r="C4522" s="11" t="s">
        <v>9</v>
      </c>
      <c r="D4522" s="11" t="s">
        <v>10</v>
      </c>
      <c r="E4522" s="13" t="s">
        <v>13</v>
      </c>
      <c r="F4522" s="11" t="s">
        <v>111</v>
      </c>
      <c r="G4522" s="11" t="s">
        <v>112</v>
      </c>
      <c r="H4522" s="13">
        <v>9678.6</v>
      </c>
    </row>
    <row r="4523" spans="1:8" x14ac:dyDescent="0.25">
      <c r="A4523" s="10">
        <v>36677</v>
      </c>
      <c r="B4523" s="11" t="s">
        <v>8</v>
      </c>
      <c r="C4523" s="11" t="s">
        <v>9</v>
      </c>
      <c r="D4523" s="11" t="s">
        <v>10</v>
      </c>
      <c r="E4523" s="13" t="s">
        <v>13</v>
      </c>
      <c r="F4523" s="11" t="s">
        <v>111</v>
      </c>
      <c r="G4523" s="11" t="s">
        <v>267</v>
      </c>
      <c r="H4523" s="13">
        <v>3853.1</v>
      </c>
    </row>
    <row r="4524" spans="1:8" x14ac:dyDescent="0.25">
      <c r="A4524" s="10">
        <v>36677</v>
      </c>
      <c r="B4524" s="11" t="s">
        <v>8</v>
      </c>
      <c r="C4524" s="11" t="s">
        <v>9</v>
      </c>
      <c r="D4524" s="11" t="s">
        <v>10</v>
      </c>
      <c r="E4524" s="13" t="s">
        <v>13</v>
      </c>
      <c r="F4524" s="11" t="s">
        <v>111</v>
      </c>
      <c r="G4524" s="11" t="s">
        <v>614</v>
      </c>
      <c r="H4524" s="13">
        <v>300</v>
      </c>
    </row>
    <row r="4525" spans="1:8" x14ac:dyDescent="0.25">
      <c r="A4525" s="10">
        <v>36677</v>
      </c>
      <c r="B4525" s="11" t="s">
        <v>8</v>
      </c>
      <c r="C4525" s="11" t="s">
        <v>9</v>
      </c>
      <c r="D4525" s="11" t="s">
        <v>10</v>
      </c>
      <c r="E4525" s="13" t="s">
        <v>13</v>
      </c>
      <c r="F4525" s="11" t="s">
        <v>111</v>
      </c>
      <c r="G4525" s="11" t="s">
        <v>356</v>
      </c>
      <c r="H4525" s="13">
        <v>2064.9</v>
      </c>
    </row>
    <row r="4526" spans="1:8" x14ac:dyDescent="0.25">
      <c r="A4526" s="10">
        <v>36677</v>
      </c>
      <c r="B4526" s="11" t="s">
        <v>8</v>
      </c>
      <c r="C4526" s="11" t="s">
        <v>9</v>
      </c>
      <c r="D4526" s="11" t="s">
        <v>10</v>
      </c>
      <c r="E4526" s="13" t="s">
        <v>13</v>
      </c>
      <c r="F4526" s="11" t="s">
        <v>111</v>
      </c>
      <c r="G4526" s="11" t="s">
        <v>586</v>
      </c>
      <c r="H4526" s="13">
        <v>725</v>
      </c>
    </row>
    <row r="4527" spans="1:8" x14ac:dyDescent="0.25">
      <c r="A4527" s="10">
        <v>36677</v>
      </c>
      <c r="B4527" s="11" t="s">
        <v>8</v>
      </c>
      <c r="C4527" s="11" t="s">
        <v>9</v>
      </c>
      <c r="D4527" s="11" t="s">
        <v>10</v>
      </c>
      <c r="E4527" s="13" t="s">
        <v>13</v>
      </c>
      <c r="F4527" s="11" t="s">
        <v>248</v>
      </c>
      <c r="G4527" s="11" t="s">
        <v>262</v>
      </c>
      <c r="H4527" s="13">
        <v>8864.9</v>
      </c>
    </row>
    <row r="4528" spans="1:8" x14ac:dyDescent="0.25">
      <c r="A4528" s="10">
        <v>36677</v>
      </c>
      <c r="B4528" s="11" t="s">
        <v>8</v>
      </c>
      <c r="C4528" s="11" t="s">
        <v>9</v>
      </c>
      <c r="D4528" s="11" t="s">
        <v>10</v>
      </c>
      <c r="E4528" s="13" t="s">
        <v>13</v>
      </c>
      <c r="F4528" s="11" t="s">
        <v>248</v>
      </c>
      <c r="G4528" s="11" t="s">
        <v>587</v>
      </c>
      <c r="H4528" s="13">
        <v>4810</v>
      </c>
    </row>
    <row r="4529" spans="1:8" x14ac:dyDescent="0.25">
      <c r="A4529" s="10">
        <v>36677</v>
      </c>
      <c r="B4529" s="11" t="s">
        <v>8</v>
      </c>
      <c r="C4529" s="11" t="s">
        <v>9</v>
      </c>
      <c r="D4529" s="11" t="s">
        <v>10</v>
      </c>
      <c r="E4529" s="13" t="s">
        <v>13</v>
      </c>
      <c r="F4529" s="11" t="s">
        <v>248</v>
      </c>
      <c r="G4529" s="11" t="s">
        <v>588</v>
      </c>
      <c r="H4529" s="13">
        <v>3936.2</v>
      </c>
    </row>
    <row r="4530" spans="1:8" x14ac:dyDescent="0.25">
      <c r="A4530" s="10">
        <v>36677</v>
      </c>
      <c r="B4530" s="11" t="s">
        <v>8</v>
      </c>
      <c r="C4530" s="11" t="s">
        <v>9</v>
      </c>
      <c r="D4530" s="11" t="s">
        <v>10</v>
      </c>
      <c r="E4530" s="13" t="s">
        <v>13</v>
      </c>
      <c r="F4530" s="11" t="s">
        <v>248</v>
      </c>
      <c r="G4530" s="11" t="s">
        <v>43</v>
      </c>
      <c r="H4530" s="13">
        <v>2374.4</v>
      </c>
    </row>
    <row r="4531" spans="1:8" x14ac:dyDescent="0.25">
      <c r="A4531" s="10">
        <v>36677</v>
      </c>
      <c r="B4531" s="11" t="s">
        <v>8</v>
      </c>
      <c r="C4531" s="11" t="s">
        <v>9</v>
      </c>
      <c r="D4531" s="11" t="s">
        <v>10</v>
      </c>
      <c r="E4531" s="13" t="s">
        <v>13</v>
      </c>
      <c r="F4531" s="11" t="s">
        <v>19</v>
      </c>
      <c r="G4531" s="11" t="s">
        <v>589</v>
      </c>
      <c r="H4531" s="13">
        <v>730</v>
      </c>
    </row>
    <row r="4532" spans="1:8" x14ac:dyDescent="0.25">
      <c r="A4532" s="10">
        <v>36677</v>
      </c>
      <c r="B4532" s="11" t="s">
        <v>8</v>
      </c>
      <c r="C4532" s="11" t="s">
        <v>9</v>
      </c>
      <c r="D4532" s="11" t="s">
        <v>10</v>
      </c>
      <c r="E4532" s="13" t="s">
        <v>13</v>
      </c>
      <c r="F4532" s="11" t="s">
        <v>19</v>
      </c>
      <c r="G4532" s="11" t="s">
        <v>573</v>
      </c>
      <c r="H4532" s="13">
        <v>17063.8</v>
      </c>
    </row>
    <row r="4533" spans="1:8" x14ac:dyDescent="0.25">
      <c r="A4533" s="10">
        <v>36677</v>
      </c>
      <c r="B4533" s="11" t="s">
        <v>8</v>
      </c>
      <c r="C4533" s="11" t="s">
        <v>9</v>
      </c>
      <c r="D4533" s="11" t="s">
        <v>10</v>
      </c>
      <c r="E4533" s="13" t="s">
        <v>13</v>
      </c>
      <c r="F4533" s="11" t="s">
        <v>19</v>
      </c>
      <c r="G4533" s="11" t="s">
        <v>590</v>
      </c>
      <c r="H4533" s="13">
        <v>1735</v>
      </c>
    </row>
    <row r="4534" spans="1:8" x14ac:dyDescent="0.25">
      <c r="A4534" s="10">
        <v>36677</v>
      </c>
      <c r="B4534" s="11" t="s">
        <v>8</v>
      </c>
      <c r="C4534" s="11" t="s">
        <v>9</v>
      </c>
      <c r="D4534" s="11" t="s">
        <v>10</v>
      </c>
      <c r="E4534" s="13" t="s">
        <v>13</v>
      </c>
      <c r="F4534" s="11" t="s">
        <v>19</v>
      </c>
      <c r="G4534" s="11" t="s">
        <v>574</v>
      </c>
      <c r="H4534" s="13">
        <v>14480.1</v>
      </c>
    </row>
    <row r="4535" spans="1:8" x14ac:dyDescent="0.25">
      <c r="A4535" s="10">
        <v>36677</v>
      </c>
      <c r="B4535" s="11" t="s">
        <v>8</v>
      </c>
      <c r="C4535" s="11" t="s">
        <v>9</v>
      </c>
      <c r="D4535" s="11" t="s">
        <v>10</v>
      </c>
      <c r="E4535" s="13" t="s">
        <v>13</v>
      </c>
      <c r="F4535" s="11" t="s">
        <v>19</v>
      </c>
      <c r="G4535" s="11" t="s">
        <v>21</v>
      </c>
      <c r="H4535" s="13">
        <v>2285</v>
      </c>
    </row>
    <row r="4536" spans="1:8" x14ac:dyDescent="0.25">
      <c r="A4536" s="10">
        <v>36677</v>
      </c>
      <c r="B4536" s="11" t="s">
        <v>8</v>
      </c>
      <c r="C4536" s="11" t="s">
        <v>9</v>
      </c>
      <c r="D4536" s="11" t="s">
        <v>10</v>
      </c>
      <c r="E4536" s="13" t="s">
        <v>13</v>
      </c>
      <c r="F4536" s="11" t="s">
        <v>591</v>
      </c>
      <c r="G4536" s="11" t="s">
        <v>608</v>
      </c>
      <c r="H4536" s="13">
        <v>475</v>
      </c>
    </row>
    <row r="4537" spans="1:8" x14ac:dyDescent="0.25">
      <c r="A4537" s="10">
        <v>36677</v>
      </c>
      <c r="B4537" s="11" t="s">
        <v>8</v>
      </c>
      <c r="C4537" s="11" t="s">
        <v>9</v>
      </c>
      <c r="D4537" s="11" t="s">
        <v>10</v>
      </c>
      <c r="E4537" s="13" t="s">
        <v>13</v>
      </c>
      <c r="F4537" s="11" t="s">
        <v>591</v>
      </c>
      <c r="G4537" s="11" t="s">
        <v>592</v>
      </c>
      <c r="H4537" s="13">
        <v>2060</v>
      </c>
    </row>
    <row r="4538" spans="1:8" x14ac:dyDescent="0.25">
      <c r="A4538" s="10">
        <v>36677</v>
      </c>
      <c r="B4538" s="11" t="s">
        <v>8</v>
      </c>
      <c r="C4538" s="11" t="s">
        <v>9</v>
      </c>
      <c r="D4538" s="11" t="s">
        <v>10</v>
      </c>
      <c r="E4538" s="13" t="s">
        <v>13</v>
      </c>
      <c r="F4538" s="11" t="s">
        <v>34</v>
      </c>
      <c r="G4538" s="11" t="s">
        <v>593</v>
      </c>
      <c r="H4538" s="13">
        <v>117.5</v>
      </c>
    </row>
    <row r="4539" spans="1:8" x14ac:dyDescent="0.25">
      <c r="A4539" s="10">
        <v>36677</v>
      </c>
      <c r="B4539" s="11" t="s">
        <v>8</v>
      </c>
      <c r="C4539" s="11" t="s">
        <v>9</v>
      </c>
      <c r="D4539" s="11" t="s">
        <v>10</v>
      </c>
      <c r="E4539" s="13" t="s">
        <v>13</v>
      </c>
      <c r="F4539" s="11" t="s">
        <v>34</v>
      </c>
      <c r="G4539" s="11" t="s">
        <v>171</v>
      </c>
      <c r="H4539" s="13">
        <v>2046.9</v>
      </c>
    </row>
    <row r="4540" spans="1:8" x14ac:dyDescent="0.25">
      <c r="A4540" s="10">
        <v>36677</v>
      </c>
      <c r="B4540" s="11" t="s">
        <v>8</v>
      </c>
      <c r="C4540" s="11" t="s">
        <v>9</v>
      </c>
      <c r="D4540" s="11" t="s">
        <v>10</v>
      </c>
      <c r="E4540" s="13" t="s">
        <v>13</v>
      </c>
      <c r="F4540" s="11" t="s">
        <v>34</v>
      </c>
      <c r="G4540" s="11" t="s">
        <v>57</v>
      </c>
      <c r="H4540" s="13">
        <v>4187.3999999999996</v>
      </c>
    </row>
    <row r="4541" spans="1:8" x14ac:dyDescent="0.25">
      <c r="A4541" s="10">
        <v>36677</v>
      </c>
      <c r="B4541" s="11" t="s">
        <v>8</v>
      </c>
      <c r="C4541" s="11" t="s">
        <v>9</v>
      </c>
      <c r="D4541" s="11" t="s">
        <v>10</v>
      </c>
      <c r="E4541" s="13" t="s">
        <v>13</v>
      </c>
      <c r="F4541" s="11" t="s">
        <v>34</v>
      </c>
      <c r="G4541" s="11" t="s">
        <v>47</v>
      </c>
      <c r="H4541" s="13">
        <v>2638.1</v>
      </c>
    </row>
    <row r="4542" spans="1:8" x14ac:dyDescent="0.25">
      <c r="A4542" s="10">
        <v>36677</v>
      </c>
      <c r="B4542" s="11" t="s">
        <v>8</v>
      </c>
      <c r="C4542" s="11" t="s">
        <v>9</v>
      </c>
      <c r="D4542" s="11" t="s">
        <v>10</v>
      </c>
      <c r="E4542" s="13" t="s">
        <v>13</v>
      </c>
      <c r="F4542" s="11" t="s">
        <v>34</v>
      </c>
      <c r="G4542" s="11" t="s">
        <v>36</v>
      </c>
      <c r="H4542" s="13">
        <v>8711</v>
      </c>
    </row>
    <row r="4543" spans="1:8" x14ac:dyDescent="0.25">
      <c r="A4543" s="10">
        <v>36677</v>
      </c>
      <c r="B4543" s="11" t="s">
        <v>8</v>
      </c>
      <c r="C4543" s="11" t="s">
        <v>9</v>
      </c>
      <c r="D4543" s="11" t="s">
        <v>10</v>
      </c>
      <c r="E4543" s="13" t="s">
        <v>13</v>
      </c>
      <c r="F4543" s="11" t="s">
        <v>42</v>
      </c>
      <c r="G4543" s="11" t="s">
        <v>594</v>
      </c>
      <c r="H4543" s="13">
        <v>5849.2</v>
      </c>
    </row>
    <row r="4544" spans="1:8" x14ac:dyDescent="0.25">
      <c r="A4544" s="10">
        <v>36677</v>
      </c>
      <c r="B4544" s="11" t="s">
        <v>8</v>
      </c>
      <c r="C4544" s="11" t="s">
        <v>9</v>
      </c>
      <c r="D4544" s="11" t="s">
        <v>10</v>
      </c>
      <c r="E4544" s="13" t="s">
        <v>13</v>
      </c>
      <c r="F4544" s="11" t="s">
        <v>42</v>
      </c>
      <c r="G4544" s="11" t="s">
        <v>595</v>
      </c>
      <c r="H4544" s="13">
        <v>3841</v>
      </c>
    </row>
    <row r="4545" spans="1:8" x14ac:dyDescent="0.25">
      <c r="A4545" s="10">
        <v>36677</v>
      </c>
      <c r="B4545" s="11" t="s">
        <v>8</v>
      </c>
      <c r="C4545" s="11" t="s">
        <v>9</v>
      </c>
      <c r="D4545" s="11" t="s">
        <v>10</v>
      </c>
      <c r="E4545" s="13" t="s">
        <v>13</v>
      </c>
      <c r="F4545" s="11" t="s">
        <v>14</v>
      </c>
      <c r="G4545" s="11" t="s">
        <v>94</v>
      </c>
      <c r="H4545" s="13">
        <v>5122.7</v>
      </c>
    </row>
    <row r="4546" spans="1:8" x14ac:dyDescent="0.25">
      <c r="A4546" s="10">
        <v>36677</v>
      </c>
      <c r="B4546" s="11" t="s">
        <v>8</v>
      </c>
      <c r="C4546" s="11" t="s">
        <v>9</v>
      </c>
      <c r="D4546" s="11" t="s">
        <v>10</v>
      </c>
      <c r="E4546" s="13" t="s">
        <v>13</v>
      </c>
      <c r="F4546" s="11" t="s">
        <v>14</v>
      </c>
      <c r="G4546" s="11" t="s">
        <v>596</v>
      </c>
      <c r="H4546" s="13">
        <v>5962.8</v>
      </c>
    </row>
    <row r="4547" spans="1:8" x14ac:dyDescent="0.25">
      <c r="A4547" s="10">
        <v>36677</v>
      </c>
      <c r="B4547" s="11" t="s">
        <v>8</v>
      </c>
      <c r="C4547" s="11" t="s">
        <v>9</v>
      </c>
      <c r="D4547" s="11" t="s">
        <v>10</v>
      </c>
      <c r="E4547" s="13" t="s">
        <v>13</v>
      </c>
      <c r="F4547" s="11" t="s">
        <v>14</v>
      </c>
      <c r="G4547" s="11" t="s">
        <v>597</v>
      </c>
      <c r="H4547" s="13">
        <v>1205</v>
      </c>
    </row>
    <row r="4548" spans="1:8" x14ac:dyDescent="0.25">
      <c r="A4548" s="10">
        <v>36677</v>
      </c>
      <c r="B4548" s="11" t="s">
        <v>8</v>
      </c>
      <c r="C4548" s="11" t="s">
        <v>9</v>
      </c>
      <c r="D4548" s="11" t="s">
        <v>10</v>
      </c>
      <c r="E4548" s="13" t="s">
        <v>13</v>
      </c>
      <c r="F4548" s="11" t="s">
        <v>11</v>
      </c>
      <c r="G4548" s="11" t="s">
        <v>598</v>
      </c>
      <c r="H4548" s="13">
        <v>4582.3</v>
      </c>
    </row>
    <row r="4549" spans="1:8" x14ac:dyDescent="0.25">
      <c r="A4549" s="10">
        <v>36677</v>
      </c>
      <c r="B4549" s="11" t="s">
        <v>8</v>
      </c>
      <c r="C4549" s="11" t="s">
        <v>9</v>
      </c>
      <c r="D4549" s="11" t="s">
        <v>10</v>
      </c>
      <c r="E4549" s="13" t="s">
        <v>13</v>
      </c>
      <c r="F4549" s="11" t="s">
        <v>11</v>
      </c>
      <c r="G4549" s="11" t="s">
        <v>150</v>
      </c>
      <c r="H4549" s="13">
        <v>15823</v>
      </c>
    </row>
    <row r="4550" spans="1:8" x14ac:dyDescent="0.25">
      <c r="A4550" s="10">
        <v>36677</v>
      </c>
      <c r="B4550" s="11" t="s">
        <v>8</v>
      </c>
      <c r="C4550" s="11" t="s">
        <v>9</v>
      </c>
      <c r="D4550" s="11" t="s">
        <v>10</v>
      </c>
      <c r="E4550" s="13" t="s">
        <v>13</v>
      </c>
      <c r="F4550" s="11" t="s">
        <v>11</v>
      </c>
      <c r="G4550" s="11" t="s">
        <v>576</v>
      </c>
      <c r="H4550" s="13">
        <v>30982.7</v>
      </c>
    </row>
    <row r="4551" spans="1:8" x14ac:dyDescent="0.25">
      <c r="A4551" s="10">
        <v>36677</v>
      </c>
      <c r="B4551" s="11" t="s">
        <v>8</v>
      </c>
      <c r="C4551" s="11" t="s">
        <v>9</v>
      </c>
      <c r="D4551" s="11" t="s">
        <v>10</v>
      </c>
      <c r="E4551" s="13" t="s">
        <v>13</v>
      </c>
      <c r="F4551" s="11" t="s">
        <v>126</v>
      </c>
      <c r="G4551" s="11" t="s">
        <v>599</v>
      </c>
      <c r="H4551" s="13">
        <v>3904.5</v>
      </c>
    </row>
    <row r="4552" spans="1:8" x14ac:dyDescent="0.25">
      <c r="A4552" s="10">
        <v>36677</v>
      </c>
      <c r="B4552" s="11" t="s">
        <v>8</v>
      </c>
      <c r="C4552" s="11" t="s">
        <v>9</v>
      </c>
      <c r="D4552" s="11" t="s">
        <v>10</v>
      </c>
      <c r="E4552" s="13" t="s">
        <v>13</v>
      </c>
      <c r="F4552" s="11" t="s">
        <v>126</v>
      </c>
      <c r="G4552" s="11" t="s">
        <v>613</v>
      </c>
      <c r="H4552" s="13">
        <v>100</v>
      </c>
    </row>
    <row r="4553" spans="1:8" x14ac:dyDescent="0.25">
      <c r="A4553" s="10">
        <v>36677</v>
      </c>
      <c r="B4553" s="11" t="s">
        <v>8</v>
      </c>
      <c r="C4553" s="11" t="s">
        <v>9</v>
      </c>
      <c r="D4553" s="11" t="s">
        <v>10</v>
      </c>
      <c r="E4553" s="13" t="s">
        <v>13</v>
      </c>
      <c r="F4553" s="11" t="s">
        <v>126</v>
      </c>
      <c r="G4553" s="11" t="s">
        <v>570</v>
      </c>
      <c r="H4553" s="13">
        <v>1460</v>
      </c>
    </row>
    <row r="4554" spans="1:8" x14ac:dyDescent="0.25">
      <c r="A4554" s="10">
        <v>36677</v>
      </c>
      <c r="B4554" s="11" t="s">
        <v>8</v>
      </c>
      <c r="C4554" s="11" t="s">
        <v>9</v>
      </c>
      <c r="D4554" s="11" t="s">
        <v>10</v>
      </c>
      <c r="E4554" s="13" t="s">
        <v>188</v>
      </c>
      <c r="F4554" s="11" t="s">
        <v>188</v>
      </c>
      <c r="G4554" s="11" t="s">
        <v>601</v>
      </c>
      <c r="H4554" s="13">
        <v>550</v>
      </c>
    </row>
    <row r="4555" spans="1:8" x14ac:dyDescent="0.25">
      <c r="A4555" s="10">
        <v>36677</v>
      </c>
      <c r="B4555" s="11" t="s">
        <v>8</v>
      </c>
      <c r="C4555" s="11" t="s">
        <v>9</v>
      </c>
      <c r="D4555" s="11" t="s">
        <v>10</v>
      </c>
      <c r="E4555" s="13" t="s">
        <v>188</v>
      </c>
      <c r="F4555" s="11" t="s">
        <v>188</v>
      </c>
      <c r="G4555" s="11" t="s">
        <v>602</v>
      </c>
      <c r="H4555" s="13">
        <v>1805</v>
      </c>
    </row>
    <row r="4556" spans="1:8" x14ac:dyDescent="0.25">
      <c r="A4556" s="10">
        <v>36677</v>
      </c>
      <c r="B4556" s="11" t="s">
        <v>8</v>
      </c>
      <c r="C4556" s="11" t="s">
        <v>9</v>
      </c>
      <c r="D4556" s="11" t="s">
        <v>10</v>
      </c>
      <c r="E4556" s="13" t="s">
        <v>188</v>
      </c>
      <c r="F4556" s="11" t="s">
        <v>188</v>
      </c>
      <c r="G4556" s="11" t="s">
        <v>187</v>
      </c>
      <c r="H4556" s="13">
        <v>5603.6</v>
      </c>
    </row>
    <row r="4557" spans="1:8" x14ac:dyDescent="0.25">
      <c r="A4557" s="10">
        <v>36677</v>
      </c>
      <c r="B4557" s="11" t="s">
        <v>8</v>
      </c>
      <c r="C4557" s="11" t="s">
        <v>463</v>
      </c>
      <c r="D4557" s="11" t="s">
        <v>464</v>
      </c>
      <c r="E4557" s="13" t="s">
        <v>89</v>
      </c>
      <c r="F4557" s="11" t="s">
        <v>102</v>
      </c>
      <c r="G4557" s="11" t="s">
        <v>103</v>
      </c>
      <c r="H4557" s="13">
        <v>340</v>
      </c>
    </row>
    <row r="4558" spans="1:8" x14ac:dyDescent="0.25">
      <c r="A4558" s="10">
        <v>36677</v>
      </c>
      <c r="B4558" s="11" t="s">
        <v>8</v>
      </c>
      <c r="C4558" s="11" t="s">
        <v>463</v>
      </c>
      <c r="D4558" s="11" t="s">
        <v>464</v>
      </c>
      <c r="E4558" s="13" t="s">
        <v>13</v>
      </c>
      <c r="F4558" s="11" t="s">
        <v>71</v>
      </c>
      <c r="G4558" s="11" t="s">
        <v>200</v>
      </c>
      <c r="H4558" s="13">
        <v>710</v>
      </c>
    </row>
    <row r="4559" spans="1:8" x14ac:dyDescent="0.25">
      <c r="A4559" s="10">
        <v>36677</v>
      </c>
      <c r="B4559" s="11" t="s">
        <v>8</v>
      </c>
      <c r="C4559" s="11" t="s">
        <v>463</v>
      </c>
      <c r="D4559" s="11" t="s">
        <v>464</v>
      </c>
      <c r="E4559" s="13" t="s">
        <v>13</v>
      </c>
      <c r="F4559" s="11" t="s">
        <v>248</v>
      </c>
      <c r="G4559" s="11" t="s">
        <v>262</v>
      </c>
      <c r="H4559" s="13">
        <v>135</v>
      </c>
    </row>
    <row r="4560" spans="1:8" x14ac:dyDescent="0.25">
      <c r="A4560" s="10">
        <v>36677</v>
      </c>
      <c r="B4560" s="11" t="s">
        <v>97</v>
      </c>
      <c r="C4560" s="11" t="s">
        <v>98</v>
      </c>
      <c r="D4560" s="11" t="s">
        <v>462</v>
      </c>
      <c r="E4560" s="13" t="s">
        <v>13</v>
      </c>
      <c r="F4560" s="11" t="s">
        <v>126</v>
      </c>
      <c r="G4560" s="11" t="s">
        <v>570</v>
      </c>
      <c r="H4560" s="13">
        <v>587.9</v>
      </c>
    </row>
    <row r="4561" spans="1:8" x14ac:dyDescent="0.25">
      <c r="A4561" s="10">
        <v>36677</v>
      </c>
      <c r="B4561" s="11" t="s">
        <v>97</v>
      </c>
      <c r="C4561" s="11" t="s">
        <v>98</v>
      </c>
      <c r="D4561" s="11" t="s">
        <v>467</v>
      </c>
      <c r="E4561" s="13" t="s">
        <v>89</v>
      </c>
      <c r="F4561" s="11" t="s">
        <v>90</v>
      </c>
      <c r="G4561" s="11" t="s">
        <v>90</v>
      </c>
      <c r="H4561" s="13">
        <v>250</v>
      </c>
    </row>
    <row r="4562" spans="1:8" x14ac:dyDescent="0.25">
      <c r="A4562" s="10">
        <v>36677</v>
      </c>
      <c r="B4562" s="11" t="s">
        <v>97</v>
      </c>
      <c r="C4562" s="11" t="s">
        <v>67</v>
      </c>
      <c r="D4562" s="11" t="s">
        <v>500</v>
      </c>
      <c r="E4562" s="13" t="s">
        <v>13</v>
      </c>
      <c r="F4562" s="11" t="s">
        <v>19</v>
      </c>
      <c r="G4562" s="11" t="s">
        <v>574</v>
      </c>
      <c r="H4562" s="13">
        <v>100</v>
      </c>
    </row>
    <row r="4563" spans="1:8" x14ac:dyDescent="0.25">
      <c r="A4563" s="10">
        <v>36677</v>
      </c>
      <c r="B4563" s="11" t="s">
        <v>97</v>
      </c>
      <c r="C4563" s="11" t="s">
        <v>67</v>
      </c>
      <c r="D4563" s="11" t="s">
        <v>499</v>
      </c>
      <c r="E4563" s="13" t="s">
        <v>13</v>
      </c>
      <c r="F4563" s="11" t="s">
        <v>11</v>
      </c>
      <c r="G4563" s="11" t="s">
        <v>150</v>
      </c>
      <c r="H4563" s="13">
        <v>253.2</v>
      </c>
    </row>
    <row r="4564" spans="1:8" x14ac:dyDescent="0.25">
      <c r="A4564" s="10">
        <v>36677</v>
      </c>
      <c r="B4564" s="11" t="s">
        <v>97</v>
      </c>
      <c r="C4564" s="11" t="s">
        <v>67</v>
      </c>
      <c r="D4564" s="11" t="s">
        <v>499</v>
      </c>
      <c r="E4564" s="13" t="s">
        <v>13</v>
      </c>
      <c r="F4564" s="11" t="s">
        <v>11</v>
      </c>
      <c r="G4564" s="11" t="s">
        <v>576</v>
      </c>
      <c r="H4564" s="13">
        <v>391.6</v>
      </c>
    </row>
    <row r="4565" spans="1:8" x14ac:dyDescent="0.25">
      <c r="A4565" s="10">
        <v>36677</v>
      </c>
      <c r="B4565" s="11" t="s">
        <v>97</v>
      </c>
      <c r="C4565" s="11" t="s">
        <v>67</v>
      </c>
      <c r="D4565" s="11" t="s">
        <v>502</v>
      </c>
      <c r="E4565" s="13" t="s">
        <v>13</v>
      </c>
      <c r="F4565" s="11" t="s">
        <v>11</v>
      </c>
      <c r="G4565" s="11" t="s">
        <v>150</v>
      </c>
      <c r="H4565" s="13">
        <v>285</v>
      </c>
    </row>
    <row r="4566" spans="1:8" x14ac:dyDescent="0.25">
      <c r="A4566" s="10">
        <v>36677</v>
      </c>
      <c r="B4566" s="11" t="s">
        <v>97</v>
      </c>
      <c r="C4566" s="11" t="s">
        <v>130</v>
      </c>
      <c r="D4566" s="11" t="s">
        <v>288</v>
      </c>
      <c r="E4566" s="13" t="s">
        <v>13</v>
      </c>
      <c r="F4566" s="11" t="s">
        <v>11</v>
      </c>
      <c r="G4566" s="11" t="s">
        <v>576</v>
      </c>
      <c r="H4566" s="13">
        <v>318.39999999999998</v>
      </c>
    </row>
    <row r="4567" spans="1:8" x14ac:dyDescent="0.25">
      <c r="A4567" s="10">
        <v>36677</v>
      </c>
      <c r="B4567" s="11" t="s">
        <v>97</v>
      </c>
      <c r="C4567" s="11" t="s">
        <v>130</v>
      </c>
      <c r="D4567" s="11" t="s">
        <v>466</v>
      </c>
      <c r="E4567" s="13" t="s">
        <v>13</v>
      </c>
      <c r="F4567" s="11" t="s">
        <v>138</v>
      </c>
      <c r="G4567" s="11" t="s">
        <v>585</v>
      </c>
      <c r="H4567" s="13">
        <v>500</v>
      </c>
    </row>
    <row r="4568" spans="1:8" x14ac:dyDescent="0.25">
      <c r="A4568" s="10">
        <v>36707</v>
      </c>
      <c r="B4568" s="11" t="s">
        <v>8</v>
      </c>
      <c r="C4568" s="11" t="s">
        <v>67</v>
      </c>
      <c r="D4568" s="11" t="s">
        <v>459</v>
      </c>
      <c r="E4568" s="13" t="s">
        <v>89</v>
      </c>
      <c r="F4568" s="11" t="s">
        <v>577</v>
      </c>
      <c r="G4568" s="11" t="s">
        <v>609</v>
      </c>
      <c r="H4568" s="13">
        <v>135</v>
      </c>
    </row>
    <row r="4569" spans="1:8" x14ac:dyDescent="0.25">
      <c r="A4569" s="10">
        <v>36707</v>
      </c>
      <c r="B4569" s="11" t="s">
        <v>8</v>
      </c>
      <c r="C4569" s="11" t="s">
        <v>67</v>
      </c>
      <c r="D4569" s="11" t="s">
        <v>459</v>
      </c>
      <c r="E4569" s="13" t="s">
        <v>13</v>
      </c>
      <c r="F4569" s="11" t="s">
        <v>111</v>
      </c>
      <c r="G4569" s="11" t="s">
        <v>356</v>
      </c>
      <c r="H4569" s="13">
        <v>360</v>
      </c>
    </row>
    <row r="4570" spans="1:8" x14ac:dyDescent="0.25">
      <c r="A4570" s="10">
        <v>36707</v>
      </c>
      <c r="B4570" s="11" t="s">
        <v>8</v>
      </c>
      <c r="C4570" s="11" t="s">
        <v>67</v>
      </c>
      <c r="D4570" s="11" t="s">
        <v>455</v>
      </c>
      <c r="E4570" s="13" t="s">
        <v>13</v>
      </c>
      <c r="F4570" s="11" t="s">
        <v>126</v>
      </c>
      <c r="G4570" s="11" t="s">
        <v>570</v>
      </c>
      <c r="H4570" s="13">
        <v>315</v>
      </c>
    </row>
    <row r="4571" spans="1:8" x14ac:dyDescent="0.25">
      <c r="A4571" s="10">
        <v>36707</v>
      </c>
      <c r="B4571" s="11" t="s">
        <v>8</v>
      </c>
      <c r="C4571" s="11" t="s">
        <v>67</v>
      </c>
      <c r="D4571" s="11" t="s">
        <v>456</v>
      </c>
      <c r="E4571" s="13" t="s">
        <v>13</v>
      </c>
      <c r="F4571" s="11" t="s">
        <v>11</v>
      </c>
      <c r="G4571" s="11" t="s">
        <v>150</v>
      </c>
      <c r="H4571" s="13">
        <v>962</v>
      </c>
    </row>
    <row r="4572" spans="1:8" x14ac:dyDescent="0.25">
      <c r="A4572" s="10">
        <v>36707</v>
      </c>
      <c r="B4572" s="11" t="s">
        <v>8</v>
      </c>
      <c r="C4572" s="11" t="s">
        <v>67</v>
      </c>
      <c r="D4572" s="11" t="s">
        <v>68</v>
      </c>
      <c r="E4572" s="13" t="s">
        <v>13</v>
      </c>
      <c r="F4572" s="11" t="s">
        <v>161</v>
      </c>
      <c r="G4572" s="11" t="s">
        <v>167</v>
      </c>
      <c r="H4572" s="13">
        <v>100</v>
      </c>
    </row>
    <row r="4573" spans="1:8" x14ac:dyDescent="0.25">
      <c r="A4573" s="10">
        <v>36707</v>
      </c>
      <c r="B4573" s="11" t="s">
        <v>8</v>
      </c>
      <c r="C4573" s="11" t="s">
        <v>67</v>
      </c>
      <c r="D4573" s="11" t="s">
        <v>68</v>
      </c>
      <c r="E4573" s="13" t="s">
        <v>13</v>
      </c>
      <c r="F4573" s="11" t="s">
        <v>19</v>
      </c>
      <c r="G4573" s="11" t="s">
        <v>573</v>
      </c>
      <c r="H4573" s="13">
        <v>1534</v>
      </c>
    </row>
    <row r="4574" spans="1:8" x14ac:dyDescent="0.25">
      <c r="A4574" s="10">
        <v>36707</v>
      </c>
      <c r="B4574" s="11" t="s">
        <v>8</v>
      </c>
      <c r="C4574" s="11" t="s">
        <v>67</v>
      </c>
      <c r="D4574" s="11" t="s">
        <v>68</v>
      </c>
      <c r="E4574" s="13" t="s">
        <v>13</v>
      </c>
      <c r="F4574" s="11" t="s">
        <v>34</v>
      </c>
      <c r="G4574" s="11" t="s">
        <v>36</v>
      </c>
      <c r="H4574" s="13">
        <v>350</v>
      </c>
    </row>
    <row r="4575" spans="1:8" x14ac:dyDescent="0.25">
      <c r="A4575" s="10">
        <v>36707</v>
      </c>
      <c r="B4575" s="11" t="s">
        <v>8</v>
      </c>
      <c r="C4575" s="11" t="s">
        <v>67</v>
      </c>
      <c r="D4575" s="11" t="s">
        <v>68</v>
      </c>
      <c r="E4575" s="13" t="s">
        <v>13</v>
      </c>
      <c r="F4575" s="11" t="s">
        <v>11</v>
      </c>
      <c r="G4575" s="11" t="s">
        <v>576</v>
      </c>
      <c r="H4575" s="13">
        <v>1469.6</v>
      </c>
    </row>
    <row r="4576" spans="1:8" x14ac:dyDescent="0.25">
      <c r="A4576" s="10">
        <v>36707</v>
      </c>
      <c r="B4576" s="11" t="s">
        <v>8</v>
      </c>
      <c r="C4576" s="11" t="s">
        <v>67</v>
      </c>
      <c r="D4576" s="11" t="s">
        <v>468</v>
      </c>
      <c r="E4576" s="13" t="s">
        <v>13</v>
      </c>
      <c r="F4576" s="11" t="s">
        <v>138</v>
      </c>
      <c r="G4576" s="11" t="s">
        <v>139</v>
      </c>
      <c r="H4576" s="13">
        <v>563.70000000000005</v>
      </c>
    </row>
    <row r="4577" spans="1:8" x14ac:dyDescent="0.25">
      <c r="A4577" s="10">
        <v>36707</v>
      </c>
      <c r="B4577" s="11" t="s">
        <v>8</v>
      </c>
      <c r="C4577" s="11" t="s">
        <v>67</v>
      </c>
      <c r="D4577" s="11" t="s">
        <v>1104</v>
      </c>
      <c r="E4577" s="13" t="s">
        <v>13</v>
      </c>
      <c r="F4577" s="11" t="s">
        <v>11</v>
      </c>
      <c r="G4577" s="11" t="s">
        <v>576</v>
      </c>
      <c r="H4577" s="13">
        <v>100</v>
      </c>
    </row>
    <row r="4578" spans="1:8" x14ac:dyDescent="0.25">
      <c r="A4578" s="10">
        <v>36707</v>
      </c>
      <c r="B4578" s="11" t="s">
        <v>8</v>
      </c>
      <c r="C4578" s="11" t="s">
        <v>67</v>
      </c>
      <c r="D4578" s="11" t="s">
        <v>457</v>
      </c>
      <c r="E4578" s="13" t="s">
        <v>13</v>
      </c>
      <c r="F4578" s="11" t="s">
        <v>126</v>
      </c>
      <c r="G4578" s="11" t="s">
        <v>570</v>
      </c>
      <c r="H4578" s="13">
        <v>475</v>
      </c>
    </row>
    <row r="4579" spans="1:8" x14ac:dyDescent="0.25">
      <c r="A4579" s="10">
        <v>36707</v>
      </c>
      <c r="B4579" s="11" t="s">
        <v>8</v>
      </c>
      <c r="C4579" s="11" t="s">
        <v>67</v>
      </c>
      <c r="D4579" s="11" t="s">
        <v>501</v>
      </c>
      <c r="E4579" s="13" t="s">
        <v>13</v>
      </c>
      <c r="F4579" s="11" t="s">
        <v>11</v>
      </c>
      <c r="G4579" s="11" t="s">
        <v>576</v>
      </c>
      <c r="H4579" s="13">
        <v>160</v>
      </c>
    </row>
    <row r="4580" spans="1:8" x14ac:dyDescent="0.25">
      <c r="A4580" s="10">
        <v>36707</v>
      </c>
      <c r="B4580" s="11" t="s">
        <v>8</v>
      </c>
      <c r="C4580" s="11" t="s">
        <v>67</v>
      </c>
      <c r="D4580" s="11" t="s">
        <v>328</v>
      </c>
      <c r="E4580" s="13" t="s">
        <v>13</v>
      </c>
      <c r="F4580" s="11" t="s">
        <v>71</v>
      </c>
      <c r="G4580" s="11" t="s">
        <v>69</v>
      </c>
      <c r="H4580" s="13">
        <v>664.4</v>
      </c>
    </row>
    <row r="4581" spans="1:8" x14ac:dyDescent="0.25">
      <c r="A4581" s="10">
        <v>36707</v>
      </c>
      <c r="B4581" s="11" t="s">
        <v>8</v>
      </c>
      <c r="C4581" s="11" t="s">
        <v>67</v>
      </c>
      <c r="D4581" s="11" t="s">
        <v>328</v>
      </c>
      <c r="E4581" s="13" t="s">
        <v>13</v>
      </c>
      <c r="F4581" s="11" t="s">
        <v>161</v>
      </c>
      <c r="G4581" s="11" t="s">
        <v>581</v>
      </c>
      <c r="H4581" s="13">
        <v>224</v>
      </c>
    </row>
    <row r="4582" spans="1:8" x14ac:dyDescent="0.25">
      <c r="A4582" s="10">
        <v>36707</v>
      </c>
      <c r="B4582" s="11" t="s">
        <v>8</v>
      </c>
      <c r="C4582" s="11" t="s">
        <v>67</v>
      </c>
      <c r="D4582" s="11" t="s">
        <v>328</v>
      </c>
      <c r="E4582" s="13" t="s">
        <v>13</v>
      </c>
      <c r="F4582" s="11" t="s">
        <v>571</v>
      </c>
      <c r="G4582" s="11" t="s">
        <v>572</v>
      </c>
      <c r="H4582" s="13">
        <v>338.1</v>
      </c>
    </row>
    <row r="4583" spans="1:8" x14ac:dyDescent="0.25">
      <c r="A4583" s="10">
        <v>36707</v>
      </c>
      <c r="B4583" s="11" t="s">
        <v>8</v>
      </c>
      <c r="C4583" s="11" t="s">
        <v>67</v>
      </c>
      <c r="D4583" s="11" t="s">
        <v>328</v>
      </c>
      <c r="E4583" s="13" t="s">
        <v>13</v>
      </c>
      <c r="F4583" s="11" t="s">
        <v>19</v>
      </c>
      <c r="G4583" s="11" t="s">
        <v>573</v>
      </c>
      <c r="H4583" s="13">
        <v>2796.4</v>
      </c>
    </row>
    <row r="4584" spans="1:8" x14ac:dyDescent="0.25">
      <c r="A4584" s="10">
        <v>36707</v>
      </c>
      <c r="B4584" s="11" t="s">
        <v>8</v>
      </c>
      <c r="C4584" s="11" t="s">
        <v>67</v>
      </c>
      <c r="D4584" s="11" t="s">
        <v>328</v>
      </c>
      <c r="E4584" s="13" t="s">
        <v>13</v>
      </c>
      <c r="F4584" s="11" t="s">
        <v>19</v>
      </c>
      <c r="G4584" s="11" t="s">
        <v>574</v>
      </c>
      <c r="H4584" s="13">
        <v>1550</v>
      </c>
    </row>
    <row r="4585" spans="1:8" x14ac:dyDescent="0.25">
      <c r="A4585" s="10">
        <v>36707</v>
      </c>
      <c r="B4585" s="11" t="s">
        <v>8</v>
      </c>
      <c r="C4585" s="11" t="s">
        <v>67</v>
      </c>
      <c r="D4585" s="11" t="s">
        <v>328</v>
      </c>
      <c r="E4585" s="13" t="s">
        <v>13</v>
      </c>
      <c r="F4585" s="11" t="s">
        <v>19</v>
      </c>
      <c r="G4585" s="11" t="s">
        <v>21</v>
      </c>
      <c r="H4585" s="13">
        <v>110</v>
      </c>
    </row>
    <row r="4586" spans="1:8" x14ac:dyDescent="0.25">
      <c r="A4586" s="10">
        <v>36707</v>
      </c>
      <c r="B4586" s="11" t="s">
        <v>8</v>
      </c>
      <c r="C4586" s="11" t="s">
        <v>67</v>
      </c>
      <c r="D4586" s="11" t="s">
        <v>328</v>
      </c>
      <c r="E4586" s="13" t="s">
        <v>13</v>
      </c>
      <c r="F4586" s="11" t="s">
        <v>34</v>
      </c>
      <c r="G4586" s="11" t="s">
        <v>36</v>
      </c>
      <c r="H4586" s="13">
        <v>300</v>
      </c>
    </row>
    <row r="4587" spans="1:8" x14ac:dyDescent="0.25">
      <c r="A4587" s="10">
        <v>36707</v>
      </c>
      <c r="B4587" s="11" t="s">
        <v>8</v>
      </c>
      <c r="C4587" s="11" t="s">
        <v>67</v>
      </c>
      <c r="D4587" s="11" t="s">
        <v>328</v>
      </c>
      <c r="E4587" s="13" t="s">
        <v>13</v>
      </c>
      <c r="F4587" s="11" t="s">
        <v>14</v>
      </c>
      <c r="G4587" s="11" t="s">
        <v>597</v>
      </c>
      <c r="H4587" s="13">
        <v>170</v>
      </c>
    </row>
    <row r="4588" spans="1:8" x14ac:dyDescent="0.25">
      <c r="A4588" s="10">
        <v>36707</v>
      </c>
      <c r="B4588" s="11" t="s">
        <v>8</v>
      </c>
      <c r="C4588" s="11" t="s">
        <v>67</v>
      </c>
      <c r="D4588" s="11" t="s">
        <v>328</v>
      </c>
      <c r="E4588" s="13" t="s">
        <v>13</v>
      </c>
      <c r="F4588" s="11" t="s">
        <v>11</v>
      </c>
      <c r="G4588" s="11" t="s">
        <v>150</v>
      </c>
      <c r="H4588" s="13">
        <v>1602.7</v>
      </c>
    </row>
    <row r="4589" spans="1:8" x14ac:dyDescent="0.25">
      <c r="A4589" s="10">
        <v>36707</v>
      </c>
      <c r="B4589" s="11" t="s">
        <v>8</v>
      </c>
      <c r="C4589" s="11" t="s">
        <v>67</v>
      </c>
      <c r="D4589" s="11" t="s">
        <v>328</v>
      </c>
      <c r="E4589" s="13" t="s">
        <v>13</v>
      </c>
      <c r="F4589" s="11" t="s">
        <v>11</v>
      </c>
      <c r="G4589" s="11" t="s">
        <v>576</v>
      </c>
      <c r="H4589" s="13">
        <v>1696.9</v>
      </c>
    </row>
    <row r="4590" spans="1:8" x14ac:dyDescent="0.25">
      <c r="A4590" s="10">
        <v>36707</v>
      </c>
      <c r="B4590" s="11" t="s">
        <v>8</v>
      </c>
      <c r="C4590" s="11" t="s">
        <v>67</v>
      </c>
      <c r="D4590" s="11" t="s">
        <v>328</v>
      </c>
      <c r="E4590" s="13" t="s">
        <v>13</v>
      </c>
      <c r="F4590" s="11" t="s">
        <v>126</v>
      </c>
      <c r="G4590" s="11" t="s">
        <v>570</v>
      </c>
      <c r="H4590" s="13">
        <v>174.5</v>
      </c>
    </row>
    <row r="4591" spans="1:8" x14ac:dyDescent="0.25">
      <c r="A4591" s="10">
        <v>36707</v>
      </c>
      <c r="B4591" s="11" t="s">
        <v>8</v>
      </c>
      <c r="C4591" s="11" t="s">
        <v>9</v>
      </c>
      <c r="D4591" s="11" t="s">
        <v>251</v>
      </c>
      <c r="E4591" s="13" t="s">
        <v>13</v>
      </c>
      <c r="F4591" s="11" t="s">
        <v>161</v>
      </c>
      <c r="G4591" s="11" t="s">
        <v>162</v>
      </c>
      <c r="H4591" s="13">
        <v>426.6</v>
      </c>
    </row>
    <row r="4592" spans="1:8" x14ac:dyDescent="0.25">
      <c r="A4592" s="10">
        <v>36707</v>
      </c>
      <c r="B4592" s="11" t="s">
        <v>8</v>
      </c>
      <c r="C4592" s="11" t="s">
        <v>9</v>
      </c>
      <c r="D4592" s="11" t="s">
        <v>251</v>
      </c>
      <c r="E4592" s="13" t="s">
        <v>13</v>
      </c>
      <c r="F4592" s="11" t="s">
        <v>11</v>
      </c>
      <c r="G4592" s="11" t="s">
        <v>576</v>
      </c>
      <c r="H4592" s="13">
        <v>300</v>
      </c>
    </row>
    <row r="4593" spans="1:8" x14ac:dyDescent="0.25">
      <c r="A4593" s="10">
        <v>36707</v>
      </c>
      <c r="B4593" s="11" t="s">
        <v>8</v>
      </c>
      <c r="C4593" s="11" t="s">
        <v>9</v>
      </c>
      <c r="D4593" s="11" t="s">
        <v>153</v>
      </c>
      <c r="E4593" s="13" t="s">
        <v>13</v>
      </c>
      <c r="F4593" s="11" t="s">
        <v>71</v>
      </c>
      <c r="G4593" s="11" t="s">
        <v>575</v>
      </c>
      <c r="H4593" s="13">
        <v>232</v>
      </c>
    </row>
    <row r="4594" spans="1:8" x14ac:dyDescent="0.25">
      <c r="A4594" s="10">
        <v>36707</v>
      </c>
      <c r="B4594" s="11" t="s">
        <v>8</v>
      </c>
      <c r="C4594" s="11" t="s">
        <v>9</v>
      </c>
      <c r="D4594" s="11" t="s">
        <v>153</v>
      </c>
      <c r="E4594" s="13" t="s">
        <v>13</v>
      </c>
      <c r="F4594" s="11" t="s">
        <v>71</v>
      </c>
      <c r="G4594" s="11" t="s">
        <v>69</v>
      </c>
      <c r="H4594" s="13">
        <v>580</v>
      </c>
    </row>
    <row r="4595" spans="1:8" x14ac:dyDescent="0.25">
      <c r="A4595" s="10">
        <v>36707</v>
      </c>
      <c r="B4595" s="11" t="s">
        <v>8</v>
      </c>
      <c r="C4595" s="11" t="s">
        <v>9</v>
      </c>
      <c r="D4595" s="11" t="s">
        <v>153</v>
      </c>
      <c r="E4595" s="13" t="s">
        <v>13</v>
      </c>
      <c r="F4595" s="11" t="s">
        <v>71</v>
      </c>
      <c r="G4595" s="11" t="s">
        <v>230</v>
      </c>
      <c r="H4595" s="13">
        <v>2269.9</v>
      </c>
    </row>
    <row r="4596" spans="1:8" x14ac:dyDescent="0.25">
      <c r="A4596" s="10">
        <v>36707</v>
      </c>
      <c r="B4596" s="11" t="s">
        <v>8</v>
      </c>
      <c r="C4596" s="11" t="s">
        <v>9</v>
      </c>
      <c r="D4596" s="11" t="s">
        <v>153</v>
      </c>
      <c r="E4596" s="13" t="s">
        <v>13</v>
      </c>
      <c r="F4596" s="11" t="s">
        <v>71</v>
      </c>
      <c r="G4596" s="11" t="s">
        <v>200</v>
      </c>
      <c r="H4596" s="13">
        <v>450</v>
      </c>
    </row>
    <row r="4597" spans="1:8" x14ac:dyDescent="0.25">
      <c r="A4597" s="10">
        <v>36707</v>
      </c>
      <c r="B4597" s="11" t="s">
        <v>8</v>
      </c>
      <c r="C4597" s="11" t="s">
        <v>9</v>
      </c>
      <c r="D4597" s="11" t="s">
        <v>153</v>
      </c>
      <c r="E4597" s="13" t="s">
        <v>13</v>
      </c>
      <c r="F4597" s="11" t="s">
        <v>71</v>
      </c>
      <c r="G4597" s="11" t="s">
        <v>117</v>
      </c>
      <c r="H4597" s="13">
        <v>340</v>
      </c>
    </row>
    <row r="4598" spans="1:8" x14ac:dyDescent="0.25">
      <c r="A4598" s="10">
        <v>36707</v>
      </c>
      <c r="B4598" s="11" t="s">
        <v>8</v>
      </c>
      <c r="C4598" s="11" t="s">
        <v>9</v>
      </c>
      <c r="D4598" s="11" t="s">
        <v>153</v>
      </c>
      <c r="E4598" s="13" t="s">
        <v>13</v>
      </c>
      <c r="F4598" s="11" t="s">
        <v>161</v>
      </c>
      <c r="G4598" s="11" t="s">
        <v>162</v>
      </c>
      <c r="H4598" s="13">
        <v>367.5</v>
      </c>
    </row>
    <row r="4599" spans="1:8" x14ac:dyDescent="0.25">
      <c r="A4599" s="10">
        <v>36707</v>
      </c>
      <c r="B4599" s="11" t="s">
        <v>8</v>
      </c>
      <c r="C4599" s="11" t="s">
        <v>9</v>
      </c>
      <c r="D4599" s="11" t="s">
        <v>153</v>
      </c>
      <c r="E4599" s="13" t="s">
        <v>13</v>
      </c>
      <c r="F4599" s="11" t="s">
        <v>161</v>
      </c>
      <c r="G4599" s="11" t="s">
        <v>167</v>
      </c>
      <c r="H4599" s="13">
        <v>264.89999999999998</v>
      </c>
    </row>
    <row r="4600" spans="1:8" x14ac:dyDescent="0.25">
      <c r="A4600" s="10">
        <v>36707</v>
      </c>
      <c r="B4600" s="11" t="s">
        <v>8</v>
      </c>
      <c r="C4600" s="11" t="s">
        <v>9</v>
      </c>
      <c r="D4600" s="11" t="s">
        <v>153</v>
      </c>
      <c r="E4600" s="13" t="s">
        <v>13</v>
      </c>
      <c r="F4600" s="11" t="s">
        <v>571</v>
      </c>
      <c r="G4600" s="11" t="s">
        <v>364</v>
      </c>
      <c r="H4600" s="13">
        <v>285</v>
      </c>
    </row>
    <row r="4601" spans="1:8" x14ac:dyDescent="0.25">
      <c r="A4601" s="10">
        <v>36707</v>
      </c>
      <c r="B4601" s="11" t="s">
        <v>8</v>
      </c>
      <c r="C4601" s="11" t="s">
        <v>9</v>
      </c>
      <c r="D4601" s="11" t="s">
        <v>153</v>
      </c>
      <c r="E4601" s="13" t="s">
        <v>13</v>
      </c>
      <c r="F4601" s="11" t="s">
        <v>138</v>
      </c>
      <c r="G4601" s="11" t="s">
        <v>205</v>
      </c>
      <c r="H4601" s="13">
        <v>1374.9</v>
      </c>
    </row>
    <row r="4602" spans="1:8" x14ac:dyDescent="0.25">
      <c r="A4602" s="10">
        <v>36707</v>
      </c>
      <c r="B4602" s="11" t="s">
        <v>8</v>
      </c>
      <c r="C4602" s="11" t="s">
        <v>9</v>
      </c>
      <c r="D4602" s="11" t="s">
        <v>153</v>
      </c>
      <c r="E4602" s="13" t="s">
        <v>13</v>
      </c>
      <c r="F4602" s="11" t="s">
        <v>248</v>
      </c>
      <c r="G4602" s="11" t="s">
        <v>43</v>
      </c>
      <c r="H4602" s="13">
        <v>150</v>
      </c>
    </row>
    <row r="4603" spans="1:8" x14ac:dyDescent="0.25">
      <c r="A4603" s="10">
        <v>36707</v>
      </c>
      <c r="B4603" s="11" t="s">
        <v>8</v>
      </c>
      <c r="C4603" s="11" t="s">
        <v>9</v>
      </c>
      <c r="D4603" s="11" t="s">
        <v>153</v>
      </c>
      <c r="E4603" s="13" t="s">
        <v>13</v>
      </c>
      <c r="F4603" s="11" t="s">
        <v>19</v>
      </c>
      <c r="G4603" s="11" t="s">
        <v>589</v>
      </c>
      <c r="H4603" s="13">
        <v>200</v>
      </c>
    </row>
    <row r="4604" spans="1:8" x14ac:dyDescent="0.25">
      <c r="A4604" s="10">
        <v>36707</v>
      </c>
      <c r="B4604" s="11" t="s">
        <v>8</v>
      </c>
      <c r="C4604" s="11" t="s">
        <v>9</v>
      </c>
      <c r="D4604" s="11" t="s">
        <v>153</v>
      </c>
      <c r="E4604" s="13" t="s">
        <v>13</v>
      </c>
      <c r="F4604" s="11" t="s">
        <v>19</v>
      </c>
      <c r="G4604" s="11" t="s">
        <v>573</v>
      </c>
      <c r="H4604" s="13">
        <v>1605</v>
      </c>
    </row>
    <row r="4605" spans="1:8" x14ac:dyDescent="0.25">
      <c r="A4605" s="10">
        <v>36707</v>
      </c>
      <c r="B4605" s="11" t="s">
        <v>8</v>
      </c>
      <c r="C4605" s="11" t="s">
        <v>9</v>
      </c>
      <c r="D4605" s="11" t="s">
        <v>153</v>
      </c>
      <c r="E4605" s="13" t="s">
        <v>13</v>
      </c>
      <c r="F4605" s="11" t="s">
        <v>42</v>
      </c>
      <c r="G4605" s="11" t="s">
        <v>595</v>
      </c>
      <c r="H4605" s="13">
        <v>135</v>
      </c>
    </row>
    <row r="4606" spans="1:8" x14ac:dyDescent="0.25">
      <c r="A4606" s="10">
        <v>36707</v>
      </c>
      <c r="B4606" s="11" t="s">
        <v>8</v>
      </c>
      <c r="C4606" s="11" t="s">
        <v>9</v>
      </c>
      <c r="D4606" s="11" t="s">
        <v>153</v>
      </c>
      <c r="E4606" s="13" t="s">
        <v>13</v>
      </c>
      <c r="F4606" s="11" t="s">
        <v>14</v>
      </c>
      <c r="G4606" s="11" t="s">
        <v>94</v>
      </c>
      <c r="H4606" s="13">
        <v>200</v>
      </c>
    </row>
    <row r="4607" spans="1:8" x14ac:dyDescent="0.25">
      <c r="A4607" s="10">
        <v>36707</v>
      </c>
      <c r="B4607" s="11" t="s">
        <v>8</v>
      </c>
      <c r="C4607" s="11" t="s">
        <v>9</v>
      </c>
      <c r="D4607" s="11" t="s">
        <v>153</v>
      </c>
      <c r="E4607" s="13" t="s">
        <v>13</v>
      </c>
      <c r="F4607" s="11" t="s">
        <v>11</v>
      </c>
      <c r="G4607" s="11" t="s">
        <v>150</v>
      </c>
      <c r="H4607" s="13">
        <v>3030</v>
      </c>
    </row>
    <row r="4608" spans="1:8" x14ac:dyDescent="0.25">
      <c r="A4608" s="10">
        <v>36707</v>
      </c>
      <c r="B4608" s="11" t="s">
        <v>8</v>
      </c>
      <c r="C4608" s="11" t="s">
        <v>9</v>
      </c>
      <c r="D4608" s="11" t="s">
        <v>153</v>
      </c>
      <c r="E4608" s="13" t="s">
        <v>13</v>
      </c>
      <c r="F4608" s="11" t="s">
        <v>11</v>
      </c>
      <c r="G4608" s="11" t="s">
        <v>576</v>
      </c>
      <c r="H4608" s="13">
        <v>2396</v>
      </c>
    </row>
    <row r="4609" spans="1:8" x14ac:dyDescent="0.25">
      <c r="A4609" s="10">
        <v>36707</v>
      </c>
      <c r="B4609" s="11" t="s">
        <v>8</v>
      </c>
      <c r="C4609" s="11" t="s">
        <v>9</v>
      </c>
      <c r="D4609" s="11" t="s">
        <v>153</v>
      </c>
      <c r="E4609" s="13" t="s">
        <v>13</v>
      </c>
      <c r="F4609" s="11" t="s">
        <v>126</v>
      </c>
      <c r="G4609" s="11" t="s">
        <v>570</v>
      </c>
      <c r="H4609" s="13">
        <v>1950</v>
      </c>
    </row>
    <row r="4610" spans="1:8" x14ac:dyDescent="0.25">
      <c r="A4610" s="10">
        <v>36707</v>
      </c>
      <c r="B4610" s="11" t="s">
        <v>8</v>
      </c>
      <c r="C4610" s="11" t="s">
        <v>9</v>
      </c>
      <c r="D4610" s="11" t="s">
        <v>10</v>
      </c>
      <c r="E4610" s="13" t="s">
        <v>89</v>
      </c>
      <c r="F4610" s="11" t="s">
        <v>90</v>
      </c>
      <c r="G4610" s="11" t="s">
        <v>90</v>
      </c>
      <c r="H4610" s="13">
        <v>3115</v>
      </c>
    </row>
    <row r="4611" spans="1:8" x14ac:dyDescent="0.25">
      <c r="A4611" s="10">
        <v>36707</v>
      </c>
      <c r="B4611" s="11" t="s">
        <v>8</v>
      </c>
      <c r="C4611" s="11" t="s">
        <v>9</v>
      </c>
      <c r="D4611" s="11" t="s">
        <v>10</v>
      </c>
      <c r="E4611" s="13" t="s">
        <v>89</v>
      </c>
      <c r="F4611" s="11" t="s">
        <v>102</v>
      </c>
      <c r="G4611" s="11" t="s">
        <v>106</v>
      </c>
      <c r="H4611" s="13">
        <v>2491.1</v>
      </c>
    </row>
    <row r="4612" spans="1:8" x14ac:dyDescent="0.25">
      <c r="A4612" s="10">
        <v>36707</v>
      </c>
      <c r="B4612" s="11" t="s">
        <v>8</v>
      </c>
      <c r="C4612" s="11" t="s">
        <v>9</v>
      </c>
      <c r="D4612" s="11" t="s">
        <v>10</v>
      </c>
      <c r="E4612" s="13" t="s">
        <v>89</v>
      </c>
      <c r="F4612" s="11" t="s">
        <v>102</v>
      </c>
      <c r="G4612" s="11" t="s">
        <v>103</v>
      </c>
      <c r="H4612" s="13">
        <v>4688.3999999999996</v>
      </c>
    </row>
    <row r="4613" spans="1:8" x14ac:dyDescent="0.25">
      <c r="A4613" s="10">
        <v>36707</v>
      </c>
      <c r="B4613" s="11" t="s">
        <v>8</v>
      </c>
      <c r="C4613" s="11" t="s">
        <v>9</v>
      </c>
      <c r="D4613" s="11" t="s">
        <v>10</v>
      </c>
      <c r="E4613" s="13" t="s">
        <v>89</v>
      </c>
      <c r="F4613" s="11" t="s">
        <v>577</v>
      </c>
      <c r="G4613" s="11" t="s">
        <v>578</v>
      </c>
      <c r="H4613" s="13">
        <v>2418.9</v>
      </c>
    </row>
    <row r="4614" spans="1:8" x14ac:dyDescent="0.25">
      <c r="A4614" s="10">
        <v>36707</v>
      </c>
      <c r="B4614" s="11" t="s">
        <v>8</v>
      </c>
      <c r="C4614" s="11" t="s">
        <v>9</v>
      </c>
      <c r="D4614" s="11" t="s">
        <v>10</v>
      </c>
      <c r="E4614" s="13" t="s">
        <v>89</v>
      </c>
      <c r="F4614" s="11" t="s">
        <v>577</v>
      </c>
      <c r="G4614" s="11" t="s">
        <v>569</v>
      </c>
      <c r="H4614" s="13">
        <v>250</v>
      </c>
    </row>
    <row r="4615" spans="1:8" x14ac:dyDescent="0.25">
      <c r="A4615" s="10">
        <v>36707</v>
      </c>
      <c r="B4615" s="11" t="s">
        <v>8</v>
      </c>
      <c r="C4615" s="11" t="s">
        <v>9</v>
      </c>
      <c r="D4615" s="11" t="s">
        <v>10</v>
      </c>
      <c r="E4615" s="13" t="s">
        <v>13</v>
      </c>
      <c r="F4615" s="11" t="s">
        <v>29</v>
      </c>
      <c r="G4615" s="11" t="s">
        <v>579</v>
      </c>
      <c r="H4615" s="13">
        <v>300</v>
      </c>
    </row>
    <row r="4616" spans="1:8" x14ac:dyDescent="0.25">
      <c r="A4616" s="10">
        <v>36707</v>
      </c>
      <c r="B4616" s="11" t="s">
        <v>8</v>
      </c>
      <c r="C4616" s="11" t="s">
        <v>9</v>
      </c>
      <c r="D4616" s="11" t="s">
        <v>10</v>
      </c>
      <c r="E4616" s="13" t="s">
        <v>13</v>
      </c>
      <c r="F4616" s="11" t="s">
        <v>29</v>
      </c>
      <c r="G4616" s="11" t="s">
        <v>30</v>
      </c>
      <c r="H4616" s="13">
        <v>6809.7</v>
      </c>
    </row>
    <row r="4617" spans="1:8" x14ac:dyDescent="0.25">
      <c r="A4617" s="10">
        <v>36707</v>
      </c>
      <c r="B4617" s="11" t="s">
        <v>8</v>
      </c>
      <c r="C4617" s="11" t="s">
        <v>9</v>
      </c>
      <c r="D4617" s="11" t="s">
        <v>10</v>
      </c>
      <c r="E4617" s="13" t="s">
        <v>13</v>
      </c>
      <c r="F4617" s="11" t="s">
        <v>29</v>
      </c>
      <c r="G4617" s="11" t="s">
        <v>607</v>
      </c>
      <c r="H4617" s="13">
        <v>252.3</v>
      </c>
    </row>
    <row r="4618" spans="1:8" x14ac:dyDescent="0.25">
      <c r="A4618" s="10">
        <v>36707</v>
      </c>
      <c r="B4618" s="11" t="s">
        <v>8</v>
      </c>
      <c r="C4618" s="11" t="s">
        <v>9</v>
      </c>
      <c r="D4618" s="11" t="s">
        <v>10</v>
      </c>
      <c r="E4618" s="13" t="s">
        <v>13</v>
      </c>
      <c r="F4618" s="11" t="s">
        <v>71</v>
      </c>
      <c r="G4618" s="11" t="s">
        <v>580</v>
      </c>
      <c r="H4618" s="13">
        <v>5290.5</v>
      </c>
    </row>
    <row r="4619" spans="1:8" x14ac:dyDescent="0.25">
      <c r="A4619" s="10">
        <v>36707</v>
      </c>
      <c r="B4619" s="11" t="s">
        <v>8</v>
      </c>
      <c r="C4619" s="11" t="s">
        <v>9</v>
      </c>
      <c r="D4619" s="11" t="s">
        <v>10</v>
      </c>
      <c r="E4619" s="13" t="s">
        <v>13</v>
      </c>
      <c r="F4619" s="11" t="s">
        <v>71</v>
      </c>
      <c r="G4619" s="11" t="s">
        <v>575</v>
      </c>
      <c r="H4619" s="13">
        <v>2648.5</v>
      </c>
    </row>
    <row r="4620" spans="1:8" x14ac:dyDescent="0.25">
      <c r="A4620" s="10">
        <v>36707</v>
      </c>
      <c r="B4620" s="11" t="s">
        <v>8</v>
      </c>
      <c r="C4620" s="11" t="s">
        <v>9</v>
      </c>
      <c r="D4620" s="11" t="s">
        <v>10</v>
      </c>
      <c r="E4620" s="13" t="s">
        <v>13</v>
      </c>
      <c r="F4620" s="11" t="s">
        <v>71</v>
      </c>
      <c r="G4620" s="11" t="s">
        <v>69</v>
      </c>
      <c r="H4620" s="13">
        <v>7803.8</v>
      </c>
    </row>
    <row r="4621" spans="1:8" x14ac:dyDescent="0.25">
      <c r="A4621" s="10">
        <v>36707</v>
      </c>
      <c r="B4621" s="11" t="s">
        <v>8</v>
      </c>
      <c r="C4621" s="11" t="s">
        <v>9</v>
      </c>
      <c r="D4621" s="11" t="s">
        <v>10</v>
      </c>
      <c r="E4621" s="13" t="s">
        <v>13</v>
      </c>
      <c r="F4621" s="11" t="s">
        <v>71</v>
      </c>
      <c r="G4621" s="11" t="s">
        <v>230</v>
      </c>
      <c r="H4621" s="13">
        <v>799.6</v>
      </c>
    </row>
    <row r="4622" spans="1:8" x14ac:dyDescent="0.25">
      <c r="A4622" s="10">
        <v>36707</v>
      </c>
      <c r="B4622" s="11" t="s">
        <v>8</v>
      </c>
      <c r="C4622" s="11" t="s">
        <v>9</v>
      </c>
      <c r="D4622" s="11" t="s">
        <v>10</v>
      </c>
      <c r="E4622" s="13" t="s">
        <v>13</v>
      </c>
      <c r="F4622" s="11" t="s">
        <v>71</v>
      </c>
      <c r="G4622" s="11" t="s">
        <v>200</v>
      </c>
      <c r="H4622" s="13">
        <v>3140</v>
      </c>
    </row>
    <row r="4623" spans="1:8" x14ac:dyDescent="0.25">
      <c r="A4623" s="10">
        <v>36707</v>
      </c>
      <c r="B4623" s="11" t="s">
        <v>8</v>
      </c>
      <c r="C4623" s="11" t="s">
        <v>9</v>
      </c>
      <c r="D4623" s="11" t="s">
        <v>10</v>
      </c>
      <c r="E4623" s="13" t="s">
        <v>13</v>
      </c>
      <c r="F4623" s="11" t="s">
        <v>71</v>
      </c>
      <c r="G4623" s="11" t="s">
        <v>117</v>
      </c>
      <c r="H4623" s="13">
        <v>4523.5</v>
      </c>
    </row>
    <row r="4624" spans="1:8" x14ac:dyDescent="0.25">
      <c r="A4624" s="10">
        <v>36707</v>
      </c>
      <c r="B4624" s="11" t="s">
        <v>8</v>
      </c>
      <c r="C4624" s="11" t="s">
        <v>9</v>
      </c>
      <c r="D4624" s="11" t="s">
        <v>10</v>
      </c>
      <c r="E4624" s="13" t="s">
        <v>13</v>
      </c>
      <c r="F4624" s="11" t="s">
        <v>161</v>
      </c>
      <c r="G4624" s="11" t="s">
        <v>581</v>
      </c>
      <c r="H4624" s="13">
        <v>1870</v>
      </c>
    </row>
    <row r="4625" spans="1:8" x14ac:dyDescent="0.25">
      <c r="A4625" s="10">
        <v>36707</v>
      </c>
      <c r="B4625" s="11" t="s">
        <v>8</v>
      </c>
      <c r="C4625" s="11" t="s">
        <v>9</v>
      </c>
      <c r="D4625" s="11" t="s">
        <v>10</v>
      </c>
      <c r="E4625" s="13" t="s">
        <v>13</v>
      </c>
      <c r="F4625" s="11" t="s">
        <v>161</v>
      </c>
      <c r="G4625" s="11" t="s">
        <v>162</v>
      </c>
      <c r="H4625" s="13">
        <v>2490.6</v>
      </c>
    </row>
    <row r="4626" spans="1:8" x14ac:dyDescent="0.25">
      <c r="A4626" s="10">
        <v>36707</v>
      </c>
      <c r="B4626" s="11" t="s">
        <v>8</v>
      </c>
      <c r="C4626" s="11" t="s">
        <v>9</v>
      </c>
      <c r="D4626" s="11" t="s">
        <v>10</v>
      </c>
      <c r="E4626" s="13" t="s">
        <v>13</v>
      </c>
      <c r="F4626" s="11" t="s">
        <v>161</v>
      </c>
      <c r="G4626" s="11" t="s">
        <v>582</v>
      </c>
      <c r="H4626" s="13">
        <v>1457.3</v>
      </c>
    </row>
    <row r="4627" spans="1:8" x14ac:dyDescent="0.25">
      <c r="A4627" s="10">
        <v>36707</v>
      </c>
      <c r="B4627" s="11" t="s">
        <v>8</v>
      </c>
      <c r="C4627" s="11" t="s">
        <v>9</v>
      </c>
      <c r="D4627" s="11" t="s">
        <v>10</v>
      </c>
      <c r="E4627" s="13" t="s">
        <v>13</v>
      </c>
      <c r="F4627" s="11" t="s">
        <v>161</v>
      </c>
      <c r="G4627" s="11" t="s">
        <v>167</v>
      </c>
      <c r="H4627" s="13">
        <v>8597.7000000000007</v>
      </c>
    </row>
    <row r="4628" spans="1:8" x14ac:dyDescent="0.25">
      <c r="A4628" s="10">
        <v>36707</v>
      </c>
      <c r="B4628" s="11" t="s">
        <v>8</v>
      </c>
      <c r="C4628" s="11" t="s">
        <v>9</v>
      </c>
      <c r="D4628" s="11" t="s">
        <v>10</v>
      </c>
      <c r="E4628" s="13" t="s">
        <v>13</v>
      </c>
      <c r="F4628" s="11" t="s">
        <v>571</v>
      </c>
      <c r="G4628" s="11" t="s">
        <v>364</v>
      </c>
      <c r="H4628" s="13">
        <v>830</v>
      </c>
    </row>
    <row r="4629" spans="1:8" x14ac:dyDescent="0.25">
      <c r="A4629" s="10">
        <v>36707</v>
      </c>
      <c r="B4629" s="11" t="s">
        <v>8</v>
      </c>
      <c r="C4629" s="11" t="s">
        <v>9</v>
      </c>
      <c r="D4629" s="11" t="s">
        <v>10</v>
      </c>
      <c r="E4629" s="13" t="s">
        <v>13</v>
      </c>
      <c r="F4629" s="11" t="s">
        <v>571</v>
      </c>
      <c r="G4629" s="11" t="s">
        <v>133</v>
      </c>
      <c r="H4629" s="13">
        <v>3799.9</v>
      </c>
    </row>
    <row r="4630" spans="1:8" x14ac:dyDescent="0.25">
      <c r="A4630" s="10">
        <v>36707</v>
      </c>
      <c r="B4630" s="11" t="s">
        <v>8</v>
      </c>
      <c r="C4630" s="11" t="s">
        <v>9</v>
      </c>
      <c r="D4630" s="11" t="s">
        <v>10</v>
      </c>
      <c r="E4630" s="13" t="s">
        <v>13</v>
      </c>
      <c r="F4630" s="11" t="s">
        <v>571</v>
      </c>
      <c r="G4630" s="11" t="s">
        <v>572</v>
      </c>
      <c r="H4630" s="13">
        <v>4389.7</v>
      </c>
    </row>
    <row r="4631" spans="1:8" x14ac:dyDescent="0.25">
      <c r="A4631" s="10">
        <v>36707</v>
      </c>
      <c r="B4631" s="11" t="s">
        <v>8</v>
      </c>
      <c r="C4631" s="11" t="s">
        <v>9</v>
      </c>
      <c r="D4631" s="11" t="s">
        <v>10</v>
      </c>
      <c r="E4631" s="13" t="s">
        <v>13</v>
      </c>
      <c r="F4631" s="11" t="s">
        <v>138</v>
      </c>
      <c r="G4631" s="11" t="s">
        <v>205</v>
      </c>
      <c r="H4631" s="13">
        <v>7891.8</v>
      </c>
    </row>
    <row r="4632" spans="1:8" x14ac:dyDescent="0.25">
      <c r="A4632" s="10">
        <v>36707</v>
      </c>
      <c r="B4632" s="11" t="s">
        <v>8</v>
      </c>
      <c r="C4632" s="11" t="s">
        <v>9</v>
      </c>
      <c r="D4632" s="11" t="s">
        <v>10</v>
      </c>
      <c r="E4632" s="13" t="s">
        <v>13</v>
      </c>
      <c r="F4632" s="11" t="s">
        <v>138</v>
      </c>
      <c r="G4632" s="11" t="s">
        <v>583</v>
      </c>
      <c r="H4632" s="13">
        <v>402.2</v>
      </c>
    </row>
    <row r="4633" spans="1:8" x14ac:dyDescent="0.25">
      <c r="A4633" s="10">
        <v>36707</v>
      </c>
      <c r="B4633" s="11" t="s">
        <v>8</v>
      </c>
      <c r="C4633" s="11" t="s">
        <v>9</v>
      </c>
      <c r="D4633" s="11" t="s">
        <v>10</v>
      </c>
      <c r="E4633" s="13" t="s">
        <v>13</v>
      </c>
      <c r="F4633" s="11" t="s">
        <v>138</v>
      </c>
      <c r="G4633" s="11" t="s">
        <v>584</v>
      </c>
      <c r="H4633" s="13">
        <v>505</v>
      </c>
    </row>
    <row r="4634" spans="1:8" x14ac:dyDescent="0.25">
      <c r="A4634" s="10">
        <v>36707</v>
      </c>
      <c r="B4634" s="11" t="s">
        <v>8</v>
      </c>
      <c r="C4634" s="11" t="s">
        <v>9</v>
      </c>
      <c r="D4634" s="11" t="s">
        <v>10</v>
      </c>
      <c r="E4634" s="13" t="s">
        <v>13</v>
      </c>
      <c r="F4634" s="11" t="s">
        <v>138</v>
      </c>
      <c r="G4634" s="11" t="s">
        <v>139</v>
      </c>
      <c r="H4634" s="13">
        <v>3009.5</v>
      </c>
    </row>
    <row r="4635" spans="1:8" x14ac:dyDescent="0.25">
      <c r="A4635" s="10">
        <v>36707</v>
      </c>
      <c r="B4635" s="11" t="s">
        <v>8</v>
      </c>
      <c r="C4635" s="11" t="s">
        <v>9</v>
      </c>
      <c r="D4635" s="11" t="s">
        <v>10</v>
      </c>
      <c r="E4635" s="13" t="s">
        <v>13</v>
      </c>
      <c r="F4635" s="11" t="s">
        <v>138</v>
      </c>
      <c r="G4635" s="11" t="s">
        <v>585</v>
      </c>
      <c r="H4635" s="13">
        <v>1210</v>
      </c>
    </row>
    <row r="4636" spans="1:8" x14ac:dyDescent="0.25">
      <c r="A4636" s="10">
        <v>36707</v>
      </c>
      <c r="B4636" s="11" t="s">
        <v>8</v>
      </c>
      <c r="C4636" s="11" t="s">
        <v>9</v>
      </c>
      <c r="D4636" s="11" t="s">
        <v>10</v>
      </c>
      <c r="E4636" s="13" t="s">
        <v>13</v>
      </c>
      <c r="F4636" s="11" t="s">
        <v>111</v>
      </c>
      <c r="G4636" s="11" t="s">
        <v>112</v>
      </c>
      <c r="H4636" s="13">
        <v>9678.6</v>
      </c>
    </row>
    <row r="4637" spans="1:8" x14ac:dyDescent="0.25">
      <c r="A4637" s="10">
        <v>36707</v>
      </c>
      <c r="B4637" s="11" t="s">
        <v>8</v>
      </c>
      <c r="C4637" s="11" t="s">
        <v>9</v>
      </c>
      <c r="D4637" s="11" t="s">
        <v>10</v>
      </c>
      <c r="E4637" s="13" t="s">
        <v>13</v>
      </c>
      <c r="F4637" s="11" t="s">
        <v>111</v>
      </c>
      <c r="G4637" s="11" t="s">
        <v>267</v>
      </c>
      <c r="H4637" s="13">
        <v>3853.1</v>
      </c>
    </row>
    <row r="4638" spans="1:8" x14ac:dyDescent="0.25">
      <c r="A4638" s="10">
        <v>36707</v>
      </c>
      <c r="B4638" s="11" t="s">
        <v>8</v>
      </c>
      <c r="C4638" s="11" t="s">
        <v>9</v>
      </c>
      <c r="D4638" s="11" t="s">
        <v>10</v>
      </c>
      <c r="E4638" s="13" t="s">
        <v>13</v>
      </c>
      <c r="F4638" s="11" t="s">
        <v>111</v>
      </c>
      <c r="G4638" s="11" t="s">
        <v>614</v>
      </c>
      <c r="H4638" s="13">
        <v>300</v>
      </c>
    </row>
    <row r="4639" spans="1:8" x14ac:dyDescent="0.25">
      <c r="A4639" s="10">
        <v>36707</v>
      </c>
      <c r="B4639" s="11" t="s">
        <v>8</v>
      </c>
      <c r="C4639" s="11" t="s">
        <v>9</v>
      </c>
      <c r="D4639" s="11" t="s">
        <v>10</v>
      </c>
      <c r="E4639" s="13" t="s">
        <v>13</v>
      </c>
      <c r="F4639" s="11" t="s">
        <v>111</v>
      </c>
      <c r="G4639" s="11" t="s">
        <v>356</v>
      </c>
      <c r="H4639" s="13">
        <v>2164.9</v>
      </c>
    </row>
    <row r="4640" spans="1:8" x14ac:dyDescent="0.25">
      <c r="A4640" s="10">
        <v>36707</v>
      </c>
      <c r="B4640" s="11" t="s">
        <v>8</v>
      </c>
      <c r="C4640" s="11" t="s">
        <v>9</v>
      </c>
      <c r="D4640" s="11" t="s">
        <v>10</v>
      </c>
      <c r="E4640" s="13" t="s">
        <v>13</v>
      </c>
      <c r="F4640" s="11" t="s">
        <v>111</v>
      </c>
      <c r="G4640" s="11" t="s">
        <v>586</v>
      </c>
      <c r="H4640" s="13">
        <v>575</v>
      </c>
    </row>
    <row r="4641" spans="1:8" x14ac:dyDescent="0.25">
      <c r="A4641" s="10">
        <v>36707</v>
      </c>
      <c r="B4641" s="11" t="s">
        <v>8</v>
      </c>
      <c r="C4641" s="11" t="s">
        <v>9</v>
      </c>
      <c r="D4641" s="11" t="s">
        <v>10</v>
      </c>
      <c r="E4641" s="13" t="s">
        <v>13</v>
      </c>
      <c r="F4641" s="11" t="s">
        <v>248</v>
      </c>
      <c r="G4641" s="11" t="s">
        <v>262</v>
      </c>
      <c r="H4641" s="13">
        <v>9572.6</v>
      </c>
    </row>
    <row r="4642" spans="1:8" x14ac:dyDescent="0.25">
      <c r="A4642" s="10">
        <v>36707</v>
      </c>
      <c r="B4642" s="11" t="s">
        <v>8</v>
      </c>
      <c r="C4642" s="11" t="s">
        <v>9</v>
      </c>
      <c r="D4642" s="11" t="s">
        <v>10</v>
      </c>
      <c r="E4642" s="13" t="s">
        <v>13</v>
      </c>
      <c r="F4642" s="11" t="s">
        <v>248</v>
      </c>
      <c r="G4642" s="11" t="s">
        <v>587</v>
      </c>
      <c r="H4642" s="13">
        <v>4810</v>
      </c>
    </row>
    <row r="4643" spans="1:8" x14ac:dyDescent="0.25">
      <c r="A4643" s="10">
        <v>36707</v>
      </c>
      <c r="B4643" s="11" t="s">
        <v>8</v>
      </c>
      <c r="C4643" s="11" t="s">
        <v>9</v>
      </c>
      <c r="D4643" s="11" t="s">
        <v>10</v>
      </c>
      <c r="E4643" s="13" t="s">
        <v>13</v>
      </c>
      <c r="F4643" s="11" t="s">
        <v>248</v>
      </c>
      <c r="G4643" s="11" t="s">
        <v>588</v>
      </c>
      <c r="H4643" s="13">
        <v>3736.2</v>
      </c>
    </row>
    <row r="4644" spans="1:8" x14ac:dyDescent="0.25">
      <c r="A4644" s="10">
        <v>36707</v>
      </c>
      <c r="B4644" s="11" t="s">
        <v>8</v>
      </c>
      <c r="C4644" s="11" t="s">
        <v>9</v>
      </c>
      <c r="D4644" s="11" t="s">
        <v>10</v>
      </c>
      <c r="E4644" s="13" t="s">
        <v>13</v>
      </c>
      <c r="F4644" s="11" t="s">
        <v>248</v>
      </c>
      <c r="G4644" s="11" t="s">
        <v>43</v>
      </c>
      <c r="H4644" s="13">
        <v>2374.4</v>
      </c>
    </row>
    <row r="4645" spans="1:8" x14ac:dyDescent="0.25">
      <c r="A4645" s="10">
        <v>36707</v>
      </c>
      <c r="B4645" s="11" t="s">
        <v>8</v>
      </c>
      <c r="C4645" s="11" t="s">
        <v>9</v>
      </c>
      <c r="D4645" s="11" t="s">
        <v>10</v>
      </c>
      <c r="E4645" s="13" t="s">
        <v>13</v>
      </c>
      <c r="F4645" s="11" t="s">
        <v>19</v>
      </c>
      <c r="G4645" s="11" t="s">
        <v>589</v>
      </c>
      <c r="H4645" s="13">
        <v>730</v>
      </c>
    </row>
    <row r="4646" spans="1:8" x14ac:dyDescent="0.25">
      <c r="A4646" s="10">
        <v>36707</v>
      </c>
      <c r="B4646" s="11" t="s">
        <v>8</v>
      </c>
      <c r="C4646" s="11" t="s">
        <v>9</v>
      </c>
      <c r="D4646" s="11" t="s">
        <v>10</v>
      </c>
      <c r="E4646" s="13" t="s">
        <v>13</v>
      </c>
      <c r="F4646" s="11" t="s">
        <v>19</v>
      </c>
      <c r="G4646" s="11" t="s">
        <v>573</v>
      </c>
      <c r="H4646" s="13">
        <v>17015</v>
      </c>
    </row>
    <row r="4647" spans="1:8" x14ac:dyDescent="0.25">
      <c r="A4647" s="10">
        <v>36707</v>
      </c>
      <c r="B4647" s="11" t="s">
        <v>8</v>
      </c>
      <c r="C4647" s="11" t="s">
        <v>9</v>
      </c>
      <c r="D4647" s="11" t="s">
        <v>10</v>
      </c>
      <c r="E4647" s="13" t="s">
        <v>13</v>
      </c>
      <c r="F4647" s="11" t="s">
        <v>19</v>
      </c>
      <c r="G4647" s="11" t="s">
        <v>590</v>
      </c>
      <c r="H4647" s="13">
        <v>1735</v>
      </c>
    </row>
    <row r="4648" spans="1:8" x14ac:dyDescent="0.25">
      <c r="A4648" s="10">
        <v>36707</v>
      </c>
      <c r="B4648" s="11" t="s">
        <v>8</v>
      </c>
      <c r="C4648" s="11" t="s">
        <v>9</v>
      </c>
      <c r="D4648" s="11" t="s">
        <v>10</v>
      </c>
      <c r="E4648" s="13" t="s">
        <v>13</v>
      </c>
      <c r="F4648" s="11" t="s">
        <v>19</v>
      </c>
      <c r="G4648" s="11" t="s">
        <v>574</v>
      </c>
      <c r="H4648" s="13">
        <v>14480.1</v>
      </c>
    </row>
    <row r="4649" spans="1:8" x14ac:dyDescent="0.25">
      <c r="A4649" s="10">
        <v>36707</v>
      </c>
      <c r="B4649" s="11" t="s">
        <v>8</v>
      </c>
      <c r="C4649" s="11" t="s">
        <v>9</v>
      </c>
      <c r="D4649" s="11" t="s">
        <v>10</v>
      </c>
      <c r="E4649" s="13" t="s">
        <v>13</v>
      </c>
      <c r="F4649" s="11" t="s">
        <v>19</v>
      </c>
      <c r="G4649" s="11" t="s">
        <v>21</v>
      </c>
      <c r="H4649" s="13">
        <v>2285</v>
      </c>
    </row>
    <row r="4650" spans="1:8" x14ac:dyDescent="0.25">
      <c r="A4650" s="10">
        <v>36707</v>
      </c>
      <c r="B4650" s="11" t="s">
        <v>8</v>
      </c>
      <c r="C4650" s="11" t="s">
        <v>9</v>
      </c>
      <c r="D4650" s="11" t="s">
        <v>10</v>
      </c>
      <c r="E4650" s="13" t="s">
        <v>13</v>
      </c>
      <c r="F4650" s="11" t="s">
        <v>591</v>
      </c>
      <c r="G4650" s="11" t="s">
        <v>608</v>
      </c>
      <c r="H4650" s="13">
        <v>475</v>
      </c>
    </row>
    <row r="4651" spans="1:8" x14ac:dyDescent="0.25">
      <c r="A4651" s="10">
        <v>36707</v>
      </c>
      <c r="B4651" s="11" t="s">
        <v>8</v>
      </c>
      <c r="C4651" s="11" t="s">
        <v>9</v>
      </c>
      <c r="D4651" s="11" t="s">
        <v>10</v>
      </c>
      <c r="E4651" s="13" t="s">
        <v>13</v>
      </c>
      <c r="F4651" s="11" t="s">
        <v>591</v>
      </c>
      <c r="G4651" s="11" t="s">
        <v>592</v>
      </c>
      <c r="H4651" s="13">
        <v>1960</v>
      </c>
    </row>
    <row r="4652" spans="1:8" x14ac:dyDescent="0.25">
      <c r="A4652" s="10">
        <v>36707</v>
      </c>
      <c r="B4652" s="11" t="s">
        <v>8</v>
      </c>
      <c r="C4652" s="11" t="s">
        <v>9</v>
      </c>
      <c r="D4652" s="11" t="s">
        <v>10</v>
      </c>
      <c r="E4652" s="13" t="s">
        <v>13</v>
      </c>
      <c r="F4652" s="11" t="s">
        <v>34</v>
      </c>
      <c r="G4652" s="11" t="s">
        <v>593</v>
      </c>
      <c r="H4652" s="13">
        <v>117.5</v>
      </c>
    </row>
    <row r="4653" spans="1:8" x14ac:dyDescent="0.25">
      <c r="A4653" s="10">
        <v>36707</v>
      </c>
      <c r="B4653" s="11" t="s">
        <v>8</v>
      </c>
      <c r="C4653" s="11" t="s">
        <v>9</v>
      </c>
      <c r="D4653" s="11" t="s">
        <v>10</v>
      </c>
      <c r="E4653" s="13" t="s">
        <v>13</v>
      </c>
      <c r="F4653" s="11" t="s">
        <v>34</v>
      </c>
      <c r="G4653" s="11" t="s">
        <v>171</v>
      </c>
      <c r="H4653" s="13">
        <v>2046.9</v>
      </c>
    </row>
    <row r="4654" spans="1:8" x14ac:dyDescent="0.25">
      <c r="A4654" s="10">
        <v>36707</v>
      </c>
      <c r="B4654" s="11" t="s">
        <v>8</v>
      </c>
      <c r="C4654" s="11" t="s">
        <v>9</v>
      </c>
      <c r="D4654" s="11" t="s">
        <v>10</v>
      </c>
      <c r="E4654" s="13" t="s">
        <v>13</v>
      </c>
      <c r="F4654" s="11" t="s">
        <v>34</v>
      </c>
      <c r="G4654" s="11" t="s">
        <v>57</v>
      </c>
      <c r="H4654" s="13">
        <v>3523.9</v>
      </c>
    </row>
    <row r="4655" spans="1:8" x14ac:dyDescent="0.25">
      <c r="A4655" s="10">
        <v>36707</v>
      </c>
      <c r="B4655" s="11" t="s">
        <v>8</v>
      </c>
      <c r="C4655" s="11" t="s">
        <v>9</v>
      </c>
      <c r="D4655" s="11" t="s">
        <v>10</v>
      </c>
      <c r="E4655" s="13" t="s">
        <v>13</v>
      </c>
      <c r="F4655" s="11" t="s">
        <v>34</v>
      </c>
      <c r="G4655" s="11" t="s">
        <v>47</v>
      </c>
      <c r="H4655" s="13">
        <v>2218.1</v>
      </c>
    </row>
    <row r="4656" spans="1:8" x14ac:dyDescent="0.25">
      <c r="A4656" s="10">
        <v>36707</v>
      </c>
      <c r="B4656" s="11" t="s">
        <v>8</v>
      </c>
      <c r="C4656" s="11" t="s">
        <v>9</v>
      </c>
      <c r="D4656" s="11" t="s">
        <v>10</v>
      </c>
      <c r="E4656" s="13" t="s">
        <v>13</v>
      </c>
      <c r="F4656" s="11" t="s">
        <v>34</v>
      </c>
      <c r="G4656" s="11" t="s">
        <v>36</v>
      </c>
      <c r="H4656" s="13">
        <v>8972.6</v>
      </c>
    </row>
    <row r="4657" spans="1:8" x14ac:dyDescent="0.25">
      <c r="A4657" s="10">
        <v>36707</v>
      </c>
      <c r="B4657" s="11" t="s">
        <v>8</v>
      </c>
      <c r="C4657" s="11" t="s">
        <v>9</v>
      </c>
      <c r="D4657" s="11" t="s">
        <v>10</v>
      </c>
      <c r="E4657" s="13" t="s">
        <v>13</v>
      </c>
      <c r="F4657" s="11" t="s">
        <v>42</v>
      </c>
      <c r="G4657" s="11" t="s">
        <v>594</v>
      </c>
      <c r="H4657" s="13">
        <v>5624.2</v>
      </c>
    </row>
    <row r="4658" spans="1:8" x14ac:dyDescent="0.25">
      <c r="A4658" s="10">
        <v>36707</v>
      </c>
      <c r="B4658" s="11" t="s">
        <v>8</v>
      </c>
      <c r="C4658" s="11" t="s">
        <v>9</v>
      </c>
      <c r="D4658" s="11" t="s">
        <v>10</v>
      </c>
      <c r="E4658" s="13" t="s">
        <v>13</v>
      </c>
      <c r="F4658" s="11" t="s">
        <v>42</v>
      </c>
      <c r="G4658" s="11" t="s">
        <v>595</v>
      </c>
      <c r="H4658" s="13">
        <v>3841</v>
      </c>
    </row>
    <row r="4659" spans="1:8" x14ac:dyDescent="0.25">
      <c r="A4659" s="10">
        <v>36707</v>
      </c>
      <c r="B4659" s="11" t="s">
        <v>8</v>
      </c>
      <c r="C4659" s="11" t="s">
        <v>9</v>
      </c>
      <c r="D4659" s="11" t="s">
        <v>10</v>
      </c>
      <c r="E4659" s="13" t="s">
        <v>13</v>
      </c>
      <c r="F4659" s="11" t="s">
        <v>14</v>
      </c>
      <c r="G4659" s="11" t="s">
        <v>94</v>
      </c>
      <c r="H4659" s="13">
        <v>4390.5</v>
      </c>
    </row>
    <row r="4660" spans="1:8" x14ac:dyDescent="0.25">
      <c r="A4660" s="10">
        <v>36707</v>
      </c>
      <c r="B4660" s="11" t="s">
        <v>8</v>
      </c>
      <c r="C4660" s="11" t="s">
        <v>9</v>
      </c>
      <c r="D4660" s="11" t="s">
        <v>10</v>
      </c>
      <c r="E4660" s="13" t="s">
        <v>13</v>
      </c>
      <c r="F4660" s="11" t="s">
        <v>14</v>
      </c>
      <c r="G4660" s="11" t="s">
        <v>596</v>
      </c>
      <c r="H4660" s="13">
        <v>6562.8</v>
      </c>
    </row>
    <row r="4661" spans="1:8" x14ac:dyDescent="0.25">
      <c r="A4661" s="10">
        <v>36707</v>
      </c>
      <c r="B4661" s="11" t="s">
        <v>8</v>
      </c>
      <c r="C4661" s="11" t="s">
        <v>9</v>
      </c>
      <c r="D4661" s="11" t="s">
        <v>10</v>
      </c>
      <c r="E4661" s="13" t="s">
        <v>13</v>
      </c>
      <c r="F4661" s="11" t="s">
        <v>14</v>
      </c>
      <c r="G4661" s="11" t="s">
        <v>597</v>
      </c>
      <c r="H4661" s="13">
        <v>1400</v>
      </c>
    </row>
    <row r="4662" spans="1:8" x14ac:dyDescent="0.25">
      <c r="A4662" s="10">
        <v>36707</v>
      </c>
      <c r="B4662" s="11" t="s">
        <v>8</v>
      </c>
      <c r="C4662" s="11" t="s">
        <v>9</v>
      </c>
      <c r="D4662" s="11" t="s">
        <v>10</v>
      </c>
      <c r="E4662" s="13" t="s">
        <v>13</v>
      </c>
      <c r="F4662" s="11" t="s">
        <v>11</v>
      </c>
      <c r="G4662" s="11" t="s">
        <v>598</v>
      </c>
      <c r="H4662" s="13">
        <v>4582.3</v>
      </c>
    </row>
    <row r="4663" spans="1:8" x14ac:dyDescent="0.25">
      <c r="A4663" s="10">
        <v>36707</v>
      </c>
      <c r="B4663" s="11" t="s">
        <v>8</v>
      </c>
      <c r="C4663" s="11" t="s">
        <v>9</v>
      </c>
      <c r="D4663" s="11" t="s">
        <v>10</v>
      </c>
      <c r="E4663" s="13" t="s">
        <v>13</v>
      </c>
      <c r="F4663" s="11" t="s">
        <v>11</v>
      </c>
      <c r="G4663" s="11" t="s">
        <v>150</v>
      </c>
      <c r="H4663" s="13">
        <v>17943</v>
      </c>
    </row>
    <row r="4664" spans="1:8" x14ac:dyDescent="0.25">
      <c r="A4664" s="10">
        <v>36707</v>
      </c>
      <c r="B4664" s="11" t="s">
        <v>8</v>
      </c>
      <c r="C4664" s="11" t="s">
        <v>9</v>
      </c>
      <c r="D4664" s="11" t="s">
        <v>10</v>
      </c>
      <c r="E4664" s="13" t="s">
        <v>13</v>
      </c>
      <c r="F4664" s="11" t="s">
        <v>11</v>
      </c>
      <c r="G4664" s="11" t="s">
        <v>576</v>
      </c>
      <c r="H4664" s="13">
        <v>32924.6</v>
      </c>
    </row>
    <row r="4665" spans="1:8" x14ac:dyDescent="0.25">
      <c r="A4665" s="10">
        <v>36707</v>
      </c>
      <c r="B4665" s="11" t="s">
        <v>8</v>
      </c>
      <c r="C4665" s="11" t="s">
        <v>9</v>
      </c>
      <c r="D4665" s="11" t="s">
        <v>10</v>
      </c>
      <c r="E4665" s="13" t="s">
        <v>13</v>
      </c>
      <c r="F4665" s="11" t="s">
        <v>126</v>
      </c>
      <c r="G4665" s="11" t="s">
        <v>599</v>
      </c>
      <c r="H4665" s="13">
        <v>3904.5</v>
      </c>
    </row>
    <row r="4666" spans="1:8" x14ac:dyDescent="0.25">
      <c r="A4666" s="10">
        <v>36707</v>
      </c>
      <c r="B4666" s="11" t="s">
        <v>8</v>
      </c>
      <c r="C4666" s="11" t="s">
        <v>9</v>
      </c>
      <c r="D4666" s="11" t="s">
        <v>10</v>
      </c>
      <c r="E4666" s="13" t="s">
        <v>13</v>
      </c>
      <c r="F4666" s="11" t="s">
        <v>126</v>
      </c>
      <c r="G4666" s="11" t="s">
        <v>613</v>
      </c>
      <c r="H4666" s="13">
        <v>100</v>
      </c>
    </row>
    <row r="4667" spans="1:8" x14ac:dyDescent="0.25">
      <c r="A4667" s="10">
        <v>36707</v>
      </c>
      <c r="B4667" s="11" t="s">
        <v>8</v>
      </c>
      <c r="C4667" s="11" t="s">
        <v>9</v>
      </c>
      <c r="D4667" s="11" t="s">
        <v>10</v>
      </c>
      <c r="E4667" s="13" t="s">
        <v>13</v>
      </c>
      <c r="F4667" s="11" t="s">
        <v>126</v>
      </c>
      <c r="G4667" s="11" t="s">
        <v>570</v>
      </c>
      <c r="H4667" s="13">
        <v>1460</v>
      </c>
    </row>
    <row r="4668" spans="1:8" x14ac:dyDescent="0.25">
      <c r="A4668" s="10">
        <v>36707</v>
      </c>
      <c r="B4668" s="11" t="s">
        <v>8</v>
      </c>
      <c r="C4668" s="11" t="s">
        <v>9</v>
      </c>
      <c r="D4668" s="11" t="s">
        <v>10</v>
      </c>
      <c r="E4668" s="13" t="s">
        <v>188</v>
      </c>
      <c r="F4668" s="11" t="s">
        <v>188</v>
      </c>
      <c r="G4668" s="11" t="s">
        <v>601</v>
      </c>
      <c r="H4668" s="13">
        <v>550</v>
      </c>
    </row>
    <row r="4669" spans="1:8" x14ac:dyDescent="0.25">
      <c r="A4669" s="10">
        <v>36707</v>
      </c>
      <c r="B4669" s="11" t="s">
        <v>8</v>
      </c>
      <c r="C4669" s="11" t="s">
        <v>9</v>
      </c>
      <c r="D4669" s="11" t="s">
        <v>10</v>
      </c>
      <c r="E4669" s="13" t="s">
        <v>188</v>
      </c>
      <c r="F4669" s="11" t="s">
        <v>188</v>
      </c>
      <c r="G4669" s="11" t="s">
        <v>602</v>
      </c>
      <c r="H4669" s="13">
        <v>1735</v>
      </c>
    </row>
    <row r="4670" spans="1:8" x14ac:dyDescent="0.25">
      <c r="A4670" s="10">
        <v>36707</v>
      </c>
      <c r="B4670" s="11" t="s">
        <v>8</v>
      </c>
      <c r="C4670" s="11" t="s">
        <v>9</v>
      </c>
      <c r="D4670" s="11" t="s">
        <v>10</v>
      </c>
      <c r="E4670" s="13" t="s">
        <v>188</v>
      </c>
      <c r="F4670" s="11" t="s">
        <v>188</v>
      </c>
      <c r="G4670" s="11" t="s">
        <v>187</v>
      </c>
      <c r="H4670" s="13">
        <v>5598</v>
      </c>
    </row>
    <row r="4671" spans="1:8" x14ac:dyDescent="0.25">
      <c r="A4671" s="10">
        <v>36707</v>
      </c>
      <c r="B4671" s="11" t="s">
        <v>8</v>
      </c>
      <c r="C4671" s="11" t="s">
        <v>463</v>
      </c>
      <c r="D4671" s="11" t="s">
        <v>464</v>
      </c>
      <c r="E4671" s="13" t="s">
        <v>89</v>
      </c>
      <c r="F4671" s="11" t="s">
        <v>102</v>
      </c>
      <c r="G4671" s="11" t="s">
        <v>103</v>
      </c>
      <c r="H4671" s="13">
        <v>340</v>
      </c>
    </row>
    <row r="4672" spans="1:8" x14ac:dyDescent="0.25">
      <c r="A4672" s="10">
        <v>36707</v>
      </c>
      <c r="B4672" s="11" t="s">
        <v>8</v>
      </c>
      <c r="C4672" s="11" t="s">
        <v>463</v>
      </c>
      <c r="D4672" s="11" t="s">
        <v>464</v>
      </c>
      <c r="E4672" s="13" t="s">
        <v>13</v>
      </c>
      <c r="F4672" s="11" t="s">
        <v>71</v>
      </c>
      <c r="G4672" s="11" t="s">
        <v>200</v>
      </c>
      <c r="H4672" s="13">
        <v>710</v>
      </c>
    </row>
    <row r="4673" spans="1:8" x14ac:dyDescent="0.25">
      <c r="A4673" s="10">
        <v>36707</v>
      </c>
      <c r="B4673" s="11" t="s">
        <v>8</v>
      </c>
      <c r="C4673" s="11" t="s">
        <v>463</v>
      </c>
      <c r="D4673" s="11" t="s">
        <v>464</v>
      </c>
      <c r="E4673" s="13" t="s">
        <v>13</v>
      </c>
      <c r="F4673" s="11" t="s">
        <v>248</v>
      </c>
      <c r="G4673" s="11" t="s">
        <v>262</v>
      </c>
      <c r="H4673" s="13">
        <v>135</v>
      </c>
    </row>
    <row r="4674" spans="1:8" x14ac:dyDescent="0.25">
      <c r="A4674" s="10">
        <v>36707</v>
      </c>
      <c r="B4674" s="11" t="s">
        <v>97</v>
      </c>
      <c r="C4674" s="11" t="s">
        <v>98</v>
      </c>
      <c r="D4674" s="11" t="s">
        <v>239</v>
      </c>
      <c r="E4674" s="13" t="s">
        <v>610</v>
      </c>
      <c r="F4674" s="11" t="s">
        <v>1030</v>
      </c>
      <c r="G4674" s="11" t="s">
        <v>1030</v>
      </c>
      <c r="H4674" s="13">
        <v>288</v>
      </c>
    </row>
    <row r="4675" spans="1:8" x14ac:dyDescent="0.25">
      <c r="A4675" s="10">
        <v>36707</v>
      </c>
      <c r="B4675" s="11" t="s">
        <v>97</v>
      </c>
      <c r="C4675" s="11" t="s">
        <v>98</v>
      </c>
      <c r="D4675" s="11" t="s">
        <v>239</v>
      </c>
      <c r="E4675" s="13" t="s">
        <v>188</v>
      </c>
      <c r="F4675" s="11" t="s">
        <v>188</v>
      </c>
      <c r="G4675" s="11" t="s">
        <v>602</v>
      </c>
      <c r="H4675" s="13">
        <v>180</v>
      </c>
    </row>
    <row r="4676" spans="1:8" x14ac:dyDescent="0.25">
      <c r="A4676" s="10">
        <v>36707</v>
      </c>
      <c r="B4676" s="11" t="s">
        <v>97</v>
      </c>
      <c r="C4676" s="11" t="s">
        <v>98</v>
      </c>
      <c r="D4676" s="11" t="s">
        <v>462</v>
      </c>
      <c r="E4676" s="13" t="s">
        <v>13</v>
      </c>
      <c r="F4676" s="11" t="s">
        <v>126</v>
      </c>
      <c r="G4676" s="11" t="s">
        <v>570</v>
      </c>
      <c r="H4676" s="13">
        <v>587.9</v>
      </c>
    </row>
    <row r="4677" spans="1:8" x14ac:dyDescent="0.25">
      <c r="A4677" s="10">
        <v>36707</v>
      </c>
      <c r="B4677" s="11" t="s">
        <v>97</v>
      </c>
      <c r="C4677" s="11" t="s">
        <v>98</v>
      </c>
      <c r="D4677" s="11" t="s">
        <v>467</v>
      </c>
      <c r="E4677" s="13" t="s">
        <v>89</v>
      </c>
      <c r="F4677" s="11" t="s">
        <v>90</v>
      </c>
      <c r="G4677" s="11" t="s">
        <v>90</v>
      </c>
      <c r="H4677" s="13">
        <v>250</v>
      </c>
    </row>
    <row r="4678" spans="1:8" x14ac:dyDescent="0.25">
      <c r="A4678" s="10">
        <v>36707</v>
      </c>
      <c r="B4678" s="11" t="s">
        <v>97</v>
      </c>
      <c r="C4678" s="11" t="s">
        <v>67</v>
      </c>
      <c r="D4678" s="11" t="s">
        <v>500</v>
      </c>
      <c r="E4678" s="13" t="s">
        <v>13</v>
      </c>
      <c r="F4678" s="11" t="s">
        <v>19</v>
      </c>
      <c r="G4678" s="11" t="s">
        <v>574</v>
      </c>
      <c r="H4678" s="13">
        <v>100</v>
      </c>
    </row>
    <row r="4679" spans="1:8" x14ac:dyDescent="0.25">
      <c r="A4679" s="10">
        <v>36707</v>
      </c>
      <c r="B4679" s="11" t="s">
        <v>97</v>
      </c>
      <c r="C4679" s="11" t="s">
        <v>67</v>
      </c>
      <c r="D4679" s="11" t="s">
        <v>499</v>
      </c>
      <c r="E4679" s="13" t="s">
        <v>13</v>
      </c>
      <c r="F4679" s="11" t="s">
        <v>11</v>
      </c>
      <c r="G4679" s="11" t="s">
        <v>150</v>
      </c>
      <c r="H4679" s="13">
        <v>403.2</v>
      </c>
    </row>
    <row r="4680" spans="1:8" x14ac:dyDescent="0.25">
      <c r="A4680" s="10">
        <v>36707</v>
      </c>
      <c r="B4680" s="11" t="s">
        <v>97</v>
      </c>
      <c r="C4680" s="11" t="s">
        <v>67</v>
      </c>
      <c r="D4680" s="11" t="s">
        <v>499</v>
      </c>
      <c r="E4680" s="13" t="s">
        <v>13</v>
      </c>
      <c r="F4680" s="11" t="s">
        <v>11</v>
      </c>
      <c r="G4680" s="11" t="s">
        <v>576</v>
      </c>
      <c r="H4680" s="13">
        <v>391.6</v>
      </c>
    </row>
    <row r="4681" spans="1:8" x14ac:dyDescent="0.25">
      <c r="A4681" s="10">
        <v>36707</v>
      </c>
      <c r="B4681" s="11" t="s">
        <v>97</v>
      </c>
      <c r="C4681" s="11" t="s">
        <v>67</v>
      </c>
      <c r="D4681" s="11" t="s">
        <v>502</v>
      </c>
      <c r="E4681" s="13" t="s">
        <v>13</v>
      </c>
      <c r="F4681" s="11" t="s">
        <v>11</v>
      </c>
      <c r="G4681" s="11" t="s">
        <v>150</v>
      </c>
      <c r="H4681" s="13">
        <v>285</v>
      </c>
    </row>
    <row r="4682" spans="1:8" x14ac:dyDescent="0.25">
      <c r="A4682" s="10">
        <v>36707</v>
      </c>
      <c r="B4682" s="11" t="s">
        <v>97</v>
      </c>
      <c r="C4682" s="11" t="s">
        <v>130</v>
      </c>
      <c r="D4682" s="11" t="s">
        <v>288</v>
      </c>
      <c r="E4682" s="13" t="s">
        <v>13</v>
      </c>
      <c r="F4682" s="11" t="s">
        <v>11</v>
      </c>
      <c r="G4682" s="11" t="s">
        <v>576</v>
      </c>
      <c r="H4682" s="13">
        <v>318.39999999999998</v>
      </c>
    </row>
    <row r="4683" spans="1:8" x14ac:dyDescent="0.25">
      <c r="A4683" s="10">
        <v>36707</v>
      </c>
      <c r="B4683" s="11" t="s">
        <v>97</v>
      </c>
      <c r="C4683" s="11" t="s">
        <v>130</v>
      </c>
      <c r="D4683" s="11" t="s">
        <v>466</v>
      </c>
      <c r="E4683" s="13" t="s">
        <v>13</v>
      </c>
      <c r="F4683" s="11" t="s">
        <v>138</v>
      </c>
      <c r="G4683" s="11" t="s">
        <v>585</v>
      </c>
      <c r="H4683" s="13">
        <v>500</v>
      </c>
    </row>
    <row r="4684" spans="1:8" x14ac:dyDescent="0.25">
      <c r="A4684" s="10">
        <v>36738</v>
      </c>
      <c r="B4684" s="11" t="s">
        <v>8</v>
      </c>
      <c r="C4684" s="11" t="s">
        <v>67</v>
      </c>
      <c r="D4684" s="11" t="s">
        <v>459</v>
      </c>
      <c r="E4684" s="13" t="s">
        <v>89</v>
      </c>
      <c r="F4684" s="11" t="s">
        <v>577</v>
      </c>
      <c r="G4684" s="11" t="s">
        <v>609</v>
      </c>
      <c r="H4684" s="13">
        <v>135</v>
      </c>
    </row>
    <row r="4685" spans="1:8" x14ac:dyDescent="0.25">
      <c r="A4685" s="10">
        <v>36738</v>
      </c>
      <c r="B4685" s="11" t="s">
        <v>8</v>
      </c>
      <c r="C4685" s="11" t="s">
        <v>67</v>
      </c>
      <c r="D4685" s="11" t="s">
        <v>455</v>
      </c>
      <c r="E4685" s="13" t="s">
        <v>13</v>
      </c>
      <c r="F4685" s="11" t="s">
        <v>126</v>
      </c>
      <c r="G4685" s="11" t="s">
        <v>570</v>
      </c>
      <c r="H4685" s="13">
        <v>315</v>
      </c>
    </row>
    <row r="4686" spans="1:8" x14ac:dyDescent="0.25">
      <c r="A4686" s="10">
        <v>36738</v>
      </c>
      <c r="B4686" s="11" t="s">
        <v>8</v>
      </c>
      <c r="C4686" s="11" t="s">
        <v>67</v>
      </c>
      <c r="D4686" s="11" t="s">
        <v>456</v>
      </c>
      <c r="E4686" s="13" t="s">
        <v>13</v>
      </c>
      <c r="F4686" s="11" t="s">
        <v>11</v>
      </c>
      <c r="G4686" s="11" t="s">
        <v>150</v>
      </c>
      <c r="H4686" s="13">
        <v>962</v>
      </c>
    </row>
    <row r="4687" spans="1:8" x14ac:dyDescent="0.25">
      <c r="A4687" s="10">
        <v>36738</v>
      </c>
      <c r="B4687" s="11" t="s">
        <v>8</v>
      </c>
      <c r="C4687" s="11" t="s">
        <v>67</v>
      </c>
      <c r="D4687" s="11" t="s">
        <v>68</v>
      </c>
      <c r="E4687" s="13" t="s">
        <v>13</v>
      </c>
      <c r="F4687" s="11" t="s">
        <v>161</v>
      </c>
      <c r="G4687" s="11" t="s">
        <v>167</v>
      </c>
      <c r="H4687" s="13">
        <v>100</v>
      </c>
    </row>
    <row r="4688" spans="1:8" x14ac:dyDescent="0.25">
      <c r="A4688" s="10">
        <v>36738</v>
      </c>
      <c r="B4688" s="11" t="s">
        <v>8</v>
      </c>
      <c r="C4688" s="11" t="s">
        <v>67</v>
      </c>
      <c r="D4688" s="11" t="s">
        <v>68</v>
      </c>
      <c r="E4688" s="13" t="s">
        <v>13</v>
      </c>
      <c r="F4688" s="11" t="s">
        <v>19</v>
      </c>
      <c r="G4688" s="11" t="s">
        <v>573</v>
      </c>
      <c r="H4688" s="13">
        <v>4364</v>
      </c>
    </row>
    <row r="4689" spans="1:8" x14ac:dyDescent="0.25">
      <c r="A4689" s="10">
        <v>36738</v>
      </c>
      <c r="B4689" s="11" t="s">
        <v>8</v>
      </c>
      <c r="C4689" s="11" t="s">
        <v>67</v>
      </c>
      <c r="D4689" s="11" t="s">
        <v>68</v>
      </c>
      <c r="E4689" s="13" t="s">
        <v>13</v>
      </c>
      <c r="F4689" s="11" t="s">
        <v>34</v>
      </c>
      <c r="G4689" s="11" t="s">
        <v>36</v>
      </c>
      <c r="H4689" s="13">
        <v>350</v>
      </c>
    </row>
    <row r="4690" spans="1:8" x14ac:dyDescent="0.25">
      <c r="A4690" s="10">
        <v>36738</v>
      </c>
      <c r="B4690" s="11" t="s">
        <v>8</v>
      </c>
      <c r="C4690" s="11" t="s">
        <v>67</v>
      </c>
      <c r="D4690" s="11" t="s">
        <v>68</v>
      </c>
      <c r="E4690" s="13" t="s">
        <v>13</v>
      </c>
      <c r="F4690" s="11" t="s">
        <v>11</v>
      </c>
      <c r="G4690" s="11" t="s">
        <v>576</v>
      </c>
      <c r="H4690" s="13">
        <v>1469.6</v>
      </c>
    </row>
    <row r="4691" spans="1:8" x14ac:dyDescent="0.25">
      <c r="A4691" s="10">
        <v>36738</v>
      </c>
      <c r="B4691" s="11" t="s">
        <v>8</v>
      </c>
      <c r="C4691" s="11" t="s">
        <v>67</v>
      </c>
      <c r="D4691" s="11" t="s">
        <v>468</v>
      </c>
      <c r="E4691" s="13" t="s">
        <v>13</v>
      </c>
      <c r="F4691" s="11" t="s">
        <v>138</v>
      </c>
      <c r="G4691" s="11" t="s">
        <v>139</v>
      </c>
      <c r="H4691" s="13">
        <v>563.70000000000005</v>
      </c>
    </row>
    <row r="4692" spans="1:8" x14ac:dyDescent="0.25">
      <c r="A4692" s="10">
        <v>36738</v>
      </c>
      <c r="B4692" s="11" t="s">
        <v>8</v>
      </c>
      <c r="C4692" s="11" t="s">
        <v>67</v>
      </c>
      <c r="D4692" s="11" t="s">
        <v>1104</v>
      </c>
      <c r="E4692" s="13" t="s">
        <v>13</v>
      </c>
      <c r="F4692" s="11" t="s">
        <v>11</v>
      </c>
      <c r="G4692" s="11" t="s">
        <v>576</v>
      </c>
      <c r="H4692" s="13">
        <v>100</v>
      </c>
    </row>
    <row r="4693" spans="1:8" x14ac:dyDescent="0.25">
      <c r="A4693" s="10">
        <v>36738</v>
      </c>
      <c r="B4693" s="11" t="s">
        <v>8</v>
      </c>
      <c r="C4693" s="11" t="s">
        <v>67</v>
      </c>
      <c r="D4693" s="11" t="s">
        <v>457</v>
      </c>
      <c r="E4693" s="13" t="s">
        <v>13</v>
      </c>
      <c r="F4693" s="11" t="s">
        <v>126</v>
      </c>
      <c r="G4693" s="11" t="s">
        <v>570</v>
      </c>
      <c r="H4693" s="13">
        <v>475</v>
      </c>
    </row>
    <row r="4694" spans="1:8" x14ac:dyDescent="0.25">
      <c r="A4694" s="10">
        <v>36738</v>
      </c>
      <c r="B4694" s="11" t="s">
        <v>8</v>
      </c>
      <c r="C4694" s="11" t="s">
        <v>67</v>
      </c>
      <c r="D4694" s="11" t="s">
        <v>501</v>
      </c>
      <c r="E4694" s="13" t="s">
        <v>13</v>
      </c>
      <c r="F4694" s="11" t="s">
        <v>11</v>
      </c>
      <c r="G4694" s="11" t="s">
        <v>576</v>
      </c>
      <c r="H4694" s="13">
        <v>160</v>
      </c>
    </row>
    <row r="4695" spans="1:8" x14ac:dyDescent="0.25">
      <c r="A4695" s="10">
        <v>36738</v>
      </c>
      <c r="B4695" s="11" t="s">
        <v>8</v>
      </c>
      <c r="C4695" s="11" t="s">
        <v>67</v>
      </c>
      <c r="D4695" s="11" t="s">
        <v>328</v>
      </c>
      <c r="E4695" s="13" t="s">
        <v>13</v>
      </c>
      <c r="F4695" s="11" t="s">
        <v>71</v>
      </c>
      <c r="G4695" s="11" t="s">
        <v>69</v>
      </c>
      <c r="H4695" s="13">
        <v>664.4</v>
      </c>
    </row>
    <row r="4696" spans="1:8" x14ac:dyDescent="0.25">
      <c r="A4696" s="10">
        <v>36738</v>
      </c>
      <c r="B4696" s="11" t="s">
        <v>8</v>
      </c>
      <c r="C4696" s="11" t="s">
        <v>67</v>
      </c>
      <c r="D4696" s="11" t="s">
        <v>328</v>
      </c>
      <c r="E4696" s="13" t="s">
        <v>13</v>
      </c>
      <c r="F4696" s="11" t="s">
        <v>161</v>
      </c>
      <c r="G4696" s="11" t="s">
        <v>581</v>
      </c>
      <c r="H4696" s="13">
        <v>224</v>
      </c>
    </row>
    <row r="4697" spans="1:8" x14ac:dyDescent="0.25">
      <c r="A4697" s="10">
        <v>36738</v>
      </c>
      <c r="B4697" s="11" t="s">
        <v>8</v>
      </c>
      <c r="C4697" s="11" t="s">
        <v>67</v>
      </c>
      <c r="D4697" s="11" t="s">
        <v>328</v>
      </c>
      <c r="E4697" s="13" t="s">
        <v>13</v>
      </c>
      <c r="F4697" s="11" t="s">
        <v>571</v>
      </c>
      <c r="G4697" s="11" t="s">
        <v>572</v>
      </c>
      <c r="H4697" s="13">
        <v>338.1</v>
      </c>
    </row>
    <row r="4698" spans="1:8" x14ac:dyDescent="0.25">
      <c r="A4698" s="10">
        <v>36738</v>
      </c>
      <c r="B4698" s="11" t="s">
        <v>8</v>
      </c>
      <c r="C4698" s="11" t="s">
        <v>67</v>
      </c>
      <c r="D4698" s="11" t="s">
        <v>328</v>
      </c>
      <c r="E4698" s="13" t="s">
        <v>13</v>
      </c>
      <c r="F4698" s="11" t="s">
        <v>19</v>
      </c>
      <c r="G4698" s="11" t="s">
        <v>573</v>
      </c>
      <c r="H4698" s="13">
        <v>2796.4</v>
      </c>
    </row>
    <row r="4699" spans="1:8" x14ac:dyDescent="0.25">
      <c r="A4699" s="10">
        <v>36738</v>
      </c>
      <c r="B4699" s="11" t="s">
        <v>8</v>
      </c>
      <c r="C4699" s="11" t="s">
        <v>67</v>
      </c>
      <c r="D4699" s="11" t="s">
        <v>328</v>
      </c>
      <c r="E4699" s="13" t="s">
        <v>13</v>
      </c>
      <c r="F4699" s="11" t="s">
        <v>19</v>
      </c>
      <c r="G4699" s="11" t="s">
        <v>574</v>
      </c>
      <c r="H4699" s="13">
        <v>1550</v>
      </c>
    </row>
    <row r="4700" spans="1:8" x14ac:dyDescent="0.25">
      <c r="A4700" s="10">
        <v>36738</v>
      </c>
      <c r="B4700" s="11" t="s">
        <v>8</v>
      </c>
      <c r="C4700" s="11" t="s">
        <v>67</v>
      </c>
      <c r="D4700" s="11" t="s">
        <v>328</v>
      </c>
      <c r="E4700" s="13" t="s">
        <v>13</v>
      </c>
      <c r="F4700" s="11" t="s">
        <v>19</v>
      </c>
      <c r="G4700" s="11" t="s">
        <v>21</v>
      </c>
      <c r="H4700" s="13">
        <v>110</v>
      </c>
    </row>
    <row r="4701" spans="1:8" x14ac:dyDescent="0.25">
      <c r="A4701" s="10">
        <v>36738</v>
      </c>
      <c r="B4701" s="11" t="s">
        <v>8</v>
      </c>
      <c r="C4701" s="11" t="s">
        <v>67</v>
      </c>
      <c r="D4701" s="11" t="s">
        <v>328</v>
      </c>
      <c r="E4701" s="13" t="s">
        <v>13</v>
      </c>
      <c r="F4701" s="11" t="s">
        <v>34</v>
      </c>
      <c r="G4701" s="11" t="s">
        <v>36</v>
      </c>
      <c r="H4701" s="13">
        <v>300</v>
      </c>
    </row>
    <row r="4702" spans="1:8" x14ac:dyDescent="0.25">
      <c r="A4702" s="10">
        <v>36738</v>
      </c>
      <c r="B4702" s="11" t="s">
        <v>8</v>
      </c>
      <c r="C4702" s="11" t="s">
        <v>67</v>
      </c>
      <c r="D4702" s="11" t="s">
        <v>328</v>
      </c>
      <c r="E4702" s="13" t="s">
        <v>13</v>
      </c>
      <c r="F4702" s="11" t="s">
        <v>14</v>
      </c>
      <c r="G4702" s="11" t="s">
        <v>597</v>
      </c>
      <c r="H4702" s="13">
        <v>170</v>
      </c>
    </row>
    <row r="4703" spans="1:8" x14ac:dyDescent="0.25">
      <c r="A4703" s="10">
        <v>36738</v>
      </c>
      <c r="B4703" s="11" t="s">
        <v>8</v>
      </c>
      <c r="C4703" s="11" t="s">
        <v>67</v>
      </c>
      <c r="D4703" s="11" t="s">
        <v>328</v>
      </c>
      <c r="E4703" s="13" t="s">
        <v>13</v>
      </c>
      <c r="F4703" s="11" t="s">
        <v>11</v>
      </c>
      <c r="G4703" s="11" t="s">
        <v>150</v>
      </c>
      <c r="H4703" s="13">
        <v>1602.7</v>
      </c>
    </row>
    <row r="4704" spans="1:8" x14ac:dyDescent="0.25">
      <c r="A4704" s="10">
        <v>36738</v>
      </c>
      <c r="B4704" s="11" t="s">
        <v>8</v>
      </c>
      <c r="C4704" s="11" t="s">
        <v>67</v>
      </c>
      <c r="D4704" s="11" t="s">
        <v>328</v>
      </c>
      <c r="E4704" s="13" t="s">
        <v>13</v>
      </c>
      <c r="F4704" s="11" t="s">
        <v>11</v>
      </c>
      <c r="G4704" s="11" t="s">
        <v>576</v>
      </c>
      <c r="H4704" s="13">
        <v>1696.9</v>
      </c>
    </row>
    <row r="4705" spans="1:8" x14ac:dyDescent="0.25">
      <c r="A4705" s="10">
        <v>36738</v>
      </c>
      <c r="B4705" s="11" t="s">
        <v>8</v>
      </c>
      <c r="C4705" s="11" t="s">
        <v>67</v>
      </c>
      <c r="D4705" s="11" t="s">
        <v>328</v>
      </c>
      <c r="E4705" s="13" t="s">
        <v>13</v>
      </c>
      <c r="F4705" s="11" t="s">
        <v>126</v>
      </c>
      <c r="G4705" s="11" t="s">
        <v>570</v>
      </c>
      <c r="H4705" s="13">
        <v>174.5</v>
      </c>
    </row>
    <row r="4706" spans="1:8" x14ac:dyDescent="0.25">
      <c r="A4706" s="10">
        <v>36738</v>
      </c>
      <c r="B4706" s="11" t="s">
        <v>8</v>
      </c>
      <c r="C4706" s="11" t="s">
        <v>9</v>
      </c>
      <c r="D4706" s="11" t="s">
        <v>251</v>
      </c>
      <c r="E4706" s="13" t="s">
        <v>13</v>
      </c>
      <c r="F4706" s="11" t="s">
        <v>161</v>
      </c>
      <c r="G4706" s="11" t="s">
        <v>162</v>
      </c>
      <c r="H4706" s="13">
        <v>426.6</v>
      </c>
    </row>
    <row r="4707" spans="1:8" x14ac:dyDescent="0.25">
      <c r="A4707" s="10">
        <v>36738</v>
      </c>
      <c r="B4707" s="11" t="s">
        <v>8</v>
      </c>
      <c r="C4707" s="11" t="s">
        <v>9</v>
      </c>
      <c r="D4707" s="11" t="s">
        <v>251</v>
      </c>
      <c r="E4707" s="13" t="s">
        <v>13</v>
      </c>
      <c r="F4707" s="11" t="s">
        <v>11</v>
      </c>
      <c r="G4707" s="11" t="s">
        <v>576</v>
      </c>
      <c r="H4707" s="13">
        <v>300</v>
      </c>
    </row>
    <row r="4708" spans="1:8" x14ac:dyDescent="0.25">
      <c r="A4708" s="10">
        <v>36738</v>
      </c>
      <c r="B4708" s="11" t="s">
        <v>8</v>
      </c>
      <c r="C4708" s="11" t="s">
        <v>9</v>
      </c>
      <c r="D4708" s="11" t="s">
        <v>153</v>
      </c>
      <c r="E4708" s="13" t="s">
        <v>13</v>
      </c>
      <c r="F4708" s="11" t="s">
        <v>71</v>
      </c>
      <c r="G4708" s="11" t="s">
        <v>575</v>
      </c>
      <c r="H4708" s="13">
        <v>232</v>
      </c>
    </row>
    <row r="4709" spans="1:8" x14ac:dyDescent="0.25">
      <c r="A4709" s="10">
        <v>36738</v>
      </c>
      <c r="B4709" s="11" t="s">
        <v>8</v>
      </c>
      <c r="C4709" s="11" t="s">
        <v>9</v>
      </c>
      <c r="D4709" s="11" t="s">
        <v>153</v>
      </c>
      <c r="E4709" s="13" t="s">
        <v>13</v>
      </c>
      <c r="F4709" s="11" t="s">
        <v>71</v>
      </c>
      <c r="G4709" s="11" t="s">
        <v>69</v>
      </c>
      <c r="H4709" s="13">
        <v>580</v>
      </c>
    </row>
    <row r="4710" spans="1:8" x14ac:dyDescent="0.25">
      <c r="A4710" s="10">
        <v>36738</v>
      </c>
      <c r="B4710" s="11" t="s">
        <v>8</v>
      </c>
      <c r="C4710" s="11" t="s">
        <v>9</v>
      </c>
      <c r="D4710" s="11" t="s">
        <v>153</v>
      </c>
      <c r="E4710" s="13" t="s">
        <v>13</v>
      </c>
      <c r="F4710" s="11" t="s">
        <v>71</v>
      </c>
      <c r="G4710" s="11" t="s">
        <v>230</v>
      </c>
      <c r="H4710" s="13">
        <v>2269.9</v>
      </c>
    </row>
    <row r="4711" spans="1:8" x14ac:dyDescent="0.25">
      <c r="A4711" s="10">
        <v>36738</v>
      </c>
      <c r="B4711" s="11" t="s">
        <v>8</v>
      </c>
      <c r="C4711" s="11" t="s">
        <v>9</v>
      </c>
      <c r="D4711" s="11" t="s">
        <v>153</v>
      </c>
      <c r="E4711" s="13" t="s">
        <v>13</v>
      </c>
      <c r="F4711" s="11" t="s">
        <v>71</v>
      </c>
      <c r="G4711" s="11" t="s">
        <v>200</v>
      </c>
      <c r="H4711" s="13">
        <v>442.5</v>
      </c>
    </row>
    <row r="4712" spans="1:8" x14ac:dyDescent="0.25">
      <c r="A4712" s="10">
        <v>36738</v>
      </c>
      <c r="B4712" s="11" t="s">
        <v>8</v>
      </c>
      <c r="C4712" s="11" t="s">
        <v>9</v>
      </c>
      <c r="D4712" s="11" t="s">
        <v>153</v>
      </c>
      <c r="E4712" s="13" t="s">
        <v>13</v>
      </c>
      <c r="F4712" s="11" t="s">
        <v>71</v>
      </c>
      <c r="G4712" s="11" t="s">
        <v>117</v>
      </c>
      <c r="H4712" s="13">
        <v>340</v>
      </c>
    </row>
    <row r="4713" spans="1:8" x14ac:dyDescent="0.25">
      <c r="A4713" s="10">
        <v>36738</v>
      </c>
      <c r="B4713" s="11" t="s">
        <v>8</v>
      </c>
      <c r="C4713" s="11" t="s">
        <v>9</v>
      </c>
      <c r="D4713" s="11" t="s">
        <v>153</v>
      </c>
      <c r="E4713" s="13" t="s">
        <v>13</v>
      </c>
      <c r="F4713" s="11" t="s">
        <v>161</v>
      </c>
      <c r="G4713" s="11" t="s">
        <v>162</v>
      </c>
      <c r="H4713" s="13">
        <v>367.5</v>
      </c>
    </row>
    <row r="4714" spans="1:8" x14ac:dyDescent="0.25">
      <c r="A4714" s="10">
        <v>36738</v>
      </c>
      <c r="B4714" s="11" t="s">
        <v>8</v>
      </c>
      <c r="C4714" s="11" t="s">
        <v>9</v>
      </c>
      <c r="D4714" s="11" t="s">
        <v>153</v>
      </c>
      <c r="E4714" s="13" t="s">
        <v>13</v>
      </c>
      <c r="F4714" s="11" t="s">
        <v>161</v>
      </c>
      <c r="G4714" s="11" t="s">
        <v>167</v>
      </c>
      <c r="H4714" s="13">
        <v>264.89999999999998</v>
      </c>
    </row>
    <row r="4715" spans="1:8" x14ac:dyDescent="0.25">
      <c r="A4715" s="10">
        <v>36738</v>
      </c>
      <c r="B4715" s="11" t="s">
        <v>8</v>
      </c>
      <c r="C4715" s="11" t="s">
        <v>9</v>
      </c>
      <c r="D4715" s="11" t="s">
        <v>153</v>
      </c>
      <c r="E4715" s="13" t="s">
        <v>13</v>
      </c>
      <c r="F4715" s="11" t="s">
        <v>571</v>
      </c>
      <c r="G4715" s="11" t="s">
        <v>364</v>
      </c>
      <c r="H4715" s="13">
        <v>285</v>
      </c>
    </row>
    <row r="4716" spans="1:8" x14ac:dyDescent="0.25">
      <c r="A4716" s="10">
        <v>36738</v>
      </c>
      <c r="B4716" s="11" t="s">
        <v>8</v>
      </c>
      <c r="C4716" s="11" t="s">
        <v>9</v>
      </c>
      <c r="D4716" s="11" t="s">
        <v>153</v>
      </c>
      <c r="E4716" s="13" t="s">
        <v>13</v>
      </c>
      <c r="F4716" s="11" t="s">
        <v>138</v>
      </c>
      <c r="G4716" s="11" t="s">
        <v>205</v>
      </c>
      <c r="H4716" s="13">
        <v>1374.9</v>
      </c>
    </row>
    <row r="4717" spans="1:8" x14ac:dyDescent="0.25">
      <c r="A4717" s="10">
        <v>36738</v>
      </c>
      <c r="B4717" s="11" t="s">
        <v>8</v>
      </c>
      <c r="C4717" s="11" t="s">
        <v>9</v>
      </c>
      <c r="D4717" s="11" t="s">
        <v>153</v>
      </c>
      <c r="E4717" s="13" t="s">
        <v>13</v>
      </c>
      <c r="F4717" s="11" t="s">
        <v>248</v>
      </c>
      <c r="G4717" s="11" t="s">
        <v>43</v>
      </c>
      <c r="H4717" s="13">
        <v>150</v>
      </c>
    </row>
    <row r="4718" spans="1:8" x14ac:dyDescent="0.25">
      <c r="A4718" s="10">
        <v>36738</v>
      </c>
      <c r="B4718" s="11" t="s">
        <v>8</v>
      </c>
      <c r="C4718" s="11" t="s">
        <v>9</v>
      </c>
      <c r="D4718" s="11" t="s">
        <v>153</v>
      </c>
      <c r="E4718" s="13" t="s">
        <v>13</v>
      </c>
      <c r="F4718" s="11" t="s">
        <v>19</v>
      </c>
      <c r="G4718" s="11" t="s">
        <v>589</v>
      </c>
      <c r="H4718" s="13">
        <v>200</v>
      </c>
    </row>
    <row r="4719" spans="1:8" x14ac:dyDescent="0.25">
      <c r="A4719" s="10">
        <v>36738</v>
      </c>
      <c r="B4719" s="11" t="s">
        <v>8</v>
      </c>
      <c r="C4719" s="11" t="s">
        <v>9</v>
      </c>
      <c r="D4719" s="11" t="s">
        <v>153</v>
      </c>
      <c r="E4719" s="13" t="s">
        <v>13</v>
      </c>
      <c r="F4719" s="11" t="s">
        <v>19</v>
      </c>
      <c r="G4719" s="11" t="s">
        <v>573</v>
      </c>
      <c r="H4719" s="13">
        <v>1605</v>
      </c>
    </row>
    <row r="4720" spans="1:8" x14ac:dyDescent="0.25">
      <c r="A4720" s="10">
        <v>36738</v>
      </c>
      <c r="B4720" s="11" t="s">
        <v>8</v>
      </c>
      <c r="C4720" s="11" t="s">
        <v>9</v>
      </c>
      <c r="D4720" s="11" t="s">
        <v>153</v>
      </c>
      <c r="E4720" s="13" t="s">
        <v>13</v>
      </c>
      <c r="F4720" s="11" t="s">
        <v>42</v>
      </c>
      <c r="G4720" s="11" t="s">
        <v>595</v>
      </c>
      <c r="H4720" s="13">
        <v>135</v>
      </c>
    </row>
    <row r="4721" spans="1:8" x14ac:dyDescent="0.25">
      <c r="A4721" s="10">
        <v>36738</v>
      </c>
      <c r="B4721" s="11" t="s">
        <v>8</v>
      </c>
      <c r="C4721" s="11" t="s">
        <v>9</v>
      </c>
      <c r="D4721" s="11" t="s">
        <v>153</v>
      </c>
      <c r="E4721" s="13" t="s">
        <v>13</v>
      </c>
      <c r="F4721" s="11" t="s">
        <v>14</v>
      </c>
      <c r="G4721" s="11" t="s">
        <v>94</v>
      </c>
      <c r="H4721" s="13">
        <v>200</v>
      </c>
    </row>
    <row r="4722" spans="1:8" x14ac:dyDescent="0.25">
      <c r="A4722" s="10">
        <v>36738</v>
      </c>
      <c r="B4722" s="11" t="s">
        <v>8</v>
      </c>
      <c r="C4722" s="11" t="s">
        <v>9</v>
      </c>
      <c r="D4722" s="11" t="s">
        <v>153</v>
      </c>
      <c r="E4722" s="13" t="s">
        <v>13</v>
      </c>
      <c r="F4722" s="11" t="s">
        <v>11</v>
      </c>
      <c r="G4722" s="11" t="s">
        <v>150</v>
      </c>
      <c r="H4722" s="13">
        <v>3030</v>
      </c>
    </row>
    <row r="4723" spans="1:8" x14ac:dyDescent="0.25">
      <c r="A4723" s="10">
        <v>36738</v>
      </c>
      <c r="B4723" s="11" t="s">
        <v>8</v>
      </c>
      <c r="C4723" s="11" t="s">
        <v>9</v>
      </c>
      <c r="D4723" s="11" t="s">
        <v>153</v>
      </c>
      <c r="E4723" s="13" t="s">
        <v>13</v>
      </c>
      <c r="F4723" s="11" t="s">
        <v>11</v>
      </c>
      <c r="G4723" s="11" t="s">
        <v>576</v>
      </c>
      <c r="H4723" s="13">
        <v>2396</v>
      </c>
    </row>
    <row r="4724" spans="1:8" x14ac:dyDescent="0.25">
      <c r="A4724" s="10">
        <v>36738</v>
      </c>
      <c r="B4724" s="11" t="s">
        <v>8</v>
      </c>
      <c r="C4724" s="11" t="s">
        <v>9</v>
      </c>
      <c r="D4724" s="11" t="s">
        <v>153</v>
      </c>
      <c r="E4724" s="13" t="s">
        <v>13</v>
      </c>
      <c r="F4724" s="11" t="s">
        <v>126</v>
      </c>
      <c r="G4724" s="11" t="s">
        <v>570</v>
      </c>
      <c r="H4724" s="13">
        <v>1950</v>
      </c>
    </row>
    <row r="4725" spans="1:8" x14ac:dyDescent="0.25">
      <c r="A4725" s="10">
        <v>36738</v>
      </c>
      <c r="B4725" s="11" t="s">
        <v>8</v>
      </c>
      <c r="C4725" s="11" t="s">
        <v>9</v>
      </c>
      <c r="D4725" s="11" t="s">
        <v>10</v>
      </c>
      <c r="E4725" s="13" t="s">
        <v>89</v>
      </c>
      <c r="F4725" s="11" t="s">
        <v>90</v>
      </c>
      <c r="G4725" s="11" t="s">
        <v>90</v>
      </c>
      <c r="H4725" s="13">
        <v>2815</v>
      </c>
    </row>
    <row r="4726" spans="1:8" x14ac:dyDescent="0.25">
      <c r="A4726" s="10">
        <v>36738</v>
      </c>
      <c r="B4726" s="11" t="s">
        <v>8</v>
      </c>
      <c r="C4726" s="11" t="s">
        <v>9</v>
      </c>
      <c r="D4726" s="11" t="s">
        <v>10</v>
      </c>
      <c r="E4726" s="13" t="s">
        <v>89</v>
      </c>
      <c r="F4726" s="11" t="s">
        <v>102</v>
      </c>
      <c r="G4726" s="11" t="s">
        <v>106</v>
      </c>
      <c r="H4726" s="13">
        <v>2353.9</v>
      </c>
    </row>
    <row r="4727" spans="1:8" x14ac:dyDescent="0.25">
      <c r="A4727" s="10">
        <v>36738</v>
      </c>
      <c r="B4727" s="11" t="s">
        <v>8</v>
      </c>
      <c r="C4727" s="11" t="s">
        <v>9</v>
      </c>
      <c r="D4727" s="11" t="s">
        <v>10</v>
      </c>
      <c r="E4727" s="13" t="s">
        <v>89</v>
      </c>
      <c r="F4727" s="11" t="s">
        <v>102</v>
      </c>
      <c r="G4727" s="11" t="s">
        <v>103</v>
      </c>
      <c r="H4727" s="13">
        <v>4788.3999999999996</v>
      </c>
    </row>
    <row r="4728" spans="1:8" x14ac:dyDescent="0.25">
      <c r="A4728" s="10">
        <v>36738</v>
      </c>
      <c r="B4728" s="11" t="s">
        <v>8</v>
      </c>
      <c r="C4728" s="11" t="s">
        <v>9</v>
      </c>
      <c r="D4728" s="11" t="s">
        <v>10</v>
      </c>
      <c r="E4728" s="13" t="s">
        <v>89</v>
      </c>
      <c r="F4728" s="11" t="s">
        <v>577</v>
      </c>
      <c r="G4728" s="11" t="s">
        <v>578</v>
      </c>
      <c r="H4728" s="13">
        <v>2300</v>
      </c>
    </row>
    <row r="4729" spans="1:8" x14ac:dyDescent="0.25">
      <c r="A4729" s="10">
        <v>36738</v>
      </c>
      <c r="B4729" s="11" t="s">
        <v>8</v>
      </c>
      <c r="C4729" s="11" t="s">
        <v>9</v>
      </c>
      <c r="D4729" s="11" t="s">
        <v>10</v>
      </c>
      <c r="E4729" s="13" t="s">
        <v>89</v>
      </c>
      <c r="F4729" s="11" t="s">
        <v>577</v>
      </c>
      <c r="G4729" s="11" t="s">
        <v>569</v>
      </c>
      <c r="H4729" s="13">
        <v>250</v>
      </c>
    </row>
    <row r="4730" spans="1:8" x14ac:dyDescent="0.25">
      <c r="A4730" s="10">
        <v>36738</v>
      </c>
      <c r="B4730" s="11" t="s">
        <v>8</v>
      </c>
      <c r="C4730" s="11" t="s">
        <v>9</v>
      </c>
      <c r="D4730" s="11" t="s">
        <v>10</v>
      </c>
      <c r="E4730" s="13" t="s">
        <v>13</v>
      </c>
      <c r="F4730" s="11" t="s">
        <v>29</v>
      </c>
      <c r="G4730" s="11" t="s">
        <v>30</v>
      </c>
      <c r="H4730" s="13">
        <v>6809.7</v>
      </c>
    </row>
    <row r="4731" spans="1:8" x14ac:dyDescent="0.25">
      <c r="A4731" s="10">
        <v>36738</v>
      </c>
      <c r="B4731" s="11" t="s">
        <v>8</v>
      </c>
      <c r="C4731" s="11" t="s">
        <v>9</v>
      </c>
      <c r="D4731" s="11" t="s">
        <v>10</v>
      </c>
      <c r="E4731" s="13" t="s">
        <v>13</v>
      </c>
      <c r="F4731" s="11" t="s">
        <v>29</v>
      </c>
      <c r="G4731" s="11" t="s">
        <v>607</v>
      </c>
      <c r="H4731" s="13">
        <v>252.3</v>
      </c>
    </row>
    <row r="4732" spans="1:8" x14ac:dyDescent="0.25">
      <c r="A4732" s="10">
        <v>36738</v>
      </c>
      <c r="B4732" s="11" t="s">
        <v>8</v>
      </c>
      <c r="C4732" s="11" t="s">
        <v>9</v>
      </c>
      <c r="D4732" s="11" t="s">
        <v>10</v>
      </c>
      <c r="E4732" s="13" t="s">
        <v>13</v>
      </c>
      <c r="F4732" s="11" t="s">
        <v>71</v>
      </c>
      <c r="G4732" s="11" t="s">
        <v>580</v>
      </c>
      <c r="H4732" s="13">
        <v>4970.5</v>
      </c>
    </row>
    <row r="4733" spans="1:8" x14ac:dyDescent="0.25">
      <c r="A4733" s="10">
        <v>36738</v>
      </c>
      <c r="B4733" s="11" t="s">
        <v>8</v>
      </c>
      <c r="C4733" s="11" t="s">
        <v>9</v>
      </c>
      <c r="D4733" s="11" t="s">
        <v>10</v>
      </c>
      <c r="E4733" s="13" t="s">
        <v>13</v>
      </c>
      <c r="F4733" s="11" t="s">
        <v>71</v>
      </c>
      <c r="G4733" s="11" t="s">
        <v>575</v>
      </c>
      <c r="H4733" s="13">
        <v>3848.5</v>
      </c>
    </row>
    <row r="4734" spans="1:8" x14ac:dyDescent="0.25">
      <c r="A4734" s="10">
        <v>36738</v>
      </c>
      <c r="B4734" s="11" t="s">
        <v>8</v>
      </c>
      <c r="C4734" s="11" t="s">
        <v>9</v>
      </c>
      <c r="D4734" s="11" t="s">
        <v>10</v>
      </c>
      <c r="E4734" s="13" t="s">
        <v>13</v>
      </c>
      <c r="F4734" s="11" t="s">
        <v>71</v>
      </c>
      <c r="G4734" s="11" t="s">
        <v>69</v>
      </c>
      <c r="H4734" s="13">
        <v>8003.8</v>
      </c>
    </row>
    <row r="4735" spans="1:8" x14ac:dyDescent="0.25">
      <c r="A4735" s="10">
        <v>36738</v>
      </c>
      <c r="B4735" s="11" t="s">
        <v>8</v>
      </c>
      <c r="C4735" s="11" t="s">
        <v>9</v>
      </c>
      <c r="D4735" s="11" t="s">
        <v>10</v>
      </c>
      <c r="E4735" s="13" t="s">
        <v>13</v>
      </c>
      <c r="F4735" s="11" t="s">
        <v>71</v>
      </c>
      <c r="G4735" s="11" t="s">
        <v>230</v>
      </c>
      <c r="H4735" s="13">
        <v>799.6</v>
      </c>
    </row>
    <row r="4736" spans="1:8" x14ac:dyDescent="0.25">
      <c r="A4736" s="10">
        <v>36738</v>
      </c>
      <c r="B4736" s="11" t="s">
        <v>8</v>
      </c>
      <c r="C4736" s="11" t="s">
        <v>9</v>
      </c>
      <c r="D4736" s="11" t="s">
        <v>10</v>
      </c>
      <c r="E4736" s="13" t="s">
        <v>13</v>
      </c>
      <c r="F4736" s="11" t="s">
        <v>71</v>
      </c>
      <c r="G4736" s="11" t="s">
        <v>200</v>
      </c>
      <c r="H4736" s="13">
        <v>3140</v>
      </c>
    </row>
    <row r="4737" spans="1:8" x14ac:dyDescent="0.25">
      <c r="A4737" s="10">
        <v>36738</v>
      </c>
      <c r="B4737" s="11" t="s">
        <v>8</v>
      </c>
      <c r="C4737" s="11" t="s">
        <v>9</v>
      </c>
      <c r="D4737" s="11" t="s">
        <v>10</v>
      </c>
      <c r="E4737" s="13" t="s">
        <v>13</v>
      </c>
      <c r="F4737" s="11" t="s">
        <v>71</v>
      </c>
      <c r="G4737" s="11" t="s">
        <v>117</v>
      </c>
      <c r="H4737" s="13">
        <v>4278.5</v>
      </c>
    </row>
    <row r="4738" spans="1:8" x14ac:dyDescent="0.25">
      <c r="A4738" s="10">
        <v>36738</v>
      </c>
      <c r="B4738" s="11" t="s">
        <v>8</v>
      </c>
      <c r="C4738" s="11" t="s">
        <v>9</v>
      </c>
      <c r="D4738" s="11" t="s">
        <v>10</v>
      </c>
      <c r="E4738" s="13" t="s">
        <v>13</v>
      </c>
      <c r="F4738" s="11" t="s">
        <v>161</v>
      </c>
      <c r="G4738" s="11" t="s">
        <v>581</v>
      </c>
      <c r="H4738" s="13">
        <v>1870</v>
      </c>
    </row>
    <row r="4739" spans="1:8" x14ac:dyDescent="0.25">
      <c r="A4739" s="10">
        <v>36738</v>
      </c>
      <c r="B4739" s="11" t="s">
        <v>8</v>
      </c>
      <c r="C4739" s="11" t="s">
        <v>9</v>
      </c>
      <c r="D4739" s="11" t="s">
        <v>10</v>
      </c>
      <c r="E4739" s="13" t="s">
        <v>13</v>
      </c>
      <c r="F4739" s="11" t="s">
        <v>161</v>
      </c>
      <c r="G4739" s="11" t="s">
        <v>162</v>
      </c>
      <c r="H4739" s="13">
        <v>2350.6</v>
      </c>
    </row>
    <row r="4740" spans="1:8" x14ac:dyDescent="0.25">
      <c r="A4740" s="10">
        <v>36738</v>
      </c>
      <c r="B4740" s="11" t="s">
        <v>8</v>
      </c>
      <c r="C4740" s="11" t="s">
        <v>9</v>
      </c>
      <c r="D4740" s="11" t="s">
        <v>10</v>
      </c>
      <c r="E4740" s="13" t="s">
        <v>13</v>
      </c>
      <c r="F4740" s="11" t="s">
        <v>161</v>
      </c>
      <c r="G4740" s="11" t="s">
        <v>582</v>
      </c>
      <c r="H4740" s="13">
        <v>1457.3</v>
      </c>
    </row>
    <row r="4741" spans="1:8" x14ac:dyDescent="0.25">
      <c r="A4741" s="10">
        <v>36738</v>
      </c>
      <c r="B4741" s="11" t="s">
        <v>8</v>
      </c>
      <c r="C4741" s="11" t="s">
        <v>9</v>
      </c>
      <c r="D4741" s="11" t="s">
        <v>10</v>
      </c>
      <c r="E4741" s="13" t="s">
        <v>13</v>
      </c>
      <c r="F4741" s="11" t="s">
        <v>161</v>
      </c>
      <c r="G4741" s="11" t="s">
        <v>167</v>
      </c>
      <c r="H4741" s="13">
        <v>8612.1</v>
      </c>
    </row>
    <row r="4742" spans="1:8" x14ac:dyDescent="0.25">
      <c r="A4742" s="10">
        <v>36738</v>
      </c>
      <c r="B4742" s="11" t="s">
        <v>8</v>
      </c>
      <c r="C4742" s="11" t="s">
        <v>9</v>
      </c>
      <c r="D4742" s="11" t="s">
        <v>10</v>
      </c>
      <c r="E4742" s="13" t="s">
        <v>13</v>
      </c>
      <c r="F4742" s="11" t="s">
        <v>571</v>
      </c>
      <c r="G4742" s="11" t="s">
        <v>364</v>
      </c>
      <c r="H4742" s="13">
        <v>830</v>
      </c>
    </row>
    <row r="4743" spans="1:8" x14ac:dyDescent="0.25">
      <c r="A4743" s="10">
        <v>36738</v>
      </c>
      <c r="B4743" s="11" t="s">
        <v>8</v>
      </c>
      <c r="C4743" s="11" t="s">
        <v>9</v>
      </c>
      <c r="D4743" s="11" t="s">
        <v>10</v>
      </c>
      <c r="E4743" s="13" t="s">
        <v>13</v>
      </c>
      <c r="F4743" s="11" t="s">
        <v>571</v>
      </c>
      <c r="G4743" s="11" t="s">
        <v>133</v>
      </c>
      <c r="H4743" s="13">
        <v>3799.9</v>
      </c>
    </row>
    <row r="4744" spans="1:8" x14ac:dyDescent="0.25">
      <c r="A4744" s="10">
        <v>36738</v>
      </c>
      <c r="B4744" s="11" t="s">
        <v>8</v>
      </c>
      <c r="C4744" s="11" t="s">
        <v>9</v>
      </c>
      <c r="D4744" s="11" t="s">
        <v>10</v>
      </c>
      <c r="E4744" s="13" t="s">
        <v>13</v>
      </c>
      <c r="F4744" s="11" t="s">
        <v>571</v>
      </c>
      <c r="G4744" s="11" t="s">
        <v>572</v>
      </c>
      <c r="H4744" s="13">
        <v>4419.7</v>
      </c>
    </row>
    <row r="4745" spans="1:8" x14ac:dyDescent="0.25">
      <c r="A4745" s="10">
        <v>36738</v>
      </c>
      <c r="B4745" s="11" t="s">
        <v>8</v>
      </c>
      <c r="C4745" s="11" t="s">
        <v>9</v>
      </c>
      <c r="D4745" s="11" t="s">
        <v>10</v>
      </c>
      <c r="E4745" s="13" t="s">
        <v>13</v>
      </c>
      <c r="F4745" s="11" t="s">
        <v>138</v>
      </c>
      <c r="G4745" s="11" t="s">
        <v>205</v>
      </c>
      <c r="H4745" s="13">
        <v>7891.8</v>
      </c>
    </row>
    <row r="4746" spans="1:8" x14ac:dyDescent="0.25">
      <c r="A4746" s="10">
        <v>36738</v>
      </c>
      <c r="B4746" s="11" t="s">
        <v>8</v>
      </c>
      <c r="C4746" s="11" t="s">
        <v>9</v>
      </c>
      <c r="D4746" s="11" t="s">
        <v>10</v>
      </c>
      <c r="E4746" s="13" t="s">
        <v>13</v>
      </c>
      <c r="F4746" s="11" t="s">
        <v>138</v>
      </c>
      <c r="G4746" s="11" t="s">
        <v>583</v>
      </c>
      <c r="H4746" s="13">
        <v>402.2</v>
      </c>
    </row>
    <row r="4747" spans="1:8" x14ac:dyDescent="0.25">
      <c r="A4747" s="10">
        <v>36738</v>
      </c>
      <c r="B4747" s="11" t="s">
        <v>8</v>
      </c>
      <c r="C4747" s="11" t="s">
        <v>9</v>
      </c>
      <c r="D4747" s="11" t="s">
        <v>10</v>
      </c>
      <c r="E4747" s="13" t="s">
        <v>13</v>
      </c>
      <c r="F4747" s="11" t="s">
        <v>138</v>
      </c>
      <c r="G4747" s="11" t="s">
        <v>584</v>
      </c>
      <c r="H4747" s="13">
        <v>505</v>
      </c>
    </row>
    <row r="4748" spans="1:8" x14ac:dyDescent="0.25">
      <c r="A4748" s="10">
        <v>36738</v>
      </c>
      <c r="B4748" s="11" t="s">
        <v>8</v>
      </c>
      <c r="C4748" s="11" t="s">
        <v>9</v>
      </c>
      <c r="D4748" s="11" t="s">
        <v>10</v>
      </c>
      <c r="E4748" s="13" t="s">
        <v>13</v>
      </c>
      <c r="F4748" s="11" t="s">
        <v>138</v>
      </c>
      <c r="G4748" s="11" t="s">
        <v>139</v>
      </c>
      <c r="H4748" s="13">
        <v>2899.5</v>
      </c>
    </row>
    <row r="4749" spans="1:8" x14ac:dyDescent="0.25">
      <c r="A4749" s="10">
        <v>36738</v>
      </c>
      <c r="B4749" s="11" t="s">
        <v>8</v>
      </c>
      <c r="C4749" s="11" t="s">
        <v>9</v>
      </c>
      <c r="D4749" s="11" t="s">
        <v>10</v>
      </c>
      <c r="E4749" s="13" t="s">
        <v>13</v>
      </c>
      <c r="F4749" s="11" t="s">
        <v>138</v>
      </c>
      <c r="G4749" s="11" t="s">
        <v>585</v>
      </c>
      <c r="H4749" s="13">
        <v>1210</v>
      </c>
    </row>
    <row r="4750" spans="1:8" x14ac:dyDescent="0.25">
      <c r="A4750" s="10">
        <v>36738</v>
      </c>
      <c r="B4750" s="11" t="s">
        <v>8</v>
      </c>
      <c r="C4750" s="11" t="s">
        <v>9</v>
      </c>
      <c r="D4750" s="11" t="s">
        <v>10</v>
      </c>
      <c r="E4750" s="13" t="s">
        <v>13</v>
      </c>
      <c r="F4750" s="11" t="s">
        <v>111</v>
      </c>
      <c r="G4750" s="11" t="s">
        <v>112</v>
      </c>
      <c r="H4750" s="13">
        <v>9183.6</v>
      </c>
    </row>
    <row r="4751" spans="1:8" x14ac:dyDescent="0.25">
      <c r="A4751" s="10">
        <v>36738</v>
      </c>
      <c r="B4751" s="11" t="s">
        <v>8</v>
      </c>
      <c r="C4751" s="11" t="s">
        <v>9</v>
      </c>
      <c r="D4751" s="11" t="s">
        <v>10</v>
      </c>
      <c r="E4751" s="13" t="s">
        <v>13</v>
      </c>
      <c r="F4751" s="11" t="s">
        <v>111</v>
      </c>
      <c r="G4751" s="11" t="s">
        <v>267</v>
      </c>
      <c r="H4751" s="13">
        <v>3703.1</v>
      </c>
    </row>
    <row r="4752" spans="1:8" x14ac:dyDescent="0.25">
      <c r="A4752" s="10">
        <v>36738</v>
      </c>
      <c r="B4752" s="11" t="s">
        <v>8</v>
      </c>
      <c r="C4752" s="11" t="s">
        <v>9</v>
      </c>
      <c r="D4752" s="11" t="s">
        <v>10</v>
      </c>
      <c r="E4752" s="13" t="s">
        <v>13</v>
      </c>
      <c r="F4752" s="11" t="s">
        <v>111</v>
      </c>
      <c r="G4752" s="11" t="s">
        <v>614</v>
      </c>
      <c r="H4752" s="13">
        <v>300</v>
      </c>
    </row>
    <row r="4753" spans="1:8" x14ac:dyDescent="0.25">
      <c r="A4753" s="10">
        <v>36738</v>
      </c>
      <c r="B4753" s="11" t="s">
        <v>8</v>
      </c>
      <c r="C4753" s="11" t="s">
        <v>9</v>
      </c>
      <c r="D4753" s="11" t="s">
        <v>10</v>
      </c>
      <c r="E4753" s="13" t="s">
        <v>13</v>
      </c>
      <c r="F4753" s="11" t="s">
        <v>111</v>
      </c>
      <c r="G4753" s="11" t="s">
        <v>356</v>
      </c>
      <c r="H4753" s="13">
        <v>1714.9</v>
      </c>
    </row>
    <row r="4754" spans="1:8" x14ac:dyDescent="0.25">
      <c r="A4754" s="10">
        <v>36738</v>
      </c>
      <c r="B4754" s="11" t="s">
        <v>8</v>
      </c>
      <c r="C4754" s="11" t="s">
        <v>9</v>
      </c>
      <c r="D4754" s="11" t="s">
        <v>10</v>
      </c>
      <c r="E4754" s="13" t="s">
        <v>13</v>
      </c>
      <c r="F4754" s="11" t="s">
        <v>111</v>
      </c>
      <c r="G4754" s="11" t="s">
        <v>586</v>
      </c>
      <c r="H4754" s="13">
        <v>575</v>
      </c>
    </row>
    <row r="4755" spans="1:8" x14ac:dyDescent="0.25">
      <c r="A4755" s="10">
        <v>36738</v>
      </c>
      <c r="B4755" s="11" t="s">
        <v>8</v>
      </c>
      <c r="C4755" s="11" t="s">
        <v>9</v>
      </c>
      <c r="D4755" s="11" t="s">
        <v>10</v>
      </c>
      <c r="E4755" s="13" t="s">
        <v>13</v>
      </c>
      <c r="F4755" s="11" t="s">
        <v>248</v>
      </c>
      <c r="G4755" s="11" t="s">
        <v>262</v>
      </c>
      <c r="H4755" s="13">
        <v>9774.9</v>
      </c>
    </row>
    <row r="4756" spans="1:8" x14ac:dyDescent="0.25">
      <c r="A4756" s="10">
        <v>36738</v>
      </c>
      <c r="B4756" s="11" t="s">
        <v>8</v>
      </c>
      <c r="C4756" s="11" t="s">
        <v>9</v>
      </c>
      <c r="D4756" s="11" t="s">
        <v>10</v>
      </c>
      <c r="E4756" s="13" t="s">
        <v>13</v>
      </c>
      <c r="F4756" s="11" t="s">
        <v>248</v>
      </c>
      <c r="G4756" s="11" t="s">
        <v>587</v>
      </c>
      <c r="H4756" s="13">
        <v>4810</v>
      </c>
    </row>
    <row r="4757" spans="1:8" x14ac:dyDescent="0.25">
      <c r="A4757" s="10">
        <v>36738</v>
      </c>
      <c r="B4757" s="11" t="s">
        <v>8</v>
      </c>
      <c r="C4757" s="11" t="s">
        <v>9</v>
      </c>
      <c r="D4757" s="11" t="s">
        <v>10</v>
      </c>
      <c r="E4757" s="13" t="s">
        <v>13</v>
      </c>
      <c r="F4757" s="11" t="s">
        <v>248</v>
      </c>
      <c r="G4757" s="11" t="s">
        <v>588</v>
      </c>
      <c r="H4757" s="13">
        <v>3736.2</v>
      </c>
    </row>
    <row r="4758" spans="1:8" x14ac:dyDescent="0.25">
      <c r="A4758" s="10">
        <v>36738</v>
      </c>
      <c r="B4758" s="11" t="s">
        <v>8</v>
      </c>
      <c r="C4758" s="11" t="s">
        <v>9</v>
      </c>
      <c r="D4758" s="11" t="s">
        <v>10</v>
      </c>
      <c r="E4758" s="13" t="s">
        <v>13</v>
      </c>
      <c r="F4758" s="11" t="s">
        <v>248</v>
      </c>
      <c r="G4758" s="11" t="s">
        <v>43</v>
      </c>
      <c r="H4758" s="13">
        <v>2466.6999999999998</v>
      </c>
    </row>
    <row r="4759" spans="1:8" x14ac:dyDescent="0.25">
      <c r="A4759" s="10">
        <v>36738</v>
      </c>
      <c r="B4759" s="11" t="s">
        <v>8</v>
      </c>
      <c r="C4759" s="11" t="s">
        <v>9</v>
      </c>
      <c r="D4759" s="11" t="s">
        <v>10</v>
      </c>
      <c r="E4759" s="13" t="s">
        <v>13</v>
      </c>
      <c r="F4759" s="11" t="s">
        <v>19</v>
      </c>
      <c r="G4759" s="11" t="s">
        <v>589</v>
      </c>
      <c r="H4759" s="13">
        <v>730</v>
      </c>
    </row>
    <row r="4760" spans="1:8" x14ac:dyDescent="0.25">
      <c r="A4760" s="10">
        <v>36738</v>
      </c>
      <c r="B4760" s="11" t="s">
        <v>8</v>
      </c>
      <c r="C4760" s="11" t="s">
        <v>9</v>
      </c>
      <c r="D4760" s="11" t="s">
        <v>10</v>
      </c>
      <c r="E4760" s="13" t="s">
        <v>13</v>
      </c>
      <c r="F4760" s="11" t="s">
        <v>19</v>
      </c>
      <c r="G4760" s="11" t="s">
        <v>573</v>
      </c>
      <c r="H4760" s="13">
        <v>18145.5</v>
      </c>
    </row>
    <row r="4761" spans="1:8" x14ac:dyDescent="0.25">
      <c r="A4761" s="10">
        <v>36738</v>
      </c>
      <c r="B4761" s="11" t="s">
        <v>8</v>
      </c>
      <c r="C4761" s="11" t="s">
        <v>9</v>
      </c>
      <c r="D4761" s="11" t="s">
        <v>10</v>
      </c>
      <c r="E4761" s="13" t="s">
        <v>13</v>
      </c>
      <c r="F4761" s="11" t="s">
        <v>19</v>
      </c>
      <c r="G4761" s="11" t="s">
        <v>590</v>
      </c>
      <c r="H4761" s="13">
        <v>1485</v>
      </c>
    </row>
    <row r="4762" spans="1:8" x14ac:dyDescent="0.25">
      <c r="A4762" s="10">
        <v>36738</v>
      </c>
      <c r="B4762" s="11" t="s">
        <v>8</v>
      </c>
      <c r="C4762" s="11" t="s">
        <v>9</v>
      </c>
      <c r="D4762" s="11" t="s">
        <v>10</v>
      </c>
      <c r="E4762" s="13" t="s">
        <v>13</v>
      </c>
      <c r="F4762" s="11" t="s">
        <v>19</v>
      </c>
      <c r="G4762" s="11" t="s">
        <v>574</v>
      </c>
      <c r="H4762" s="13">
        <v>14773.2</v>
      </c>
    </row>
    <row r="4763" spans="1:8" x14ac:dyDescent="0.25">
      <c r="A4763" s="10">
        <v>36738</v>
      </c>
      <c r="B4763" s="11" t="s">
        <v>8</v>
      </c>
      <c r="C4763" s="11" t="s">
        <v>9</v>
      </c>
      <c r="D4763" s="11" t="s">
        <v>10</v>
      </c>
      <c r="E4763" s="13" t="s">
        <v>13</v>
      </c>
      <c r="F4763" s="11" t="s">
        <v>19</v>
      </c>
      <c r="G4763" s="11" t="s">
        <v>21</v>
      </c>
      <c r="H4763" s="13">
        <v>2285</v>
      </c>
    </row>
    <row r="4764" spans="1:8" x14ac:dyDescent="0.25">
      <c r="A4764" s="10">
        <v>36738</v>
      </c>
      <c r="B4764" s="11" t="s">
        <v>8</v>
      </c>
      <c r="C4764" s="11" t="s">
        <v>9</v>
      </c>
      <c r="D4764" s="11" t="s">
        <v>10</v>
      </c>
      <c r="E4764" s="13" t="s">
        <v>13</v>
      </c>
      <c r="F4764" s="11" t="s">
        <v>591</v>
      </c>
      <c r="G4764" s="11" t="s">
        <v>608</v>
      </c>
      <c r="H4764" s="13">
        <v>475</v>
      </c>
    </row>
    <row r="4765" spans="1:8" x14ac:dyDescent="0.25">
      <c r="A4765" s="10">
        <v>36738</v>
      </c>
      <c r="B4765" s="11" t="s">
        <v>8</v>
      </c>
      <c r="C4765" s="11" t="s">
        <v>9</v>
      </c>
      <c r="D4765" s="11" t="s">
        <v>10</v>
      </c>
      <c r="E4765" s="13" t="s">
        <v>13</v>
      </c>
      <c r="F4765" s="11" t="s">
        <v>591</v>
      </c>
      <c r="G4765" s="11" t="s">
        <v>592</v>
      </c>
      <c r="H4765" s="13">
        <v>1810</v>
      </c>
    </row>
    <row r="4766" spans="1:8" x14ac:dyDescent="0.25">
      <c r="A4766" s="10">
        <v>36738</v>
      </c>
      <c r="B4766" s="11" t="s">
        <v>8</v>
      </c>
      <c r="C4766" s="11" t="s">
        <v>9</v>
      </c>
      <c r="D4766" s="11" t="s">
        <v>10</v>
      </c>
      <c r="E4766" s="13" t="s">
        <v>13</v>
      </c>
      <c r="F4766" s="11" t="s">
        <v>34</v>
      </c>
      <c r="G4766" s="11" t="s">
        <v>593</v>
      </c>
      <c r="H4766" s="13">
        <v>117.5</v>
      </c>
    </row>
    <row r="4767" spans="1:8" x14ac:dyDescent="0.25">
      <c r="A4767" s="10">
        <v>36738</v>
      </c>
      <c r="B4767" s="11" t="s">
        <v>8</v>
      </c>
      <c r="C4767" s="11" t="s">
        <v>9</v>
      </c>
      <c r="D4767" s="11" t="s">
        <v>10</v>
      </c>
      <c r="E4767" s="13" t="s">
        <v>13</v>
      </c>
      <c r="F4767" s="11" t="s">
        <v>34</v>
      </c>
      <c r="G4767" s="11" t="s">
        <v>171</v>
      </c>
      <c r="H4767" s="13">
        <v>2046.9</v>
      </c>
    </row>
    <row r="4768" spans="1:8" x14ac:dyDescent="0.25">
      <c r="A4768" s="10">
        <v>36738</v>
      </c>
      <c r="B4768" s="11" t="s">
        <v>8</v>
      </c>
      <c r="C4768" s="11" t="s">
        <v>9</v>
      </c>
      <c r="D4768" s="11" t="s">
        <v>10</v>
      </c>
      <c r="E4768" s="13" t="s">
        <v>13</v>
      </c>
      <c r="F4768" s="11" t="s">
        <v>34</v>
      </c>
      <c r="G4768" s="11" t="s">
        <v>57</v>
      </c>
      <c r="H4768" s="13">
        <v>2974.9</v>
      </c>
    </row>
    <row r="4769" spans="1:8" x14ac:dyDescent="0.25">
      <c r="A4769" s="10">
        <v>36738</v>
      </c>
      <c r="B4769" s="11" t="s">
        <v>8</v>
      </c>
      <c r="C4769" s="11" t="s">
        <v>9</v>
      </c>
      <c r="D4769" s="11" t="s">
        <v>10</v>
      </c>
      <c r="E4769" s="13" t="s">
        <v>13</v>
      </c>
      <c r="F4769" s="11" t="s">
        <v>34</v>
      </c>
      <c r="G4769" s="11" t="s">
        <v>47</v>
      </c>
      <c r="H4769" s="13">
        <v>2473.1</v>
      </c>
    </row>
    <row r="4770" spans="1:8" x14ac:dyDescent="0.25">
      <c r="A4770" s="10">
        <v>36738</v>
      </c>
      <c r="B4770" s="11" t="s">
        <v>8</v>
      </c>
      <c r="C4770" s="11" t="s">
        <v>9</v>
      </c>
      <c r="D4770" s="11" t="s">
        <v>10</v>
      </c>
      <c r="E4770" s="13" t="s">
        <v>13</v>
      </c>
      <c r="F4770" s="11" t="s">
        <v>34</v>
      </c>
      <c r="G4770" s="11" t="s">
        <v>36</v>
      </c>
      <c r="H4770" s="13">
        <v>9572.6</v>
      </c>
    </row>
    <row r="4771" spans="1:8" x14ac:dyDescent="0.25">
      <c r="A4771" s="10">
        <v>36738</v>
      </c>
      <c r="B4771" s="11" t="s">
        <v>8</v>
      </c>
      <c r="C4771" s="11" t="s">
        <v>9</v>
      </c>
      <c r="D4771" s="11" t="s">
        <v>10</v>
      </c>
      <c r="E4771" s="13" t="s">
        <v>13</v>
      </c>
      <c r="F4771" s="11" t="s">
        <v>42</v>
      </c>
      <c r="G4771" s="11" t="s">
        <v>594</v>
      </c>
      <c r="H4771" s="13">
        <v>5299.2</v>
      </c>
    </row>
    <row r="4772" spans="1:8" x14ac:dyDescent="0.25">
      <c r="A4772" s="10">
        <v>36738</v>
      </c>
      <c r="B4772" s="11" t="s">
        <v>8</v>
      </c>
      <c r="C4772" s="11" t="s">
        <v>9</v>
      </c>
      <c r="D4772" s="11" t="s">
        <v>10</v>
      </c>
      <c r="E4772" s="13" t="s">
        <v>13</v>
      </c>
      <c r="F4772" s="11" t="s">
        <v>42</v>
      </c>
      <c r="G4772" s="11" t="s">
        <v>595</v>
      </c>
      <c r="H4772" s="13">
        <v>3841</v>
      </c>
    </row>
    <row r="4773" spans="1:8" x14ac:dyDescent="0.25">
      <c r="A4773" s="10">
        <v>36738</v>
      </c>
      <c r="B4773" s="11" t="s">
        <v>8</v>
      </c>
      <c r="C4773" s="11" t="s">
        <v>9</v>
      </c>
      <c r="D4773" s="11" t="s">
        <v>10</v>
      </c>
      <c r="E4773" s="13" t="s">
        <v>13</v>
      </c>
      <c r="F4773" s="11" t="s">
        <v>14</v>
      </c>
      <c r="G4773" s="11" t="s">
        <v>94</v>
      </c>
      <c r="H4773" s="13">
        <v>4390.5</v>
      </c>
    </row>
    <row r="4774" spans="1:8" x14ac:dyDescent="0.25">
      <c r="A4774" s="10">
        <v>36738</v>
      </c>
      <c r="B4774" s="11" t="s">
        <v>8</v>
      </c>
      <c r="C4774" s="11" t="s">
        <v>9</v>
      </c>
      <c r="D4774" s="11" t="s">
        <v>10</v>
      </c>
      <c r="E4774" s="13" t="s">
        <v>13</v>
      </c>
      <c r="F4774" s="11" t="s">
        <v>14</v>
      </c>
      <c r="G4774" s="11" t="s">
        <v>596</v>
      </c>
      <c r="H4774" s="13">
        <v>7787.8</v>
      </c>
    </row>
    <row r="4775" spans="1:8" x14ac:dyDescent="0.25">
      <c r="A4775" s="10">
        <v>36738</v>
      </c>
      <c r="B4775" s="11" t="s">
        <v>8</v>
      </c>
      <c r="C4775" s="11" t="s">
        <v>9</v>
      </c>
      <c r="D4775" s="11" t="s">
        <v>10</v>
      </c>
      <c r="E4775" s="13" t="s">
        <v>13</v>
      </c>
      <c r="F4775" s="11" t="s">
        <v>14</v>
      </c>
      <c r="G4775" s="11" t="s">
        <v>597</v>
      </c>
      <c r="H4775" s="13">
        <v>1400</v>
      </c>
    </row>
    <row r="4776" spans="1:8" x14ac:dyDescent="0.25">
      <c r="A4776" s="10">
        <v>36738</v>
      </c>
      <c r="B4776" s="11" t="s">
        <v>8</v>
      </c>
      <c r="C4776" s="11" t="s">
        <v>9</v>
      </c>
      <c r="D4776" s="11" t="s">
        <v>10</v>
      </c>
      <c r="E4776" s="13" t="s">
        <v>13</v>
      </c>
      <c r="F4776" s="11" t="s">
        <v>11</v>
      </c>
      <c r="G4776" s="11" t="s">
        <v>598</v>
      </c>
      <c r="H4776" s="13">
        <v>4582.3</v>
      </c>
    </row>
    <row r="4777" spans="1:8" x14ac:dyDescent="0.25">
      <c r="A4777" s="10">
        <v>36738</v>
      </c>
      <c r="B4777" s="11" t="s">
        <v>8</v>
      </c>
      <c r="C4777" s="11" t="s">
        <v>9</v>
      </c>
      <c r="D4777" s="11" t="s">
        <v>10</v>
      </c>
      <c r="E4777" s="13" t="s">
        <v>13</v>
      </c>
      <c r="F4777" s="11" t="s">
        <v>11</v>
      </c>
      <c r="G4777" s="11" t="s">
        <v>150</v>
      </c>
      <c r="H4777" s="13">
        <v>19798.7</v>
      </c>
    </row>
    <row r="4778" spans="1:8" x14ac:dyDescent="0.25">
      <c r="A4778" s="10">
        <v>36738</v>
      </c>
      <c r="B4778" s="11" t="s">
        <v>8</v>
      </c>
      <c r="C4778" s="11" t="s">
        <v>9</v>
      </c>
      <c r="D4778" s="11" t="s">
        <v>10</v>
      </c>
      <c r="E4778" s="13" t="s">
        <v>13</v>
      </c>
      <c r="F4778" s="11" t="s">
        <v>11</v>
      </c>
      <c r="G4778" s="11" t="s">
        <v>576</v>
      </c>
      <c r="H4778" s="13">
        <v>31653.9</v>
      </c>
    </row>
    <row r="4779" spans="1:8" x14ac:dyDescent="0.25">
      <c r="A4779" s="10">
        <v>36738</v>
      </c>
      <c r="B4779" s="11" t="s">
        <v>8</v>
      </c>
      <c r="C4779" s="11" t="s">
        <v>9</v>
      </c>
      <c r="D4779" s="11" t="s">
        <v>10</v>
      </c>
      <c r="E4779" s="13" t="s">
        <v>13</v>
      </c>
      <c r="F4779" s="11" t="s">
        <v>126</v>
      </c>
      <c r="G4779" s="11" t="s">
        <v>599</v>
      </c>
      <c r="H4779" s="13">
        <v>3904.5</v>
      </c>
    </row>
    <row r="4780" spans="1:8" x14ac:dyDescent="0.25">
      <c r="A4780" s="10">
        <v>36738</v>
      </c>
      <c r="B4780" s="11" t="s">
        <v>8</v>
      </c>
      <c r="C4780" s="11" t="s">
        <v>9</v>
      </c>
      <c r="D4780" s="11" t="s">
        <v>10</v>
      </c>
      <c r="E4780" s="13" t="s">
        <v>13</v>
      </c>
      <c r="F4780" s="11" t="s">
        <v>126</v>
      </c>
      <c r="G4780" s="11" t="s">
        <v>613</v>
      </c>
      <c r="H4780" s="13">
        <v>100</v>
      </c>
    </row>
    <row r="4781" spans="1:8" x14ac:dyDescent="0.25">
      <c r="A4781" s="10">
        <v>36738</v>
      </c>
      <c r="B4781" s="11" t="s">
        <v>8</v>
      </c>
      <c r="C4781" s="11" t="s">
        <v>9</v>
      </c>
      <c r="D4781" s="11" t="s">
        <v>10</v>
      </c>
      <c r="E4781" s="13" t="s">
        <v>13</v>
      </c>
      <c r="F4781" s="11" t="s">
        <v>126</v>
      </c>
      <c r="G4781" s="11" t="s">
        <v>570</v>
      </c>
      <c r="H4781" s="13">
        <v>1460</v>
      </c>
    </row>
    <row r="4782" spans="1:8" x14ac:dyDescent="0.25">
      <c r="A4782" s="10">
        <v>36738</v>
      </c>
      <c r="B4782" s="11" t="s">
        <v>8</v>
      </c>
      <c r="C4782" s="11" t="s">
        <v>9</v>
      </c>
      <c r="D4782" s="11" t="s">
        <v>10</v>
      </c>
      <c r="E4782" s="13" t="s">
        <v>188</v>
      </c>
      <c r="F4782" s="11" t="s">
        <v>188</v>
      </c>
      <c r="G4782" s="11" t="s">
        <v>601</v>
      </c>
      <c r="H4782" s="13">
        <v>550</v>
      </c>
    </row>
    <row r="4783" spans="1:8" x14ac:dyDescent="0.25">
      <c r="A4783" s="10">
        <v>36738</v>
      </c>
      <c r="B4783" s="11" t="s">
        <v>8</v>
      </c>
      <c r="C4783" s="11" t="s">
        <v>9</v>
      </c>
      <c r="D4783" s="11" t="s">
        <v>10</v>
      </c>
      <c r="E4783" s="13" t="s">
        <v>188</v>
      </c>
      <c r="F4783" s="11" t="s">
        <v>188</v>
      </c>
      <c r="G4783" s="11" t="s">
        <v>602</v>
      </c>
      <c r="H4783" s="13">
        <v>1735</v>
      </c>
    </row>
    <row r="4784" spans="1:8" x14ac:dyDescent="0.25">
      <c r="A4784" s="10">
        <v>36738</v>
      </c>
      <c r="B4784" s="11" t="s">
        <v>8</v>
      </c>
      <c r="C4784" s="11" t="s">
        <v>9</v>
      </c>
      <c r="D4784" s="11" t="s">
        <v>10</v>
      </c>
      <c r="E4784" s="13" t="s">
        <v>188</v>
      </c>
      <c r="F4784" s="11" t="s">
        <v>188</v>
      </c>
      <c r="G4784" s="11" t="s">
        <v>187</v>
      </c>
      <c r="H4784" s="13">
        <v>5598</v>
      </c>
    </row>
    <row r="4785" spans="1:8" x14ac:dyDescent="0.25">
      <c r="A4785" s="10">
        <v>36738</v>
      </c>
      <c r="B4785" s="11" t="s">
        <v>8</v>
      </c>
      <c r="C4785" s="11" t="s">
        <v>463</v>
      </c>
      <c r="D4785" s="11" t="s">
        <v>464</v>
      </c>
      <c r="E4785" s="13" t="s">
        <v>89</v>
      </c>
      <c r="F4785" s="11" t="s">
        <v>102</v>
      </c>
      <c r="G4785" s="11" t="s">
        <v>103</v>
      </c>
      <c r="H4785" s="13">
        <v>340</v>
      </c>
    </row>
    <row r="4786" spans="1:8" x14ac:dyDescent="0.25">
      <c r="A4786" s="10">
        <v>36738</v>
      </c>
      <c r="B4786" s="11" t="s">
        <v>8</v>
      </c>
      <c r="C4786" s="11" t="s">
        <v>463</v>
      </c>
      <c r="D4786" s="11" t="s">
        <v>464</v>
      </c>
      <c r="E4786" s="13" t="s">
        <v>13</v>
      </c>
      <c r="F4786" s="11" t="s">
        <v>71</v>
      </c>
      <c r="G4786" s="11" t="s">
        <v>200</v>
      </c>
      <c r="H4786" s="13">
        <v>525</v>
      </c>
    </row>
    <row r="4787" spans="1:8" x14ac:dyDescent="0.25">
      <c r="A4787" s="10">
        <v>36738</v>
      </c>
      <c r="B4787" s="11" t="s">
        <v>8</v>
      </c>
      <c r="C4787" s="11" t="s">
        <v>463</v>
      </c>
      <c r="D4787" s="11" t="s">
        <v>464</v>
      </c>
      <c r="E4787" s="13" t="s">
        <v>13</v>
      </c>
      <c r="F4787" s="11" t="s">
        <v>248</v>
      </c>
      <c r="G4787" s="11" t="s">
        <v>262</v>
      </c>
      <c r="H4787" s="13">
        <v>135</v>
      </c>
    </row>
    <row r="4788" spans="1:8" x14ac:dyDescent="0.25">
      <c r="A4788" s="10">
        <v>36738</v>
      </c>
      <c r="B4788" s="11" t="s">
        <v>97</v>
      </c>
      <c r="C4788" s="11" t="s">
        <v>98</v>
      </c>
      <c r="D4788" s="11" t="s">
        <v>239</v>
      </c>
      <c r="E4788" s="13" t="s">
        <v>188</v>
      </c>
      <c r="F4788" s="11" t="s">
        <v>188</v>
      </c>
      <c r="G4788" s="11" t="s">
        <v>602</v>
      </c>
      <c r="H4788" s="13">
        <v>180</v>
      </c>
    </row>
    <row r="4789" spans="1:8" x14ac:dyDescent="0.25">
      <c r="A4789" s="10">
        <v>36738</v>
      </c>
      <c r="B4789" s="11" t="s">
        <v>97</v>
      </c>
      <c r="C4789" s="11" t="s">
        <v>98</v>
      </c>
      <c r="D4789" s="11" t="s">
        <v>462</v>
      </c>
      <c r="E4789" s="13" t="s">
        <v>13</v>
      </c>
      <c r="F4789" s="11" t="s">
        <v>126</v>
      </c>
      <c r="G4789" s="11" t="s">
        <v>570</v>
      </c>
      <c r="H4789" s="13">
        <v>587.9</v>
      </c>
    </row>
    <row r="4790" spans="1:8" x14ac:dyDescent="0.25">
      <c r="A4790" s="10">
        <v>36738</v>
      </c>
      <c r="B4790" s="11" t="s">
        <v>97</v>
      </c>
      <c r="C4790" s="11" t="s">
        <v>98</v>
      </c>
      <c r="D4790" s="11" t="s">
        <v>467</v>
      </c>
      <c r="E4790" s="13" t="s">
        <v>89</v>
      </c>
      <c r="F4790" s="11" t="s">
        <v>90</v>
      </c>
      <c r="G4790" s="11" t="s">
        <v>90</v>
      </c>
      <c r="H4790" s="13">
        <v>250</v>
      </c>
    </row>
    <row r="4791" spans="1:8" x14ac:dyDescent="0.25">
      <c r="A4791" s="10">
        <v>36738</v>
      </c>
      <c r="B4791" s="11" t="s">
        <v>97</v>
      </c>
      <c r="C4791" s="11" t="s">
        <v>98</v>
      </c>
      <c r="D4791" s="11" t="s">
        <v>1105</v>
      </c>
      <c r="E4791" s="13" t="s">
        <v>13</v>
      </c>
      <c r="F4791" s="11" t="s">
        <v>71</v>
      </c>
      <c r="G4791" s="11" t="s">
        <v>230</v>
      </c>
      <c r="H4791" s="13">
        <v>111.3</v>
      </c>
    </row>
    <row r="4792" spans="1:8" x14ac:dyDescent="0.25">
      <c r="A4792" s="10">
        <v>36738</v>
      </c>
      <c r="B4792" s="11" t="s">
        <v>97</v>
      </c>
      <c r="C4792" s="11" t="s">
        <v>67</v>
      </c>
      <c r="D4792" s="11" t="s">
        <v>500</v>
      </c>
      <c r="E4792" s="13" t="s">
        <v>13</v>
      </c>
      <c r="F4792" s="11" t="s">
        <v>19</v>
      </c>
      <c r="G4792" s="11" t="s">
        <v>574</v>
      </c>
      <c r="H4792" s="13">
        <v>100</v>
      </c>
    </row>
    <row r="4793" spans="1:8" x14ac:dyDescent="0.25">
      <c r="A4793" s="10">
        <v>36738</v>
      </c>
      <c r="B4793" s="11" t="s">
        <v>97</v>
      </c>
      <c r="C4793" s="11" t="s">
        <v>67</v>
      </c>
      <c r="D4793" s="11" t="s">
        <v>499</v>
      </c>
      <c r="E4793" s="13" t="s">
        <v>13</v>
      </c>
      <c r="F4793" s="11" t="s">
        <v>11</v>
      </c>
      <c r="G4793" s="11" t="s">
        <v>150</v>
      </c>
      <c r="H4793" s="13">
        <v>403.2</v>
      </c>
    </row>
    <row r="4794" spans="1:8" x14ac:dyDescent="0.25">
      <c r="A4794" s="10">
        <v>36738</v>
      </c>
      <c r="B4794" s="11" t="s">
        <v>97</v>
      </c>
      <c r="C4794" s="11" t="s">
        <v>67</v>
      </c>
      <c r="D4794" s="11" t="s">
        <v>499</v>
      </c>
      <c r="E4794" s="13" t="s">
        <v>13</v>
      </c>
      <c r="F4794" s="11" t="s">
        <v>11</v>
      </c>
      <c r="G4794" s="11" t="s">
        <v>576</v>
      </c>
      <c r="H4794" s="13">
        <v>391.6</v>
      </c>
    </row>
    <row r="4795" spans="1:8" x14ac:dyDescent="0.25">
      <c r="A4795" s="10">
        <v>36738</v>
      </c>
      <c r="B4795" s="11" t="s">
        <v>97</v>
      </c>
      <c r="C4795" s="11" t="s">
        <v>67</v>
      </c>
      <c r="D4795" s="11" t="s">
        <v>502</v>
      </c>
      <c r="E4795" s="13" t="s">
        <v>13</v>
      </c>
      <c r="F4795" s="11" t="s">
        <v>11</v>
      </c>
      <c r="G4795" s="11" t="s">
        <v>150</v>
      </c>
      <c r="H4795" s="13">
        <v>285</v>
      </c>
    </row>
    <row r="4796" spans="1:8" x14ac:dyDescent="0.25">
      <c r="A4796" s="10">
        <v>36738</v>
      </c>
      <c r="B4796" s="11" t="s">
        <v>97</v>
      </c>
      <c r="C4796" s="11" t="s">
        <v>130</v>
      </c>
      <c r="D4796" s="11" t="s">
        <v>288</v>
      </c>
      <c r="E4796" s="13" t="s">
        <v>13</v>
      </c>
      <c r="F4796" s="11" t="s">
        <v>11</v>
      </c>
      <c r="G4796" s="11" t="s">
        <v>576</v>
      </c>
      <c r="H4796" s="13">
        <v>318.39999999999998</v>
      </c>
    </row>
    <row r="4797" spans="1:8" x14ac:dyDescent="0.25">
      <c r="A4797" s="10">
        <v>36738</v>
      </c>
      <c r="B4797" s="11" t="s">
        <v>97</v>
      </c>
      <c r="C4797" s="11" t="s">
        <v>130</v>
      </c>
      <c r="D4797" s="11" t="s">
        <v>466</v>
      </c>
      <c r="E4797" s="13" t="s">
        <v>13</v>
      </c>
      <c r="F4797" s="11" t="s">
        <v>138</v>
      </c>
      <c r="G4797" s="11" t="s">
        <v>585</v>
      </c>
      <c r="H4797" s="13">
        <v>500</v>
      </c>
    </row>
    <row r="4798" spans="1:8" x14ac:dyDescent="0.25">
      <c r="A4798" s="10">
        <v>36769</v>
      </c>
      <c r="B4798" s="11" t="s">
        <v>8</v>
      </c>
      <c r="C4798" s="11" t="s">
        <v>67</v>
      </c>
      <c r="D4798" s="11" t="s">
        <v>459</v>
      </c>
      <c r="E4798" s="13" t="s">
        <v>89</v>
      </c>
      <c r="F4798" s="11" t="s">
        <v>577</v>
      </c>
      <c r="G4798" s="11" t="s">
        <v>609</v>
      </c>
      <c r="H4798" s="13">
        <v>135</v>
      </c>
    </row>
    <row r="4799" spans="1:8" x14ac:dyDescent="0.25">
      <c r="A4799" s="10">
        <v>36769</v>
      </c>
      <c r="B4799" s="11" t="s">
        <v>8</v>
      </c>
      <c r="C4799" s="11" t="s">
        <v>67</v>
      </c>
      <c r="D4799" s="11" t="s">
        <v>455</v>
      </c>
      <c r="E4799" s="13" t="s">
        <v>13</v>
      </c>
      <c r="F4799" s="11" t="s">
        <v>126</v>
      </c>
      <c r="G4799" s="11" t="s">
        <v>570</v>
      </c>
      <c r="H4799" s="13">
        <v>315</v>
      </c>
    </row>
    <row r="4800" spans="1:8" x14ac:dyDescent="0.25">
      <c r="A4800" s="10">
        <v>36769</v>
      </c>
      <c r="B4800" s="11" t="s">
        <v>8</v>
      </c>
      <c r="C4800" s="11" t="s">
        <v>67</v>
      </c>
      <c r="D4800" s="11" t="s">
        <v>456</v>
      </c>
      <c r="E4800" s="13" t="s">
        <v>13</v>
      </c>
      <c r="F4800" s="11" t="s">
        <v>11</v>
      </c>
      <c r="G4800" s="11" t="s">
        <v>150</v>
      </c>
      <c r="H4800" s="13">
        <v>962</v>
      </c>
    </row>
    <row r="4801" spans="1:8" x14ac:dyDescent="0.25">
      <c r="A4801" s="10">
        <v>36769</v>
      </c>
      <c r="B4801" s="11" t="s">
        <v>8</v>
      </c>
      <c r="C4801" s="11" t="s">
        <v>67</v>
      </c>
      <c r="D4801" s="11" t="s">
        <v>68</v>
      </c>
      <c r="E4801" s="13" t="s">
        <v>13</v>
      </c>
      <c r="F4801" s="11" t="s">
        <v>161</v>
      </c>
      <c r="G4801" s="11" t="s">
        <v>167</v>
      </c>
      <c r="H4801" s="13">
        <v>100</v>
      </c>
    </row>
    <row r="4802" spans="1:8" x14ac:dyDescent="0.25">
      <c r="A4802" s="10">
        <v>36769</v>
      </c>
      <c r="B4802" s="11" t="s">
        <v>8</v>
      </c>
      <c r="C4802" s="11" t="s">
        <v>67</v>
      </c>
      <c r="D4802" s="11" t="s">
        <v>68</v>
      </c>
      <c r="E4802" s="13" t="s">
        <v>13</v>
      </c>
      <c r="F4802" s="11" t="s">
        <v>19</v>
      </c>
      <c r="G4802" s="11" t="s">
        <v>573</v>
      </c>
      <c r="H4802" s="13">
        <v>4364</v>
      </c>
    </row>
    <row r="4803" spans="1:8" x14ac:dyDescent="0.25">
      <c r="A4803" s="10">
        <v>36769</v>
      </c>
      <c r="B4803" s="11" t="s">
        <v>8</v>
      </c>
      <c r="C4803" s="11" t="s">
        <v>67</v>
      </c>
      <c r="D4803" s="11" t="s">
        <v>68</v>
      </c>
      <c r="E4803" s="13" t="s">
        <v>13</v>
      </c>
      <c r="F4803" s="11" t="s">
        <v>34</v>
      </c>
      <c r="G4803" s="11" t="s">
        <v>36</v>
      </c>
      <c r="H4803" s="13">
        <v>350</v>
      </c>
    </row>
    <row r="4804" spans="1:8" x14ac:dyDescent="0.25">
      <c r="A4804" s="10">
        <v>36769</v>
      </c>
      <c r="B4804" s="11" t="s">
        <v>8</v>
      </c>
      <c r="C4804" s="11" t="s">
        <v>67</v>
      </c>
      <c r="D4804" s="11" t="s">
        <v>68</v>
      </c>
      <c r="E4804" s="13" t="s">
        <v>13</v>
      </c>
      <c r="F4804" s="11" t="s">
        <v>11</v>
      </c>
      <c r="G4804" s="11" t="s">
        <v>576</v>
      </c>
      <c r="H4804" s="13">
        <v>1469.6</v>
      </c>
    </row>
    <row r="4805" spans="1:8" x14ac:dyDescent="0.25">
      <c r="A4805" s="10">
        <v>36769</v>
      </c>
      <c r="B4805" s="11" t="s">
        <v>8</v>
      </c>
      <c r="C4805" s="11" t="s">
        <v>67</v>
      </c>
      <c r="D4805" s="11" t="s">
        <v>468</v>
      </c>
      <c r="E4805" s="13" t="s">
        <v>13</v>
      </c>
      <c r="F4805" s="11" t="s">
        <v>138</v>
      </c>
      <c r="G4805" s="11" t="s">
        <v>139</v>
      </c>
      <c r="H4805" s="13">
        <v>563.70000000000005</v>
      </c>
    </row>
    <row r="4806" spans="1:8" x14ac:dyDescent="0.25">
      <c r="A4806" s="10">
        <v>36769</v>
      </c>
      <c r="B4806" s="11" t="s">
        <v>8</v>
      </c>
      <c r="C4806" s="11" t="s">
        <v>67</v>
      </c>
      <c r="D4806" s="11" t="s">
        <v>1104</v>
      </c>
      <c r="E4806" s="13" t="s">
        <v>13</v>
      </c>
      <c r="F4806" s="11" t="s">
        <v>11</v>
      </c>
      <c r="G4806" s="11" t="s">
        <v>576</v>
      </c>
      <c r="H4806" s="13">
        <v>100</v>
      </c>
    </row>
    <row r="4807" spans="1:8" x14ac:dyDescent="0.25">
      <c r="A4807" s="10">
        <v>36769</v>
      </c>
      <c r="B4807" s="11" t="s">
        <v>8</v>
      </c>
      <c r="C4807" s="11" t="s">
        <v>67</v>
      </c>
      <c r="D4807" s="11" t="s">
        <v>457</v>
      </c>
      <c r="E4807" s="13" t="s">
        <v>13</v>
      </c>
      <c r="F4807" s="11" t="s">
        <v>126</v>
      </c>
      <c r="G4807" s="11" t="s">
        <v>570</v>
      </c>
      <c r="H4807" s="13">
        <v>475</v>
      </c>
    </row>
    <row r="4808" spans="1:8" x14ac:dyDescent="0.25">
      <c r="A4808" s="10">
        <v>36769</v>
      </c>
      <c r="B4808" s="11" t="s">
        <v>8</v>
      </c>
      <c r="C4808" s="11" t="s">
        <v>67</v>
      </c>
      <c r="D4808" s="11" t="s">
        <v>501</v>
      </c>
      <c r="E4808" s="13" t="s">
        <v>13</v>
      </c>
      <c r="F4808" s="11" t="s">
        <v>11</v>
      </c>
      <c r="G4808" s="11" t="s">
        <v>576</v>
      </c>
      <c r="H4808" s="13">
        <v>160</v>
      </c>
    </row>
    <row r="4809" spans="1:8" x14ac:dyDescent="0.25">
      <c r="A4809" s="10">
        <v>36769</v>
      </c>
      <c r="B4809" s="11" t="s">
        <v>8</v>
      </c>
      <c r="C4809" s="11" t="s">
        <v>67</v>
      </c>
      <c r="D4809" s="11" t="s">
        <v>328</v>
      </c>
      <c r="E4809" s="13" t="s">
        <v>13</v>
      </c>
      <c r="F4809" s="11" t="s">
        <v>71</v>
      </c>
      <c r="G4809" s="11" t="s">
        <v>69</v>
      </c>
      <c r="H4809" s="13">
        <v>664.4</v>
      </c>
    </row>
    <row r="4810" spans="1:8" x14ac:dyDescent="0.25">
      <c r="A4810" s="10">
        <v>36769</v>
      </c>
      <c r="B4810" s="11" t="s">
        <v>8</v>
      </c>
      <c r="C4810" s="11" t="s">
        <v>67</v>
      </c>
      <c r="D4810" s="11" t="s">
        <v>328</v>
      </c>
      <c r="E4810" s="13" t="s">
        <v>13</v>
      </c>
      <c r="F4810" s="11" t="s">
        <v>161</v>
      </c>
      <c r="G4810" s="11" t="s">
        <v>581</v>
      </c>
      <c r="H4810" s="13">
        <v>224</v>
      </c>
    </row>
    <row r="4811" spans="1:8" x14ac:dyDescent="0.25">
      <c r="A4811" s="10">
        <v>36769</v>
      </c>
      <c r="B4811" s="11" t="s">
        <v>8</v>
      </c>
      <c r="C4811" s="11" t="s">
        <v>67</v>
      </c>
      <c r="D4811" s="11" t="s">
        <v>328</v>
      </c>
      <c r="E4811" s="13" t="s">
        <v>13</v>
      </c>
      <c r="F4811" s="11" t="s">
        <v>571</v>
      </c>
      <c r="G4811" s="11" t="s">
        <v>572</v>
      </c>
      <c r="H4811" s="13">
        <v>338.1</v>
      </c>
    </row>
    <row r="4812" spans="1:8" x14ac:dyDescent="0.25">
      <c r="A4812" s="10">
        <v>36769</v>
      </c>
      <c r="B4812" s="11" t="s">
        <v>8</v>
      </c>
      <c r="C4812" s="11" t="s">
        <v>67</v>
      </c>
      <c r="D4812" s="11" t="s">
        <v>328</v>
      </c>
      <c r="E4812" s="13" t="s">
        <v>13</v>
      </c>
      <c r="F4812" s="11" t="s">
        <v>19</v>
      </c>
      <c r="G4812" s="11" t="s">
        <v>573</v>
      </c>
      <c r="H4812" s="13">
        <v>2796.4</v>
      </c>
    </row>
    <row r="4813" spans="1:8" x14ac:dyDescent="0.25">
      <c r="A4813" s="10">
        <v>36769</v>
      </c>
      <c r="B4813" s="11" t="s">
        <v>8</v>
      </c>
      <c r="C4813" s="11" t="s">
        <v>67</v>
      </c>
      <c r="D4813" s="11" t="s">
        <v>328</v>
      </c>
      <c r="E4813" s="13" t="s">
        <v>13</v>
      </c>
      <c r="F4813" s="11" t="s">
        <v>19</v>
      </c>
      <c r="G4813" s="11" t="s">
        <v>574</v>
      </c>
      <c r="H4813" s="13">
        <v>1550</v>
      </c>
    </row>
    <row r="4814" spans="1:8" x14ac:dyDescent="0.25">
      <c r="A4814" s="10">
        <v>36769</v>
      </c>
      <c r="B4814" s="11" t="s">
        <v>8</v>
      </c>
      <c r="C4814" s="11" t="s">
        <v>67</v>
      </c>
      <c r="D4814" s="11" t="s">
        <v>328</v>
      </c>
      <c r="E4814" s="13" t="s">
        <v>13</v>
      </c>
      <c r="F4814" s="11" t="s">
        <v>19</v>
      </c>
      <c r="G4814" s="11" t="s">
        <v>21</v>
      </c>
      <c r="H4814" s="13">
        <v>110</v>
      </c>
    </row>
    <row r="4815" spans="1:8" x14ac:dyDescent="0.25">
      <c r="A4815" s="10">
        <v>36769</v>
      </c>
      <c r="B4815" s="11" t="s">
        <v>8</v>
      </c>
      <c r="C4815" s="11" t="s">
        <v>67</v>
      </c>
      <c r="D4815" s="11" t="s">
        <v>328</v>
      </c>
      <c r="E4815" s="13" t="s">
        <v>13</v>
      </c>
      <c r="F4815" s="11" t="s">
        <v>34</v>
      </c>
      <c r="G4815" s="11" t="s">
        <v>36</v>
      </c>
      <c r="H4815" s="13">
        <v>300</v>
      </c>
    </row>
    <row r="4816" spans="1:8" x14ac:dyDescent="0.25">
      <c r="A4816" s="10">
        <v>36769</v>
      </c>
      <c r="B4816" s="11" t="s">
        <v>8</v>
      </c>
      <c r="C4816" s="11" t="s">
        <v>67</v>
      </c>
      <c r="D4816" s="11" t="s">
        <v>328</v>
      </c>
      <c r="E4816" s="13" t="s">
        <v>13</v>
      </c>
      <c r="F4816" s="11" t="s">
        <v>14</v>
      </c>
      <c r="G4816" s="11" t="s">
        <v>597</v>
      </c>
      <c r="H4816" s="13">
        <v>170</v>
      </c>
    </row>
    <row r="4817" spans="1:8" x14ac:dyDescent="0.25">
      <c r="A4817" s="10">
        <v>36769</v>
      </c>
      <c r="B4817" s="11" t="s">
        <v>8</v>
      </c>
      <c r="C4817" s="11" t="s">
        <v>67</v>
      </c>
      <c r="D4817" s="11" t="s">
        <v>328</v>
      </c>
      <c r="E4817" s="13" t="s">
        <v>13</v>
      </c>
      <c r="F4817" s="11" t="s">
        <v>11</v>
      </c>
      <c r="G4817" s="11" t="s">
        <v>150</v>
      </c>
      <c r="H4817" s="13">
        <v>1602.7</v>
      </c>
    </row>
    <row r="4818" spans="1:8" x14ac:dyDescent="0.25">
      <c r="A4818" s="10">
        <v>36769</v>
      </c>
      <c r="B4818" s="11" t="s">
        <v>8</v>
      </c>
      <c r="C4818" s="11" t="s">
        <v>67</v>
      </c>
      <c r="D4818" s="11" t="s">
        <v>328</v>
      </c>
      <c r="E4818" s="13" t="s">
        <v>13</v>
      </c>
      <c r="F4818" s="11" t="s">
        <v>11</v>
      </c>
      <c r="G4818" s="11" t="s">
        <v>576</v>
      </c>
      <c r="H4818" s="13">
        <v>1696.9</v>
      </c>
    </row>
    <row r="4819" spans="1:8" x14ac:dyDescent="0.25">
      <c r="A4819" s="10">
        <v>36769</v>
      </c>
      <c r="B4819" s="11" t="s">
        <v>8</v>
      </c>
      <c r="C4819" s="11" t="s">
        <v>67</v>
      </c>
      <c r="D4819" s="11" t="s">
        <v>328</v>
      </c>
      <c r="E4819" s="13" t="s">
        <v>13</v>
      </c>
      <c r="F4819" s="11" t="s">
        <v>126</v>
      </c>
      <c r="G4819" s="11" t="s">
        <v>570</v>
      </c>
      <c r="H4819" s="13">
        <v>174.5</v>
      </c>
    </row>
    <row r="4820" spans="1:8" x14ac:dyDescent="0.25">
      <c r="A4820" s="10">
        <v>36769</v>
      </c>
      <c r="B4820" s="11" t="s">
        <v>8</v>
      </c>
      <c r="C4820" s="11" t="s">
        <v>9</v>
      </c>
      <c r="D4820" s="11" t="s">
        <v>251</v>
      </c>
      <c r="E4820" s="13" t="s">
        <v>13</v>
      </c>
      <c r="F4820" s="11" t="s">
        <v>161</v>
      </c>
      <c r="G4820" s="11" t="s">
        <v>162</v>
      </c>
      <c r="H4820" s="13">
        <v>426.6</v>
      </c>
    </row>
    <row r="4821" spans="1:8" x14ac:dyDescent="0.25">
      <c r="A4821" s="10">
        <v>36769</v>
      </c>
      <c r="B4821" s="11" t="s">
        <v>8</v>
      </c>
      <c r="C4821" s="11" t="s">
        <v>9</v>
      </c>
      <c r="D4821" s="11" t="s">
        <v>251</v>
      </c>
      <c r="E4821" s="13" t="s">
        <v>13</v>
      </c>
      <c r="F4821" s="11" t="s">
        <v>11</v>
      </c>
      <c r="G4821" s="11" t="s">
        <v>576</v>
      </c>
      <c r="H4821" s="13">
        <v>300</v>
      </c>
    </row>
    <row r="4822" spans="1:8" x14ac:dyDescent="0.25">
      <c r="A4822" s="10">
        <v>36769</v>
      </c>
      <c r="B4822" s="11" t="s">
        <v>8</v>
      </c>
      <c r="C4822" s="11" t="s">
        <v>9</v>
      </c>
      <c r="D4822" s="11" t="s">
        <v>153</v>
      </c>
      <c r="E4822" s="13" t="s">
        <v>13</v>
      </c>
      <c r="F4822" s="11" t="s">
        <v>71</v>
      </c>
      <c r="G4822" s="11" t="s">
        <v>575</v>
      </c>
      <c r="H4822" s="13">
        <v>232</v>
      </c>
    </row>
    <row r="4823" spans="1:8" x14ac:dyDescent="0.25">
      <c r="A4823" s="10">
        <v>36769</v>
      </c>
      <c r="B4823" s="11" t="s">
        <v>8</v>
      </c>
      <c r="C4823" s="11" t="s">
        <v>9</v>
      </c>
      <c r="D4823" s="11" t="s">
        <v>153</v>
      </c>
      <c r="E4823" s="13" t="s">
        <v>13</v>
      </c>
      <c r="F4823" s="11" t="s">
        <v>71</v>
      </c>
      <c r="G4823" s="11" t="s">
        <v>69</v>
      </c>
      <c r="H4823" s="13">
        <v>580</v>
      </c>
    </row>
    <row r="4824" spans="1:8" x14ac:dyDescent="0.25">
      <c r="A4824" s="10">
        <v>36769</v>
      </c>
      <c r="B4824" s="11" t="s">
        <v>8</v>
      </c>
      <c r="C4824" s="11" t="s">
        <v>9</v>
      </c>
      <c r="D4824" s="11" t="s">
        <v>153</v>
      </c>
      <c r="E4824" s="13" t="s">
        <v>13</v>
      </c>
      <c r="F4824" s="11" t="s">
        <v>71</v>
      </c>
      <c r="G4824" s="11" t="s">
        <v>230</v>
      </c>
      <c r="H4824" s="13">
        <v>2269.9</v>
      </c>
    </row>
    <row r="4825" spans="1:8" x14ac:dyDescent="0.25">
      <c r="A4825" s="10">
        <v>36769</v>
      </c>
      <c r="B4825" s="11" t="s">
        <v>8</v>
      </c>
      <c r="C4825" s="11" t="s">
        <v>9</v>
      </c>
      <c r="D4825" s="11" t="s">
        <v>153</v>
      </c>
      <c r="E4825" s="13" t="s">
        <v>13</v>
      </c>
      <c r="F4825" s="11" t="s">
        <v>71</v>
      </c>
      <c r="G4825" s="11" t="s">
        <v>200</v>
      </c>
      <c r="H4825" s="13">
        <v>442.5</v>
      </c>
    </row>
    <row r="4826" spans="1:8" x14ac:dyDescent="0.25">
      <c r="A4826" s="10">
        <v>36769</v>
      </c>
      <c r="B4826" s="11" t="s">
        <v>8</v>
      </c>
      <c r="C4826" s="11" t="s">
        <v>9</v>
      </c>
      <c r="D4826" s="11" t="s">
        <v>153</v>
      </c>
      <c r="E4826" s="13" t="s">
        <v>13</v>
      </c>
      <c r="F4826" s="11" t="s">
        <v>71</v>
      </c>
      <c r="G4826" s="11" t="s">
        <v>117</v>
      </c>
      <c r="H4826" s="13">
        <v>340</v>
      </c>
    </row>
    <row r="4827" spans="1:8" x14ac:dyDescent="0.25">
      <c r="A4827" s="10">
        <v>36769</v>
      </c>
      <c r="B4827" s="11" t="s">
        <v>8</v>
      </c>
      <c r="C4827" s="11" t="s">
        <v>9</v>
      </c>
      <c r="D4827" s="11" t="s">
        <v>153</v>
      </c>
      <c r="E4827" s="13" t="s">
        <v>13</v>
      </c>
      <c r="F4827" s="11" t="s">
        <v>161</v>
      </c>
      <c r="G4827" s="11" t="s">
        <v>162</v>
      </c>
      <c r="H4827" s="13">
        <v>367.5</v>
      </c>
    </row>
    <row r="4828" spans="1:8" x14ac:dyDescent="0.25">
      <c r="A4828" s="10">
        <v>36769</v>
      </c>
      <c r="B4828" s="11" t="s">
        <v>8</v>
      </c>
      <c r="C4828" s="11" t="s">
        <v>9</v>
      </c>
      <c r="D4828" s="11" t="s">
        <v>153</v>
      </c>
      <c r="E4828" s="13" t="s">
        <v>13</v>
      </c>
      <c r="F4828" s="11" t="s">
        <v>161</v>
      </c>
      <c r="G4828" s="11" t="s">
        <v>167</v>
      </c>
      <c r="H4828" s="13">
        <v>264.89999999999998</v>
      </c>
    </row>
    <row r="4829" spans="1:8" x14ac:dyDescent="0.25">
      <c r="A4829" s="10">
        <v>36769</v>
      </c>
      <c r="B4829" s="11" t="s">
        <v>8</v>
      </c>
      <c r="C4829" s="11" t="s">
        <v>9</v>
      </c>
      <c r="D4829" s="11" t="s">
        <v>153</v>
      </c>
      <c r="E4829" s="13" t="s">
        <v>13</v>
      </c>
      <c r="F4829" s="11" t="s">
        <v>571</v>
      </c>
      <c r="G4829" s="11" t="s">
        <v>364</v>
      </c>
      <c r="H4829" s="13">
        <v>285</v>
      </c>
    </row>
    <row r="4830" spans="1:8" x14ac:dyDescent="0.25">
      <c r="A4830" s="10">
        <v>36769</v>
      </c>
      <c r="B4830" s="11" t="s">
        <v>8</v>
      </c>
      <c r="C4830" s="11" t="s">
        <v>9</v>
      </c>
      <c r="D4830" s="11" t="s">
        <v>153</v>
      </c>
      <c r="E4830" s="13" t="s">
        <v>13</v>
      </c>
      <c r="F4830" s="11" t="s">
        <v>138</v>
      </c>
      <c r="G4830" s="11" t="s">
        <v>205</v>
      </c>
      <c r="H4830" s="13">
        <v>1374.9</v>
      </c>
    </row>
    <row r="4831" spans="1:8" x14ac:dyDescent="0.25">
      <c r="A4831" s="10">
        <v>36769</v>
      </c>
      <c r="B4831" s="11" t="s">
        <v>8</v>
      </c>
      <c r="C4831" s="11" t="s">
        <v>9</v>
      </c>
      <c r="D4831" s="11" t="s">
        <v>153</v>
      </c>
      <c r="E4831" s="13" t="s">
        <v>13</v>
      </c>
      <c r="F4831" s="11" t="s">
        <v>248</v>
      </c>
      <c r="G4831" s="11" t="s">
        <v>43</v>
      </c>
      <c r="H4831" s="13">
        <v>150</v>
      </c>
    </row>
    <row r="4832" spans="1:8" x14ac:dyDescent="0.25">
      <c r="A4832" s="10">
        <v>36769</v>
      </c>
      <c r="B4832" s="11" t="s">
        <v>8</v>
      </c>
      <c r="C4832" s="11" t="s">
        <v>9</v>
      </c>
      <c r="D4832" s="11" t="s">
        <v>153</v>
      </c>
      <c r="E4832" s="13" t="s">
        <v>13</v>
      </c>
      <c r="F4832" s="11" t="s">
        <v>19</v>
      </c>
      <c r="G4832" s="11" t="s">
        <v>589</v>
      </c>
      <c r="H4832" s="13">
        <v>200</v>
      </c>
    </row>
    <row r="4833" spans="1:8" x14ac:dyDescent="0.25">
      <c r="A4833" s="10">
        <v>36769</v>
      </c>
      <c r="B4833" s="11" t="s">
        <v>8</v>
      </c>
      <c r="C4833" s="11" t="s">
        <v>9</v>
      </c>
      <c r="D4833" s="11" t="s">
        <v>153</v>
      </c>
      <c r="E4833" s="13" t="s">
        <v>13</v>
      </c>
      <c r="F4833" s="11" t="s">
        <v>19</v>
      </c>
      <c r="G4833" s="11" t="s">
        <v>573</v>
      </c>
      <c r="H4833" s="13">
        <v>1605</v>
      </c>
    </row>
    <row r="4834" spans="1:8" x14ac:dyDescent="0.25">
      <c r="A4834" s="10">
        <v>36769</v>
      </c>
      <c r="B4834" s="11" t="s">
        <v>8</v>
      </c>
      <c r="C4834" s="11" t="s">
        <v>9</v>
      </c>
      <c r="D4834" s="11" t="s">
        <v>153</v>
      </c>
      <c r="E4834" s="13" t="s">
        <v>13</v>
      </c>
      <c r="F4834" s="11" t="s">
        <v>42</v>
      </c>
      <c r="G4834" s="11" t="s">
        <v>595</v>
      </c>
      <c r="H4834" s="13">
        <v>135</v>
      </c>
    </row>
    <row r="4835" spans="1:8" x14ac:dyDescent="0.25">
      <c r="A4835" s="10">
        <v>36769</v>
      </c>
      <c r="B4835" s="11" t="s">
        <v>8</v>
      </c>
      <c r="C4835" s="11" t="s">
        <v>9</v>
      </c>
      <c r="D4835" s="11" t="s">
        <v>153</v>
      </c>
      <c r="E4835" s="13" t="s">
        <v>13</v>
      </c>
      <c r="F4835" s="11" t="s">
        <v>14</v>
      </c>
      <c r="G4835" s="11" t="s">
        <v>94</v>
      </c>
      <c r="H4835" s="13">
        <v>200</v>
      </c>
    </row>
    <row r="4836" spans="1:8" x14ac:dyDescent="0.25">
      <c r="A4836" s="10">
        <v>36769</v>
      </c>
      <c r="B4836" s="11" t="s">
        <v>8</v>
      </c>
      <c r="C4836" s="11" t="s">
        <v>9</v>
      </c>
      <c r="D4836" s="11" t="s">
        <v>153</v>
      </c>
      <c r="E4836" s="13" t="s">
        <v>13</v>
      </c>
      <c r="F4836" s="11" t="s">
        <v>11</v>
      </c>
      <c r="G4836" s="11" t="s">
        <v>150</v>
      </c>
      <c r="H4836" s="13">
        <v>3030</v>
      </c>
    </row>
    <row r="4837" spans="1:8" x14ac:dyDescent="0.25">
      <c r="A4837" s="10">
        <v>36769</v>
      </c>
      <c r="B4837" s="11" t="s">
        <v>8</v>
      </c>
      <c r="C4837" s="11" t="s">
        <v>9</v>
      </c>
      <c r="D4837" s="11" t="s">
        <v>153</v>
      </c>
      <c r="E4837" s="13" t="s">
        <v>13</v>
      </c>
      <c r="F4837" s="11" t="s">
        <v>11</v>
      </c>
      <c r="G4837" s="11" t="s">
        <v>576</v>
      </c>
      <c r="H4837" s="13">
        <v>2396</v>
      </c>
    </row>
    <row r="4838" spans="1:8" x14ac:dyDescent="0.25">
      <c r="A4838" s="10">
        <v>36769</v>
      </c>
      <c r="B4838" s="11" t="s">
        <v>8</v>
      </c>
      <c r="C4838" s="11" t="s">
        <v>9</v>
      </c>
      <c r="D4838" s="11" t="s">
        <v>153</v>
      </c>
      <c r="E4838" s="13" t="s">
        <v>13</v>
      </c>
      <c r="F4838" s="11" t="s">
        <v>126</v>
      </c>
      <c r="G4838" s="11" t="s">
        <v>570</v>
      </c>
      <c r="H4838" s="13">
        <v>1850</v>
      </c>
    </row>
    <row r="4839" spans="1:8" x14ac:dyDescent="0.25">
      <c r="A4839" s="10">
        <v>36769</v>
      </c>
      <c r="B4839" s="11" t="s">
        <v>8</v>
      </c>
      <c r="C4839" s="11" t="s">
        <v>9</v>
      </c>
      <c r="D4839" s="11" t="s">
        <v>10</v>
      </c>
      <c r="E4839" s="13" t="s">
        <v>89</v>
      </c>
      <c r="F4839" s="11" t="s">
        <v>90</v>
      </c>
      <c r="G4839" s="11" t="s">
        <v>90</v>
      </c>
      <c r="H4839" s="13">
        <v>2665</v>
      </c>
    </row>
    <row r="4840" spans="1:8" x14ac:dyDescent="0.25">
      <c r="A4840" s="10">
        <v>36769</v>
      </c>
      <c r="B4840" s="11" t="s">
        <v>8</v>
      </c>
      <c r="C4840" s="11" t="s">
        <v>9</v>
      </c>
      <c r="D4840" s="11" t="s">
        <v>10</v>
      </c>
      <c r="E4840" s="13" t="s">
        <v>89</v>
      </c>
      <c r="F4840" s="11" t="s">
        <v>102</v>
      </c>
      <c r="G4840" s="11" t="s">
        <v>106</v>
      </c>
      <c r="H4840" s="13">
        <v>2353.9</v>
      </c>
    </row>
    <row r="4841" spans="1:8" x14ac:dyDescent="0.25">
      <c r="A4841" s="10">
        <v>36769</v>
      </c>
      <c r="B4841" s="11" t="s">
        <v>8</v>
      </c>
      <c r="C4841" s="11" t="s">
        <v>9</v>
      </c>
      <c r="D4841" s="11" t="s">
        <v>10</v>
      </c>
      <c r="E4841" s="13" t="s">
        <v>89</v>
      </c>
      <c r="F4841" s="11" t="s">
        <v>102</v>
      </c>
      <c r="G4841" s="11" t="s">
        <v>103</v>
      </c>
      <c r="H4841" s="13">
        <v>4952.8</v>
      </c>
    </row>
    <row r="4842" spans="1:8" x14ac:dyDescent="0.25">
      <c r="A4842" s="10">
        <v>36769</v>
      </c>
      <c r="B4842" s="11" t="s">
        <v>8</v>
      </c>
      <c r="C4842" s="11" t="s">
        <v>9</v>
      </c>
      <c r="D4842" s="11" t="s">
        <v>10</v>
      </c>
      <c r="E4842" s="13" t="s">
        <v>89</v>
      </c>
      <c r="F4842" s="11" t="s">
        <v>577</v>
      </c>
      <c r="G4842" s="11" t="s">
        <v>578</v>
      </c>
      <c r="H4842" s="13">
        <v>2300</v>
      </c>
    </row>
    <row r="4843" spans="1:8" x14ac:dyDescent="0.25">
      <c r="A4843" s="10">
        <v>36769</v>
      </c>
      <c r="B4843" s="11" t="s">
        <v>8</v>
      </c>
      <c r="C4843" s="11" t="s">
        <v>9</v>
      </c>
      <c r="D4843" s="11" t="s">
        <v>10</v>
      </c>
      <c r="E4843" s="13" t="s">
        <v>89</v>
      </c>
      <c r="F4843" s="11" t="s">
        <v>577</v>
      </c>
      <c r="G4843" s="11" t="s">
        <v>569</v>
      </c>
      <c r="H4843" s="13">
        <v>350</v>
      </c>
    </row>
    <row r="4844" spans="1:8" x14ac:dyDescent="0.25">
      <c r="A4844" s="10">
        <v>36769</v>
      </c>
      <c r="B4844" s="11" t="s">
        <v>8</v>
      </c>
      <c r="C4844" s="11" t="s">
        <v>9</v>
      </c>
      <c r="D4844" s="11" t="s">
        <v>10</v>
      </c>
      <c r="E4844" s="13" t="s">
        <v>13</v>
      </c>
      <c r="F4844" s="11" t="s">
        <v>29</v>
      </c>
      <c r="G4844" s="11" t="s">
        <v>30</v>
      </c>
      <c r="H4844" s="13">
        <v>6809.7</v>
      </c>
    </row>
    <row r="4845" spans="1:8" x14ac:dyDescent="0.25">
      <c r="A4845" s="10">
        <v>36769</v>
      </c>
      <c r="B4845" s="11" t="s">
        <v>8</v>
      </c>
      <c r="C4845" s="11" t="s">
        <v>9</v>
      </c>
      <c r="D4845" s="11" t="s">
        <v>10</v>
      </c>
      <c r="E4845" s="13" t="s">
        <v>13</v>
      </c>
      <c r="F4845" s="11" t="s">
        <v>29</v>
      </c>
      <c r="G4845" s="11" t="s">
        <v>607</v>
      </c>
      <c r="H4845" s="13">
        <v>252.3</v>
      </c>
    </row>
    <row r="4846" spans="1:8" x14ac:dyDescent="0.25">
      <c r="A4846" s="10">
        <v>36769</v>
      </c>
      <c r="B4846" s="11" t="s">
        <v>8</v>
      </c>
      <c r="C4846" s="11" t="s">
        <v>9</v>
      </c>
      <c r="D4846" s="11" t="s">
        <v>10</v>
      </c>
      <c r="E4846" s="13" t="s">
        <v>13</v>
      </c>
      <c r="F4846" s="11" t="s">
        <v>71</v>
      </c>
      <c r="G4846" s="11" t="s">
        <v>580</v>
      </c>
      <c r="H4846" s="13">
        <v>4970.5</v>
      </c>
    </row>
    <row r="4847" spans="1:8" x14ac:dyDescent="0.25">
      <c r="A4847" s="10">
        <v>36769</v>
      </c>
      <c r="B4847" s="11" t="s">
        <v>8</v>
      </c>
      <c r="C4847" s="11" t="s">
        <v>9</v>
      </c>
      <c r="D4847" s="11" t="s">
        <v>10</v>
      </c>
      <c r="E4847" s="13" t="s">
        <v>13</v>
      </c>
      <c r="F4847" s="11" t="s">
        <v>71</v>
      </c>
      <c r="G4847" s="11" t="s">
        <v>575</v>
      </c>
      <c r="H4847" s="13">
        <v>3948.5</v>
      </c>
    </row>
    <row r="4848" spans="1:8" x14ac:dyDescent="0.25">
      <c r="A4848" s="10">
        <v>36769</v>
      </c>
      <c r="B4848" s="11" t="s">
        <v>8</v>
      </c>
      <c r="C4848" s="11" t="s">
        <v>9</v>
      </c>
      <c r="D4848" s="11" t="s">
        <v>10</v>
      </c>
      <c r="E4848" s="13" t="s">
        <v>13</v>
      </c>
      <c r="F4848" s="11" t="s">
        <v>71</v>
      </c>
      <c r="G4848" s="11" t="s">
        <v>69</v>
      </c>
      <c r="H4848" s="13">
        <v>8153.8</v>
      </c>
    </row>
    <row r="4849" spans="1:8" x14ac:dyDescent="0.25">
      <c r="A4849" s="10">
        <v>36769</v>
      </c>
      <c r="B4849" s="11" t="s">
        <v>8</v>
      </c>
      <c r="C4849" s="11" t="s">
        <v>9</v>
      </c>
      <c r="D4849" s="11" t="s">
        <v>10</v>
      </c>
      <c r="E4849" s="13" t="s">
        <v>13</v>
      </c>
      <c r="F4849" s="11" t="s">
        <v>71</v>
      </c>
      <c r="G4849" s="11" t="s">
        <v>230</v>
      </c>
      <c r="H4849" s="13">
        <v>799.6</v>
      </c>
    </row>
    <row r="4850" spans="1:8" x14ac:dyDescent="0.25">
      <c r="A4850" s="10">
        <v>36769</v>
      </c>
      <c r="B4850" s="11" t="s">
        <v>8</v>
      </c>
      <c r="C4850" s="11" t="s">
        <v>9</v>
      </c>
      <c r="D4850" s="11" t="s">
        <v>10</v>
      </c>
      <c r="E4850" s="13" t="s">
        <v>13</v>
      </c>
      <c r="F4850" s="11" t="s">
        <v>71</v>
      </c>
      <c r="G4850" s="11" t="s">
        <v>200</v>
      </c>
      <c r="H4850" s="13">
        <v>3457.9</v>
      </c>
    </row>
    <row r="4851" spans="1:8" x14ac:dyDescent="0.25">
      <c r="A4851" s="10">
        <v>36769</v>
      </c>
      <c r="B4851" s="11" t="s">
        <v>8</v>
      </c>
      <c r="C4851" s="11" t="s">
        <v>9</v>
      </c>
      <c r="D4851" s="11" t="s">
        <v>10</v>
      </c>
      <c r="E4851" s="13" t="s">
        <v>13</v>
      </c>
      <c r="F4851" s="11" t="s">
        <v>71</v>
      </c>
      <c r="G4851" s="11" t="s">
        <v>117</v>
      </c>
      <c r="H4851" s="13">
        <v>4278.5</v>
      </c>
    </row>
    <row r="4852" spans="1:8" x14ac:dyDescent="0.25">
      <c r="A4852" s="10">
        <v>36769</v>
      </c>
      <c r="B4852" s="11" t="s">
        <v>8</v>
      </c>
      <c r="C4852" s="11" t="s">
        <v>9</v>
      </c>
      <c r="D4852" s="11" t="s">
        <v>10</v>
      </c>
      <c r="E4852" s="13" t="s">
        <v>13</v>
      </c>
      <c r="F4852" s="11" t="s">
        <v>161</v>
      </c>
      <c r="G4852" s="11" t="s">
        <v>581</v>
      </c>
      <c r="H4852" s="13">
        <v>1870</v>
      </c>
    </row>
    <row r="4853" spans="1:8" x14ac:dyDescent="0.25">
      <c r="A4853" s="10">
        <v>36769</v>
      </c>
      <c r="B4853" s="11" t="s">
        <v>8</v>
      </c>
      <c r="C4853" s="11" t="s">
        <v>9</v>
      </c>
      <c r="D4853" s="11" t="s">
        <v>10</v>
      </c>
      <c r="E4853" s="13" t="s">
        <v>13</v>
      </c>
      <c r="F4853" s="11" t="s">
        <v>161</v>
      </c>
      <c r="G4853" s="11" t="s">
        <v>162</v>
      </c>
      <c r="H4853" s="13">
        <v>2350.6</v>
      </c>
    </row>
    <row r="4854" spans="1:8" x14ac:dyDescent="0.25">
      <c r="A4854" s="10">
        <v>36769</v>
      </c>
      <c r="B4854" s="11" t="s">
        <v>8</v>
      </c>
      <c r="C4854" s="11" t="s">
        <v>9</v>
      </c>
      <c r="D4854" s="11" t="s">
        <v>10</v>
      </c>
      <c r="E4854" s="13" t="s">
        <v>13</v>
      </c>
      <c r="F4854" s="11" t="s">
        <v>161</v>
      </c>
      <c r="G4854" s="11" t="s">
        <v>582</v>
      </c>
      <c r="H4854" s="13">
        <v>1587.3</v>
      </c>
    </row>
    <row r="4855" spans="1:8" x14ac:dyDescent="0.25">
      <c r="A4855" s="10">
        <v>36769</v>
      </c>
      <c r="B4855" s="11" t="s">
        <v>8</v>
      </c>
      <c r="C4855" s="11" t="s">
        <v>9</v>
      </c>
      <c r="D4855" s="11" t="s">
        <v>10</v>
      </c>
      <c r="E4855" s="13" t="s">
        <v>13</v>
      </c>
      <c r="F4855" s="11" t="s">
        <v>161</v>
      </c>
      <c r="G4855" s="11" t="s">
        <v>167</v>
      </c>
      <c r="H4855" s="13">
        <v>8612.1</v>
      </c>
    </row>
    <row r="4856" spans="1:8" x14ac:dyDescent="0.25">
      <c r="A4856" s="10">
        <v>36769</v>
      </c>
      <c r="B4856" s="11" t="s">
        <v>8</v>
      </c>
      <c r="C4856" s="11" t="s">
        <v>9</v>
      </c>
      <c r="D4856" s="11" t="s">
        <v>10</v>
      </c>
      <c r="E4856" s="13" t="s">
        <v>13</v>
      </c>
      <c r="F4856" s="11" t="s">
        <v>571</v>
      </c>
      <c r="G4856" s="11" t="s">
        <v>364</v>
      </c>
      <c r="H4856" s="13">
        <v>830</v>
      </c>
    </row>
    <row r="4857" spans="1:8" x14ac:dyDescent="0.25">
      <c r="A4857" s="10">
        <v>36769</v>
      </c>
      <c r="B4857" s="11" t="s">
        <v>8</v>
      </c>
      <c r="C4857" s="11" t="s">
        <v>9</v>
      </c>
      <c r="D4857" s="11" t="s">
        <v>10</v>
      </c>
      <c r="E4857" s="13" t="s">
        <v>13</v>
      </c>
      <c r="F4857" s="11" t="s">
        <v>571</v>
      </c>
      <c r="G4857" s="11" t="s">
        <v>133</v>
      </c>
      <c r="H4857" s="13">
        <v>3799.9</v>
      </c>
    </row>
    <row r="4858" spans="1:8" x14ac:dyDescent="0.25">
      <c r="A4858" s="10">
        <v>36769</v>
      </c>
      <c r="B4858" s="11" t="s">
        <v>8</v>
      </c>
      <c r="C4858" s="11" t="s">
        <v>9</v>
      </c>
      <c r="D4858" s="11" t="s">
        <v>10</v>
      </c>
      <c r="E4858" s="13" t="s">
        <v>13</v>
      </c>
      <c r="F4858" s="11" t="s">
        <v>571</v>
      </c>
      <c r="G4858" s="11" t="s">
        <v>572</v>
      </c>
      <c r="H4858" s="13">
        <v>4419.7</v>
      </c>
    </row>
    <row r="4859" spans="1:8" x14ac:dyDescent="0.25">
      <c r="A4859" s="10">
        <v>36769</v>
      </c>
      <c r="B4859" s="11" t="s">
        <v>8</v>
      </c>
      <c r="C4859" s="11" t="s">
        <v>9</v>
      </c>
      <c r="D4859" s="11" t="s">
        <v>10</v>
      </c>
      <c r="E4859" s="13" t="s">
        <v>13</v>
      </c>
      <c r="F4859" s="11" t="s">
        <v>138</v>
      </c>
      <c r="G4859" s="11" t="s">
        <v>205</v>
      </c>
      <c r="H4859" s="13">
        <v>7891.8</v>
      </c>
    </row>
    <row r="4860" spans="1:8" x14ac:dyDescent="0.25">
      <c r="A4860" s="10">
        <v>36769</v>
      </c>
      <c r="B4860" s="11" t="s">
        <v>8</v>
      </c>
      <c r="C4860" s="11" t="s">
        <v>9</v>
      </c>
      <c r="D4860" s="11" t="s">
        <v>10</v>
      </c>
      <c r="E4860" s="13" t="s">
        <v>13</v>
      </c>
      <c r="F4860" s="11" t="s">
        <v>138</v>
      </c>
      <c r="G4860" s="11" t="s">
        <v>583</v>
      </c>
      <c r="H4860" s="13">
        <v>402.2</v>
      </c>
    </row>
    <row r="4861" spans="1:8" x14ac:dyDescent="0.25">
      <c r="A4861" s="10">
        <v>36769</v>
      </c>
      <c r="B4861" s="11" t="s">
        <v>8</v>
      </c>
      <c r="C4861" s="11" t="s">
        <v>9</v>
      </c>
      <c r="D4861" s="11" t="s">
        <v>10</v>
      </c>
      <c r="E4861" s="13" t="s">
        <v>13</v>
      </c>
      <c r="F4861" s="11" t="s">
        <v>138</v>
      </c>
      <c r="G4861" s="11" t="s">
        <v>584</v>
      </c>
      <c r="H4861" s="13">
        <v>505</v>
      </c>
    </row>
    <row r="4862" spans="1:8" x14ac:dyDescent="0.25">
      <c r="A4862" s="10">
        <v>36769</v>
      </c>
      <c r="B4862" s="11" t="s">
        <v>8</v>
      </c>
      <c r="C4862" s="11" t="s">
        <v>9</v>
      </c>
      <c r="D4862" s="11" t="s">
        <v>10</v>
      </c>
      <c r="E4862" s="13" t="s">
        <v>13</v>
      </c>
      <c r="F4862" s="11" t="s">
        <v>138</v>
      </c>
      <c r="G4862" s="11" t="s">
        <v>139</v>
      </c>
      <c r="H4862" s="13">
        <v>2899.5</v>
      </c>
    </row>
    <row r="4863" spans="1:8" x14ac:dyDescent="0.25">
      <c r="A4863" s="10">
        <v>36769</v>
      </c>
      <c r="B4863" s="11" t="s">
        <v>8</v>
      </c>
      <c r="C4863" s="11" t="s">
        <v>9</v>
      </c>
      <c r="D4863" s="11" t="s">
        <v>10</v>
      </c>
      <c r="E4863" s="13" t="s">
        <v>13</v>
      </c>
      <c r="F4863" s="11" t="s">
        <v>138</v>
      </c>
      <c r="G4863" s="11" t="s">
        <v>585</v>
      </c>
      <c r="H4863" s="13">
        <v>1410</v>
      </c>
    </row>
    <row r="4864" spans="1:8" x14ac:dyDescent="0.25">
      <c r="A4864" s="10">
        <v>36769</v>
      </c>
      <c r="B4864" s="11" t="s">
        <v>8</v>
      </c>
      <c r="C4864" s="11" t="s">
        <v>9</v>
      </c>
      <c r="D4864" s="11" t="s">
        <v>10</v>
      </c>
      <c r="E4864" s="13" t="s">
        <v>13</v>
      </c>
      <c r="F4864" s="11" t="s">
        <v>111</v>
      </c>
      <c r="G4864" s="11" t="s">
        <v>112</v>
      </c>
      <c r="H4864" s="13">
        <v>9083.6</v>
      </c>
    </row>
    <row r="4865" spans="1:8" x14ac:dyDescent="0.25">
      <c r="A4865" s="10">
        <v>36769</v>
      </c>
      <c r="B4865" s="11" t="s">
        <v>8</v>
      </c>
      <c r="C4865" s="11" t="s">
        <v>9</v>
      </c>
      <c r="D4865" s="11" t="s">
        <v>10</v>
      </c>
      <c r="E4865" s="13" t="s">
        <v>13</v>
      </c>
      <c r="F4865" s="11" t="s">
        <v>111</v>
      </c>
      <c r="G4865" s="11" t="s">
        <v>267</v>
      </c>
      <c r="H4865" s="13">
        <v>3703.1</v>
      </c>
    </row>
    <row r="4866" spans="1:8" x14ac:dyDescent="0.25">
      <c r="A4866" s="10">
        <v>36769</v>
      </c>
      <c r="B4866" s="11" t="s">
        <v>8</v>
      </c>
      <c r="C4866" s="11" t="s">
        <v>9</v>
      </c>
      <c r="D4866" s="11" t="s">
        <v>10</v>
      </c>
      <c r="E4866" s="13" t="s">
        <v>13</v>
      </c>
      <c r="F4866" s="11" t="s">
        <v>111</v>
      </c>
      <c r="G4866" s="11" t="s">
        <v>614</v>
      </c>
      <c r="H4866" s="13">
        <v>300</v>
      </c>
    </row>
    <row r="4867" spans="1:8" x14ac:dyDescent="0.25">
      <c r="A4867" s="10">
        <v>36769</v>
      </c>
      <c r="B4867" s="11" t="s">
        <v>8</v>
      </c>
      <c r="C4867" s="11" t="s">
        <v>9</v>
      </c>
      <c r="D4867" s="11" t="s">
        <v>10</v>
      </c>
      <c r="E4867" s="13" t="s">
        <v>13</v>
      </c>
      <c r="F4867" s="11" t="s">
        <v>111</v>
      </c>
      <c r="G4867" s="11" t="s">
        <v>356</v>
      </c>
      <c r="H4867" s="13">
        <v>1714.9</v>
      </c>
    </row>
    <row r="4868" spans="1:8" x14ac:dyDescent="0.25">
      <c r="A4868" s="10">
        <v>36769</v>
      </c>
      <c r="B4868" s="11" t="s">
        <v>8</v>
      </c>
      <c r="C4868" s="11" t="s">
        <v>9</v>
      </c>
      <c r="D4868" s="11" t="s">
        <v>10</v>
      </c>
      <c r="E4868" s="13" t="s">
        <v>13</v>
      </c>
      <c r="F4868" s="11" t="s">
        <v>111</v>
      </c>
      <c r="G4868" s="11" t="s">
        <v>586</v>
      </c>
      <c r="H4868" s="13">
        <v>725</v>
      </c>
    </row>
    <row r="4869" spans="1:8" x14ac:dyDescent="0.25">
      <c r="A4869" s="10">
        <v>36769</v>
      </c>
      <c r="B4869" s="11" t="s">
        <v>8</v>
      </c>
      <c r="C4869" s="11" t="s">
        <v>9</v>
      </c>
      <c r="D4869" s="11" t="s">
        <v>10</v>
      </c>
      <c r="E4869" s="13" t="s">
        <v>13</v>
      </c>
      <c r="F4869" s="11" t="s">
        <v>248</v>
      </c>
      <c r="G4869" s="11" t="s">
        <v>262</v>
      </c>
      <c r="H4869" s="13">
        <v>9774.9</v>
      </c>
    </row>
    <row r="4870" spans="1:8" x14ac:dyDescent="0.25">
      <c r="A4870" s="10">
        <v>36769</v>
      </c>
      <c r="B4870" s="11" t="s">
        <v>8</v>
      </c>
      <c r="C4870" s="11" t="s">
        <v>9</v>
      </c>
      <c r="D4870" s="11" t="s">
        <v>10</v>
      </c>
      <c r="E4870" s="13" t="s">
        <v>13</v>
      </c>
      <c r="F4870" s="11" t="s">
        <v>248</v>
      </c>
      <c r="G4870" s="11" t="s">
        <v>587</v>
      </c>
      <c r="H4870" s="13">
        <v>4810</v>
      </c>
    </row>
    <row r="4871" spans="1:8" x14ac:dyDescent="0.25">
      <c r="A4871" s="10">
        <v>36769</v>
      </c>
      <c r="B4871" s="11" t="s">
        <v>8</v>
      </c>
      <c r="C4871" s="11" t="s">
        <v>9</v>
      </c>
      <c r="D4871" s="11" t="s">
        <v>10</v>
      </c>
      <c r="E4871" s="13" t="s">
        <v>13</v>
      </c>
      <c r="F4871" s="11" t="s">
        <v>248</v>
      </c>
      <c r="G4871" s="11" t="s">
        <v>588</v>
      </c>
      <c r="H4871" s="13">
        <v>3896.2</v>
      </c>
    </row>
    <row r="4872" spans="1:8" x14ac:dyDescent="0.25">
      <c r="A4872" s="10">
        <v>36769</v>
      </c>
      <c r="B4872" s="11" t="s">
        <v>8</v>
      </c>
      <c r="C4872" s="11" t="s">
        <v>9</v>
      </c>
      <c r="D4872" s="11" t="s">
        <v>10</v>
      </c>
      <c r="E4872" s="13" t="s">
        <v>13</v>
      </c>
      <c r="F4872" s="11" t="s">
        <v>248</v>
      </c>
      <c r="G4872" s="11" t="s">
        <v>43</v>
      </c>
      <c r="H4872" s="13">
        <v>2679.4</v>
      </c>
    </row>
    <row r="4873" spans="1:8" x14ac:dyDescent="0.25">
      <c r="A4873" s="10">
        <v>36769</v>
      </c>
      <c r="B4873" s="11" t="s">
        <v>8</v>
      </c>
      <c r="C4873" s="11" t="s">
        <v>9</v>
      </c>
      <c r="D4873" s="11" t="s">
        <v>10</v>
      </c>
      <c r="E4873" s="13" t="s">
        <v>13</v>
      </c>
      <c r="F4873" s="11" t="s">
        <v>19</v>
      </c>
      <c r="G4873" s="11" t="s">
        <v>589</v>
      </c>
      <c r="H4873" s="13">
        <v>730</v>
      </c>
    </row>
    <row r="4874" spans="1:8" x14ac:dyDescent="0.25">
      <c r="A4874" s="10">
        <v>36769</v>
      </c>
      <c r="B4874" s="11" t="s">
        <v>8</v>
      </c>
      <c r="C4874" s="11" t="s">
        <v>9</v>
      </c>
      <c r="D4874" s="11" t="s">
        <v>10</v>
      </c>
      <c r="E4874" s="13" t="s">
        <v>13</v>
      </c>
      <c r="F4874" s="11" t="s">
        <v>19</v>
      </c>
      <c r="G4874" s="11" t="s">
        <v>573</v>
      </c>
      <c r="H4874" s="13">
        <v>18145.5</v>
      </c>
    </row>
    <row r="4875" spans="1:8" x14ac:dyDescent="0.25">
      <c r="A4875" s="10">
        <v>36769</v>
      </c>
      <c r="B4875" s="11" t="s">
        <v>8</v>
      </c>
      <c r="C4875" s="11" t="s">
        <v>9</v>
      </c>
      <c r="D4875" s="11" t="s">
        <v>10</v>
      </c>
      <c r="E4875" s="13" t="s">
        <v>13</v>
      </c>
      <c r="F4875" s="11" t="s">
        <v>19</v>
      </c>
      <c r="G4875" s="11" t="s">
        <v>590</v>
      </c>
      <c r="H4875" s="13">
        <v>1485</v>
      </c>
    </row>
    <row r="4876" spans="1:8" x14ac:dyDescent="0.25">
      <c r="A4876" s="10">
        <v>36769</v>
      </c>
      <c r="B4876" s="11" t="s">
        <v>8</v>
      </c>
      <c r="C4876" s="11" t="s">
        <v>9</v>
      </c>
      <c r="D4876" s="11" t="s">
        <v>10</v>
      </c>
      <c r="E4876" s="13" t="s">
        <v>13</v>
      </c>
      <c r="F4876" s="11" t="s">
        <v>19</v>
      </c>
      <c r="G4876" s="11" t="s">
        <v>574</v>
      </c>
      <c r="H4876" s="13">
        <v>14948.2</v>
      </c>
    </row>
    <row r="4877" spans="1:8" x14ac:dyDescent="0.25">
      <c r="A4877" s="10">
        <v>36769</v>
      </c>
      <c r="B4877" s="11" t="s">
        <v>8</v>
      </c>
      <c r="C4877" s="11" t="s">
        <v>9</v>
      </c>
      <c r="D4877" s="11" t="s">
        <v>10</v>
      </c>
      <c r="E4877" s="13" t="s">
        <v>13</v>
      </c>
      <c r="F4877" s="11" t="s">
        <v>19</v>
      </c>
      <c r="G4877" s="11" t="s">
        <v>21</v>
      </c>
      <c r="H4877" s="13">
        <v>2285</v>
      </c>
    </row>
    <row r="4878" spans="1:8" x14ac:dyDescent="0.25">
      <c r="A4878" s="10">
        <v>36769</v>
      </c>
      <c r="B4878" s="11" t="s">
        <v>8</v>
      </c>
      <c r="C4878" s="11" t="s">
        <v>9</v>
      </c>
      <c r="D4878" s="11" t="s">
        <v>10</v>
      </c>
      <c r="E4878" s="13" t="s">
        <v>13</v>
      </c>
      <c r="F4878" s="11" t="s">
        <v>591</v>
      </c>
      <c r="G4878" s="11" t="s">
        <v>608</v>
      </c>
      <c r="H4878" s="13">
        <v>475</v>
      </c>
    </row>
    <row r="4879" spans="1:8" x14ac:dyDescent="0.25">
      <c r="A4879" s="10">
        <v>36769</v>
      </c>
      <c r="B4879" s="11" t="s">
        <v>8</v>
      </c>
      <c r="C4879" s="11" t="s">
        <v>9</v>
      </c>
      <c r="D4879" s="11" t="s">
        <v>10</v>
      </c>
      <c r="E4879" s="13" t="s">
        <v>13</v>
      </c>
      <c r="F4879" s="11" t="s">
        <v>591</v>
      </c>
      <c r="G4879" s="11" t="s">
        <v>592</v>
      </c>
      <c r="H4879" s="13">
        <v>1810</v>
      </c>
    </row>
    <row r="4880" spans="1:8" x14ac:dyDescent="0.25">
      <c r="A4880" s="10">
        <v>36769</v>
      </c>
      <c r="B4880" s="11" t="s">
        <v>8</v>
      </c>
      <c r="C4880" s="11" t="s">
        <v>9</v>
      </c>
      <c r="D4880" s="11" t="s">
        <v>10</v>
      </c>
      <c r="E4880" s="13" t="s">
        <v>13</v>
      </c>
      <c r="F4880" s="11" t="s">
        <v>34</v>
      </c>
      <c r="G4880" s="11" t="s">
        <v>593</v>
      </c>
      <c r="H4880" s="13">
        <v>107.5</v>
      </c>
    </row>
    <row r="4881" spans="1:8" x14ac:dyDescent="0.25">
      <c r="A4881" s="10">
        <v>36769</v>
      </c>
      <c r="B4881" s="11" t="s">
        <v>8</v>
      </c>
      <c r="C4881" s="11" t="s">
        <v>9</v>
      </c>
      <c r="D4881" s="11" t="s">
        <v>10</v>
      </c>
      <c r="E4881" s="13" t="s">
        <v>13</v>
      </c>
      <c r="F4881" s="11" t="s">
        <v>34</v>
      </c>
      <c r="G4881" s="11" t="s">
        <v>171</v>
      </c>
      <c r="H4881" s="13">
        <v>2046.9</v>
      </c>
    </row>
    <row r="4882" spans="1:8" x14ac:dyDescent="0.25">
      <c r="A4882" s="10">
        <v>36769</v>
      </c>
      <c r="B4882" s="11" t="s">
        <v>8</v>
      </c>
      <c r="C4882" s="11" t="s">
        <v>9</v>
      </c>
      <c r="D4882" s="11" t="s">
        <v>10</v>
      </c>
      <c r="E4882" s="13" t="s">
        <v>13</v>
      </c>
      <c r="F4882" s="11" t="s">
        <v>34</v>
      </c>
      <c r="G4882" s="11" t="s">
        <v>57</v>
      </c>
      <c r="H4882" s="13">
        <v>2974.9</v>
      </c>
    </row>
    <row r="4883" spans="1:8" x14ac:dyDescent="0.25">
      <c r="A4883" s="10">
        <v>36769</v>
      </c>
      <c r="B4883" s="11" t="s">
        <v>8</v>
      </c>
      <c r="C4883" s="11" t="s">
        <v>9</v>
      </c>
      <c r="D4883" s="11" t="s">
        <v>10</v>
      </c>
      <c r="E4883" s="13" t="s">
        <v>13</v>
      </c>
      <c r="F4883" s="11" t="s">
        <v>34</v>
      </c>
      <c r="G4883" s="11" t="s">
        <v>47</v>
      </c>
      <c r="H4883" s="13">
        <v>2473.1</v>
      </c>
    </row>
    <row r="4884" spans="1:8" x14ac:dyDescent="0.25">
      <c r="A4884" s="10">
        <v>36769</v>
      </c>
      <c r="B4884" s="11" t="s">
        <v>8</v>
      </c>
      <c r="C4884" s="11" t="s">
        <v>9</v>
      </c>
      <c r="D4884" s="11" t="s">
        <v>10</v>
      </c>
      <c r="E4884" s="13" t="s">
        <v>13</v>
      </c>
      <c r="F4884" s="11" t="s">
        <v>34</v>
      </c>
      <c r="G4884" s="11" t="s">
        <v>36</v>
      </c>
      <c r="H4884" s="13">
        <v>9572.6</v>
      </c>
    </row>
    <row r="4885" spans="1:8" x14ac:dyDescent="0.25">
      <c r="A4885" s="10">
        <v>36769</v>
      </c>
      <c r="B4885" s="11" t="s">
        <v>8</v>
      </c>
      <c r="C4885" s="11" t="s">
        <v>9</v>
      </c>
      <c r="D4885" s="11" t="s">
        <v>10</v>
      </c>
      <c r="E4885" s="13" t="s">
        <v>13</v>
      </c>
      <c r="F4885" s="11" t="s">
        <v>42</v>
      </c>
      <c r="G4885" s="11" t="s">
        <v>594</v>
      </c>
      <c r="H4885" s="13">
        <v>5299.2</v>
      </c>
    </row>
    <row r="4886" spans="1:8" x14ac:dyDescent="0.25">
      <c r="A4886" s="10">
        <v>36769</v>
      </c>
      <c r="B4886" s="11" t="s">
        <v>8</v>
      </c>
      <c r="C4886" s="11" t="s">
        <v>9</v>
      </c>
      <c r="D4886" s="11" t="s">
        <v>10</v>
      </c>
      <c r="E4886" s="13" t="s">
        <v>13</v>
      </c>
      <c r="F4886" s="11" t="s">
        <v>42</v>
      </c>
      <c r="G4886" s="11" t="s">
        <v>595</v>
      </c>
      <c r="H4886" s="13">
        <v>3841</v>
      </c>
    </row>
    <row r="4887" spans="1:8" x14ac:dyDescent="0.25">
      <c r="A4887" s="10">
        <v>36769</v>
      </c>
      <c r="B4887" s="11" t="s">
        <v>8</v>
      </c>
      <c r="C4887" s="11" t="s">
        <v>9</v>
      </c>
      <c r="D4887" s="11" t="s">
        <v>10</v>
      </c>
      <c r="E4887" s="13" t="s">
        <v>13</v>
      </c>
      <c r="F4887" s="11" t="s">
        <v>14</v>
      </c>
      <c r="G4887" s="11" t="s">
        <v>94</v>
      </c>
      <c r="H4887" s="13">
        <v>4950.3</v>
      </c>
    </row>
    <row r="4888" spans="1:8" x14ac:dyDescent="0.25">
      <c r="A4888" s="10">
        <v>36769</v>
      </c>
      <c r="B4888" s="11" t="s">
        <v>8</v>
      </c>
      <c r="C4888" s="11" t="s">
        <v>9</v>
      </c>
      <c r="D4888" s="11" t="s">
        <v>10</v>
      </c>
      <c r="E4888" s="13" t="s">
        <v>13</v>
      </c>
      <c r="F4888" s="11" t="s">
        <v>14</v>
      </c>
      <c r="G4888" s="11" t="s">
        <v>596</v>
      </c>
      <c r="H4888" s="13">
        <v>8087.8</v>
      </c>
    </row>
    <row r="4889" spans="1:8" x14ac:dyDescent="0.25">
      <c r="A4889" s="10">
        <v>36769</v>
      </c>
      <c r="B4889" s="11" t="s">
        <v>8</v>
      </c>
      <c r="C4889" s="11" t="s">
        <v>9</v>
      </c>
      <c r="D4889" s="11" t="s">
        <v>10</v>
      </c>
      <c r="E4889" s="13" t="s">
        <v>13</v>
      </c>
      <c r="F4889" s="11" t="s">
        <v>14</v>
      </c>
      <c r="G4889" s="11" t="s">
        <v>597</v>
      </c>
      <c r="H4889" s="13">
        <v>1700</v>
      </c>
    </row>
    <row r="4890" spans="1:8" x14ac:dyDescent="0.25">
      <c r="A4890" s="10">
        <v>36769</v>
      </c>
      <c r="B4890" s="11" t="s">
        <v>8</v>
      </c>
      <c r="C4890" s="11" t="s">
        <v>9</v>
      </c>
      <c r="D4890" s="11" t="s">
        <v>10</v>
      </c>
      <c r="E4890" s="13" t="s">
        <v>13</v>
      </c>
      <c r="F4890" s="11" t="s">
        <v>11</v>
      </c>
      <c r="G4890" s="11" t="s">
        <v>598</v>
      </c>
      <c r="H4890" s="13">
        <v>4582.3</v>
      </c>
    </row>
    <row r="4891" spans="1:8" x14ac:dyDescent="0.25">
      <c r="A4891" s="10">
        <v>36769</v>
      </c>
      <c r="B4891" s="11" t="s">
        <v>8</v>
      </c>
      <c r="C4891" s="11" t="s">
        <v>9</v>
      </c>
      <c r="D4891" s="11" t="s">
        <v>10</v>
      </c>
      <c r="E4891" s="13" t="s">
        <v>13</v>
      </c>
      <c r="F4891" s="11" t="s">
        <v>11</v>
      </c>
      <c r="G4891" s="11" t="s">
        <v>150</v>
      </c>
      <c r="H4891" s="13">
        <v>19457.400000000001</v>
      </c>
    </row>
    <row r="4892" spans="1:8" x14ac:dyDescent="0.25">
      <c r="A4892" s="10">
        <v>36769</v>
      </c>
      <c r="B4892" s="11" t="s">
        <v>8</v>
      </c>
      <c r="C4892" s="11" t="s">
        <v>9</v>
      </c>
      <c r="D4892" s="11" t="s">
        <v>10</v>
      </c>
      <c r="E4892" s="13" t="s">
        <v>13</v>
      </c>
      <c r="F4892" s="11" t="s">
        <v>11</v>
      </c>
      <c r="G4892" s="11" t="s">
        <v>576</v>
      </c>
      <c r="H4892" s="13">
        <v>33378.9</v>
      </c>
    </row>
    <row r="4893" spans="1:8" x14ac:dyDescent="0.25">
      <c r="A4893" s="10">
        <v>36769</v>
      </c>
      <c r="B4893" s="11" t="s">
        <v>8</v>
      </c>
      <c r="C4893" s="11" t="s">
        <v>9</v>
      </c>
      <c r="D4893" s="11" t="s">
        <v>10</v>
      </c>
      <c r="E4893" s="13" t="s">
        <v>13</v>
      </c>
      <c r="F4893" s="11" t="s">
        <v>126</v>
      </c>
      <c r="G4893" s="11" t="s">
        <v>599</v>
      </c>
      <c r="H4893" s="13">
        <v>3904.5</v>
      </c>
    </row>
    <row r="4894" spans="1:8" x14ac:dyDescent="0.25">
      <c r="A4894" s="10">
        <v>36769</v>
      </c>
      <c r="B4894" s="11" t="s">
        <v>8</v>
      </c>
      <c r="C4894" s="11" t="s">
        <v>9</v>
      </c>
      <c r="D4894" s="11" t="s">
        <v>10</v>
      </c>
      <c r="E4894" s="13" t="s">
        <v>13</v>
      </c>
      <c r="F4894" s="11" t="s">
        <v>126</v>
      </c>
      <c r="G4894" s="11" t="s">
        <v>613</v>
      </c>
      <c r="H4894" s="13">
        <v>100</v>
      </c>
    </row>
    <row r="4895" spans="1:8" x14ac:dyDescent="0.25">
      <c r="A4895" s="10">
        <v>36769</v>
      </c>
      <c r="B4895" s="11" t="s">
        <v>8</v>
      </c>
      <c r="C4895" s="11" t="s">
        <v>9</v>
      </c>
      <c r="D4895" s="11" t="s">
        <v>10</v>
      </c>
      <c r="E4895" s="13" t="s">
        <v>13</v>
      </c>
      <c r="F4895" s="11" t="s">
        <v>126</v>
      </c>
      <c r="G4895" s="11" t="s">
        <v>570</v>
      </c>
      <c r="H4895" s="13">
        <v>1460</v>
      </c>
    </row>
    <row r="4896" spans="1:8" x14ac:dyDescent="0.25">
      <c r="A4896" s="10">
        <v>36769</v>
      </c>
      <c r="B4896" s="11" t="s">
        <v>8</v>
      </c>
      <c r="C4896" s="11" t="s">
        <v>9</v>
      </c>
      <c r="D4896" s="11" t="s">
        <v>10</v>
      </c>
      <c r="E4896" s="13" t="s">
        <v>188</v>
      </c>
      <c r="F4896" s="11" t="s">
        <v>188</v>
      </c>
      <c r="G4896" s="11" t="s">
        <v>601</v>
      </c>
      <c r="H4896" s="13">
        <v>550</v>
      </c>
    </row>
    <row r="4897" spans="1:8" x14ac:dyDescent="0.25">
      <c r="A4897" s="10">
        <v>36769</v>
      </c>
      <c r="B4897" s="11" t="s">
        <v>8</v>
      </c>
      <c r="C4897" s="11" t="s">
        <v>9</v>
      </c>
      <c r="D4897" s="11" t="s">
        <v>10</v>
      </c>
      <c r="E4897" s="13" t="s">
        <v>188</v>
      </c>
      <c r="F4897" s="11" t="s">
        <v>188</v>
      </c>
      <c r="G4897" s="11" t="s">
        <v>602</v>
      </c>
      <c r="H4897" s="13">
        <v>1735</v>
      </c>
    </row>
    <row r="4898" spans="1:8" x14ac:dyDescent="0.25">
      <c r="A4898" s="10">
        <v>36769</v>
      </c>
      <c r="B4898" s="11" t="s">
        <v>8</v>
      </c>
      <c r="C4898" s="11" t="s">
        <v>9</v>
      </c>
      <c r="D4898" s="11" t="s">
        <v>10</v>
      </c>
      <c r="E4898" s="13" t="s">
        <v>188</v>
      </c>
      <c r="F4898" s="11" t="s">
        <v>188</v>
      </c>
      <c r="G4898" s="11" t="s">
        <v>187</v>
      </c>
      <c r="H4898" s="13">
        <v>5598</v>
      </c>
    </row>
    <row r="4899" spans="1:8" x14ac:dyDescent="0.25">
      <c r="A4899" s="10">
        <v>36769</v>
      </c>
      <c r="B4899" s="11" t="s">
        <v>8</v>
      </c>
      <c r="C4899" s="11" t="s">
        <v>463</v>
      </c>
      <c r="D4899" s="11" t="s">
        <v>464</v>
      </c>
      <c r="E4899" s="13" t="s">
        <v>89</v>
      </c>
      <c r="F4899" s="11" t="s">
        <v>102</v>
      </c>
      <c r="G4899" s="11" t="s">
        <v>103</v>
      </c>
      <c r="H4899" s="13">
        <v>340</v>
      </c>
    </row>
    <row r="4900" spans="1:8" x14ac:dyDescent="0.25">
      <c r="A4900" s="10">
        <v>36769</v>
      </c>
      <c r="B4900" s="11" t="s">
        <v>8</v>
      </c>
      <c r="C4900" s="11" t="s">
        <v>463</v>
      </c>
      <c r="D4900" s="11" t="s">
        <v>464</v>
      </c>
      <c r="E4900" s="13" t="s">
        <v>13</v>
      </c>
      <c r="F4900" s="11" t="s">
        <v>71</v>
      </c>
      <c r="G4900" s="11" t="s">
        <v>200</v>
      </c>
      <c r="H4900" s="13">
        <v>525</v>
      </c>
    </row>
    <row r="4901" spans="1:8" x14ac:dyDescent="0.25">
      <c r="A4901" s="10">
        <v>36769</v>
      </c>
      <c r="B4901" s="11" t="s">
        <v>8</v>
      </c>
      <c r="C4901" s="11" t="s">
        <v>463</v>
      </c>
      <c r="D4901" s="11" t="s">
        <v>464</v>
      </c>
      <c r="E4901" s="13" t="s">
        <v>13</v>
      </c>
      <c r="F4901" s="11" t="s">
        <v>248</v>
      </c>
      <c r="G4901" s="11" t="s">
        <v>262</v>
      </c>
      <c r="H4901" s="13">
        <v>135</v>
      </c>
    </row>
    <row r="4902" spans="1:8" x14ac:dyDescent="0.25">
      <c r="A4902" s="10">
        <v>36769</v>
      </c>
      <c r="B4902" s="11" t="s">
        <v>97</v>
      </c>
      <c r="C4902" s="11" t="s">
        <v>98</v>
      </c>
      <c r="D4902" s="11" t="s">
        <v>239</v>
      </c>
      <c r="E4902" s="13" t="s">
        <v>188</v>
      </c>
      <c r="F4902" s="11" t="s">
        <v>188</v>
      </c>
      <c r="G4902" s="11" t="s">
        <v>602</v>
      </c>
      <c r="H4902" s="13">
        <v>180</v>
      </c>
    </row>
    <row r="4903" spans="1:8" x14ac:dyDescent="0.25">
      <c r="A4903" s="10">
        <v>36769</v>
      </c>
      <c r="B4903" s="11" t="s">
        <v>97</v>
      </c>
      <c r="C4903" s="11" t="s">
        <v>98</v>
      </c>
      <c r="D4903" s="11" t="s">
        <v>462</v>
      </c>
      <c r="E4903" s="13" t="s">
        <v>13</v>
      </c>
      <c r="F4903" s="11" t="s">
        <v>126</v>
      </c>
      <c r="G4903" s="11" t="s">
        <v>570</v>
      </c>
      <c r="H4903" s="13">
        <v>587.9</v>
      </c>
    </row>
    <row r="4904" spans="1:8" x14ac:dyDescent="0.25">
      <c r="A4904" s="10">
        <v>36769</v>
      </c>
      <c r="B4904" s="11" t="s">
        <v>97</v>
      </c>
      <c r="C4904" s="11" t="s">
        <v>98</v>
      </c>
      <c r="D4904" s="11" t="s">
        <v>467</v>
      </c>
      <c r="E4904" s="13" t="s">
        <v>89</v>
      </c>
      <c r="F4904" s="11" t="s">
        <v>90</v>
      </c>
      <c r="G4904" s="11" t="s">
        <v>90</v>
      </c>
      <c r="H4904" s="13">
        <v>250</v>
      </c>
    </row>
    <row r="4905" spans="1:8" x14ac:dyDescent="0.25">
      <c r="A4905" s="10">
        <v>36769</v>
      </c>
      <c r="B4905" s="11" t="s">
        <v>97</v>
      </c>
      <c r="C4905" s="11" t="s">
        <v>98</v>
      </c>
      <c r="D4905" s="11" t="s">
        <v>123</v>
      </c>
      <c r="E4905" s="13" t="s">
        <v>13</v>
      </c>
      <c r="F4905" s="11" t="s">
        <v>14</v>
      </c>
      <c r="G4905" s="11" t="s">
        <v>94</v>
      </c>
      <c r="H4905" s="13">
        <v>150</v>
      </c>
    </row>
    <row r="4906" spans="1:8" x14ac:dyDescent="0.25">
      <c r="A4906" s="10">
        <v>36769</v>
      </c>
      <c r="B4906" s="11" t="s">
        <v>97</v>
      </c>
      <c r="C4906" s="11" t="s">
        <v>98</v>
      </c>
      <c r="D4906" s="11" t="s">
        <v>1105</v>
      </c>
      <c r="E4906" s="13" t="s">
        <v>13</v>
      </c>
      <c r="F4906" s="11" t="s">
        <v>71</v>
      </c>
      <c r="G4906" s="11" t="s">
        <v>230</v>
      </c>
      <c r="H4906" s="13">
        <v>111.3</v>
      </c>
    </row>
    <row r="4907" spans="1:8" x14ac:dyDescent="0.25">
      <c r="A4907" s="10">
        <v>36769</v>
      </c>
      <c r="B4907" s="11" t="s">
        <v>97</v>
      </c>
      <c r="C4907" s="11" t="s">
        <v>67</v>
      </c>
      <c r="D4907" s="11" t="s">
        <v>500</v>
      </c>
      <c r="E4907" s="13" t="s">
        <v>13</v>
      </c>
      <c r="F4907" s="11" t="s">
        <v>19</v>
      </c>
      <c r="G4907" s="11" t="s">
        <v>574</v>
      </c>
      <c r="H4907" s="13">
        <v>100</v>
      </c>
    </row>
    <row r="4908" spans="1:8" x14ac:dyDescent="0.25">
      <c r="A4908" s="10">
        <v>36769</v>
      </c>
      <c r="B4908" s="11" t="s">
        <v>97</v>
      </c>
      <c r="C4908" s="11" t="s">
        <v>67</v>
      </c>
      <c r="D4908" s="11" t="s">
        <v>499</v>
      </c>
      <c r="E4908" s="13" t="s">
        <v>13</v>
      </c>
      <c r="F4908" s="11" t="s">
        <v>11</v>
      </c>
      <c r="G4908" s="11" t="s">
        <v>150</v>
      </c>
      <c r="H4908" s="13">
        <v>403.2</v>
      </c>
    </row>
    <row r="4909" spans="1:8" x14ac:dyDescent="0.25">
      <c r="A4909" s="10">
        <v>36769</v>
      </c>
      <c r="B4909" s="11" t="s">
        <v>97</v>
      </c>
      <c r="C4909" s="11" t="s">
        <v>67</v>
      </c>
      <c r="D4909" s="11" t="s">
        <v>499</v>
      </c>
      <c r="E4909" s="13" t="s">
        <v>13</v>
      </c>
      <c r="F4909" s="11" t="s">
        <v>11</v>
      </c>
      <c r="G4909" s="11" t="s">
        <v>576</v>
      </c>
      <c r="H4909" s="13">
        <v>391.6</v>
      </c>
    </row>
    <row r="4910" spans="1:8" x14ac:dyDescent="0.25">
      <c r="A4910" s="10">
        <v>36769</v>
      </c>
      <c r="B4910" s="11" t="s">
        <v>97</v>
      </c>
      <c r="C4910" s="11" t="s">
        <v>67</v>
      </c>
      <c r="D4910" s="11" t="s">
        <v>502</v>
      </c>
      <c r="E4910" s="13" t="s">
        <v>13</v>
      </c>
      <c r="F4910" s="11" t="s">
        <v>11</v>
      </c>
      <c r="G4910" s="11" t="s">
        <v>150</v>
      </c>
      <c r="H4910" s="13">
        <v>285</v>
      </c>
    </row>
    <row r="4911" spans="1:8" x14ac:dyDescent="0.25">
      <c r="A4911" s="10">
        <v>36769</v>
      </c>
      <c r="B4911" s="11" t="s">
        <v>97</v>
      </c>
      <c r="C4911" s="11" t="s">
        <v>130</v>
      </c>
      <c r="D4911" s="11" t="s">
        <v>288</v>
      </c>
      <c r="E4911" s="13" t="s">
        <v>13</v>
      </c>
      <c r="F4911" s="11" t="s">
        <v>11</v>
      </c>
      <c r="G4911" s="11" t="s">
        <v>576</v>
      </c>
      <c r="H4911" s="13">
        <v>318.39999999999998</v>
      </c>
    </row>
    <row r="4912" spans="1:8" x14ac:dyDescent="0.25">
      <c r="A4912" s="10">
        <v>36769</v>
      </c>
      <c r="B4912" s="11" t="s">
        <v>97</v>
      </c>
      <c r="C4912" s="11" t="s">
        <v>130</v>
      </c>
      <c r="D4912" s="11" t="s">
        <v>466</v>
      </c>
      <c r="E4912" s="13" t="s">
        <v>13</v>
      </c>
      <c r="F4912" s="11" t="s">
        <v>138</v>
      </c>
      <c r="G4912" s="11" t="s">
        <v>585</v>
      </c>
      <c r="H4912" s="13">
        <v>500</v>
      </c>
    </row>
    <row r="4913" spans="1:8" x14ac:dyDescent="0.25">
      <c r="A4913" s="10">
        <v>36799</v>
      </c>
      <c r="B4913" s="11" t="s">
        <v>8</v>
      </c>
      <c r="C4913" s="11" t="s">
        <v>67</v>
      </c>
      <c r="D4913" s="11" t="s">
        <v>459</v>
      </c>
      <c r="E4913" s="13" t="s">
        <v>89</v>
      </c>
      <c r="F4913" s="11" t="s">
        <v>577</v>
      </c>
      <c r="G4913" s="11" t="s">
        <v>609</v>
      </c>
      <c r="H4913" s="13">
        <v>135</v>
      </c>
    </row>
    <row r="4914" spans="1:8" x14ac:dyDescent="0.25">
      <c r="A4914" s="10">
        <v>36799</v>
      </c>
      <c r="B4914" s="11" t="s">
        <v>8</v>
      </c>
      <c r="C4914" s="11" t="s">
        <v>67</v>
      </c>
      <c r="D4914" s="11" t="s">
        <v>455</v>
      </c>
      <c r="E4914" s="13" t="s">
        <v>13</v>
      </c>
      <c r="F4914" s="11" t="s">
        <v>126</v>
      </c>
      <c r="G4914" s="11" t="s">
        <v>570</v>
      </c>
      <c r="H4914" s="13">
        <v>315</v>
      </c>
    </row>
    <row r="4915" spans="1:8" x14ac:dyDescent="0.25">
      <c r="A4915" s="10">
        <v>36799</v>
      </c>
      <c r="B4915" s="11" t="s">
        <v>8</v>
      </c>
      <c r="C4915" s="11" t="s">
        <v>67</v>
      </c>
      <c r="D4915" s="11" t="s">
        <v>456</v>
      </c>
      <c r="E4915" s="13" t="s">
        <v>13</v>
      </c>
      <c r="F4915" s="11" t="s">
        <v>11</v>
      </c>
      <c r="G4915" s="11" t="s">
        <v>150</v>
      </c>
      <c r="H4915" s="13">
        <v>962</v>
      </c>
    </row>
    <row r="4916" spans="1:8" x14ac:dyDescent="0.25">
      <c r="A4916" s="10">
        <v>36799</v>
      </c>
      <c r="B4916" s="11" t="s">
        <v>8</v>
      </c>
      <c r="C4916" s="11" t="s">
        <v>67</v>
      </c>
      <c r="D4916" s="11" t="s">
        <v>68</v>
      </c>
      <c r="E4916" s="13" t="s">
        <v>13</v>
      </c>
      <c r="F4916" s="11" t="s">
        <v>161</v>
      </c>
      <c r="G4916" s="11" t="s">
        <v>167</v>
      </c>
      <c r="H4916" s="13">
        <v>100</v>
      </c>
    </row>
    <row r="4917" spans="1:8" x14ac:dyDescent="0.25">
      <c r="A4917" s="10">
        <v>36799</v>
      </c>
      <c r="B4917" s="11" t="s">
        <v>8</v>
      </c>
      <c r="C4917" s="11" t="s">
        <v>67</v>
      </c>
      <c r="D4917" s="11" t="s">
        <v>68</v>
      </c>
      <c r="E4917" s="13" t="s">
        <v>13</v>
      </c>
      <c r="F4917" s="11" t="s">
        <v>19</v>
      </c>
      <c r="G4917" s="11" t="s">
        <v>573</v>
      </c>
      <c r="H4917" s="13">
        <v>4364</v>
      </c>
    </row>
    <row r="4918" spans="1:8" x14ac:dyDescent="0.25">
      <c r="A4918" s="10">
        <v>36799</v>
      </c>
      <c r="B4918" s="11" t="s">
        <v>8</v>
      </c>
      <c r="C4918" s="11" t="s">
        <v>67</v>
      </c>
      <c r="D4918" s="11" t="s">
        <v>68</v>
      </c>
      <c r="E4918" s="13" t="s">
        <v>13</v>
      </c>
      <c r="F4918" s="11" t="s">
        <v>34</v>
      </c>
      <c r="G4918" s="11" t="s">
        <v>36</v>
      </c>
      <c r="H4918" s="13">
        <v>350</v>
      </c>
    </row>
    <row r="4919" spans="1:8" x14ac:dyDescent="0.25">
      <c r="A4919" s="10">
        <v>36799</v>
      </c>
      <c r="B4919" s="11" t="s">
        <v>8</v>
      </c>
      <c r="C4919" s="11" t="s">
        <v>67</v>
      </c>
      <c r="D4919" s="11" t="s">
        <v>68</v>
      </c>
      <c r="E4919" s="13" t="s">
        <v>13</v>
      </c>
      <c r="F4919" s="11" t="s">
        <v>11</v>
      </c>
      <c r="G4919" s="11" t="s">
        <v>576</v>
      </c>
      <c r="H4919" s="13">
        <v>1469.6</v>
      </c>
    </row>
    <row r="4920" spans="1:8" x14ac:dyDescent="0.25">
      <c r="A4920" s="10">
        <v>36799</v>
      </c>
      <c r="B4920" s="11" t="s">
        <v>8</v>
      </c>
      <c r="C4920" s="11" t="s">
        <v>67</v>
      </c>
      <c r="D4920" s="11" t="s">
        <v>468</v>
      </c>
      <c r="E4920" s="13" t="s">
        <v>13</v>
      </c>
      <c r="F4920" s="11" t="s">
        <v>138</v>
      </c>
      <c r="G4920" s="11" t="s">
        <v>139</v>
      </c>
      <c r="H4920" s="13">
        <v>563.70000000000005</v>
      </c>
    </row>
    <row r="4921" spans="1:8" x14ac:dyDescent="0.25">
      <c r="A4921" s="10">
        <v>36799</v>
      </c>
      <c r="B4921" s="11" t="s">
        <v>8</v>
      </c>
      <c r="C4921" s="11" t="s">
        <v>67</v>
      </c>
      <c r="D4921" s="11" t="s">
        <v>1104</v>
      </c>
      <c r="E4921" s="13" t="s">
        <v>13</v>
      </c>
      <c r="F4921" s="11" t="s">
        <v>11</v>
      </c>
      <c r="G4921" s="11" t="s">
        <v>576</v>
      </c>
      <c r="H4921" s="13">
        <v>100</v>
      </c>
    </row>
    <row r="4922" spans="1:8" x14ac:dyDescent="0.25">
      <c r="A4922" s="10">
        <v>36799</v>
      </c>
      <c r="B4922" s="11" t="s">
        <v>8</v>
      </c>
      <c r="C4922" s="11" t="s">
        <v>67</v>
      </c>
      <c r="D4922" s="11" t="s">
        <v>457</v>
      </c>
      <c r="E4922" s="13" t="s">
        <v>13</v>
      </c>
      <c r="F4922" s="11" t="s">
        <v>126</v>
      </c>
      <c r="G4922" s="11" t="s">
        <v>570</v>
      </c>
      <c r="H4922" s="13">
        <v>475</v>
      </c>
    </row>
    <row r="4923" spans="1:8" x14ac:dyDescent="0.25">
      <c r="A4923" s="10">
        <v>36799</v>
      </c>
      <c r="B4923" s="11" t="s">
        <v>8</v>
      </c>
      <c r="C4923" s="11" t="s">
        <v>67</v>
      </c>
      <c r="D4923" s="11" t="s">
        <v>501</v>
      </c>
      <c r="E4923" s="13" t="s">
        <v>13</v>
      </c>
      <c r="F4923" s="11" t="s">
        <v>11</v>
      </c>
      <c r="G4923" s="11" t="s">
        <v>576</v>
      </c>
      <c r="H4923" s="13">
        <v>160</v>
      </c>
    </row>
    <row r="4924" spans="1:8" x14ac:dyDescent="0.25">
      <c r="A4924" s="10">
        <v>36799</v>
      </c>
      <c r="B4924" s="11" t="s">
        <v>8</v>
      </c>
      <c r="C4924" s="11" t="s">
        <v>67</v>
      </c>
      <c r="D4924" s="11" t="s">
        <v>328</v>
      </c>
      <c r="E4924" s="13" t="s">
        <v>13</v>
      </c>
      <c r="F4924" s="11" t="s">
        <v>71</v>
      </c>
      <c r="G4924" s="11" t="s">
        <v>69</v>
      </c>
      <c r="H4924" s="13">
        <v>664.4</v>
      </c>
    </row>
    <row r="4925" spans="1:8" x14ac:dyDescent="0.25">
      <c r="A4925" s="10">
        <v>36799</v>
      </c>
      <c r="B4925" s="11" t="s">
        <v>8</v>
      </c>
      <c r="C4925" s="11" t="s">
        <v>67</v>
      </c>
      <c r="D4925" s="11" t="s">
        <v>328</v>
      </c>
      <c r="E4925" s="13" t="s">
        <v>13</v>
      </c>
      <c r="F4925" s="11" t="s">
        <v>161</v>
      </c>
      <c r="G4925" s="11" t="s">
        <v>581</v>
      </c>
      <c r="H4925" s="13">
        <v>224</v>
      </c>
    </row>
    <row r="4926" spans="1:8" x14ac:dyDescent="0.25">
      <c r="A4926" s="10">
        <v>36799</v>
      </c>
      <c r="B4926" s="11" t="s">
        <v>8</v>
      </c>
      <c r="C4926" s="11" t="s">
        <v>67</v>
      </c>
      <c r="D4926" s="11" t="s">
        <v>328</v>
      </c>
      <c r="E4926" s="13" t="s">
        <v>13</v>
      </c>
      <c r="F4926" s="11" t="s">
        <v>571</v>
      </c>
      <c r="G4926" s="11" t="s">
        <v>572</v>
      </c>
      <c r="H4926" s="13">
        <v>338.1</v>
      </c>
    </row>
    <row r="4927" spans="1:8" x14ac:dyDescent="0.25">
      <c r="A4927" s="10">
        <v>36799</v>
      </c>
      <c r="B4927" s="11" t="s">
        <v>8</v>
      </c>
      <c r="C4927" s="11" t="s">
        <v>67</v>
      </c>
      <c r="D4927" s="11" t="s">
        <v>328</v>
      </c>
      <c r="E4927" s="13" t="s">
        <v>13</v>
      </c>
      <c r="F4927" s="11" t="s">
        <v>19</v>
      </c>
      <c r="G4927" s="11" t="s">
        <v>573</v>
      </c>
      <c r="H4927" s="13">
        <v>2796.3</v>
      </c>
    </row>
    <row r="4928" spans="1:8" x14ac:dyDescent="0.25">
      <c r="A4928" s="10">
        <v>36799</v>
      </c>
      <c r="B4928" s="11" t="s">
        <v>8</v>
      </c>
      <c r="C4928" s="11" t="s">
        <v>67</v>
      </c>
      <c r="D4928" s="11" t="s">
        <v>328</v>
      </c>
      <c r="E4928" s="13" t="s">
        <v>13</v>
      </c>
      <c r="F4928" s="11" t="s">
        <v>19</v>
      </c>
      <c r="G4928" s="11" t="s">
        <v>574</v>
      </c>
      <c r="H4928" s="13">
        <v>1550</v>
      </c>
    </row>
    <row r="4929" spans="1:8" x14ac:dyDescent="0.25">
      <c r="A4929" s="10">
        <v>36799</v>
      </c>
      <c r="B4929" s="11" t="s">
        <v>8</v>
      </c>
      <c r="C4929" s="11" t="s">
        <v>67</v>
      </c>
      <c r="D4929" s="11" t="s">
        <v>328</v>
      </c>
      <c r="E4929" s="13" t="s">
        <v>13</v>
      </c>
      <c r="F4929" s="11" t="s">
        <v>19</v>
      </c>
      <c r="G4929" s="11" t="s">
        <v>21</v>
      </c>
      <c r="H4929" s="13">
        <v>110</v>
      </c>
    </row>
    <row r="4930" spans="1:8" x14ac:dyDescent="0.25">
      <c r="A4930" s="10">
        <v>36799</v>
      </c>
      <c r="B4930" s="11" t="s">
        <v>8</v>
      </c>
      <c r="C4930" s="11" t="s">
        <v>67</v>
      </c>
      <c r="D4930" s="11" t="s">
        <v>328</v>
      </c>
      <c r="E4930" s="13" t="s">
        <v>13</v>
      </c>
      <c r="F4930" s="11" t="s">
        <v>34</v>
      </c>
      <c r="G4930" s="11" t="s">
        <v>36</v>
      </c>
      <c r="H4930" s="13">
        <v>300</v>
      </c>
    </row>
    <row r="4931" spans="1:8" x14ac:dyDescent="0.25">
      <c r="A4931" s="10">
        <v>36799</v>
      </c>
      <c r="B4931" s="11" t="s">
        <v>8</v>
      </c>
      <c r="C4931" s="11" t="s">
        <v>67</v>
      </c>
      <c r="D4931" s="11" t="s">
        <v>328</v>
      </c>
      <c r="E4931" s="13" t="s">
        <v>13</v>
      </c>
      <c r="F4931" s="11" t="s">
        <v>14</v>
      </c>
      <c r="G4931" s="11" t="s">
        <v>597</v>
      </c>
      <c r="H4931" s="13">
        <v>170</v>
      </c>
    </row>
    <row r="4932" spans="1:8" x14ac:dyDescent="0.25">
      <c r="A4932" s="10">
        <v>36799</v>
      </c>
      <c r="B4932" s="11" t="s">
        <v>8</v>
      </c>
      <c r="C4932" s="11" t="s">
        <v>67</v>
      </c>
      <c r="D4932" s="11" t="s">
        <v>328</v>
      </c>
      <c r="E4932" s="13" t="s">
        <v>13</v>
      </c>
      <c r="F4932" s="11" t="s">
        <v>11</v>
      </c>
      <c r="G4932" s="11" t="s">
        <v>150</v>
      </c>
      <c r="H4932" s="13">
        <v>558</v>
      </c>
    </row>
    <row r="4933" spans="1:8" x14ac:dyDescent="0.25">
      <c r="A4933" s="10">
        <v>36799</v>
      </c>
      <c r="B4933" s="11" t="s">
        <v>8</v>
      </c>
      <c r="C4933" s="11" t="s">
        <v>67</v>
      </c>
      <c r="D4933" s="11" t="s">
        <v>328</v>
      </c>
      <c r="E4933" s="13" t="s">
        <v>13</v>
      </c>
      <c r="F4933" s="11" t="s">
        <v>11</v>
      </c>
      <c r="G4933" s="11" t="s">
        <v>576</v>
      </c>
      <c r="H4933" s="13">
        <v>1796.9</v>
      </c>
    </row>
    <row r="4934" spans="1:8" x14ac:dyDescent="0.25">
      <c r="A4934" s="10">
        <v>36799</v>
      </c>
      <c r="B4934" s="11" t="s">
        <v>8</v>
      </c>
      <c r="C4934" s="11" t="s">
        <v>9</v>
      </c>
      <c r="D4934" s="11" t="s">
        <v>251</v>
      </c>
      <c r="E4934" s="13" t="s">
        <v>13</v>
      </c>
      <c r="F4934" s="11" t="s">
        <v>161</v>
      </c>
      <c r="G4934" s="11" t="s">
        <v>162</v>
      </c>
      <c r="H4934" s="13">
        <v>426.6</v>
      </c>
    </row>
    <row r="4935" spans="1:8" x14ac:dyDescent="0.25">
      <c r="A4935" s="10">
        <v>36799</v>
      </c>
      <c r="B4935" s="11" t="s">
        <v>8</v>
      </c>
      <c r="C4935" s="11" t="s">
        <v>9</v>
      </c>
      <c r="D4935" s="11" t="s">
        <v>251</v>
      </c>
      <c r="E4935" s="13" t="s">
        <v>13</v>
      </c>
      <c r="F4935" s="11" t="s">
        <v>11</v>
      </c>
      <c r="G4935" s="11" t="s">
        <v>576</v>
      </c>
      <c r="H4935" s="13">
        <v>300</v>
      </c>
    </row>
    <row r="4936" spans="1:8" x14ac:dyDescent="0.25">
      <c r="A4936" s="10">
        <v>36799</v>
      </c>
      <c r="B4936" s="11" t="s">
        <v>8</v>
      </c>
      <c r="C4936" s="11" t="s">
        <v>9</v>
      </c>
      <c r="D4936" s="11" t="s">
        <v>153</v>
      </c>
      <c r="E4936" s="13" t="s">
        <v>13</v>
      </c>
      <c r="F4936" s="11" t="s">
        <v>71</v>
      </c>
      <c r="G4936" s="11" t="s">
        <v>575</v>
      </c>
      <c r="H4936" s="13">
        <v>232</v>
      </c>
    </row>
    <row r="4937" spans="1:8" x14ac:dyDescent="0.25">
      <c r="A4937" s="10">
        <v>36799</v>
      </c>
      <c r="B4937" s="11" t="s">
        <v>8</v>
      </c>
      <c r="C4937" s="11" t="s">
        <v>9</v>
      </c>
      <c r="D4937" s="11" t="s">
        <v>153</v>
      </c>
      <c r="E4937" s="13" t="s">
        <v>13</v>
      </c>
      <c r="F4937" s="11" t="s">
        <v>71</v>
      </c>
      <c r="G4937" s="11" t="s">
        <v>69</v>
      </c>
      <c r="H4937" s="13">
        <v>580</v>
      </c>
    </row>
    <row r="4938" spans="1:8" x14ac:dyDescent="0.25">
      <c r="A4938" s="10">
        <v>36799</v>
      </c>
      <c r="B4938" s="11" t="s">
        <v>8</v>
      </c>
      <c r="C4938" s="11" t="s">
        <v>9</v>
      </c>
      <c r="D4938" s="11" t="s">
        <v>153</v>
      </c>
      <c r="E4938" s="13" t="s">
        <v>13</v>
      </c>
      <c r="F4938" s="11" t="s">
        <v>71</v>
      </c>
      <c r="G4938" s="11" t="s">
        <v>230</v>
      </c>
      <c r="H4938" s="13">
        <v>2269.9</v>
      </c>
    </row>
    <row r="4939" spans="1:8" x14ac:dyDescent="0.25">
      <c r="A4939" s="10">
        <v>36799</v>
      </c>
      <c r="B4939" s="11" t="s">
        <v>8</v>
      </c>
      <c r="C4939" s="11" t="s">
        <v>9</v>
      </c>
      <c r="D4939" s="11" t="s">
        <v>153</v>
      </c>
      <c r="E4939" s="13" t="s">
        <v>13</v>
      </c>
      <c r="F4939" s="11" t="s">
        <v>71</v>
      </c>
      <c r="G4939" s="11" t="s">
        <v>200</v>
      </c>
      <c r="H4939" s="13">
        <v>442.5</v>
      </c>
    </row>
    <row r="4940" spans="1:8" x14ac:dyDescent="0.25">
      <c r="A4940" s="10">
        <v>36799</v>
      </c>
      <c r="B4940" s="11" t="s">
        <v>8</v>
      </c>
      <c r="C4940" s="11" t="s">
        <v>9</v>
      </c>
      <c r="D4940" s="11" t="s">
        <v>153</v>
      </c>
      <c r="E4940" s="13" t="s">
        <v>13</v>
      </c>
      <c r="F4940" s="11" t="s">
        <v>71</v>
      </c>
      <c r="G4940" s="11" t="s">
        <v>117</v>
      </c>
      <c r="H4940" s="13">
        <v>340</v>
      </c>
    </row>
    <row r="4941" spans="1:8" x14ac:dyDescent="0.25">
      <c r="A4941" s="10">
        <v>36799</v>
      </c>
      <c r="B4941" s="11" t="s">
        <v>8</v>
      </c>
      <c r="C4941" s="11" t="s">
        <v>9</v>
      </c>
      <c r="D4941" s="11" t="s">
        <v>153</v>
      </c>
      <c r="E4941" s="13" t="s">
        <v>13</v>
      </c>
      <c r="F4941" s="11" t="s">
        <v>161</v>
      </c>
      <c r="G4941" s="11" t="s">
        <v>162</v>
      </c>
      <c r="H4941" s="13">
        <v>367.5</v>
      </c>
    </row>
    <row r="4942" spans="1:8" x14ac:dyDescent="0.25">
      <c r="A4942" s="10">
        <v>36799</v>
      </c>
      <c r="B4942" s="11" t="s">
        <v>8</v>
      </c>
      <c r="C4942" s="11" t="s">
        <v>9</v>
      </c>
      <c r="D4942" s="11" t="s">
        <v>153</v>
      </c>
      <c r="E4942" s="13" t="s">
        <v>13</v>
      </c>
      <c r="F4942" s="11" t="s">
        <v>161</v>
      </c>
      <c r="G4942" s="11" t="s">
        <v>167</v>
      </c>
      <c r="H4942" s="13">
        <v>264.89999999999998</v>
      </c>
    </row>
    <row r="4943" spans="1:8" x14ac:dyDescent="0.25">
      <c r="A4943" s="10">
        <v>36799</v>
      </c>
      <c r="B4943" s="11" t="s">
        <v>8</v>
      </c>
      <c r="C4943" s="11" t="s">
        <v>9</v>
      </c>
      <c r="D4943" s="11" t="s">
        <v>153</v>
      </c>
      <c r="E4943" s="13" t="s">
        <v>13</v>
      </c>
      <c r="F4943" s="11" t="s">
        <v>571</v>
      </c>
      <c r="G4943" s="11" t="s">
        <v>364</v>
      </c>
      <c r="H4943" s="13">
        <v>285</v>
      </c>
    </row>
    <row r="4944" spans="1:8" x14ac:dyDescent="0.25">
      <c r="A4944" s="10">
        <v>36799</v>
      </c>
      <c r="B4944" s="11" t="s">
        <v>8</v>
      </c>
      <c r="C4944" s="11" t="s">
        <v>9</v>
      </c>
      <c r="D4944" s="11" t="s">
        <v>153</v>
      </c>
      <c r="E4944" s="13" t="s">
        <v>13</v>
      </c>
      <c r="F4944" s="11" t="s">
        <v>138</v>
      </c>
      <c r="G4944" s="11" t="s">
        <v>205</v>
      </c>
      <c r="H4944" s="13">
        <v>1374.9</v>
      </c>
    </row>
    <row r="4945" spans="1:8" x14ac:dyDescent="0.25">
      <c r="A4945" s="10">
        <v>36799</v>
      </c>
      <c r="B4945" s="11" t="s">
        <v>8</v>
      </c>
      <c r="C4945" s="11" t="s">
        <v>9</v>
      </c>
      <c r="D4945" s="11" t="s">
        <v>153</v>
      </c>
      <c r="E4945" s="13" t="s">
        <v>13</v>
      </c>
      <c r="F4945" s="11" t="s">
        <v>248</v>
      </c>
      <c r="G4945" s="11" t="s">
        <v>43</v>
      </c>
      <c r="H4945" s="13">
        <v>150</v>
      </c>
    </row>
    <row r="4946" spans="1:8" x14ac:dyDescent="0.25">
      <c r="A4946" s="10">
        <v>36799</v>
      </c>
      <c r="B4946" s="11" t="s">
        <v>8</v>
      </c>
      <c r="C4946" s="11" t="s">
        <v>9</v>
      </c>
      <c r="D4946" s="11" t="s">
        <v>153</v>
      </c>
      <c r="E4946" s="13" t="s">
        <v>13</v>
      </c>
      <c r="F4946" s="11" t="s">
        <v>19</v>
      </c>
      <c r="G4946" s="11" t="s">
        <v>589</v>
      </c>
      <c r="H4946" s="13">
        <v>200</v>
      </c>
    </row>
    <row r="4947" spans="1:8" x14ac:dyDescent="0.25">
      <c r="A4947" s="10">
        <v>36799</v>
      </c>
      <c r="B4947" s="11" t="s">
        <v>8</v>
      </c>
      <c r="C4947" s="11" t="s">
        <v>9</v>
      </c>
      <c r="D4947" s="11" t="s">
        <v>153</v>
      </c>
      <c r="E4947" s="13" t="s">
        <v>13</v>
      </c>
      <c r="F4947" s="11" t="s">
        <v>19</v>
      </c>
      <c r="G4947" s="11" t="s">
        <v>573</v>
      </c>
      <c r="H4947" s="13">
        <v>868</v>
      </c>
    </row>
    <row r="4948" spans="1:8" x14ac:dyDescent="0.25">
      <c r="A4948" s="10">
        <v>36799</v>
      </c>
      <c r="B4948" s="11" t="s">
        <v>8</v>
      </c>
      <c r="C4948" s="11" t="s">
        <v>9</v>
      </c>
      <c r="D4948" s="11" t="s">
        <v>153</v>
      </c>
      <c r="E4948" s="13" t="s">
        <v>13</v>
      </c>
      <c r="F4948" s="11" t="s">
        <v>42</v>
      </c>
      <c r="G4948" s="11" t="s">
        <v>595</v>
      </c>
      <c r="H4948" s="13">
        <v>135</v>
      </c>
    </row>
    <row r="4949" spans="1:8" x14ac:dyDescent="0.25">
      <c r="A4949" s="10">
        <v>36799</v>
      </c>
      <c r="B4949" s="11" t="s">
        <v>8</v>
      </c>
      <c r="C4949" s="11" t="s">
        <v>9</v>
      </c>
      <c r="D4949" s="11" t="s">
        <v>153</v>
      </c>
      <c r="E4949" s="13" t="s">
        <v>13</v>
      </c>
      <c r="F4949" s="11" t="s">
        <v>14</v>
      </c>
      <c r="G4949" s="11" t="s">
        <v>94</v>
      </c>
      <c r="H4949" s="13">
        <v>200</v>
      </c>
    </row>
    <row r="4950" spans="1:8" x14ac:dyDescent="0.25">
      <c r="A4950" s="10">
        <v>36799</v>
      </c>
      <c r="B4950" s="11" t="s">
        <v>8</v>
      </c>
      <c r="C4950" s="11" t="s">
        <v>9</v>
      </c>
      <c r="D4950" s="11" t="s">
        <v>153</v>
      </c>
      <c r="E4950" s="13" t="s">
        <v>13</v>
      </c>
      <c r="F4950" s="11" t="s">
        <v>11</v>
      </c>
      <c r="G4950" s="11" t="s">
        <v>150</v>
      </c>
      <c r="H4950" s="13">
        <v>3030</v>
      </c>
    </row>
    <row r="4951" spans="1:8" x14ac:dyDescent="0.25">
      <c r="A4951" s="10">
        <v>36799</v>
      </c>
      <c r="B4951" s="11" t="s">
        <v>8</v>
      </c>
      <c r="C4951" s="11" t="s">
        <v>9</v>
      </c>
      <c r="D4951" s="11" t="s">
        <v>153</v>
      </c>
      <c r="E4951" s="13" t="s">
        <v>13</v>
      </c>
      <c r="F4951" s="11" t="s">
        <v>11</v>
      </c>
      <c r="G4951" s="11" t="s">
        <v>576</v>
      </c>
      <c r="H4951" s="13">
        <v>2396</v>
      </c>
    </row>
    <row r="4952" spans="1:8" x14ac:dyDescent="0.25">
      <c r="A4952" s="10">
        <v>36799</v>
      </c>
      <c r="B4952" s="11" t="s">
        <v>8</v>
      </c>
      <c r="C4952" s="11" t="s">
        <v>9</v>
      </c>
      <c r="D4952" s="11" t="s">
        <v>153</v>
      </c>
      <c r="E4952" s="13" t="s">
        <v>13</v>
      </c>
      <c r="F4952" s="11" t="s">
        <v>126</v>
      </c>
      <c r="G4952" s="11" t="s">
        <v>570</v>
      </c>
      <c r="H4952" s="13">
        <v>950</v>
      </c>
    </row>
    <row r="4953" spans="1:8" x14ac:dyDescent="0.25">
      <c r="A4953" s="10">
        <v>36799</v>
      </c>
      <c r="B4953" s="11" t="s">
        <v>8</v>
      </c>
      <c r="C4953" s="11" t="s">
        <v>9</v>
      </c>
      <c r="D4953" s="11" t="s">
        <v>10</v>
      </c>
      <c r="E4953" s="13" t="s">
        <v>89</v>
      </c>
      <c r="F4953" s="11" t="s">
        <v>90</v>
      </c>
      <c r="G4953" s="11" t="s">
        <v>90</v>
      </c>
      <c r="H4953" s="13">
        <v>2665</v>
      </c>
    </row>
    <row r="4954" spans="1:8" x14ac:dyDescent="0.25">
      <c r="A4954" s="10">
        <v>36799</v>
      </c>
      <c r="B4954" s="11" t="s">
        <v>8</v>
      </c>
      <c r="C4954" s="11" t="s">
        <v>9</v>
      </c>
      <c r="D4954" s="11" t="s">
        <v>10</v>
      </c>
      <c r="E4954" s="13" t="s">
        <v>89</v>
      </c>
      <c r="F4954" s="11" t="s">
        <v>102</v>
      </c>
      <c r="G4954" s="11" t="s">
        <v>106</v>
      </c>
      <c r="H4954" s="13">
        <v>5903.9</v>
      </c>
    </row>
    <row r="4955" spans="1:8" x14ac:dyDescent="0.25">
      <c r="A4955" s="10">
        <v>36799</v>
      </c>
      <c r="B4955" s="11" t="s">
        <v>8</v>
      </c>
      <c r="C4955" s="11" t="s">
        <v>9</v>
      </c>
      <c r="D4955" s="11" t="s">
        <v>10</v>
      </c>
      <c r="E4955" s="13" t="s">
        <v>89</v>
      </c>
      <c r="F4955" s="11" t="s">
        <v>102</v>
      </c>
      <c r="G4955" s="11" t="s">
        <v>103</v>
      </c>
      <c r="H4955" s="13">
        <v>4952.8</v>
      </c>
    </row>
    <row r="4956" spans="1:8" x14ac:dyDescent="0.25">
      <c r="A4956" s="10">
        <v>36799</v>
      </c>
      <c r="B4956" s="11" t="s">
        <v>8</v>
      </c>
      <c r="C4956" s="11" t="s">
        <v>9</v>
      </c>
      <c r="D4956" s="11" t="s">
        <v>10</v>
      </c>
      <c r="E4956" s="13" t="s">
        <v>89</v>
      </c>
      <c r="F4956" s="11" t="s">
        <v>577</v>
      </c>
      <c r="G4956" s="11" t="s">
        <v>578</v>
      </c>
      <c r="H4956" s="13">
        <v>2300</v>
      </c>
    </row>
    <row r="4957" spans="1:8" x14ac:dyDescent="0.25">
      <c r="A4957" s="10">
        <v>36799</v>
      </c>
      <c r="B4957" s="11" t="s">
        <v>8</v>
      </c>
      <c r="C4957" s="11" t="s">
        <v>9</v>
      </c>
      <c r="D4957" s="11" t="s">
        <v>10</v>
      </c>
      <c r="E4957" s="13" t="s">
        <v>89</v>
      </c>
      <c r="F4957" s="11" t="s">
        <v>577</v>
      </c>
      <c r="G4957" s="11" t="s">
        <v>569</v>
      </c>
      <c r="H4957" s="13">
        <v>274</v>
      </c>
    </row>
    <row r="4958" spans="1:8" x14ac:dyDescent="0.25">
      <c r="A4958" s="10">
        <v>36799</v>
      </c>
      <c r="B4958" s="11" t="s">
        <v>8</v>
      </c>
      <c r="C4958" s="11" t="s">
        <v>9</v>
      </c>
      <c r="D4958" s="11" t="s">
        <v>10</v>
      </c>
      <c r="E4958" s="13" t="s">
        <v>13</v>
      </c>
      <c r="F4958" s="11" t="s">
        <v>29</v>
      </c>
      <c r="G4958" s="11" t="s">
        <v>30</v>
      </c>
      <c r="H4958" s="13">
        <v>6809.7</v>
      </c>
    </row>
    <row r="4959" spans="1:8" x14ac:dyDescent="0.25">
      <c r="A4959" s="10">
        <v>36799</v>
      </c>
      <c r="B4959" s="11" t="s">
        <v>8</v>
      </c>
      <c r="C4959" s="11" t="s">
        <v>9</v>
      </c>
      <c r="D4959" s="11" t="s">
        <v>10</v>
      </c>
      <c r="E4959" s="13" t="s">
        <v>13</v>
      </c>
      <c r="F4959" s="11" t="s">
        <v>29</v>
      </c>
      <c r="G4959" s="11" t="s">
        <v>607</v>
      </c>
      <c r="H4959" s="13">
        <v>252.3</v>
      </c>
    </row>
    <row r="4960" spans="1:8" x14ac:dyDescent="0.25">
      <c r="A4960" s="10">
        <v>36799</v>
      </c>
      <c r="B4960" s="11" t="s">
        <v>8</v>
      </c>
      <c r="C4960" s="11" t="s">
        <v>9</v>
      </c>
      <c r="D4960" s="11" t="s">
        <v>10</v>
      </c>
      <c r="E4960" s="13" t="s">
        <v>13</v>
      </c>
      <c r="F4960" s="11" t="s">
        <v>71</v>
      </c>
      <c r="G4960" s="11" t="s">
        <v>580</v>
      </c>
      <c r="H4960" s="13">
        <v>5120.5</v>
      </c>
    </row>
    <row r="4961" spans="1:8" x14ac:dyDescent="0.25">
      <c r="A4961" s="10">
        <v>36799</v>
      </c>
      <c r="B4961" s="11" t="s">
        <v>8</v>
      </c>
      <c r="C4961" s="11" t="s">
        <v>9</v>
      </c>
      <c r="D4961" s="11" t="s">
        <v>10</v>
      </c>
      <c r="E4961" s="13" t="s">
        <v>13</v>
      </c>
      <c r="F4961" s="11" t="s">
        <v>71</v>
      </c>
      <c r="G4961" s="11" t="s">
        <v>575</v>
      </c>
      <c r="H4961" s="13">
        <v>3948.5</v>
      </c>
    </row>
    <row r="4962" spans="1:8" x14ac:dyDescent="0.25">
      <c r="A4962" s="10">
        <v>36799</v>
      </c>
      <c r="B4962" s="11" t="s">
        <v>8</v>
      </c>
      <c r="C4962" s="11" t="s">
        <v>9</v>
      </c>
      <c r="D4962" s="11" t="s">
        <v>10</v>
      </c>
      <c r="E4962" s="13" t="s">
        <v>13</v>
      </c>
      <c r="F4962" s="11" t="s">
        <v>71</v>
      </c>
      <c r="G4962" s="11" t="s">
        <v>69</v>
      </c>
      <c r="H4962" s="13">
        <v>8153.8</v>
      </c>
    </row>
    <row r="4963" spans="1:8" x14ac:dyDescent="0.25">
      <c r="A4963" s="10">
        <v>36799</v>
      </c>
      <c r="B4963" s="11" t="s">
        <v>8</v>
      </c>
      <c r="C4963" s="11" t="s">
        <v>9</v>
      </c>
      <c r="D4963" s="11" t="s">
        <v>10</v>
      </c>
      <c r="E4963" s="13" t="s">
        <v>13</v>
      </c>
      <c r="F4963" s="11" t="s">
        <v>71</v>
      </c>
      <c r="G4963" s="11" t="s">
        <v>230</v>
      </c>
      <c r="H4963" s="13">
        <v>799.6</v>
      </c>
    </row>
    <row r="4964" spans="1:8" x14ac:dyDescent="0.25">
      <c r="A4964" s="10">
        <v>36799</v>
      </c>
      <c r="B4964" s="11" t="s">
        <v>8</v>
      </c>
      <c r="C4964" s="11" t="s">
        <v>9</v>
      </c>
      <c r="D4964" s="11" t="s">
        <v>10</v>
      </c>
      <c r="E4964" s="13" t="s">
        <v>13</v>
      </c>
      <c r="F4964" s="11" t="s">
        <v>71</v>
      </c>
      <c r="G4964" s="11" t="s">
        <v>200</v>
      </c>
      <c r="H4964" s="13">
        <v>3457.9</v>
      </c>
    </row>
    <row r="4965" spans="1:8" x14ac:dyDescent="0.25">
      <c r="A4965" s="10">
        <v>36799</v>
      </c>
      <c r="B4965" s="11" t="s">
        <v>8</v>
      </c>
      <c r="C4965" s="11" t="s">
        <v>9</v>
      </c>
      <c r="D4965" s="11" t="s">
        <v>10</v>
      </c>
      <c r="E4965" s="13" t="s">
        <v>13</v>
      </c>
      <c r="F4965" s="11" t="s">
        <v>71</v>
      </c>
      <c r="G4965" s="11" t="s">
        <v>117</v>
      </c>
      <c r="H4965" s="13">
        <v>4278.5</v>
      </c>
    </row>
    <row r="4966" spans="1:8" x14ac:dyDescent="0.25">
      <c r="A4966" s="10">
        <v>36799</v>
      </c>
      <c r="B4966" s="11" t="s">
        <v>8</v>
      </c>
      <c r="C4966" s="11" t="s">
        <v>9</v>
      </c>
      <c r="D4966" s="11" t="s">
        <v>10</v>
      </c>
      <c r="E4966" s="13" t="s">
        <v>13</v>
      </c>
      <c r="F4966" s="11" t="s">
        <v>161</v>
      </c>
      <c r="G4966" s="11" t="s">
        <v>581</v>
      </c>
      <c r="H4966" s="13">
        <v>1870</v>
      </c>
    </row>
    <row r="4967" spans="1:8" x14ac:dyDescent="0.25">
      <c r="A4967" s="10">
        <v>36799</v>
      </c>
      <c r="B4967" s="11" t="s">
        <v>8</v>
      </c>
      <c r="C4967" s="11" t="s">
        <v>9</v>
      </c>
      <c r="D4967" s="11" t="s">
        <v>10</v>
      </c>
      <c r="E4967" s="13" t="s">
        <v>13</v>
      </c>
      <c r="F4967" s="11" t="s">
        <v>161</v>
      </c>
      <c r="G4967" s="11" t="s">
        <v>162</v>
      </c>
      <c r="H4967" s="13">
        <v>2220.1999999999998</v>
      </c>
    </row>
    <row r="4968" spans="1:8" x14ac:dyDescent="0.25">
      <c r="A4968" s="10">
        <v>36799</v>
      </c>
      <c r="B4968" s="11" t="s">
        <v>8</v>
      </c>
      <c r="C4968" s="11" t="s">
        <v>9</v>
      </c>
      <c r="D4968" s="11" t="s">
        <v>10</v>
      </c>
      <c r="E4968" s="13" t="s">
        <v>13</v>
      </c>
      <c r="F4968" s="11" t="s">
        <v>161</v>
      </c>
      <c r="G4968" s="11" t="s">
        <v>582</v>
      </c>
      <c r="H4968" s="13">
        <v>1587.3</v>
      </c>
    </row>
    <row r="4969" spans="1:8" x14ac:dyDescent="0.25">
      <c r="A4969" s="10">
        <v>36799</v>
      </c>
      <c r="B4969" s="11" t="s">
        <v>8</v>
      </c>
      <c r="C4969" s="11" t="s">
        <v>9</v>
      </c>
      <c r="D4969" s="11" t="s">
        <v>10</v>
      </c>
      <c r="E4969" s="13" t="s">
        <v>13</v>
      </c>
      <c r="F4969" s="11" t="s">
        <v>161</v>
      </c>
      <c r="G4969" s="11" t="s">
        <v>167</v>
      </c>
      <c r="H4969" s="13">
        <v>8374.6</v>
      </c>
    </row>
    <row r="4970" spans="1:8" x14ac:dyDescent="0.25">
      <c r="A4970" s="10">
        <v>36799</v>
      </c>
      <c r="B4970" s="11" t="s">
        <v>8</v>
      </c>
      <c r="C4970" s="11" t="s">
        <v>9</v>
      </c>
      <c r="D4970" s="11" t="s">
        <v>10</v>
      </c>
      <c r="E4970" s="13" t="s">
        <v>13</v>
      </c>
      <c r="F4970" s="11" t="s">
        <v>571</v>
      </c>
      <c r="G4970" s="11" t="s">
        <v>364</v>
      </c>
      <c r="H4970" s="13">
        <v>830</v>
      </c>
    </row>
    <row r="4971" spans="1:8" x14ac:dyDescent="0.25">
      <c r="A4971" s="10">
        <v>36799</v>
      </c>
      <c r="B4971" s="11" t="s">
        <v>8</v>
      </c>
      <c r="C4971" s="11" t="s">
        <v>9</v>
      </c>
      <c r="D4971" s="11" t="s">
        <v>10</v>
      </c>
      <c r="E4971" s="13" t="s">
        <v>13</v>
      </c>
      <c r="F4971" s="11" t="s">
        <v>571</v>
      </c>
      <c r="G4971" s="11" t="s">
        <v>133</v>
      </c>
      <c r="H4971" s="13">
        <v>3799.9</v>
      </c>
    </row>
    <row r="4972" spans="1:8" x14ac:dyDescent="0.25">
      <c r="A4972" s="10">
        <v>36799</v>
      </c>
      <c r="B4972" s="11" t="s">
        <v>8</v>
      </c>
      <c r="C4972" s="11" t="s">
        <v>9</v>
      </c>
      <c r="D4972" s="11" t="s">
        <v>10</v>
      </c>
      <c r="E4972" s="13" t="s">
        <v>13</v>
      </c>
      <c r="F4972" s="11" t="s">
        <v>571</v>
      </c>
      <c r="G4972" s="11" t="s">
        <v>572</v>
      </c>
      <c r="H4972" s="13">
        <v>4669.1000000000004</v>
      </c>
    </row>
    <row r="4973" spans="1:8" x14ac:dyDescent="0.25">
      <c r="A4973" s="10">
        <v>36799</v>
      </c>
      <c r="B4973" s="11" t="s">
        <v>8</v>
      </c>
      <c r="C4973" s="11" t="s">
        <v>9</v>
      </c>
      <c r="D4973" s="11" t="s">
        <v>10</v>
      </c>
      <c r="E4973" s="13" t="s">
        <v>13</v>
      </c>
      <c r="F4973" s="11" t="s">
        <v>138</v>
      </c>
      <c r="G4973" s="11" t="s">
        <v>205</v>
      </c>
      <c r="H4973" s="13">
        <v>7716.8</v>
      </c>
    </row>
    <row r="4974" spans="1:8" x14ac:dyDescent="0.25">
      <c r="A4974" s="10">
        <v>36799</v>
      </c>
      <c r="B4974" s="11" t="s">
        <v>8</v>
      </c>
      <c r="C4974" s="11" t="s">
        <v>9</v>
      </c>
      <c r="D4974" s="11" t="s">
        <v>10</v>
      </c>
      <c r="E4974" s="13" t="s">
        <v>13</v>
      </c>
      <c r="F4974" s="11" t="s">
        <v>138</v>
      </c>
      <c r="G4974" s="11" t="s">
        <v>583</v>
      </c>
      <c r="H4974" s="13">
        <v>402.2</v>
      </c>
    </row>
    <row r="4975" spans="1:8" x14ac:dyDescent="0.25">
      <c r="A4975" s="10">
        <v>36799</v>
      </c>
      <c r="B4975" s="11" t="s">
        <v>8</v>
      </c>
      <c r="C4975" s="11" t="s">
        <v>9</v>
      </c>
      <c r="D4975" s="11" t="s">
        <v>10</v>
      </c>
      <c r="E4975" s="13" t="s">
        <v>13</v>
      </c>
      <c r="F4975" s="11" t="s">
        <v>138</v>
      </c>
      <c r="G4975" s="11" t="s">
        <v>584</v>
      </c>
      <c r="H4975" s="13">
        <v>505</v>
      </c>
    </row>
    <row r="4976" spans="1:8" x14ac:dyDescent="0.25">
      <c r="A4976" s="10">
        <v>36799</v>
      </c>
      <c r="B4976" s="11" t="s">
        <v>8</v>
      </c>
      <c r="C4976" s="11" t="s">
        <v>9</v>
      </c>
      <c r="D4976" s="11" t="s">
        <v>10</v>
      </c>
      <c r="E4976" s="13" t="s">
        <v>13</v>
      </c>
      <c r="F4976" s="11" t="s">
        <v>138</v>
      </c>
      <c r="G4976" s="11" t="s">
        <v>139</v>
      </c>
      <c r="H4976" s="13">
        <v>2899.5</v>
      </c>
    </row>
    <row r="4977" spans="1:8" x14ac:dyDescent="0.25">
      <c r="A4977" s="10">
        <v>36799</v>
      </c>
      <c r="B4977" s="11" t="s">
        <v>8</v>
      </c>
      <c r="C4977" s="11" t="s">
        <v>9</v>
      </c>
      <c r="D4977" s="11" t="s">
        <v>10</v>
      </c>
      <c r="E4977" s="13" t="s">
        <v>13</v>
      </c>
      <c r="F4977" s="11" t="s">
        <v>138</v>
      </c>
      <c r="G4977" s="11" t="s">
        <v>585</v>
      </c>
      <c r="H4977" s="13">
        <v>1410</v>
      </c>
    </row>
    <row r="4978" spans="1:8" x14ac:dyDescent="0.25">
      <c r="A4978" s="10">
        <v>36799</v>
      </c>
      <c r="B4978" s="11" t="s">
        <v>8</v>
      </c>
      <c r="C4978" s="11" t="s">
        <v>9</v>
      </c>
      <c r="D4978" s="11" t="s">
        <v>10</v>
      </c>
      <c r="E4978" s="13" t="s">
        <v>13</v>
      </c>
      <c r="F4978" s="11" t="s">
        <v>111</v>
      </c>
      <c r="G4978" s="11" t="s">
        <v>112</v>
      </c>
      <c r="H4978" s="13">
        <v>10561.6</v>
      </c>
    </row>
    <row r="4979" spans="1:8" x14ac:dyDescent="0.25">
      <c r="A4979" s="10">
        <v>36799</v>
      </c>
      <c r="B4979" s="11" t="s">
        <v>8</v>
      </c>
      <c r="C4979" s="11" t="s">
        <v>9</v>
      </c>
      <c r="D4979" s="11" t="s">
        <v>10</v>
      </c>
      <c r="E4979" s="13" t="s">
        <v>13</v>
      </c>
      <c r="F4979" s="11" t="s">
        <v>111</v>
      </c>
      <c r="G4979" s="11" t="s">
        <v>267</v>
      </c>
      <c r="H4979" s="13">
        <v>3703.1</v>
      </c>
    </row>
    <row r="4980" spans="1:8" x14ac:dyDescent="0.25">
      <c r="A4980" s="10">
        <v>36799</v>
      </c>
      <c r="B4980" s="11" t="s">
        <v>8</v>
      </c>
      <c r="C4980" s="11" t="s">
        <v>9</v>
      </c>
      <c r="D4980" s="11" t="s">
        <v>10</v>
      </c>
      <c r="E4980" s="13" t="s">
        <v>13</v>
      </c>
      <c r="F4980" s="11" t="s">
        <v>111</v>
      </c>
      <c r="G4980" s="11" t="s">
        <v>614</v>
      </c>
      <c r="H4980" s="13">
        <v>300</v>
      </c>
    </row>
    <row r="4981" spans="1:8" x14ac:dyDescent="0.25">
      <c r="A4981" s="10">
        <v>36799</v>
      </c>
      <c r="B4981" s="11" t="s">
        <v>8</v>
      </c>
      <c r="C4981" s="11" t="s">
        <v>9</v>
      </c>
      <c r="D4981" s="11" t="s">
        <v>10</v>
      </c>
      <c r="E4981" s="13" t="s">
        <v>13</v>
      </c>
      <c r="F4981" s="11" t="s">
        <v>111</v>
      </c>
      <c r="G4981" s="11" t="s">
        <v>356</v>
      </c>
      <c r="H4981" s="13">
        <v>1714.9</v>
      </c>
    </row>
    <row r="4982" spans="1:8" x14ac:dyDescent="0.25">
      <c r="A4982" s="10">
        <v>36799</v>
      </c>
      <c r="B4982" s="11" t="s">
        <v>8</v>
      </c>
      <c r="C4982" s="11" t="s">
        <v>9</v>
      </c>
      <c r="D4982" s="11" t="s">
        <v>10</v>
      </c>
      <c r="E4982" s="13" t="s">
        <v>13</v>
      </c>
      <c r="F4982" s="11" t="s">
        <v>111</v>
      </c>
      <c r="G4982" s="11" t="s">
        <v>586</v>
      </c>
      <c r="H4982" s="13">
        <v>725</v>
      </c>
    </row>
    <row r="4983" spans="1:8" x14ac:dyDescent="0.25">
      <c r="A4983" s="10">
        <v>36799</v>
      </c>
      <c r="B4983" s="11" t="s">
        <v>8</v>
      </c>
      <c r="C4983" s="11" t="s">
        <v>9</v>
      </c>
      <c r="D4983" s="11" t="s">
        <v>10</v>
      </c>
      <c r="E4983" s="13" t="s">
        <v>13</v>
      </c>
      <c r="F4983" s="11" t="s">
        <v>248</v>
      </c>
      <c r="G4983" s="11" t="s">
        <v>262</v>
      </c>
      <c r="H4983" s="13">
        <v>9774.9</v>
      </c>
    </row>
    <row r="4984" spans="1:8" x14ac:dyDescent="0.25">
      <c r="A4984" s="10">
        <v>36799</v>
      </c>
      <c r="B4984" s="11" t="s">
        <v>8</v>
      </c>
      <c r="C4984" s="11" t="s">
        <v>9</v>
      </c>
      <c r="D4984" s="11" t="s">
        <v>10</v>
      </c>
      <c r="E4984" s="13" t="s">
        <v>13</v>
      </c>
      <c r="F4984" s="11" t="s">
        <v>248</v>
      </c>
      <c r="G4984" s="11" t="s">
        <v>587</v>
      </c>
      <c r="H4984" s="13">
        <v>4660</v>
      </c>
    </row>
    <row r="4985" spans="1:8" x14ac:dyDescent="0.25">
      <c r="A4985" s="10">
        <v>36799</v>
      </c>
      <c r="B4985" s="11" t="s">
        <v>8</v>
      </c>
      <c r="C4985" s="11" t="s">
        <v>9</v>
      </c>
      <c r="D4985" s="11" t="s">
        <v>10</v>
      </c>
      <c r="E4985" s="13" t="s">
        <v>13</v>
      </c>
      <c r="F4985" s="11" t="s">
        <v>248</v>
      </c>
      <c r="G4985" s="11" t="s">
        <v>588</v>
      </c>
      <c r="H4985" s="13">
        <v>3896.2</v>
      </c>
    </row>
    <row r="4986" spans="1:8" x14ac:dyDescent="0.25">
      <c r="A4986" s="10">
        <v>36799</v>
      </c>
      <c r="B4986" s="11" t="s">
        <v>8</v>
      </c>
      <c r="C4986" s="11" t="s">
        <v>9</v>
      </c>
      <c r="D4986" s="11" t="s">
        <v>10</v>
      </c>
      <c r="E4986" s="13" t="s">
        <v>13</v>
      </c>
      <c r="F4986" s="11" t="s">
        <v>248</v>
      </c>
      <c r="G4986" s="11" t="s">
        <v>43</v>
      </c>
      <c r="H4986" s="13">
        <v>2481.4</v>
      </c>
    </row>
    <row r="4987" spans="1:8" x14ac:dyDescent="0.25">
      <c r="A4987" s="10">
        <v>36799</v>
      </c>
      <c r="B4987" s="11" t="s">
        <v>8</v>
      </c>
      <c r="C4987" s="11" t="s">
        <v>9</v>
      </c>
      <c r="D4987" s="11" t="s">
        <v>10</v>
      </c>
      <c r="E4987" s="13" t="s">
        <v>13</v>
      </c>
      <c r="F4987" s="11" t="s">
        <v>19</v>
      </c>
      <c r="G4987" s="11" t="s">
        <v>589</v>
      </c>
      <c r="H4987" s="13">
        <v>730</v>
      </c>
    </row>
    <row r="4988" spans="1:8" x14ac:dyDescent="0.25">
      <c r="A4988" s="10">
        <v>36799</v>
      </c>
      <c r="B4988" s="11" t="s">
        <v>8</v>
      </c>
      <c r="C4988" s="11" t="s">
        <v>9</v>
      </c>
      <c r="D4988" s="11" t="s">
        <v>10</v>
      </c>
      <c r="E4988" s="13" t="s">
        <v>13</v>
      </c>
      <c r="F4988" s="11" t="s">
        <v>19</v>
      </c>
      <c r="G4988" s="11" t="s">
        <v>573</v>
      </c>
      <c r="H4988" s="13">
        <v>18690.5</v>
      </c>
    </row>
    <row r="4989" spans="1:8" x14ac:dyDescent="0.25">
      <c r="A4989" s="10">
        <v>36799</v>
      </c>
      <c r="B4989" s="11" t="s">
        <v>8</v>
      </c>
      <c r="C4989" s="11" t="s">
        <v>9</v>
      </c>
      <c r="D4989" s="11" t="s">
        <v>10</v>
      </c>
      <c r="E4989" s="13" t="s">
        <v>13</v>
      </c>
      <c r="F4989" s="11" t="s">
        <v>19</v>
      </c>
      <c r="G4989" s="11" t="s">
        <v>590</v>
      </c>
      <c r="H4989" s="13">
        <v>810</v>
      </c>
    </row>
    <row r="4990" spans="1:8" x14ac:dyDescent="0.25">
      <c r="A4990" s="10">
        <v>36799</v>
      </c>
      <c r="B4990" s="11" t="s">
        <v>8</v>
      </c>
      <c r="C4990" s="11" t="s">
        <v>9</v>
      </c>
      <c r="D4990" s="11" t="s">
        <v>10</v>
      </c>
      <c r="E4990" s="13" t="s">
        <v>13</v>
      </c>
      <c r="F4990" s="11" t="s">
        <v>19</v>
      </c>
      <c r="G4990" s="11" t="s">
        <v>574</v>
      </c>
      <c r="H4990" s="13">
        <v>14773.2</v>
      </c>
    </row>
    <row r="4991" spans="1:8" x14ac:dyDescent="0.25">
      <c r="A4991" s="10">
        <v>36799</v>
      </c>
      <c r="B4991" s="11" t="s">
        <v>8</v>
      </c>
      <c r="C4991" s="11" t="s">
        <v>9</v>
      </c>
      <c r="D4991" s="11" t="s">
        <v>10</v>
      </c>
      <c r="E4991" s="13" t="s">
        <v>13</v>
      </c>
      <c r="F4991" s="11" t="s">
        <v>19</v>
      </c>
      <c r="G4991" s="11" t="s">
        <v>21</v>
      </c>
      <c r="H4991" s="13">
        <v>2285</v>
      </c>
    </row>
    <row r="4992" spans="1:8" x14ac:dyDescent="0.25">
      <c r="A4992" s="10">
        <v>36799</v>
      </c>
      <c r="B4992" s="11" t="s">
        <v>8</v>
      </c>
      <c r="C4992" s="11" t="s">
        <v>9</v>
      </c>
      <c r="D4992" s="11" t="s">
        <v>10</v>
      </c>
      <c r="E4992" s="13" t="s">
        <v>13</v>
      </c>
      <c r="F4992" s="11" t="s">
        <v>591</v>
      </c>
      <c r="G4992" s="11" t="s">
        <v>608</v>
      </c>
      <c r="H4992" s="13">
        <v>475</v>
      </c>
    </row>
    <row r="4993" spans="1:8" x14ac:dyDescent="0.25">
      <c r="A4993" s="10">
        <v>36799</v>
      </c>
      <c r="B4993" s="11" t="s">
        <v>8</v>
      </c>
      <c r="C4993" s="11" t="s">
        <v>9</v>
      </c>
      <c r="D4993" s="11" t="s">
        <v>10</v>
      </c>
      <c r="E4993" s="13" t="s">
        <v>13</v>
      </c>
      <c r="F4993" s="11" t="s">
        <v>591</v>
      </c>
      <c r="G4993" s="11" t="s">
        <v>592</v>
      </c>
      <c r="H4993" s="13">
        <v>1960</v>
      </c>
    </row>
    <row r="4994" spans="1:8" x14ac:dyDescent="0.25">
      <c r="A4994" s="10">
        <v>36799</v>
      </c>
      <c r="B4994" s="11" t="s">
        <v>8</v>
      </c>
      <c r="C4994" s="11" t="s">
        <v>9</v>
      </c>
      <c r="D4994" s="11" t="s">
        <v>10</v>
      </c>
      <c r="E4994" s="13" t="s">
        <v>13</v>
      </c>
      <c r="F4994" s="11" t="s">
        <v>34</v>
      </c>
      <c r="G4994" s="11" t="s">
        <v>593</v>
      </c>
      <c r="H4994" s="13">
        <v>107.5</v>
      </c>
    </row>
    <row r="4995" spans="1:8" x14ac:dyDescent="0.25">
      <c r="A4995" s="10">
        <v>36799</v>
      </c>
      <c r="B4995" s="11" t="s">
        <v>8</v>
      </c>
      <c r="C4995" s="11" t="s">
        <v>9</v>
      </c>
      <c r="D4995" s="11" t="s">
        <v>10</v>
      </c>
      <c r="E4995" s="13" t="s">
        <v>13</v>
      </c>
      <c r="F4995" s="11" t="s">
        <v>34</v>
      </c>
      <c r="G4995" s="11" t="s">
        <v>171</v>
      </c>
      <c r="H4995" s="13">
        <v>2046.9</v>
      </c>
    </row>
    <row r="4996" spans="1:8" x14ac:dyDescent="0.25">
      <c r="A4996" s="10">
        <v>36799</v>
      </c>
      <c r="B4996" s="11" t="s">
        <v>8</v>
      </c>
      <c r="C4996" s="11" t="s">
        <v>9</v>
      </c>
      <c r="D4996" s="11" t="s">
        <v>10</v>
      </c>
      <c r="E4996" s="13" t="s">
        <v>13</v>
      </c>
      <c r="F4996" s="11" t="s">
        <v>34</v>
      </c>
      <c r="G4996" s="11" t="s">
        <v>57</v>
      </c>
      <c r="H4996" s="13">
        <v>2974.9</v>
      </c>
    </row>
    <row r="4997" spans="1:8" x14ac:dyDescent="0.25">
      <c r="A4997" s="10">
        <v>36799</v>
      </c>
      <c r="B4997" s="11" t="s">
        <v>8</v>
      </c>
      <c r="C4997" s="11" t="s">
        <v>9</v>
      </c>
      <c r="D4997" s="11" t="s">
        <v>10</v>
      </c>
      <c r="E4997" s="13" t="s">
        <v>13</v>
      </c>
      <c r="F4997" s="11" t="s">
        <v>34</v>
      </c>
      <c r="G4997" s="11" t="s">
        <v>47</v>
      </c>
      <c r="H4997" s="13">
        <v>2473.1</v>
      </c>
    </row>
    <row r="4998" spans="1:8" x14ac:dyDescent="0.25">
      <c r="A4998" s="10">
        <v>36799</v>
      </c>
      <c r="B4998" s="11" t="s">
        <v>8</v>
      </c>
      <c r="C4998" s="11" t="s">
        <v>9</v>
      </c>
      <c r="D4998" s="11" t="s">
        <v>10</v>
      </c>
      <c r="E4998" s="13" t="s">
        <v>13</v>
      </c>
      <c r="F4998" s="11" t="s">
        <v>34</v>
      </c>
      <c r="G4998" s="11" t="s">
        <v>36</v>
      </c>
      <c r="H4998" s="13">
        <v>9572.6</v>
      </c>
    </row>
    <row r="4999" spans="1:8" x14ac:dyDescent="0.25">
      <c r="A4999" s="10">
        <v>36799</v>
      </c>
      <c r="B4999" s="11" t="s">
        <v>8</v>
      </c>
      <c r="C4999" s="11" t="s">
        <v>9</v>
      </c>
      <c r="D4999" s="11" t="s">
        <v>10</v>
      </c>
      <c r="E4999" s="13" t="s">
        <v>13</v>
      </c>
      <c r="F4999" s="11" t="s">
        <v>42</v>
      </c>
      <c r="G4999" s="11" t="s">
        <v>594</v>
      </c>
      <c r="H4999" s="13">
        <v>5299.2</v>
      </c>
    </row>
    <row r="5000" spans="1:8" x14ac:dyDescent="0.25">
      <c r="A5000" s="10">
        <v>36799</v>
      </c>
      <c r="B5000" s="11" t="s">
        <v>8</v>
      </c>
      <c r="C5000" s="11" t="s">
        <v>9</v>
      </c>
      <c r="D5000" s="11" t="s">
        <v>10</v>
      </c>
      <c r="E5000" s="13" t="s">
        <v>13</v>
      </c>
      <c r="F5000" s="11" t="s">
        <v>42</v>
      </c>
      <c r="G5000" s="11" t="s">
        <v>595</v>
      </c>
      <c r="H5000" s="13">
        <v>3996</v>
      </c>
    </row>
    <row r="5001" spans="1:8" x14ac:dyDescent="0.25">
      <c r="A5001" s="10">
        <v>36799</v>
      </c>
      <c r="B5001" s="11" t="s">
        <v>8</v>
      </c>
      <c r="C5001" s="11" t="s">
        <v>9</v>
      </c>
      <c r="D5001" s="11" t="s">
        <v>10</v>
      </c>
      <c r="E5001" s="13" t="s">
        <v>13</v>
      </c>
      <c r="F5001" s="11" t="s">
        <v>14</v>
      </c>
      <c r="G5001" s="11" t="s">
        <v>94</v>
      </c>
      <c r="H5001" s="13">
        <v>4500.3</v>
      </c>
    </row>
    <row r="5002" spans="1:8" x14ac:dyDescent="0.25">
      <c r="A5002" s="10">
        <v>36799</v>
      </c>
      <c r="B5002" s="11" t="s">
        <v>8</v>
      </c>
      <c r="C5002" s="11" t="s">
        <v>9</v>
      </c>
      <c r="D5002" s="11" t="s">
        <v>10</v>
      </c>
      <c r="E5002" s="13" t="s">
        <v>13</v>
      </c>
      <c r="F5002" s="11" t="s">
        <v>14</v>
      </c>
      <c r="G5002" s="11" t="s">
        <v>596</v>
      </c>
      <c r="H5002" s="13">
        <v>7972</v>
      </c>
    </row>
    <row r="5003" spans="1:8" x14ac:dyDescent="0.25">
      <c r="A5003" s="10">
        <v>36799</v>
      </c>
      <c r="B5003" s="11" t="s">
        <v>8</v>
      </c>
      <c r="C5003" s="11" t="s">
        <v>9</v>
      </c>
      <c r="D5003" s="11" t="s">
        <v>10</v>
      </c>
      <c r="E5003" s="13" t="s">
        <v>13</v>
      </c>
      <c r="F5003" s="11" t="s">
        <v>14</v>
      </c>
      <c r="G5003" s="11" t="s">
        <v>597</v>
      </c>
      <c r="H5003" s="13">
        <v>1700</v>
      </c>
    </row>
    <row r="5004" spans="1:8" x14ac:dyDescent="0.25">
      <c r="A5004" s="10">
        <v>36799</v>
      </c>
      <c r="B5004" s="11" t="s">
        <v>8</v>
      </c>
      <c r="C5004" s="11" t="s">
        <v>9</v>
      </c>
      <c r="D5004" s="11" t="s">
        <v>10</v>
      </c>
      <c r="E5004" s="13" t="s">
        <v>13</v>
      </c>
      <c r="F5004" s="11" t="s">
        <v>11</v>
      </c>
      <c r="G5004" s="11" t="s">
        <v>598</v>
      </c>
      <c r="H5004" s="13">
        <v>4582.3</v>
      </c>
    </row>
    <row r="5005" spans="1:8" x14ac:dyDescent="0.25">
      <c r="A5005" s="10">
        <v>36799</v>
      </c>
      <c r="B5005" s="11" t="s">
        <v>8</v>
      </c>
      <c r="C5005" s="11" t="s">
        <v>9</v>
      </c>
      <c r="D5005" s="11" t="s">
        <v>10</v>
      </c>
      <c r="E5005" s="13" t="s">
        <v>13</v>
      </c>
      <c r="F5005" s="11" t="s">
        <v>11</v>
      </c>
      <c r="G5005" s="11" t="s">
        <v>150</v>
      </c>
      <c r="H5005" s="13">
        <v>20841.3</v>
      </c>
    </row>
    <row r="5006" spans="1:8" x14ac:dyDescent="0.25">
      <c r="A5006" s="10">
        <v>36799</v>
      </c>
      <c r="B5006" s="11" t="s">
        <v>8</v>
      </c>
      <c r="C5006" s="11" t="s">
        <v>9</v>
      </c>
      <c r="D5006" s="11" t="s">
        <v>10</v>
      </c>
      <c r="E5006" s="13" t="s">
        <v>13</v>
      </c>
      <c r="F5006" s="11" t="s">
        <v>11</v>
      </c>
      <c r="G5006" s="11" t="s">
        <v>576</v>
      </c>
      <c r="H5006" s="13">
        <v>34083.4</v>
      </c>
    </row>
    <row r="5007" spans="1:8" x14ac:dyDescent="0.25">
      <c r="A5007" s="10">
        <v>36799</v>
      </c>
      <c r="B5007" s="11" t="s">
        <v>8</v>
      </c>
      <c r="C5007" s="11" t="s">
        <v>9</v>
      </c>
      <c r="D5007" s="11" t="s">
        <v>10</v>
      </c>
      <c r="E5007" s="13" t="s">
        <v>13</v>
      </c>
      <c r="F5007" s="11" t="s">
        <v>126</v>
      </c>
      <c r="G5007" s="11" t="s">
        <v>599</v>
      </c>
      <c r="H5007" s="13">
        <v>3654.5</v>
      </c>
    </row>
    <row r="5008" spans="1:8" x14ac:dyDescent="0.25">
      <c r="A5008" s="10">
        <v>36799</v>
      </c>
      <c r="B5008" s="11" t="s">
        <v>8</v>
      </c>
      <c r="C5008" s="11" t="s">
        <v>9</v>
      </c>
      <c r="D5008" s="11" t="s">
        <v>10</v>
      </c>
      <c r="E5008" s="13" t="s">
        <v>13</v>
      </c>
      <c r="F5008" s="11" t="s">
        <v>126</v>
      </c>
      <c r="G5008" s="11" t="s">
        <v>613</v>
      </c>
      <c r="H5008" s="13">
        <v>100</v>
      </c>
    </row>
    <row r="5009" spans="1:8" x14ac:dyDescent="0.25">
      <c r="A5009" s="10">
        <v>36799</v>
      </c>
      <c r="B5009" s="11" t="s">
        <v>8</v>
      </c>
      <c r="C5009" s="11" t="s">
        <v>9</v>
      </c>
      <c r="D5009" s="11" t="s">
        <v>10</v>
      </c>
      <c r="E5009" s="13" t="s">
        <v>13</v>
      </c>
      <c r="F5009" s="11" t="s">
        <v>126</v>
      </c>
      <c r="G5009" s="11" t="s">
        <v>570</v>
      </c>
      <c r="H5009" s="13">
        <v>1460</v>
      </c>
    </row>
    <row r="5010" spans="1:8" x14ac:dyDescent="0.25">
      <c r="A5010" s="10">
        <v>36799</v>
      </c>
      <c r="B5010" s="11" t="s">
        <v>8</v>
      </c>
      <c r="C5010" s="11" t="s">
        <v>9</v>
      </c>
      <c r="D5010" s="11" t="s">
        <v>10</v>
      </c>
      <c r="E5010" s="13" t="s">
        <v>188</v>
      </c>
      <c r="F5010" s="11" t="s">
        <v>188</v>
      </c>
      <c r="G5010" s="11" t="s">
        <v>601</v>
      </c>
      <c r="H5010" s="13">
        <v>550</v>
      </c>
    </row>
    <row r="5011" spans="1:8" x14ac:dyDescent="0.25">
      <c r="A5011" s="10">
        <v>36799</v>
      </c>
      <c r="B5011" s="11" t="s">
        <v>8</v>
      </c>
      <c r="C5011" s="11" t="s">
        <v>9</v>
      </c>
      <c r="D5011" s="11" t="s">
        <v>10</v>
      </c>
      <c r="E5011" s="13" t="s">
        <v>188</v>
      </c>
      <c r="F5011" s="11" t="s">
        <v>188</v>
      </c>
      <c r="G5011" s="11" t="s">
        <v>602</v>
      </c>
      <c r="H5011" s="13">
        <v>2835</v>
      </c>
    </row>
    <row r="5012" spans="1:8" x14ac:dyDescent="0.25">
      <c r="A5012" s="10">
        <v>36799</v>
      </c>
      <c r="B5012" s="11" t="s">
        <v>8</v>
      </c>
      <c r="C5012" s="11" t="s">
        <v>9</v>
      </c>
      <c r="D5012" s="11" t="s">
        <v>10</v>
      </c>
      <c r="E5012" s="13" t="s">
        <v>188</v>
      </c>
      <c r="F5012" s="11" t="s">
        <v>188</v>
      </c>
      <c r="G5012" s="11" t="s">
        <v>187</v>
      </c>
      <c r="H5012" s="13">
        <v>6273</v>
      </c>
    </row>
    <row r="5013" spans="1:8" x14ac:dyDescent="0.25">
      <c r="A5013" s="10">
        <v>36799</v>
      </c>
      <c r="B5013" s="11" t="s">
        <v>8</v>
      </c>
      <c r="C5013" s="11" t="s">
        <v>463</v>
      </c>
      <c r="D5013" s="11" t="s">
        <v>464</v>
      </c>
      <c r="E5013" s="13" t="s">
        <v>89</v>
      </c>
      <c r="F5013" s="11" t="s">
        <v>102</v>
      </c>
      <c r="G5013" s="11" t="s">
        <v>103</v>
      </c>
      <c r="H5013" s="13">
        <v>340</v>
      </c>
    </row>
    <row r="5014" spans="1:8" x14ac:dyDescent="0.25">
      <c r="A5014" s="10">
        <v>36799</v>
      </c>
      <c r="B5014" s="11" t="s">
        <v>8</v>
      </c>
      <c r="C5014" s="11" t="s">
        <v>463</v>
      </c>
      <c r="D5014" s="11" t="s">
        <v>464</v>
      </c>
      <c r="E5014" s="13" t="s">
        <v>13</v>
      </c>
      <c r="F5014" s="11" t="s">
        <v>71</v>
      </c>
      <c r="G5014" s="11" t="s">
        <v>200</v>
      </c>
      <c r="H5014" s="13">
        <v>525</v>
      </c>
    </row>
    <row r="5015" spans="1:8" x14ac:dyDescent="0.25">
      <c r="A5015" s="10">
        <v>36799</v>
      </c>
      <c r="B5015" s="11" t="s">
        <v>8</v>
      </c>
      <c r="C5015" s="11" t="s">
        <v>463</v>
      </c>
      <c r="D5015" s="11" t="s">
        <v>464</v>
      </c>
      <c r="E5015" s="13" t="s">
        <v>13</v>
      </c>
      <c r="F5015" s="11" t="s">
        <v>248</v>
      </c>
      <c r="G5015" s="11" t="s">
        <v>262</v>
      </c>
      <c r="H5015" s="13">
        <v>135</v>
      </c>
    </row>
    <row r="5016" spans="1:8" x14ac:dyDescent="0.25">
      <c r="A5016" s="10">
        <v>36799</v>
      </c>
      <c r="B5016" s="11" t="s">
        <v>97</v>
      </c>
      <c r="C5016" s="11" t="s">
        <v>98</v>
      </c>
      <c r="D5016" s="11" t="s">
        <v>239</v>
      </c>
      <c r="E5016" s="13" t="s">
        <v>188</v>
      </c>
      <c r="F5016" s="11" t="s">
        <v>188</v>
      </c>
      <c r="G5016" s="11" t="s">
        <v>602</v>
      </c>
      <c r="H5016" s="13">
        <v>180</v>
      </c>
    </row>
    <row r="5017" spans="1:8" x14ac:dyDescent="0.25">
      <c r="A5017" s="10">
        <v>36799</v>
      </c>
      <c r="B5017" s="11" t="s">
        <v>97</v>
      </c>
      <c r="C5017" s="11" t="s">
        <v>98</v>
      </c>
      <c r="D5017" s="11" t="s">
        <v>462</v>
      </c>
      <c r="E5017" s="13" t="s">
        <v>13</v>
      </c>
      <c r="F5017" s="11" t="s">
        <v>126</v>
      </c>
      <c r="G5017" s="11" t="s">
        <v>570</v>
      </c>
      <c r="H5017" s="13">
        <v>587.9</v>
      </c>
    </row>
    <row r="5018" spans="1:8" x14ac:dyDescent="0.25">
      <c r="A5018" s="10">
        <v>36799</v>
      </c>
      <c r="B5018" s="11" t="s">
        <v>97</v>
      </c>
      <c r="C5018" s="11" t="s">
        <v>98</v>
      </c>
      <c r="D5018" s="11" t="s">
        <v>467</v>
      </c>
      <c r="E5018" s="13" t="s">
        <v>89</v>
      </c>
      <c r="F5018" s="11" t="s">
        <v>90</v>
      </c>
      <c r="G5018" s="11" t="s">
        <v>90</v>
      </c>
      <c r="H5018" s="13">
        <v>250</v>
      </c>
    </row>
    <row r="5019" spans="1:8" x14ac:dyDescent="0.25">
      <c r="A5019" s="10">
        <v>36799</v>
      </c>
      <c r="B5019" s="11" t="s">
        <v>97</v>
      </c>
      <c r="C5019" s="11" t="s">
        <v>98</v>
      </c>
      <c r="D5019" s="11" t="s">
        <v>123</v>
      </c>
      <c r="E5019" s="13" t="s">
        <v>13</v>
      </c>
      <c r="F5019" s="11" t="s">
        <v>14</v>
      </c>
      <c r="G5019" s="11" t="s">
        <v>94</v>
      </c>
      <c r="H5019" s="13">
        <v>150</v>
      </c>
    </row>
    <row r="5020" spans="1:8" x14ac:dyDescent="0.25">
      <c r="A5020" s="10">
        <v>36799</v>
      </c>
      <c r="B5020" s="11" t="s">
        <v>97</v>
      </c>
      <c r="C5020" s="11" t="s">
        <v>98</v>
      </c>
      <c r="D5020" s="11" t="s">
        <v>1105</v>
      </c>
      <c r="E5020" s="13" t="s">
        <v>13</v>
      </c>
      <c r="F5020" s="11" t="s">
        <v>71</v>
      </c>
      <c r="G5020" s="11" t="s">
        <v>230</v>
      </c>
      <c r="H5020" s="13">
        <v>111.3</v>
      </c>
    </row>
    <row r="5021" spans="1:8" x14ac:dyDescent="0.25">
      <c r="A5021" s="10">
        <v>36799</v>
      </c>
      <c r="B5021" s="11" t="s">
        <v>97</v>
      </c>
      <c r="C5021" s="11" t="s">
        <v>67</v>
      </c>
      <c r="D5021" s="11" t="s">
        <v>500</v>
      </c>
      <c r="E5021" s="13" t="s">
        <v>13</v>
      </c>
      <c r="F5021" s="11" t="s">
        <v>19</v>
      </c>
      <c r="G5021" s="11" t="s">
        <v>574</v>
      </c>
      <c r="H5021" s="13">
        <v>100</v>
      </c>
    </row>
    <row r="5022" spans="1:8" x14ac:dyDescent="0.25">
      <c r="A5022" s="10">
        <v>36799</v>
      </c>
      <c r="B5022" s="11" t="s">
        <v>97</v>
      </c>
      <c r="C5022" s="11" t="s">
        <v>67</v>
      </c>
      <c r="D5022" s="11" t="s">
        <v>499</v>
      </c>
      <c r="E5022" s="13" t="s">
        <v>13</v>
      </c>
      <c r="F5022" s="11" t="s">
        <v>11</v>
      </c>
      <c r="G5022" s="11" t="s">
        <v>150</v>
      </c>
      <c r="H5022" s="13">
        <v>403.2</v>
      </c>
    </row>
    <row r="5023" spans="1:8" x14ac:dyDescent="0.25">
      <c r="A5023" s="10">
        <v>36799</v>
      </c>
      <c r="B5023" s="11" t="s">
        <v>97</v>
      </c>
      <c r="C5023" s="11" t="s">
        <v>67</v>
      </c>
      <c r="D5023" s="11" t="s">
        <v>499</v>
      </c>
      <c r="E5023" s="13" t="s">
        <v>13</v>
      </c>
      <c r="F5023" s="11" t="s">
        <v>11</v>
      </c>
      <c r="G5023" s="11" t="s">
        <v>576</v>
      </c>
      <c r="H5023" s="13">
        <v>391.6</v>
      </c>
    </row>
    <row r="5024" spans="1:8" x14ac:dyDescent="0.25">
      <c r="A5024" s="10">
        <v>36799</v>
      </c>
      <c r="B5024" s="11" t="s">
        <v>97</v>
      </c>
      <c r="C5024" s="11" t="s">
        <v>67</v>
      </c>
      <c r="D5024" s="11" t="s">
        <v>502</v>
      </c>
      <c r="E5024" s="13" t="s">
        <v>13</v>
      </c>
      <c r="F5024" s="11" t="s">
        <v>11</v>
      </c>
      <c r="G5024" s="11" t="s">
        <v>150</v>
      </c>
      <c r="H5024" s="13">
        <v>285</v>
      </c>
    </row>
    <row r="5025" spans="1:8" x14ac:dyDescent="0.25">
      <c r="A5025" s="10">
        <v>36799</v>
      </c>
      <c r="B5025" s="11" t="s">
        <v>97</v>
      </c>
      <c r="C5025" s="11" t="s">
        <v>130</v>
      </c>
      <c r="D5025" s="11" t="s">
        <v>288</v>
      </c>
      <c r="E5025" s="13" t="s">
        <v>13</v>
      </c>
      <c r="F5025" s="11" t="s">
        <v>11</v>
      </c>
      <c r="G5025" s="11" t="s">
        <v>576</v>
      </c>
      <c r="H5025" s="13">
        <v>616.70000000000005</v>
      </c>
    </row>
    <row r="5026" spans="1:8" x14ac:dyDescent="0.25">
      <c r="A5026" s="10">
        <v>36799</v>
      </c>
      <c r="B5026" s="11" t="s">
        <v>97</v>
      </c>
      <c r="C5026" s="11" t="s">
        <v>130</v>
      </c>
      <c r="D5026" s="11" t="s">
        <v>466</v>
      </c>
      <c r="E5026" s="13" t="s">
        <v>13</v>
      </c>
      <c r="F5026" s="11" t="s">
        <v>138</v>
      </c>
      <c r="G5026" s="11" t="s">
        <v>585</v>
      </c>
      <c r="H5026" s="13">
        <v>500</v>
      </c>
    </row>
    <row r="5027" spans="1:8" x14ac:dyDescent="0.25">
      <c r="A5027" s="10">
        <v>36799</v>
      </c>
      <c r="B5027" s="11" t="s">
        <v>97</v>
      </c>
      <c r="C5027" s="11" t="s">
        <v>192</v>
      </c>
      <c r="D5027" s="11" t="s">
        <v>193</v>
      </c>
      <c r="E5027" s="13" t="s">
        <v>13</v>
      </c>
      <c r="F5027" s="11" t="s">
        <v>11</v>
      </c>
      <c r="G5027" s="11" t="s">
        <v>150</v>
      </c>
      <c r="H5027" s="13">
        <v>175</v>
      </c>
    </row>
    <row r="5028" spans="1:8" x14ac:dyDescent="0.25">
      <c r="A5028" s="10">
        <v>36830</v>
      </c>
      <c r="B5028" s="11" t="s">
        <v>8</v>
      </c>
      <c r="C5028" s="11" t="s">
        <v>67</v>
      </c>
      <c r="D5028" s="11" t="s">
        <v>459</v>
      </c>
      <c r="E5028" s="13" t="s">
        <v>89</v>
      </c>
      <c r="F5028" s="11" t="s">
        <v>577</v>
      </c>
      <c r="G5028" s="11" t="s">
        <v>609</v>
      </c>
      <c r="H5028" s="13">
        <v>135</v>
      </c>
    </row>
    <row r="5029" spans="1:8" x14ac:dyDescent="0.25">
      <c r="A5029" s="10">
        <v>36830</v>
      </c>
      <c r="B5029" s="11" t="s">
        <v>8</v>
      </c>
      <c r="C5029" s="11" t="s">
        <v>67</v>
      </c>
      <c r="D5029" s="11" t="s">
        <v>455</v>
      </c>
      <c r="E5029" s="13" t="s">
        <v>13</v>
      </c>
      <c r="F5029" s="11" t="s">
        <v>126</v>
      </c>
      <c r="G5029" s="11" t="s">
        <v>570</v>
      </c>
      <c r="H5029" s="13">
        <v>315</v>
      </c>
    </row>
    <row r="5030" spans="1:8" x14ac:dyDescent="0.25">
      <c r="A5030" s="10">
        <v>36830</v>
      </c>
      <c r="B5030" s="11" t="s">
        <v>8</v>
      </c>
      <c r="C5030" s="11" t="s">
        <v>67</v>
      </c>
      <c r="D5030" s="11" t="s">
        <v>456</v>
      </c>
      <c r="E5030" s="13" t="s">
        <v>13</v>
      </c>
      <c r="F5030" s="11" t="s">
        <v>11</v>
      </c>
      <c r="G5030" s="11" t="s">
        <v>150</v>
      </c>
      <c r="H5030" s="13">
        <v>962</v>
      </c>
    </row>
    <row r="5031" spans="1:8" x14ac:dyDescent="0.25">
      <c r="A5031" s="10">
        <v>36830</v>
      </c>
      <c r="B5031" s="11" t="s">
        <v>8</v>
      </c>
      <c r="C5031" s="11" t="s">
        <v>67</v>
      </c>
      <c r="D5031" s="11" t="s">
        <v>68</v>
      </c>
      <c r="E5031" s="13" t="s">
        <v>13</v>
      </c>
      <c r="F5031" s="11" t="s">
        <v>161</v>
      </c>
      <c r="G5031" s="11" t="s">
        <v>167</v>
      </c>
      <c r="H5031" s="13">
        <v>100</v>
      </c>
    </row>
    <row r="5032" spans="1:8" x14ac:dyDescent="0.25">
      <c r="A5032" s="10">
        <v>36830</v>
      </c>
      <c r="B5032" s="11" t="s">
        <v>8</v>
      </c>
      <c r="C5032" s="11" t="s">
        <v>67</v>
      </c>
      <c r="D5032" s="11" t="s">
        <v>68</v>
      </c>
      <c r="E5032" s="13" t="s">
        <v>13</v>
      </c>
      <c r="F5032" s="11" t="s">
        <v>19</v>
      </c>
      <c r="G5032" s="11" t="s">
        <v>573</v>
      </c>
      <c r="H5032" s="13">
        <v>4364</v>
      </c>
    </row>
    <row r="5033" spans="1:8" x14ac:dyDescent="0.25">
      <c r="A5033" s="10">
        <v>36830</v>
      </c>
      <c r="B5033" s="11" t="s">
        <v>8</v>
      </c>
      <c r="C5033" s="11" t="s">
        <v>67</v>
      </c>
      <c r="D5033" s="11" t="s">
        <v>68</v>
      </c>
      <c r="E5033" s="13" t="s">
        <v>13</v>
      </c>
      <c r="F5033" s="11" t="s">
        <v>34</v>
      </c>
      <c r="G5033" s="11" t="s">
        <v>36</v>
      </c>
      <c r="H5033" s="13">
        <v>350</v>
      </c>
    </row>
    <row r="5034" spans="1:8" x14ac:dyDescent="0.25">
      <c r="A5034" s="10">
        <v>36830</v>
      </c>
      <c r="B5034" s="11" t="s">
        <v>8</v>
      </c>
      <c r="C5034" s="11" t="s">
        <v>67</v>
      </c>
      <c r="D5034" s="11" t="s">
        <v>68</v>
      </c>
      <c r="E5034" s="13" t="s">
        <v>13</v>
      </c>
      <c r="F5034" s="11" t="s">
        <v>11</v>
      </c>
      <c r="G5034" s="11" t="s">
        <v>576</v>
      </c>
      <c r="H5034" s="13">
        <v>1469.6</v>
      </c>
    </row>
    <row r="5035" spans="1:8" x14ac:dyDescent="0.25">
      <c r="A5035" s="10">
        <v>36830</v>
      </c>
      <c r="B5035" s="11" t="s">
        <v>8</v>
      </c>
      <c r="C5035" s="11" t="s">
        <v>67</v>
      </c>
      <c r="D5035" s="11" t="s">
        <v>468</v>
      </c>
      <c r="E5035" s="13" t="s">
        <v>13</v>
      </c>
      <c r="F5035" s="11" t="s">
        <v>138</v>
      </c>
      <c r="G5035" s="11" t="s">
        <v>139</v>
      </c>
      <c r="H5035" s="13">
        <v>563.70000000000005</v>
      </c>
    </row>
    <row r="5036" spans="1:8" x14ac:dyDescent="0.25">
      <c r="A5036" s="10">
        <v>36830</v>
      </c>
      <c r="B5036" s="11" t="s">
        <v>8</v>
      </c>
      <c r="C5036" s="11" t="s">
        <v>67</v>
      </c>
      <c r="D5036" s="11" t="s">
        <v>1104</v>
      </c>
      <c r="E5036" s="13" t="s">
        <v>13</v>
      </c>
      <c r="F5036" s="11" t="s">
        <v>11</v>
      </c>
      <c r="G5036" s="11" t="s">
        <v>576</v>
      </c>
      <c r="H5036" s="13">
        <v>100</v>
      </c>
    </row>
    <row r="5037" spans="1:8" x14ac:dyDescent="0.25">
      <c r="A5037" s="10">
        <v>36830</v>
      </c>
      <c r="B5037" s="11" t="s">
        <v>8</v>
      </c>
      <c r="C5037" s="11" t="s">
        <v>67</v>
      </c>
      <c r="D5037" s="11" t="s">
        <v>457</v>
      </c>
      <c r="E5037" s="13" t="s">
        <v>13</v>
      </c>
      <c r="F5037" s="11" t="s">
        <v>126</v>
      </c>
      <c r="G5037" s="11" t="s">
        <v>570</v>
      </c>
      <c r="H5037" s="13">
        <v>475</v>
      </c>
    </row>
    <row r="5038" spans="1:8" x14ac:dyDescent="0.25">
      <c r="A5038" s="10">
        <v>36830</v>
      </c>
      <c r="B5038" s="11" t="s">
        <v>8</v>
      </c>
      <c r="C5038" s="11" t="s">
        <v>67</v>
      </c>
      <c r="D5038" s="11" t="s">
        <v>501</v>
      </c>
      <c r="E5038" s="13" t="s">
        <v>13</v>
      </c>
      <c r="F5038" s="11" t="s">
        <v>11</v>
      </c>
      <c r="G5038" s="11" t="s">
        <v>576</v>
      </c>
      <c r="H5038" s="13">
        <v>160</v>
      </c>
    </row>
    <row r="5039" spans="1:8" x14ac:dyDescent="0.25">
      <c r="A5039" s="10">
        <v>36830</v>
      </c>
      <c r="B5039" s="11" t="s">
        <v>8</v>
      </c>
      <c r="C5039" s="11" t="s">
        <v>67</v>
      </c>
      <c r="D5039" s="11" t="s">
        <v>328</v>
      </c>
      <c r="E5039" s="13" t="s">
        <v>13</v>
      </c>
      <c r="F5039" s="11" t="s">
        <v>71</v>
      </c>
      <c r="G5039" s="11" t="s">
        <v>69</v>
      </c>
      <c r="H5039" s="13">
        <v>664.4</v>
      </c>
    </row>
    <row r="5040" spans="1:8" x14ac:dyDescent="0.25">
      <c r="A5040" s="10">
        <v>36830</v>
      </c>
      <c r="B5040" s="11" t="s">
        <v>8</v>
      </c>
      <c r="C5040" s="11" t="s">
        <v>67</v>
      </c>
      <c r="D5040" s="11" t="s">
        <v>328</v>
      </c>
      <c r="E5040" s="13" t="s">
        <v>13</v>
      </c>
      <c r="F5040" s="11" t="s">
        <v>161</v>
      </c>
      <c r="G5040" s="11" t="s">
        <v>581</v>
      </c>
      <c r="H5040" s="13">
        <v>224</v>
      </c>
    </row>
    <row r="5041" spans="1:8" x14ac:dyDescent="0.25">
      <c r="A5041" s="10">
        <v>36830</v>
      </c>
      <c r="B5041" s="11" t="s">
        <v>8</v>
      </c>
      <c r="C5041" s="11" t="s">
        <v>67</v>
      </c>
      <c r="D5041" s="11" t="s">
        <v>328</v>
      </c>
      <c r="E5041" s="13" t="s">
        <v>13</v>
      </c>
      <c r="F5041" s="11" t="s">
        <v>571</v>
      </c>
      <c r="G5041" s="11" t="s">
        <v>133</v>
      </c>
      <c r="H5041" s="13">
        <v>200</v>
      </c>
    </row>
    <row r="5042" spans="1:8" x14ac:dyDescent="0.25">
      <c r="A5042" s="10">
        <v>36830</v>
      </c>
      <c r="B5042" s="11" t="s">
        <v>8</v>
      </c>
      <c r="C5042" s="11" t="s">
        <v>67</v>
      </c>
      <c r="D5042" s="11" t="s">
        <v>328</v>
      </c>
      <c r="E5042" s="13" t="s">
        <v>13</v>
      </c>
      <c r="F5042" s="11" t="s">
        <v>571</v>
      </c>
      <c r="G5042" s="11" t="s">
        <v>572</v>
      </c>
      <c r="H5042" s="13">
        <v>338.1</v>
      </c>
    </row>
    <row r="5043" spans="1:8" x14ac:dyDescent="0.25">
      <c r="A5043" s="10">
        <v>36830</v>
      </c>
      <c r="B5043" s="11" t="s">
        <v>8</v>
      </c>
      <c r="C5043" s="11" t="s">
        <v>67</v>
      </c>
      <c r="D5043" s="11" t="s">
        <v>328</v>
      </c>
      <c r="E5043" s="13" t="s">
        <v>13</v>
      </c>
      <c r="F5043" s="11" t="s">
        <v>19</v>
      </c>
      <c r="G5043" s="11" t="s">
        <v>573</v>
      </c>
      <c r="H5043" s="13">
        <v>2796.3</v>
      </c>
    </row>
    <row r="5044" spans="1:8" x14ac:dyDescent="0.25">
      <c r="A5044" s="10">
        <v>36830</v>
      </c>
      <c r="B5044" s="11" t="s">
        <v>8</v>
      </c>
      <c r="C5044" s="11" t="s">
        <v>67</v>
      </c>
      <c r="D5044" s="11" t="s">
        <v>328</v>
      </c>
      <c r="E5044" s="13" t="s">
        <v>13</v>
      </c>
      <c r="F5044" s="11" t="s">
        <v>19</v>
      </c>
      <c r="G5044" s="11" t="s">
        <v>574</v>
      </c>
      <c r="H5044" s="13">
        <v>1550</v>
      </c>
    </row>
    <row r="5045" spans="1:8" x14ac:dyDescent="0.25">
      <c r="A5045" s="10">
        <v>36830</v>
      </c>
      <c r="B5045" s="11" t="s">
        <v>8</v>
      </c>
      <c r="C5045" s="11" t="s">
        <v>67</v>
      </c>
      <c r="D5045" s="11" t="s">
        <v>328</v>
      </c>
      <c r="E5045" s="13" t="s">
        <v>13</v>
      </c>
      <c r="F5045" s="11" t="s">
        <v>19</v>
      </c>
      <c r="G5045" s="11" t="s">
        <v>21</v>
      </c>
      <c r="H5045" s="13">
        <v>110</v>
      </c>
    </row>
    <row r="5046" spans="1:8" x14ac:dyDescent="0.25">
      <c r="A5046" s="10">
        <v>36830</v>
      </c>
      <c r="B5046" s="11" t="s">
        <v>8</v>
      </c>
      <c r="C5046" s="11" t="s">
        <v>67</v>
      </c>
      <c r="D5046" s="11" t="s">
        <v>328</v>
      </c>
      <c r="E5046" s="13" t="s">
        <v>13</v>
      </c>
      <c r="F5046" s="11" t="s">
        <v>34</v>
      </c>
      <c r="G5046" s="11" t="s">
        <v>36</v>
      </c>
      <c r="H5046" s="13">
        <v>300</v>
      </c>
    </row>
    <row r="5047" spans="1:8" x14ac:dyDescent="0.25">
      <c r="A5047" s="10">
        <v>36830</v>
      </c>
      <c r="B5047" s="11" t="s">
        <v>8</v>
      </c>
      <c r="C5047" s="11" t="s">
        <v>67</v>
      </c>
      <c r="D5047" s="11" t="s">
        <v>328</v>
      </c>
      <c r="E5047" s="13" t="s">
        <v>13</v>
      </c>
      <c r="F5047" s="11" t="s">
        <v>14</v>
      </c>
      <c r="G5047" s="11" t="s">
        <v>597</v>
      </c>
      <c r="H5047" s="13">
        <v>170</v>
      </c>
    </row>
    <row r="5048" spans="1:8" x14ac:dyDescent="0.25">
      <c r="A5048" s="10">
        <v>36830</v>
      </c>
      <c r="B5048" s="11" t="s">
        <v>8</v>
      </c>
      <c r="C5048" s="11" t="s">
        <v>67</v>
      </c>
      <c r="D5048" s="11" t="s">
        <v>328</v>
      </c>
      <c r="E5048" s="13" t="s">
        <v>13</v>
      </c>
      <c r="F5048" s="11" t="s">
        <v>11</v>
      </c>
      <c r="G5048" s="11" t="s">
        <v>150</v>
      </c>
      <c r="H5048" s="13">
        <v>558</v>
      </c>
    </row>
    <row r="5049" spans="1:8" x14ac:dyDescent="0.25">
      <c r="A5049" s="10">
        <v>36830</v>
      </c>
      <c r="B5049" s="11" t="s">
        <v>8</v>
      </c>
      <c r="C5049" s="11" t="s">
        <v>67</v>
      </c>
      <c r="D5049" s="11" t="s">
        <v>328</v>
      </c>
      <c r="E5049" s="13" t="s">
        <v>13</v>
      </c>
      <c r="F5049" s="11" t="s">
        <v>11</v>
      </c>
      <c r="G5049" s="11" t="s">
        <v>576</v>
      </c>
      <c r="H5049" s="13">
        <v>1797</v>
      </c>
    </row>
    <row r="5050" spans="1:8" x14ac:dyDescent="0.25">
      <c r="A5050" s="10">
        <v>36830</v>
      </c>
      <c r="B5050" s="11" t="s">
        <v>8</v>
      </c>
      <c r="C5050" s="11" t="s">
        <v>9</v>
      </c>
      <c r="D5050" s="11" t="s">
        <v>251</v>
      </c>
      <c r="E5050" s="13" t="s">
        <v>13</v>
      </c>
      <c r="F5050" s="11" t="s">
        <v>11</v>
      </c>
      <c r="G5050" s="11" t="s">
        <v>150</v>
      </c>
      <c r="H5050" s="13">
        <v>426.6</v>
      </c>
    </row>
    <row r="5051" spans="1:8" x14ac:dyDescent="0.25">
      <c r="A5051" s="10">
        <v>36830</v>
      </c>
      <c r="B5051" s="11" t="s">
        <v>8</v>
      </c>
      <c r="C5051" s="11" t="s">
        <v>9</v>
      </c>
      <c r="D5051" s="11" t="s">
        <v>251</v>
      </c>
      <c r="E5051" s="13" t="s">
        <v>13</v>
      </c>
      <c r="F5051" s="11" t="s">
        <v>11</v>
      </c>
      <c r="G5051" s="11" t="s">
        <v>576</v>
      </c>
      <c r="H5051" s="13">
        <v>300</v>
      </c>
    </row>
    <row r="5052" spans="1:8" x14ac:dyDescent="0.25">
      <c r="A5052" s="10">
        <v>36830</v>
      </c>
      <c r="B5052" s="11" t="s">
        <v>8</v>
      </c>
      <c r="C5052" s="11" t="s">
        <v>9</v>
      </c>
      <c r="D5052" s="11" t="s">
        <v>153</v>
      </c>
      <c r="E5052" s="13" t="s">
        <v>13</v>
      </c>
      <c r="F5052" s="11" t="s">
        <v>71</v>
      </c>
      <c r="G5052" s="11" t="s">
        <v>575</v>
      </c>
      <c r="H5052" s="13">
        <v>186.5</v>
      </c>
    </row>
    <row r="5053" spans="1:8" x14ac:dyDescent="0.25">
      <c r="A5053" s="10">
        <v>36830</v>
      </c>
      <c r="B5053" s="11" t="s">
        <v>8</v>
      </c>
      <c r="C5053" s="11" t="s">
        <v>9</v>
      </c>
      <c r="D5053" s="11" t="s">
        <v>153</v>
      </c>
      <c r="E5053" s="13" t="s">
        <v>13</v>
      </c>
      <c r="F5053" s="11" t="s">
        <v>71</v>
      </c>
      <c r="G5053" s="11" t="s">
        <v>69</v>
      </c>
      <c r="H5053" s="13">
        <v>580</v>
      </c>
    </row>
    <row r="5054" spans="1:8" x14ac:dyDescent="0.25">
      <c r="A5054" s="10">
        <v>36830</v>
      </c>
      <c r="B5054" s="11" t="s">
        <v>8</v>
      </c>
      <c r="C5054" s="11" t="s">
        <v>9</v>
      </c>
      <c r="D5054" s="11" t="s">
        <v>153</v>
      </c>
      <c r="E5054" s="13" t="s">
        <v>13</v>
      </c>
      <c r="F5054" s="11" t="s">
        <v>71</v>
      </c>
      <c r="G5054" s="11" t="s">
        <v>230</v>
      </c>
      <c r="H5054" s="13">
        <v>2269.9</v>
      </c>
    </row>
    <row r="5055" spans="1:8" x14ac:dyDescent="0.25">
      <c r="A5055" s="10">
        <v>36830</v>
      </c>
      <c r="B5055" s="11" t="s">
        <v>8</v>
      </c>
      <c r="C5055" s="11" t="s">
        <v>9</v>
      </c>
      <c r="D5055" s="11" t="s">
        <v>153</v>
      </c>
      <c r="E5055" s="13" t="s">
        <v>13</v>
      </c>
      <c r="F5055" s="11" t="s">
        <v>71</v>
      </c>
      <c r="G5055" s="11" t="s">
        <v>200</v>
      </c>
      <c r="H5055" s="13">
        <v>442.5</v>
      </c>
    </row>
    <row r="5056" spans="1:8" x14ac:dyDescent="0.25">
      <c r="A5056" s="10">
        <v>36830</v>
      </c>
      <c r="B5056" s="11" t="s">
        <v>8</v>
      </c>
      <c r="C5056" s="11" t="s">
        <v>9</v>
      </c>
      <c r="D5056" s="11" t="s">
        <v>153</v>
      </c>
      <c r="E5056" s="13" t="s">
        <v>13</v>
      </c>
      <c r="F5056" s="11" t="s">
        <v>71</v>
      </c>
      <c r="G5056" s="11" t="s">
        <v>117</v>
      </c>
      <c r="H5056" s="13">
        <v>349</v>
      </c>
    </row>
    <row r="5057" spans="1:8" x14ac:dyDescent="0.25">
      <c r="A5057" s="10">
        <v>36830</v>
      </c>
      <c r="B5057" s="11" t="s">
        <v>8</v>
      </c>
      <c r="C5057" s="11" t="s">
        <v>9</v>
      </c>
      <c r="D5057" s="11" t="s">
        <v>153</v>
      </c>
      <c r="E5057" s="13" t="s">
        <v>13</v>
      </c>
      <c r="F5057" s="11" t="s">
        <v>161</v>
      </c>
      <c r="G5057" s="11" t="s">
        <v>162</v>
      </c>
      <c r="H5057" s="13">
        <v>367.5</v>
      </c>
    </row>
    <row r="5058" spans="1:8" x14ac:dyDescent="0.25">
      <c r="A5058" s="10">
        <v>36830</v>
      </c>
      <c r="B5058" s="11" t="s">
        <v>8</v>
      </c>
      <c r="C5058" s="11" t="s">
        <v>9</v>
      </c>
      <c r="D5058" s="11" t="s">
        <v>153</v>
      </c>
      <c r="E5058" s="13" t="s">
        <v>13</v>
      </c>
      <c r="F5058" s="11" t="s">
        <v>161</v>
      </c>
      <c r="G5058" s="11" t="s">
        <v>167</v>
      </c>
      <c r="H5058" s="13">
        <v>264.89999999999998</v>
      </c>
    </row>
    <row r="5059" spans="1:8" x14ac:dyDescent="0.25">
      <c r="A5059" s="10">
        <v>36830</v>
      </c>
      <c r="B5059" s="11" t="s">
        <v>8</v>
      </c>
      <c r="C5059" s="11" t="s">
        <v>9</v>
      </c>
      <c r="D5059" s="11" t="s">
        <v>153</v>
      </c>
      <c r="E5059" s="13" t="s">
        <v>13</v>
      </c>
      <c r="F5059" s="11" t="s">
        <v>571</v>
      </c>
      <c r="G5059" s="11" t="s">
        <v>364</v>
      </c>
      <c r="H5059" s="13">
        <v>285</v>
      </c>
    </row>
    <row r="5060" spans="1:8" x14ac:dyDescent="0.25">
      <c r="A5060" s="10">
        <v>36830</v>
      </c>
      <c r="B5060" s="11" t="s">
        <v>8</v>
      </c>
      <c r="C5060" s="11" t="s">
        <v>9</v>
      </c>
      <c r="D5060" s="11" t="s">
        <v>153</v>
      </c>
      <c r="E5060" s="13" t="s">
        <v>13</v>
      </c>
      <c r="F5060" s="11" t="s">
        <v>138</v>
      </c>
      <c r="G5060" s="11" t="s">
        <v>205</v>
      </c>
      <c r="H5060" s="13">
        <v>1374.9</v>
      </c>
    </row>
    <row r="5061" spans="1:8" x14ac:dyDescent="0.25">
      <c r="A5061" s="10">
        <v>36830</v>
      </c>
      <c r="B5061" s="11" t="s">
        <v>8</v>
      </c>
      <c r="C5061" s="11" t="s">
        <v>9</v>
      </c>
      <c r="D5061" s="11" t="s">
        <v>153</v>
      </c>
      <c r="E5061" s="13" t="s">
        <v>13</v>
      </c>
      <c r="F5061" s="11" t="s">
        <v>248</v>
      </c>
      <c r="G5061" s="11" t="s">
        <v>43</v>
      </c>
      <c r="H5061" s="13">
        <v>150</v>
      </c>
    </row>
    <row r="5062" spans="1:8" x14ac:dyDescent="0.25">
      <c r="A5062" s="10">
        <v>36830</v>
      </c>
      <c r="B5062" s="11" t="s">
        <v>8</v>
      </c>
      <c r="C5062" s="11" t="s">
        <v>9</v>
      </c>
      <c r="D5062" s="11" t="s">
        <v>153</v>
      </c>
      <c r="E5062" s="13" t="s">
        <v>13</v>
      </c>
      <c r="F5062" s="11" t="s">
        <v>19</v>
      </c>
      <c r="G5062" s="11" t="s">
        <v>589</v>
      </c>
      <c r="H5062" s="13">
        <v>200</v>
      </c>
    </row>
    <row r="5063" spans="1:8" x14ac:dyDescent="0.25">
      <c r="A5063" s="10">
        <v>36830</v>
      </c>
      <c r="B5063" s="11" t="s">
        <v>8</v>
      </c>
      <c r="C5063" s="11" t="s">
        <v>9</v>
      </c>
      <c r="D5063" s="11" t="s">
        <v>153</v>
      </c>
      <c r="E5063" s="13" t="s">
        <v>13</v>
      </c>
      <c r="F5063" s="11" t="s">
        <v>19</v>
      </c>
      <c r="G5063" s="11" t="s">
        <v>573</v>
      </c>
      <c r="H5063" s="13">
        <v>868</v>
      </c>
    </row>
    <row r="5064" spans="1:8" x14ac:dyDescent="0.25">
      <c r="A5064" s="10">
        <v>36830</v>
      </c>
      <c r="B5064" s="11" t="s">
        <v>8</v>
      </c>
      <c r="C5064" s="11" t="s">
        <v>9</v>
      </c>
      <c r="D5064" s="11" t="s">
        <v>153</v>
      </c>
      <c r="E5064" s="13" t="s">
        <v>13</v>
      </c>
      <c r="F5064" s="11" t="s">
        <v>42</v>
      </c>
      <c r="G5064" s="11" t="s">
        <v>595</v>
      </c>
      <c r="H5064" s="13">
        <v>135</v>
      </c>
    </row>
    <row r="5065" spans="1:8" x14ac:dyDescent="0.25">
      <c r="A5065" s="10">
        <v>36830</v>
      </c>
      <c r="B5065" s="11" t="s">
        <v>8</v>
      </c>
      <c r="C5065" s="11" t="s">
        <v>9</v>
      </c>
      <c r="D5065" s="11" t="s">
        <v>153</v>
      </c>
      <c r="E5065" s="13" t="s">
        <v>13</v>
      </c>
      <c r="F5065" s="11" t="s">
        <v>14</v>
      </c>
      <c r="G5065" s="11" t="s">
        <v>94</v>
      </c>
      <c r="H5065" s="13">
        <v>200</v>
      </c>
    </row>
    <row r="5066" spans="1:8" x14ac:dyDescent="0.25">
      <c r="A5066" s="10">
        <v>36830</v>
      </c>
      <c r="B5066" s="11" t="s">
        <v>8</v>
      </c>
      <c r="C5066" s="11" t="s">
        <v>9</v>
      </c>
      <c r="D5066" s="11" t="s">
        <v>153</v>
      </c>
      <c r="E5066" s="13" t="s">
        <v>13</v>
      </c>
      <c r="F5066" s="11" t="s">
        <v>11</v>
      </c>
      <c r="G5066" s="11" t="s">
        <v>150</v>
      </c>
      <c r="H5066" s="13">
        <v>3030</v>
      </c>
    </row>
    <row r="5067" spans="1:8" x14ac:dyDescent="0.25">
      <c r="A5067" s="10">
        <v>36830</v>
      </c>
      <c r="B5067" s="11" t="s">
        <v>8</v>
      </c>
      <c r="C5067" s="11" t="s">
        <v>9</v>
      </c>
      <c r="D5067" s="11" t="s">
        <v>153</v>
      </c>
      <c r="E5067" s="13" t="s">
        <v>13</v>
      </c>
      <c r="F5067" s="11" t="s">
        <v>11</v>
      </c>
      <c r="G5067" s="11" t="s">
        <v>576</v>
      </c>
      <c r="H5067" s="13">
        <v>2996</v>
      </c>
    </row>
    <row r="5068" spans="1:8" x14ac:dyDescent="0.25">
      <c r="A5068" s="10">
        <v>36830</v>
      </c>
      <c r="B5068" s="11" t="s">
        <v>8</v>
      </c>
      <c r="C5068" s="11" t="s">
        <v>9</v>
      </c>
      <c r="D5068" s="11" t="s">
        <v>153</v>
      </c>
      <c r="E5068" s="13" t="s">
        <v>13</v>
      </c>
      <c r="F5068" s="11" t="s">
        <v>126</v>
      </c>
      <c r="G5068" s="11" t="s">
        <v>570</v>
      </c>
      <c r="H5068" s="13">
        <v>950</v>
      </c>
    </row>
    <row r="5069" spans="1:8" x14ac:dyDescent="0.25">
      <c r="A5069" s="10">
        <v>36830</v>
      </c>
      <c r="B5069" s="11" t="s">
        <v>8</v>
      </c>
      <c r="C5069" s="11" t="s">
        <v>9</v>
      </c>
      <c r="D5069" s="11" t="s">
        <v>10</v>
      </c>
      <c r="E5069" s="13" t="s">
        <v>89</v>
      </c>
      <c r="F5069" s="11" t="s">
        <v>90</v>
      </c>
      <c r="G5069" s="11" t="s">
        <v>90</v>
      </c>
      <c r="H5069" s="13">
        <v>2665</v>
      </c>
    </row>
    <row r="5070" spans="1:8" x14ac:dyDescent="0.25">
      <c r="A5070" s="10">
        <v>36830</v>
      </c>
      <c r="B5070" s="11" t="s">
        <v>8</v>
      </c>
      <c r="C5070" s="11" t="s">
        <v>9</v>
      </c>
      <c r="D5070" s="11" t="s">
        <v>10</v>
      </c>
      <c r="E5070" s="13" t="s">
        <v>89</v>
      </c>
      <c r="F5070" s="11" t="s">
        <v>102</v>
      </c>
      <c r="G5070" s="11" t="s">
        <v>106</v>
      </c>
      <c r="H5070" s="13">
        <v>5703.9</v>
      </c>
    </row>
    <row r="5071" spans="1:8" x14ac:dyDescent="0.25">
      <c r="A5071" s="10">
        <v>36830</v>
      </c>
      <c r="B5071" s="11" t="s">
        <v>8</v>
      </c>
      <c r="C5071" s="11" t="s">
        <v>9</v>
      </c>
      <c r="D5071" s="11" t="s">
        <v>10</v>
      </c>
      <c r="E5071" s="13" t="s">
        <v>89</v>
      </c>
      <c r="F5071" s="11" t="s">
        <v>102</v>
      </c>
      <c r="G5071" s="11" t="s">
        <v>103</v>
      </c>
      <c r="H5071" s="13">
        <v>5152.8</v>
      </c>
    </row>
    <row r="5072" spans="1:8" x14ac:dyDescent="0.25">
      <c r="A5072" s="10">
        <v>36830</v>
      </c>
      <c r="B5072" s="11" t="s">
        <v>8</v>
      </c>
      <c r="C5072" s="11" t="s">
        <v>9</v>
      </c>
      <c r="D5072" s="11" t="s">
        <v>10</v>
      </c>
      <c r="E5072" s="13" t="s">
        <v>89</v>
      </c>
      <c r="F5072" s="11" t="s">
        <v>577</v>
      </c>
      <c r="G5072" s="11" t="s">
        <v>1106</v>
      </c>
      <c r="H5072" s="13">
        <v>548</v>
      </c>
    </row>
    <row r="5073" spans="1:8" x14ac:dyDescent="0.25">
      <c r="A5073" s="10">
        <v>36830</v>
      </c>
      <c r="B5073" s="11" t="s">
        <v>8</v>
      </c>
      <c r="C5073" s="11" t="s">
        <v>9</v>
      </c>
      <c r="D5073" s="11" t="s">
        <v>10</v>
      </c>
      <c r="E5073" s="13" t="s">
        <v>89</v>
      </c>
      <c r="F5073" s="11" t="s">
        <v>577</v>
      </c>
      <c r="G5073" s="11" t="s">
        <v>578</v>
      </c>
      <c r="H5073" s="13">
        <v>2288</v>
      </c>
    </row>
    <row r="5074" spans="1:8" x14ac:dyDescent="0.25">
      <c r="A5074" s="10">
        <v>36830</v>
      </c>
      <c r="B5074" s="11" t="s">
        <v>8</v>
      </c>
      <c r="C5074" s="11" t="s">
        <v>9</v>
      </c>
      <c r="D5074" s="11" t="s">
        <v>10</v>
      </c>
      <c r="E5074" s="13" t="s">
        <v>89</v>
      </c>
      <c r="F5074" s="11" t="s">
        <v>577</v>
      </c>
      <c r="G5074" s="11" t="s">
        <v>569</v>
      </c>
      <c r="H5074" s="13">
        <v>274</v>
      </c>
    </row>
    <row r="5075" spans="1:8" x14ac:dyDescent="0.25">
      <c r="A5075" s="10">
        <v>36830</v>
      </c>
      <c r="B5075" s="11" t="s">
        <v>8</v>
      </c>
      <c r="C5075" s="11" t="s">
        <v>9</v>
      </c>
      <c r="D5075" s="11" t="s">
        <v>10</v>
      </c>
      <c r="E5075" s="13" t="s">
        <v>13</v>
      </c>
      <c r="F5075" s="11" t="s">
        <v>29</v>
      </c>
      <c r="G5075" s="11" t="s">
        <v>30</v>
      </c>
      <c r="H5075" s="13">
        <v>6934.7</v>
      </c>
    </row>
    <row r="5076" spans="1:8" x14ac:dyDescent="0.25">
      <c r="A5076" s="10">
        <v>36830</v>
      </c>
      <c r="B5076" s="11" t="s">
        <v>8</v>
      </c>
      <c r="C5076" s="11" t="s">
        <v>9</v>
      </c>
      <c r="D5076" s="11" t="s">
        <v>10</v>
      </c>
      <c r="E5076" s="13" t="s">
        <v>13</v>
      </c>
      <c r="F5076" s="11" t="s">
        <v>29</v>
      </c>
      <c r="G5076" s="11" t="s">
        <v>607</v>
      </c>
      <c r="H5076" s="13">
        <v>252.3</v>
      </c>
    </row>
    <row r="5077" spans="1:8" x14ac:dyDescent="0.25">
      <c r="A5077" s="10">
        <v>36830</v>
      </c>
      <c r="B5077" s="11" t="s">
        <v>8</v>
      </c>
      <c r="C5077" s="11" t="s">
        <v>9</v>
      </c>
      <c r="D5077" s="11" t="s">
        <v>10</v>
      </c>
      <c r="E5077" s="13" t="s">
        <v>13</v>
      </c>
      <c r="F5077" s="11" t="s">
        <v>71</v>
      </c>
      <c r="G5077" s="11" t="s">
        <v>580</v>
      </c>
      <c r="H5077" s="13">
        <v>5644</v>
      </c>
    </row>
    <row r="5078" spans="1:8" x14ac:dyDescent="0.25">
      <c r="A5078" s="10">
        <v>36830</v>
      </c>
      <c r="B5078" s="11" t="s">
        <v>8</v>
      </c>
      <c r="C5078" s="11" t="s">
        <v>9</v>
      </c>
      <c r="D5078" s="11" t="s">
        <v>10</v>
      </c>
      <c r="E5078" s="13" t="s">
        <v>13</v>
      </c>
      <c r="F5078" s="11" t="s">
        <v>71</v>
      </c>
      <c r="G5078" s="11" t="s">
        <v>575</v>
      </c>
      <c r="H5078" s="13">
        <v>4658.5</v>
      </c>
    </row>
    <row r="5079" spans="1:8" x14ac:dyDescent="0.25">
      <c r="A5079" s="10">
        <v>36830</v>
      </c>
      <c r="B5079" s="11" t="s">
        <v>8</v>
      </c>
      <c r="C5079" s="11" t="s">
        <v>9</v>
      </c>
      <c r="D5079" s="11" t="s">
        <v>10</v>
      </c>
      <c r="E5079" s="13" t="s">
        <v>13</v>
      </c>
      <c r="F5079" s="11" t="s">
        <v>71</v>
      </c>
      <c r="G5079" s="11" t="s">
        <v>69</v>
      </c>
      <c r="H5079" s="13">
        <v>8153.8</v>
      </c>
    </row>
    <row r="5080" spans="1:8" x14ac:dyDescent="0.25">
      <c r="A5080" s="10">
        <v>36830</v>
      </c>
      <c r="B5080" s="11" t="s">
        <v>8</v>
      </c>
      <c r="C5080" s="11" t="s">
        <v>9</v>
      </c>
      <c r="D5080" s="11" t="s">
        <v>10</v>
      </c>
      <c r="E5080" s="13" t="s">
        <v>13</v>
      </c>
      <c r="F5080" s="11" t="s">
        <v>71</v>
      </c>
      <c r="G5080" s="11" t="s">
        <v>230</v>
      </c>
      <c r="H5080" s="13">
        <v>799.6</v>
      </c>
    </row>
    <row r="5081" spans="1:8" x14ac:dyDescent="0.25">
      <c r="A5081" s="10">
        <v>36830</v>
      </c>
      <c r="B5081" s="11" t="s">
        <v>8</v>
      </c>
      <c r="C5081" s="11" t="s">
        <v>9</v>
      </c>
      <c r="D5081" s="11" t="s">
        <v>10</v>
      </c>
      <c r="E5081" s="13" t="s">
        <v>13</v>
      </c>
      <c r="F5081" s="11" t="s">
        <v>71</v>
      </c>
      <c r="G5081" s="11" t="s">
        <v>200</v>
      </c>
      <c r="H5081" s="13">
        <v>3457.9</v>
      </c>
    </row>
    <row r="5082" spans="1:8" x14ac:dyDescent="0.25">
      <c r="A5082" s="10">
        <v>36830</v>
      </c>
      <c r="B5082" s="11" t="s">
        <v>8</v>
      </c>
      <c r="C5082" s="11" t="s">
        <v>9</v>
      </c>
      <c r="D5082" s="11" t="s">
        <v>10</v>
      </c>
      <c r="E5082" s="13" t="s">
        <v>13</v>
      </c>
      <c r="F5082" s="11" t="s">
        <v>71</v>
      </c>
      <c r="G5082" s="11" t="s">
        <v>117</v>
      </c>
      <c r="H5082" s="13">
        <v>4278.5</v>
      </c>
    </row>
    <row r="5083" spans="1:8" x14ac:dyDescent="0.25">
      <c r="A5083" s="10">
        <v>36830</v>
      </c>
      <c r="B5083" s="11" t="s">
        <v>8</v>
      </c>
      <c r="C5083" s="11" t="s">
        <v>9</v>
      </c>
      <c r="D5083" s="11" t="s">
        <v>10</v>
      </c>
      <c r="E5083" s="13" t="s">
        <v>13</v>
      </c>
      <c r="F5083" s="11" t="s">
        <v>161</v>
      </c>
      <c r="G5083" s="11" t="s">
        <v>581</v>
      </c>
      <c r="H5083" s="13">
        <v>2475</v>
      </c>
    </row>
    <row r="5084" spans="1:8" x14ac:dyDescent="0.25">
      <c r="A5084" s="10">
        <v>36830</v>
      </c>
      <c r="B5084" s="11" t="s">
        <v>8</v>
      </c>
      <c r="C5084" s="11" t="s">
        <v>9</v>
      </c>
      <c r="D5084" s="11" t="s">
        <v>10</v>
      </c>
      <c r="E5084" s="13" t="s">
        <v>13</v>
      </c>
      <c r="F5084" s="11" t="s">
        <v>161</v>
      </c>
      <c r="G5084" s="11" t="s">
        <v>162</v>
      </c>
      <c r="H5084" s="13">
        <v>2100.6</v>
      </c>
    </row>
    <row r="5085" spans="1:8" x14ac:dyDescent="0.25">
      <c r="A5085" s="10">
        <v>36830</v>
      </c>
      <c r="B5085" s="11" t="s">
        <v>8</v>
      </c>
      <c r="C5085" s="11" t="s">
        <v>9</v>
      </c>
      <c r="D5085" s="11" t="s">
        <v>10</v>
      </c>
      <c r="E5085" s="13" t="s">
        <v>13</v>
      </c>
      <c r="F5085" s="11" t="s">
        <v>161</v>
      </c>
      <c r="G5085" s="11" t="s">
        <v>582</v>
      </c>
      <c r="H5085" s="13">
        <v>2233.3000000000002</v>
      </c>
    </row>
    <row r="5086" spans="1:8" x14ac:dyDescent="0.25">
      <c r="A5086" s="10">
        <v>36830</v>
      </c>
      <c r="B5086" s="11" t="s">
        <v>8</v>
      </c>
      <c r="C5086" s="11" t="s">
        <v>9</v>
      </c>
      <c r="D5086" s="11" t="s">
        <v>10</v>
      </c>
      <c r="E5086" s="13" t="s">
        <v>13</v>
      </c>
      <c r="F5086" s="11" t="s">
        <v>161</v>
      </c>
      <c r="G5086" s="11" t="s">
        <v>167</v>
      </c>
      <c r="H5086" s="13">
        <v>8374.6</v>
      </c>
    </row>
    <row r="5087" spans="1:8" x14ac:dyDescent="0.25">
      <c r="A5087" s="10">
        <v>36830</v>
      </c>
      <c r="B5087" s="11" t="s">
        <v>8</v>
      </c>
      <c r="C5087" s="11" t="s">
        <v>9</v>
      </c>
      <c r="D5087" s="11" t="s">
        <v>10</v>
      </c>
      <c r="E5087" s="13" t="s">
        <v>13</v>
      </c>
      <c r="F5087" s="11" t="s">
        <v>571</v>
      </c>
      <c r="G5087" s="11" t="s">
        <v>364</v>
      </c>
      <c r="H5087" s="13">
        <v>830</v>
      </c>
    </row>
    <row r="5088" spans="1:8" x14ac:dyDescent="0.25">
      <c r="A5088" s="10">
        <v>36830</v>
      </c>
      <c r="B5088" s="11" t="s">
        <v>8</v>
      </c>
      <c r="C5088" s="11" t="s">
        <v>9</v>
      </c>
      <c r="D5088" s="11" t="s">
        <v>10</v>
      </c>
      <c r="E5088" s="13" t="s">
        <v>13</v>
      </c>
      <c r="F5088" s="11" t="s">
        <v>571</v>
      </c>
      <c r="G5088" s="11" t="s">
        <v>133</v>
      </c>
      <c r="H5088" s="13">
        <v>3399.9</v>
      </c>
    </row>
    <row r="5089" spans="1:8" x14ac:dyDescent="0.25">
      <c r="A5089" s="10">
        <v>36830</v>
      </c>
      <c r="B5089" s="11" t="s">
        <v>8</v>
      </c>
      <c r="C5089" s="11" t="s">
        <v>9</v>
      </c>
      <c r="D5089" s="11" t="s">
        <v>10</v>
      </c>
      <c r="E5089" s="13" t="s">
        <v>13</v>
      </c>
      <c r="F5089" s="11" t="s">
        <v>571</v>
      </c>
      <c r="G5089" s="11" t="s">
        <v>572</v>
      </c>
      <c r="H5089" s="13">
        <v>5099.1000000000004</v>
      </c>
    </row>
    <row r="5090" spans="1:8" x14ac:dyDescent="0.25">
      <c r="A5090" s="10">
        <v>36830</v>
      </c>
      <c r="B5090" s="11" t="s">
        <v>8</v>
      </c>
      <c r="C5090" s="11" t="s">
        <v>9</v>
      </c>
      <c r="D5090" s="11" t="s">
        <v>10</v>
      </c>
      <c r="E5090" s="13" t="s">
        <v>13</v>
      </c>
      <c r="F5090" s="11" t="s">
        <v>138</v>
      </c>
      <c r="G5090" s="11" t="s">
        <v>205</v>
      </c>
      <c r="H5090" s="13">
        <v>7503.8</v>
      </c>
    </row>
    <row r="5091" spans="1:8" x14ac:dyDescent="0.25">
      <c r="A5091" s="10">
        <v>36830</v>
      </c>
      <c r="B5091" s="11" t="s">
        <v>8</v>
      </c>
      <c r="C5091" s="11" t="s">
        <v>9</v>
      </c>
      <c r="D5091" s="11" t="s">
        <v>10</v>
      </c>
      <c r="E5091" s="13" t="s">
        <v>13</v>
      </c>
      <c r="F5091" s="11" t="s">
        <v>138</v>
      </c>
      <c r="G5091" s="11" t="s">
        <v>583</v>
      </c>
      <c r="H5091" s="13">
        <v>402.2</v>
      </c>
    </row>
    <row r="5092" spans="1:8" x14ac:dyDescent="0.25">
      <c r="A5092" s="10">
        <v>36830</v>
      </c>
      <c r="B5092" s="11" t="s">
        <v>8</v>
      </c>
      <c r="C5092" s="11" t="s">
        <v>9</v>
      </c>
      <c r="D5092" s="11" t="s">
        <v>10</v>
      </c>
      <c r="E5092" s="13" t="s">
        <v>13</v>
      </c>
      <c r="F5092" s="11" t="s">
        <v>138</v>
      </c>
      <c r="G5092" s="11" t="s">
        <v>584</v>
      </c>
      <c r="H5092" s="13">
        <v>505</v>
      </c>
    </row>
    <row r="5093" spans="1:8" x14ac:dyDescent="0.25">
      <c r="A5093" s="10">
        <v>36830</v>
      </c>
      <c r="B5093" s="11" t="s">
        <v>8</v>
      </c>
      <c r="C5093" s="11" t="s">
        <v>9</v>
      </c>
      <c r="D5093" s="11" t="s">
        <v>10</v>
      </c>
      <c r="E5093" s="13" t="s">
        <v>13</v>
      </c>
      <c r="F5093" s="11" t="s">
        <v>138</v>
      </c>
      <c r="G5093" s="11" t="s">
        <v>139</v>
      </c>
      <c r="H5093" s="13">
        <v>2899.5</v>
      </c>
    </row>
    <row r="5094" spans="1:8" x14ac:dyDescent="0.25">
      <c r="A5094" s="10">
        <v>36830</v>
      </c>
      <c r="B5094" s="11" t="s">
        <v>8</v>
      </c>
      <c r="C5094" s="11" t="s">
        <v>9</v>
      </c>
      <c r="D5094" s="11" t="s">
        <v>10</v>
      </c>
      <c r="E5094" s="13" t="s">
        <v>13</v>
      </c>
      <c r="F5094" s="11" t="s">
        <v>138</v>
      </c>
      <c r="G5094" s="11" t="s">
        <v>585</v>
      </c>
      <c r="H5094" s="13">
        <v>1410</v>
      </c>
    </row>
    <row r="5095" spans="1:8" x14ac:dyDescent="0.25">
      <c r="A5095" s="10">
        <v>36830</v>
      </c>
      <c r="B5095" s="11" t="s">
        <v>8</v>
      </c>
      <c r="C5095" s="11" t="s">
        <v>9</v>
      </c>
      <c r="D5095" s="11" t="s">
        <v>10</v>
      </c>
      <c r="E5095" s="13" t="s">
        <v>13</v>
      </c>
      <c r="F5095" s="11" t="s">
        <v>111</v>
      </c>
      <c r="G5095" s="11" t="s">
        <v>112</v>
      </c>
      <c r="H5095" s="13">
        <v>10561.6</v>
      </c>
    </row>
    <row r="5096" spans="1:8" x14ac:dyDescent="0.25">
      <c r="A5096" s="10">
        <v>36830</v>
      </c>
      <c r="B5096" s="11" t="s">
        <v>8</v>
      </c>
      <c r="C5096" s="11" t="s">
        <v>9</v>
      </c>
      <c r="D5096" s="11" t="s">
        <v>10</v>
      </c>
      <c r="E5096" s="13" t="s">
        <v>13</v>
      </c>
      <c r="F5096" s="11" t="s">
        <v>111</v>
      </c>
      <c r="G5096" s="11" t="s">
        <v>267</v>
      </c>
      <c r="H5096" s="13">
        <v>3589.1</v>
      </c>
    </row>
    <row r="5097" spans="1:8" x14ac:dyDescent="0.25">
      <c r="A5097" s="10">
        <v>36830</v>
      </c>
      <c r="B5097" s="11" t="s">
        <v>8</v>
      </c>
      <c r="C5097" s="11" t="s">
        <v>9</v>
      </c>
      <c r="D5097" s="11" t="s">
        <v>10</v>
      </c>
      <c r="E5097" s="13" t="s">
        <v>13</v>
      </c>
      <c r="F5097" s="11" t="s">
        <v>111</v>
      </c>
      <c r="G5097" s="11" t="s">
        <v>614</v>
      </c>
      <c r="H5097" s="13">
        <v>300</v>
      </c>
    </row>
    <row r="5098" spans="1:8" x14ac:dyDescent="0.25">
      <c r="A5098" s="10">
        <v>36830</v>
      </c>
      <c r="B5098" s="11" t="s">
        <v>8</v>
      </c>
      <c r="C5098" s="11" t="s">
        <v>9</v>
      </c>
      <c r="D5098" s="11" t="s">
        <v>10</v>
      </c>
      <c r="E5098" s="13" t="s">
        <v>13</v>
      </c>
      <c r="F5098" s="11" t="s">
        <v>111</v>
      </c>
      <c r="G5098" s="11" t="s">
        <v>356</v>
      </c>
      <c r="H5098" s="13">
        <v>1903.9</v>
      </c>
    </row>
    <row r="5099" spans="1:8" x14ac:dyDescent="0.25">
      <c r="A5099" s="10">
        <v>36830</v>
      </c>
      <c r="B5099" s="11" t="s">
        <v>8</v>
      </c>
      <c r="C5099" s="11" t="s">
        <v>9</v>
      </c>
      <c r="D5099" s="11" t="s">
        <v>10</v>
      </c>
      <c r="E5099" s="13" t="s">
        <v>13</v>
      </c>
      <c r="F5099" s="11" t="s">
        <v>111</v>
      </c>
      <c r="G5099" s="11" t="s">
        <v>586</v>
      </c>
      <c r="H5099" s="13">
        <v>725</v>
      </c>
    </row>
    <row r="5100" spans="1:8" x14ac:dyDescent="0.25">
      <c r="A5100" s="10">
        <v>36830</v>
      </c>
      <c r="B5100" s="11" t="s">
        <v>8</v>
      </c>
      <c r="C5100" s="11" t="s">
        <v>9</v>
      </c>
      <c r="D5100" s="11" t="s">
        <v>10</v>
      </c>
      <c r="E5100" s="13" t="s">
        <v>13</v>
      </c>
      <c r="F5100" s="11" t="s">
        <v>248</v>
      </c>
      <c r="G5100" s="11" t="s">
        <v>262</v>
      </c>
      <c r="H5100" s="13">
        <v>10174.9</v>
      </c>
    </row>
    <row r="5101" spans="1:8" x14ac:dyDescent="0.25">
      <c r="A5101" s="10">
        <v>36830</v>
      </c>
      <c r="B5101" s="11" t="s">
        <v>8</v>
      </c>
      <c r="C5101" s="11" t="s">
        <v>9</v>
      </c>
      <c r="D5101" s="11" t="s">
        <v>10</v>
      </c>
      <c r="E5101" s="13" t="s">
        <v>13</v>
      </c>
      <c r="F5101" s="11" t="s">
        <v>248</v>
      </c>
      <c r="G5101" s="11" t="s">
        <v>587</v>
      </c>
      <c r="H5101" s="13">
        <v>4660</v>
      </c>
    </row>
    <row r="5102" spans="1:8" x14ac:dyDescent="0.25">
      <c r="A5102" s="10">
        <v>36830</v>
      </c>
      <c r="B5102" s="11" t="s">
        <v>8</v>
      </c>
      <c r="C5102" s="11" t="s">
        <v>9</v>
      </c>
      <c r="D5102" s="11" t="s">
        <v>10</v>
      </c>
      <c r="E5102" s="13" t="s">
        <v>13</v>
      </c>
      <c r="F5102" s="11" t="s">
        <v>248</v>
      </c>
      <c r="G5102" s="11" t="s">
        <v>588</v>
      </c>
      <c r="H5102" s="13">
        <v>3194.8</v>
      </c>
    </row>
    <row r="5103" spans="1:8" x14ac:dyDescent="0.25">
      <c r="A5103" s="10">
        <v>36830</v>
      </c>
      <c r="B5103" s="11" t="s">
        <v>8</v>
      </c>
      <c r="C5103" s="11" t="s">
        <v>9</v>
      </c>
      <c r="D5103" s="11" t="s">
        <v>10</v>
      </c>
      <c r="E5103" s="13" t="s">
        <v>13</v>
      </c>
      <c r="F5103" s="11" t="s">
        <v>248</v>
      </c>
      <c r="G5103" s="11" t="s">
        <v>43</v>
      </c>
      <c r="H5103" s="13">
        <v>2481.4</v>
      </c>
    </row>
    <row r="5104" spans="1:8" x14ac:dyDescent="0.25">
      <c r="A5104" s="10">
        <v>36830</v>
      </c>
      <c r="B5104" s="11" t="s">
        <v>8</v>
      </c>
      <c r="C5104" s="11" t="s">
        <v>9</v>
      </c>
      <c r="D5104" s="11" t="s">
        <v>10</v>
      </c>
      <c r="E5104" s="13" t="s">
        <v>13</v>
      </c>
      <c r="F5104" s="11" t="s">
        <v>19</v>
      </c>
      <c r="G5104" s="11" t="s">
        <v>589</v>
      </c>
      <c r="H5104" s="13">
        <v>730</v>
      </c>
    </row>
    <row r="5105" spans="1:8" x14ac:dyDescent="0.25">
      <c r="A5105" s="10">
        <v>36830</v>
      </c>
      <c r="B5105" s="11" t="s">
        <v>8</v>
      </c>
      <c r="C5105" s="11" t="s">
        <v>9</v>
      </c>
      <c r="D5105" s="11" t="s">
        <v>10</v>
      </c>
      <c r="E5105" s="13" t="s">
        <v>13</v>
      </c>
      <c r="F5105" s="11" t="s">
        <v>19</v>
      </c>
      <c r="G5105" s="11" t="s">
        <v>573</v>
      </c>
      <c r="H5105" s="13">
        <v>24506.1</v>
      </c>
    </row>
    <row r="5106" spans="1:8" x14ac:dyDescent="0.25">
      <c r="A5106" s="10">
        <v>36830</v>
      </c>
      <c r="B5106" s="11" t="s">
        <v>8</v>
      </c>
      <c r="C5106" s="11" t="s">
        <v>9</v>
      </c>
      <c r="D5106" s="11" t="s">
        <v>10</v>
      </c>
      <c r="E5106" s="13" t="s">
        <v>13</v>
      </c>
      <c r="F5106" s="11" t="s">
        <v>19</v>
      </c>
      <c r="G5106" s="11" t="s">
        <v>590</v>
      </c>
      <c r="H5106" s="13">
        <v>810</v>
      </c>
    </row>
    <row r="5107" spans="1:8" x14ac:dyDescent="0.25">
      <c r="A5107" s="10">
        <v>36830</v>
      </c>
      <c r="B5107" s="11" t="s">
        <v>8</v>
      </c>
      <c r="C5107" s="11" t="s">
        <v>9</v>
      </c>
      <c r="D5107" s="11" t="s">
        <v>10</v>
      </c>
      <c r="E5107" s="13" t="s">
        <v>13</v>
      </c>
      <c r="F5107" s="11" t="s">
        <v>19</v>
      </c>
      <c r="G5107" s="11" t="s">
        <v>574</v>
      </c>
      <c r="H5107" s="13">
        <v>11614.4</v>
      </c>
    </row>
    <row r="5108" spans="1:8" x14ac:dyDescent="0.25">
      <c r="A5108" s="10">
        <v>36830</v>
      </c>
      <c r="B5108" s="11" t="s">
        <v>8</v>
      </c>
      <c r="C5108" s="11" t="s">
        <v>9</v>
      </c>
      <c r="D5108" s="11" t="s">
        <v>10</v>
      </c>
      <c r="E5108" s="13" t="s">
        <v>13</v>
      </c>
      <c r="F5108" s="11" t="s">
        <v>19</v>
      </c>
      <c r="G5108" s="11" t="s">
        <v>21</v>
      </c>
      <c r="H5108" s="13">
        <v>2185</v>
      </c>
    </row>
    <row r="5109" spans="1:8" x14ac:dyDescent="0.25">
      <c r="A5109" s="10">
        <v>36830</v>
      </c>
      <c r="B5109" s="11" t="s">
        <v>8</v>
      </c>
      <c r="C5109" s="11" t="s">
        <v>9</v>
      </c>
      <c r="D5109" s="11" t="s">
        <v>10</v>
      </c>
      <c r="E5109" s="13" t="s">
        <v>13</v>
      </c>
      <c r="F5109" s="11" t="s">
        <v>591</v>
      </c>
      <c r="G5109" s="11" t="s">
        <v>608</v>
      </c>
      <c r="H5109" s="13">
        <v>475</v>
      </c>
    </row>
    <row r="5110" spans="1:8" x14ac:dyDescent="0.25">
      <c r="A5110" s="10">
        <v>36830</v>
      </c>
      <c r="B5110" s="11" t="s">
        <v>8</v>
      </c>
      <c r="C5110" s="11" t="s">
        <v>9</v>
      </c>
      <c r="D5110" s="11" t="s">
        <v>10</v>
      </c>
      <c r="E5110" s="13" t="s">
        <v>13</v>
      </c>
      <c r="F5110" s="11" t="s">
        <v>591</v>
      </c>
      <c r="G5110" s="11" t="s">
        <v>592</v>
      </c>
      <c r="H5110" s="13">
        <v>1960</v>
      </c>
    </row>
    <row r="5111" spans="1:8" x14ac:dyDescent="0.25">
      <c r="A5111" s="10">
        <v>36830</v>
      </c>
      <c r="B5111" s="11" t="s">
        <v>8</v>
      </c>
      <c r="C5111" s="11" t="s">
        <v>9</v>
      </c>
      <c r="D5111" s="11" t="s">
        <v>10</v>
      </c>
      <c r="E5111" s="13" t="s">
        <v>13</v>
      </c>
      <c r="F5111" s="11" t="s">
        <v>34</v>
      </c>
      <c r="G5111" s="11" t="s">
        <v>593</v>
      </c>
      <c r="H5111" s="13">
        <v>107.5</v>
      </c>
    </row>
    <row r="5112" spans="1:8" x14ac:dyDescent="0.25">
      <c r="A5112" s="10">
        <v>36830</v>
      </c>
      <c r="B5112" s="11" t="s">
        <v>8</v>
      </c>
      <c r="C5112" s="11" t="s">
        <v>9</v>
      </c>
      <c r="D5112" s="11" t="s">
        <v>10</v>
      </c>
      <c r="E5112" s="13" t="s">
        <v>13</v>
      </c>
      <c r="F5112" s="11" t="s">
        <v>34</v>
      </c>
      <c r="G5112" s="11" t="s">
        <v>171</v>
      </c>
      <c r="H5112" s="13">
        <v>2046.9</v>
      </c>
    </row>
    <row r="5113" spans="1:8" x14ac:dyDescent="0.25">
      <c r="A5113" s="10">
        <v>36830</v>
      </c>
      <c r="B5113" s="11" t="s">
        <v>8</v>
      </c>
      <c r="C5113" s="11" t="s">
        <v>9</v>
      </c>
      <c r="D5113" s="11" t="s">
        <v>10</v>
      </c>
      <c r="E5113" s="13" t="s">
        <v>13</v>
      </c>
      <c r="F5113" s="11" t="s">
        <v>34</v>
      </c>
      <c r="G5113" s="11" t="s">
        <v>57</v>
      </c>
      <c r="H5113" s="13">
        <v>2974.9</v>
      </c>
    </row>
    <row r="5114" spans="1:8" x14ac:dyDescent="0.25">
      <c r="A5114" s="10">
        <v>36830</v>
      </c>
      <c r="B5114" s="11" t="s">
        <v>8</v>
      </c>
      <c r="C5114" s="11" t="s">
        <v>9</v>
      </c>
      <c r="D5114" s="11" t="s">
        <v>10</v>
      </c>
      <c r="E5114" s="13" t="s">
        <v>13</v>
      </c>
      <c r="F5114" s="11" t="s">
        <v>34</v>
      </c>
      <c r="G5114" s="11" t="s">
        <v>47</v>
      </c>
      <c r="H5114" s="13">
        <v>2448.1</v>
      </c>
    </row>
    <row r="5115" spans="1:8" x14ac:dyDescent="0.25">
      <c r="A5115" s="10">
        <v>36830</v>
      </c>
      <c r="B5115" s="11" t="s">
        <v>8</v>
      </c>
      <c r="C5115" s="11" t="s">
        <v>9</v>
      </c>
      <c r="D5115" s="11" t="s">
        <v>10</v>
      </c>
      <c r="E5115" s="13" t="s">
        <v>13</v>
      </c>
      <c r="F5115" s="11" t="s">
        <v>34</v>
      </c>
      <c r="G5115" s="11" t="s">
        <v>36</v>
      </c>
      <c r="H5115" s="13">
        <v>9589.7000000000007</v>
      </c>
    </row>
    <row r="5116" spans="1:8" x14ac:dyDescent="0.25">
      <c r="A5116" s="10">
        <v>36830</v>
      </c>
      <c r="B5116" s="11" t="s">
        <v>8</v>
      </c>
      <c r="C5116" s="11" t="s">
        <v>9</v>
      </c>
      <c r="D5116" s="11" t="s">
        <v>10</v>
      </c>
      <c r="E5116" s="13" t="s">
        <v>13</v>
      </c>
      <c r="F5116" s="11" t="s">
        <v>42</v>
      </c>
      <c r="G5116" s="11" t="s">
        <v>594</v>
      </c>
      <c r="H5116" s="13">
        <v>5299.2</v>
      </c>
    </row>
    <row r="5117" spans="1:8" x14ac:dyDescent="0.25">
      <c r="A5117" s="10">
        <v>36830</v>
      </c>
      <c r="B5117" s="11" t="s">
        <v>8</v>
      </c>
      <c r="C5117" s="11" t="s">
        <v>9</v>
      </c>
      <c r="D5117" s="11" t="s">
        <v>10</v>
      </c>
      <c r="E5117" s="13" t="s">
        <v>13</v>
      </c>
      <c r="F5117" s="11" t="s">
        <v>42</v>
      </c>
      <c r="G5117" s="11" t="s">
        <v>595</v>
      </c>
      <c r="H5117" s="13">
        <v>3896</v>
      </c>
    </row>
    <row r="5118" spans="1:8" x14ac:dyDescent="0.25">
      <c r="A5118" s="10">
        <v>36830</v>
      </c>
      <c r="B5118" s="11" t="s">
        <v>8</v>
      </c>
      <c r="C5118" s="11" t="s">
        <v>9</v>
      </c>
      <c r="D5118" s="11" t="s">
        <v>10</v>
      </c>
      <c r="E5118" s="13" t="s">
        <v>13</v>
      </c>
      <c r="F5118" s="11" t="s">
        <v>14</v>
      </c>
      <c r="G5118" s="11" t="s">
        <v>94</v>
      </c>
      <c r="H5118" s="13">
        <v>3805.5</v>
      </c>
    </row>
    <row r="5119" spans="1:8" x14ac:dyDescent="0.25">
      <c r="A5119" s="10">
        <v>36830</v>
      </c>
      <c r="B5119" s="11" t="s">
        <v>8</v>
      </c>
      <c r="C5119" s="11" t="s">
        <v>9</v>
      </c>
      <c r="D5119" s="11" t="s">
        <v>10</v>
      </c>
      <c r="E5119" s="13" t="s">
        <v>13</v>
      </c>
      <c r="F5119" s="11" t="s">
        <v>14</v>
      </c>
      <c r="G5119" s="11" t="s">
        <v>596</v>
      </c>
      <c r="H5119" s="13">
        <v>5997.2</v>
      </c>
    </row>
    <row r="5120" spans="1:8" x14ac:dyDescent="0.25">
      <c r="A5120" s="10">
        <v>36830</v>
      </c>
      <c r="B5120" s="11" t="s">
        <v>8</v>
      </c>
      <c r="C5120" s="11" t="s">
        <v>9</v>
      </c>
      <c r="D5120" s="11" t="s">
        <v>10</v>
      </c>
      <c r="E5120" s="13" t="s">
        <v>13</v>
      </c>
      <c r="F5120" s="11" t="s">
        <v>14</v>
      </c>
      <c r="G5120" s="11" t="s">
        <v>597</v>
      </c>
      <c r="H5120" s="13">
        <v>1250</v>
      </c>
    </row>
    <row r="5121" spans="1:8" x14ac:dyDescent="0.25">
      <c r="A5121" s="10">
        <v>36830</v>
      </c>
      <c r="B5121" s="11" t="s">
        <v>8</v>
      </c>
      <c r="C5121" s="11" t="s">
        <v>9</v>
      </c>
      <c r="D5121" s="11" t="s">
        <v>10</v>
      </c>
      <c r="E5121" s="13" t="s">
        <v>13</v>
      </c>
      <c r="F5121" s="11" t="s">
        <v>11</v>
      </c>
      <c r="G5121" s="11" t="s">
        <v>598</v>
      </c>
      <c r="H5121" s="13">
        <v>4582.3</v>
      </c>
    </row>
    <row r="5122" spans="1:8" x14ac:dyDescent="0.25">
      <c r="A5122" s="10">
        <v>36830</v>
      </c>
      <c r="B5122" s="11" t="s">
        <v>8</v>
      </c>
      <c r="C5122" s="11" t="s">
        <v>9</v>
      </c>
      <c r="D5122" s="11" t="s">
        <v>10</v>
      </c>
      <c r="E5122" s="13" t="s">
        <v>13</v>
      </c>
      <c r="F5122" s="11" t="s">
        <v>11</v>
      </c>
      <c r="G5122" s="11" t="s">
        <v>150</v>
      </c>
      <c r="H5122" s="13">
        <v>24167.8</v>
      </c>
    </row>
    <row r="5123" spans="1:8" x14ac:dyDescent="0.25">
      <c r="A5123" s="10">
        <v>36830</v>
      </c>
      <c r="B5123" s="11" t="s">
        <v>8</v>
      </c>
      <c r="C5123" s="11" t="s">
        <v>9</v>
      </c>
      <c r="D5123" s="11" t="s">
        <v>10</v>
      </c>
      <c r="E5123" s="13" t="s">
        <v>13</v>
      </c>
      <c r="F5123" s="11" t="s">
        <v>11</v>
      </c>
      <c r="G5123" s="11" t="s">
        <v>576</v>
      </c>
      <c r="H5123" s="13">
        <v>30808.799999999999</v>
      </c>
    </row>
    <row r="5124" spans="1:8" x14ac:dyDescent="0.25">
      <c r="A5124" s="10">
        <v>36830</v>
      </c>
      <c r="B5124" s="11" t="s">
        <v>8</v>
      </c>
      <c r="C5124" s="11" t="s">
        <v>9</v>
      </c>
      <c r="D5124" s="11" t="s">
        <v>10</v>
      </c>
      <c r="E5124" s="13" t="s">
        <v>13</v>
      </c>
      <c r="F5124" s="11" t="s">
        <v>126</v>
      </c>
      <c r="G5124" s="11" t="s">
        <v>599</v>
      </c>
      <c r="H5124" s="13">
        <v>3654.5</v>
      </c>
    </row>
    <row r="5125" spans="1:8" x14ac:dyDescent="0.25">
      <c r="A5125" s="10">
        <v>36830</v>
      </c>
      <c r="B5125" s="11" t="s">
        <v>8</v>
      </c>
      <c r="C5125" s="11" t="s">
        <v>9</v>
      </c>
      <c r="D5125" s="11" t="s">
        <v>10</v>
      </c>
      <c r="E5125" s="13" t="s">
        <v>13</v>
      </c>
      <c r="F5125" s="11" t="s">
        <v>126</v>
      </c>
      <c r="G5125" s="11" t="s">
        <v>613</v>
      </c>
      <c r="H5125" s="13">
        <v>100</v>
      </c>
    </row>
    <row r="5126" spans="1:8" x14ac:dyDescent="0.25">
      <c r="A5126" s="10">
        <v>36830</v>
      </c>
      <c r="B5126" s="11" t="s">
        <v>8</v>
      </c>
      <c r="C5126" s="11" t="s">
        <v>9</v>
      </c>
      <c r="D5126" s="11" t="s">
        <v>10</v>
      </c>
      <c r="E5126" s="13" t="s">
        <v>13</v>
      </c>
      <c r="F5126" s="11" t="s">
        <v>126</v>
      </c>
      <c r="G5126" s="11" t="s">
        <v>570</v>
      </c>
      <c r="H5126" s="13">
        <v>1460</v>
      </c>
    </row>
    <row r="5127" spans="1:8" x14ac:dyDescent="0.25">
      <c r="A5127" s="10">
        <v>36830</v>
      </c>
      <c r="B5127" s="11" t="s">
        <v>8</v>
      </c>
      <c r="C5127" s="11" t="s">
        <v>9</v>
      </c>
      <c r="D5127" s="11" t="s">
        <v>10</v>
      </c>
      <c r="E5127" s="13" t="s">
        <v>188</v>
      </c>
      <c r="F5127" s="11" t="s">
        <v>188</v>
      </c>
      <c r="G5127" s="11" t="s">
        <v>601</v>
      </c>
      <c r="H5127" s="13">
        <v>550</v>
      </c>
    </row>
    <row r="5128" spans="1:8" x14ac:dyDescent="0.25">
      <c r="A5128" s="10">
        <v>36830</v>
      </c>
      <c r="B5128" s="11" t="s">
        <v>8</v>
      </c>
      <c r="C5128" s="11" t="s">
        <v>9</v>
      </c>
      <c r="D5128" s="11" t="s">
        <v>10</v>
      </c>
      <c r="E5128" s="13" t="s">
        <v>188</v>
      </c>
      <c r="F5128" s="11" t="s">
        <v>188</v>
      </c>
      <c r="G5128" s="11" t="s">
        <v>602</v>
      </c>
      <c r="H5128" s="13">
        <v>4040</v>
      </c>
    </row>
    <row r="5129" spans="1:8" x14ac:dyDescent="0.25">
      <c r="A5129" s="10">
        <v>36830</v>
      </c>
      <c r="B5129" s="11" t="s">
        <v>8</v>
      </c>
      <c r="C5129" s="11" t="s">
        <v>9</v>
      </c>
      <c r="D5129" s="11" t="s">
        <v>10</v>
      </c>
      <c r="E5129" s="13" t="s">
        <v>188</v>
      </c>
      <c r="F5129" s="11" t="s">
        <v>188</v>
      </c>
      <c r="G5129" s="11" t="s">
        <v>187</v>
      </c>
      <c r="H5129" s="13">
        <v>6133</v>
      </c>
    </row>
    <row r="5130" spans="1:8" x14ac:dyDescent="0.25">
      <c r="A5130" s="10">
        <v>36830</v>
      </c>
      <c r="B5130" s="11" t="s">
        <v>8</v>
      </c>
      <c r="C5130" s="11" t="s">
        <v>463</v>
      </c>
      <c r="D5130" s="11" t="s">
        <v>464</v>
      </c>
      <c r="E5130" s="13" t="s">
        <v>89</v>
      </c>
      <c r="F5130" s="11" t="s">
        <v>102</v>
      </c>
      <c r="G5130" s="11" t="s">
        <v>103</v>
      </c>
      <c r="H5130" s="13">
        <v>340</v>
      </c>
    </row>
    <row r="5131" spans="1:8" x14ac:dyDescent="0.25">
      <c r="A5131" s="10">
        <v>36830</v>
      </c>
      <c r="B5131" s="11" t="s">
        <v>8</v>
      </c>
      <c r="C5131" s="11" t="s">
        <v>463</v>
      </c>
      <c r="D5131" s="11" t="s">
        <v>464</v>
      </c>
      <c r="E5131" s="13" t="s">
        <v>13</v>
      </c>
      <c r="F5131" s="11" t="s">
        <v>71</v>
      </c>
      <c r="G5131" s="11" t="s">
        <v>200</v>
      </c>
      <c r="H5131" s="13">
        <v>525</v>
      </c>
    </row>
    <row r="5132" spans="1:8" x14ac:dyDescent="0.25">
      <c r="A5132" s="10">
        <v>36830</v>
      </c>
      <c r="B5132" s="11" t="s">
        <v>8</v>
      </c>
      <c r="C5132" s="11" t="s">
        <v>463</v>
      </c>
      <c r="D5132" s="11" t="s">
        <v>464</v>
      </c>
      <c r="E5132" s="13" t="s">
        <v>13</v>
      </c>
      <c r="F5132" s="11" t="s">
        <v>248</v>
      </c>
      <c r="G5132" s="11" t="s">
        <v>262</v>
      </c>
      <c r="H5132" s="13">
        <v>135</v>
      </c>
    </row>
    <row r="5133" spans="1:8" x14ac:dyDescent="0.25">
      <c r="A5133" s="10">
        <v>36830</v>
      </c>
      <c r="B5133" s="11" t="s">
        <v>97</v>
      </c>
      <c r="C5133" s="11" t="s">
        <v>98</v>
      </c>
      <c r="D5133" s="11" t="s">
        <v>239</v>
      </c>
      <c r="E5133" s="13" t="s">
        <v>188</v>
      </c>
      <c r="F5133" s="11" t="s">
        <v>188</v>
      </c>
      <c r="G5133" s="11" t="s">
        <v>602</v>
      </c>
      <c r="H5133" s="13">
        <v>180</v>
      </c>
    </row>
    <row r="5134" spans="1:8" x14ac:dyDescent="0.25">
      <c r="A5134" s="10">
        <v>36830</v>
      </c>
      <c r="B5134" s="11" t="s">
        <v>97</v>
      </c>
      <c r="C5134" s="11" t="s">
        <v>98</v>
      </c>
      <c r="D5134" s="11" t="s">
        <v>462</v>
      </c>
      <c r="E5134" s="13" t="s">
        <v>13</v>
      </c>
      <c r="F5134" s="11" t="s">
        <v>126</v>
      </c>
      <c r="G5134" s="11" t="s">
        <v>570</v>
      </c>
      <c r="H5134" s="13">
        <v>587.9</v>
      </c>
    </row>
    <row r="5135" spans="1:8" x14ac:dyDescent="0.25">
      <c r="A5135" s="10">
        <v>36830</v>
      </c>
      <c r="B5135" s="11" t="s">
        <v>97</v>
      </c>
      <c r="C5135" s="11" t="s">
        <v>98</v>
      </c>
      <c r="D5135" s="11" t="s">
        <v>467</v>
      </c>
      <c r="E5135" s="13" t="s">
        <v>89</v>
      </c>
      <c r="F5135" s="11" t="s">
        <v>90</v>
      </c>
      <c r="G5135" s="11" t="s">
        <v>90</v>
      </c>
      <c r="H5135" s="13">
        <v>250</v>
      </c>
    </row>
    <row r="5136" spans="1:8" x14ac:dyDescent="0.25">
      <c r="A5136" s="10">
        <v>36830</v>
      </c>
      <c r="B5136" s="11" t="s">
        <v>97</v>
      </c>
      <c r="C5136" s="11" t="s">
        <v>98</v>
      </c>
      <c r="D5136" s="11" t="s">
        <v>123</v>
      </c>
      <c r="E5136" s="13" t="s">
        <v>13</v>
      </c>
      <c r="F5136" s="11" t="s">
        <v>14</v>
      </c>
      <c r="G5136" s="11" t="s">
        <v>94</v>
      </c>
      <c r="H5136" s="13">
        <v>150</v>
      </c>
    </row>
    <row r="5137" spans="1:8" x14ac:dyDescent="0.25">
      <c r="A5137" s="10">
        <v>36830</v>
      </c>
      <c r="B5137" s="11" t="s">
        <v>97</v>
      </c>
      <c r="C5137" s="11" t="s">
        <v>98</v>
      </c>
      <c r="D5137" s="11" t="s">
        <v>1105</v>
      </c>
      <c r="E5137" s="13" t="s">
        <v>13</v>
      </c>
      <c r="F5137" s="11" t="s">
        <v>71</v>
      </c>
      <c r="G5137" s="11" t="s">
        <v>230</v>
      </c>
      <c r="H5137" s="13">
        <v>111.3</v>
      </c>
    </row>
    <row r="5138" spans="1:8" x14ac:dyDescent="0.25">
      <c r="A5138" s="10">
        <v>36830</v>
      </c>
      <c r="B5138" s="11" t="s">
        <v>97</v>
      </c>
      <c r="C5138" s="11" t="s">
        <v>67</v>
      </c>
      <c r="D5138" s="11" t="s">
        <v>499</v>
      </c>
      <c r="E5138" s="13" t="s">
        <v>13</v>
      </c>
      <c r="F5138" s="11" t="s">
        <v>11</v>
      </c>
      <c r="G5138" s="11" t="s">
        <v>150</v>
      </c>
      <c r="H5138" s="13">
        <v>403.2</v>
      </c>
    </row>
    <row r="5139" spans="1:8" x14ac:dyDescent="0.25">
      <c r="A5139" s="10">
        <v>36830</v>
      </c>
      <c r="B5139" s="11" t="s">
        <v>97</v>
      </c>
      <c r="C5139" s="11" t="s">
        <v>67</v>
      </c>
      <c r="D5139" s="11" t="s">
        <v>499</v>
      </c>
      <c r="E5139" s="13" t="s">
        <v>13</v>
      </c>
      <c r="F5139" s="11" t="s">
        <v>11</v>
      </c>
      <c r="G5139" s="11" t="s">
        <v>576</v>
      </c>
      <c r="H5139" s="13">
        <v>391.6</v>
      </c>
    </row>
    <row r="5140" spans="1:8" x14ac:dyDescent="0.25">
      <c r="A5140" s="10">
        <v>36830</v>
      </c>
      <c r="B5140" s="11" t="s">
        <v>97</v>
      </c>
      <c r="C5140" s="11" t="s">
        <v>130</v>
      </c>
      <c r="D5140" s="11" t="s">
        <v>288</v>
      </c>
      <c r="E5140" s="13" t="s">
        <v>13</v>
      </c>
      <c r="F5140" s="11" t="s">
        <v>11</v>
      </c>
      <c r="G5140" s="11" t="s">
        <v>576</v>
      </c>
      <c r="H5140" s="13">
        <v>616.70000000000005</v>
      </c>
    </row>
    <row r="5141" spans="1:8" x14ac:dyDescent="0.25">
      <c r="A5141" s="10">
        <v>36830</v>
      </c>
      <c r="B5141" s="11" t="s">
        <v>97</v>
      </c>
      <c r="C5141" s="11" t="s">
        <v>130</v>
      </c>
      <c r="D5141" s="11" t="s">
        <v>466</v>
      </c>
      <c r="E5141" s="13" t="s">
        <v>13</v>
      </c>
      <c r="F5141" s="11" t="s">
        <v>138</v>
      </c>
      <c r="G5141" s="11" t="s">
        <v>585</v>
      </c>
      <c r="H5141" s="13">
        <v>500</v>
      </c>
    </row>
    <row r="5142" spans="1:8" x14ac:dyDescent="0.25">
      <c r="A5142" s="10">
        <v>36830</v>
      </c>
      <c r="B5142" s="11" t="s">
        <v>97</v>
      </c>
      <c r="C5142" s="11" t="s">
        <v>192</v>
      </c>
      <c r="D5142" s="11" t="s">
        <v>193</v>
      </c>
      <c r="E5142" s="13" t="s">
        <v>13</v>
      </c>
      <c r="F5142" s="11" t="s">
        <v>11</v>
      </c>
      <c r="G5142" s="11" t="s">
        <v>150</v>
      </c>
      <c r="H5142" s="13">
        <v>175</v>
      </c>
    </row>
    <row r="5143" spans="1:8" x14ac:dyDescent="0.25">
      <c r="A5143" s="10">
        <v>36860</v>
      </c>
      <c r="B5143" s="11" t="s">
        <v>8</v>
      </c>
      <c r="C5143" s="11" t="s">
        <v>67</v>
      </c>
      <c r="D5143" s="11" t="s">
        <v>1107</v>
      </c>
      <c r="E5143" s="13" t="s">
        <v>13</v>
      </c>
      <c r="F5143" s="11" t="s">
        <v>11</v>
      </c>
      <c r="G5143" s="11" t="s">
        <v>576</v>
      </c>
      <c r="H5143" s="13">
        <v>147.5</v>
      </c>
    </row>
    <row r="5144" spans="1:8" x14ac:dyDescent="0.25">
      <c r="A5144" s="10">
        <v>36860</v>
      </c>
      <c r="B5144" s="11" t="s">
        <v>8</v>
      </c>
      <c r="C5144" s="11" t="s">
        <v>67</v>
      </c>
      <c r="D5144" s="11" t="s">
        <v>459</v>
      </c>
      <c r="E5144" s="13" t="s">
        <v>89</v>
      </c>
      <c r="F5144" s="11" t="s">
        <v>577</v>
      </c>
      <c r="G5144" s="11" t="s">
        <v>609</v>
      </c>
      <c r="H5144" s="13">
        <v>135</v>
      </c>
    </row>
    <row r="5145" spans="1:8" x14ac:dyDescent="0.25">
      <c r="A5145" s="10">
        <v>36860</v>
      </c>
      <c r="B5145" s="11" t="s">
        <v>8</v>
      </c>
      <c r="C5145" s="11" t="s">
        <v>67</v>
      </c>
      <c r="D5145" s="11" t="s">
        <v>455</v>
      </c>
      <c r="E5145" s="13" t="s">
        <v>13</v>
      </c>
      <c r="F5145" s="11" t="s">
        <v>571</v>
      </c>
      <c r="G5145" s="11" t="s">
        <v>364</v>
      </c>
      <c r="H5145" s="13">
        <v>120</v>
      </c>
    </row>
    <row r="5146" spans="1:8" x14ac:dyDescent="0.25">
      <c r="A5146" s="10">
        <v>36860</v>
      </c>
      <c r="B5146" s="11" t="s">
        <v>8</v>
      </c>
      <c r="C5146" s="11" t="s">
        <v>67</v>
      </c>
      <c r="D5146" s="11" t="s">
        <v>455</v>
      </c>
      <c r="E5146" s="13" t="s">
        <v>13</v>
      </c>
      <c r="F5146" s="11" t="s">
        <v>19</v>
      </c>
      <c r="G5146" s="11" t="s">
        <v>574</v>
      </c>
      <c r="H5146" s="13">
        <v>115</v>
      </c>
    </row>
    <row r="5147" spans="1:8" x14ac:dyDescent="0.25">
      <c r="A5147" s="10">
        <v>36860</v>
      </c>
      <c r="B5147" s="11" t="s">
        <v>8</v>
      </c>
      <c r="C5147" s="11" t="s">
        <v>67</v>
      </c>
      <c r="D5147" s="11" t="s">
        <v>455</v>
      </c>
      <c r="E5147" s="13" t="s">
        <v>13</v>
      </c>
      <c r="F5147" s="11" t="s">
        <v>126</v>
      </c>
      <c r="G5147" s="11" t="s">
        <v>570</v>
      </c>
      <c r="H5147" s="13">
        <v>315</v>
      </c>
    </row>
    <row r="5148" spans="1:8" x14ac:dyDescent="0.25">
      <c r="A5148" s="10">
        <v>36860</v>
      </c>
      <c r="B5148" s="11" t="s">
        <v>8</v>
      </c>
      <c r="C5148" s="11" t="s">
        <v>67</v>
      </c>
      <c r="D5148" s="11" t="s">
        <v>456</v>
      </c>
      <c r="E5148" s="13" t="s">
        <v>13</v>
      </c>
      <c r="F5148" s="11" t="s">
        <v>11</v>
      </c>
      <c r="G5148" s="11" t="s">
        <v>150</v>
      </c>
      <c r="H5148" s="13">
        <v>962</v>
      </c>
    </row>
    <row r="5149" spans="1:8" x14ac:dyDescent="0.25">
      <c r="A5149" s="10">
        <v>36860</v>
      </c>
      <c r="B5149" s="11" t="s">
        <v>8</v>
      </c>
      <c r="C5149" s="11" t="s">
        <v>67</v>
      </c>
      <c r="D5149" s="11" t="s">
        <v>68</v>
      </c>
      <c r="E5149" s="13" t="s">
        <v>13</v>
      </c>
      <c r="F5149" s="11" t="s">
        <v>161</v>
      </c>
      <c r="G5149" s="11" t="s">
        <v>167</v>
      </c>
      <c r="H5149" s="13">
        <v>100</v>
      </c>
    </row>
    <row r="5150" spans="1:8" x14ac:dyDescent="0.25">
      <c r="A5150" s="10">
        <v>36860</v>
      </c>
      <c r="B5150" s="11" t="s">
        <v>8</v>
      </c>
      <c r="C5150" s="11" t="s">
        <v>67</v>
      </c>
      <c r="D5150" s="11" t="s">
        <v>68</v>
      </c>
      <c r="E5150" s="13" t="s">
        <v>13</v>
      </c>
      <c r="F5150" s="11" t="s">
        <v>19</v>
      </c>
      <c r="G5150" s="11" t="s">
        <v>573</v>
      </c>
      <c r="H5150" s="13">
        <v>4364</v>
      </c>
    </row>
    <row r="5151" spans="1:8" x14ac:dyDescent="0.25">
      <c r="A5151" s="10">
        <v>36860</v>
      </c>
      <c r="B5151" s="11" t="s">
        <v>8</v>
      </c>
      <c r="C5151" s="11" t="s">
        <v>67</v>
      </c>
      <c r="D5151" s="11" t="s">
        <v>68</v>
      </c>
      <c r="E5151" s="13" t="s">
        <v>13</v>
      </c>
      <c r="F5151" s="11" t="s">
        <v>34</v>
      </c>
      <c r="G5151" s="11" t="s">
        <v>36</v>
      </c>
      <c r="H5151" s="13">
        <v>350</v>
      </c>
    </row>
    <row r="5152" spans="1:8" x14ac:dyDescent="0.25">
      <c r="A5152" s="10">
        <v>36860</v>
      </c>
      <c r="B5152" s="11" t="s">
        <v>8</v>
      </c>
      <c r="C5152" s="11" t="s">
        <v>67</v>
      </c>
      <c r="D5152" s="11" t="s">
        <v>68</v>
      </c>
      <c r="E5152" s="13" t="s">
        <v>13</v>
      </c>
      <c r="F5152" s="11" t="s">
        <v>11</v>
      </c>
      <c r="G5152" s="11" t="s">
        <v>576</v>
      </c>
      <c r="H5152" s="13">
        <v>1469.6</v>
      </c>
    </row>
    <row r="5153" spans="1:8" x14ac:dyDescent="0.25">
      <c r="A5153" s="10">
        <v>36860</v>
      </c>
      <c r="B5153" s="11" t="s">
        <v>8</v>
      </c>
      <c r="C5153" s="11" t="s">
        <v>67</v>
      </c>
      <c r="D5153" s="11" t="s">
        <v>468</v>
      </c>
      <c r="E5153" s="13" t="s">
        <v>13</v>
      </c>
      <c r="F5153" s="11" t="s">
        <v>138</v>
      </c>
      <c r="G5153" s="11" t="s">
        <v>139</v>
      </c>
      <c r="H5153" s="13">
        <v>563.70000000000005</v>
      </c>
    </row>
    <row r="5154" spans="1:8" x14ac:dyDescent="0.25">
      <c r="A5154" s="10">
        <v>36860</v>
      </c>
      <c r="B5154" s="11" t="s">
        <v>8</v>
      </c>
      <c r="C5154" s="11" t="s">
        <v>67</v>
      </c>
      <c r="D5154" s="11" t="s">
        <v>1104</v>
      </c>
      <c r="E5154" s="13" t="s">
        <v>13</v>
      </c>
      <c r="F5154" s="11" t="s">
        <v>11</v>
      </c>
      <c r="G5154" s="11" t="s">
        <v>576</v>
      </c>
      <c r="H5154" s="13">
        <v>100</v>
      </c>
    </row>
    <row r="5155" spans="1:8" x14ac:dyDescent="0.25">
      <c r="A5155" s="10">
        <v>36860</v>
      </c>
      <c r="B5155" s="11" t="s">
        <v>8</v>
      </c>
      <c r="C5155" s="11" t="s">
        <v>67</v>
      </c>
      <c r="D5155" s="11" t="s">
        <v>457</v>
      </c>
      <c r="E5155" s="13" t="s">
        <v>13</v>
      </c>
      <c r="F5155" s="11" t="s">
        <v>126</v>
      </c>
      <c r="G5155" s="11" t="s">
        <v>570</v>
      </c>
      <c r="H5155" s="13">
        <v>475</v>
      </c>
    </row>
    <row r="5156" spans="1:8" x14ac:dyDescent="0.25">
      <c r="A5156" s="10">
        <v>36860</v>
      </c>
      <c r="B5156" s="11" t="s">
        <v>8</v>
      </c>
      <c r="C5156" s="11" t="s">
        <v>67</v>
      </c>
      <c r="D5156" s="11" t="s">
        <v>501</v>
      </c>
      <c r="E5156" s="13" t="s">
        <v>13</v>
      </c>
      <c r="F5156" s="11" t="s">
        <v>11</v>
      </c>
      <c r="G5156" s="11" t="s">
        <v>576</v>
      </c>
      <c r="H5156" s="13">
        <v>160</v>
      </c>
    </row>
    <row r="5157" spans="1:8" x14ac:dyDescent="0.25">
      <c r="A5157" s="10">
        <v>36860</v>
      </c>
      <c r="B5157" s="11" t="s">
        <v>8</v>
      </c>
      <c r="C5157" s="11" t="s">
        <v>67</v>
      </c>
      <c r="D5157" s="11" t="s">
        <v>328</v>
      </c>
      <c r="E5157" s="13" t="s">
        <v>13</v>
      </c>
      <c r="F5157" s="11" t="s">
        <v>71</v>
      </c>
      <c r="G5157" s="11" t="s">
        <v>69</v>
      </c>
      <c r="H5157" s="13">
        <v>814.4</v>
      </c>
    </row>
    <row r="5158" spans="1:8" x14ac:dyDescent="0.25">
      <c r="A5158" s="10">
        <v>36860</v>
      </c>
      <c r="B5158" s="11" t="s">
        <v>8</v>
      </c>
      <c r="C5158" s="11" t="s">
        <v>67</v>
      </c>
      <c r="D5158" s="11" t="s">
        <v>328</v>
      </c>
      <c r="E5158" s="13" t="s">
        <v>13</v>
      </c>
      <c r="F5158" s="11" t="s">
        <v>161</v>
      </c>
      <c r="G5158" s="11" t="s">
        <v>581</v>
      </c>
      <c r="H5158" s="13">
        <v>224</v>
      </c>
    </row>
    <row r="5159" spans="1:8" x14ac:dyDescent="0.25">
      <c r="A5159" s="10">
        <v>36860</v>
      </c>
      <c r="B5159" s="11" t="s">
        <v>8</v>
      </c>
      <c r="C5159" s="11" t="s">
        <v>67</v>
      </c>
      <c r="D5159" s="11" t="s">
        <v>328</v>
      </c>
      <c r="E5159" s="13" t="s">
        <v>13</v>
      </c>
      <c r="F5159" s="11" t="s">
        <v>571</v>
      </c>
      <c r="G5159" s="11" t="s">
        <v>133</v>
      </c>
      <c r="H5159" s="13">
        <v>200</v>
      </c>
    </row>
    <row r="5160" spans="1:8" x14ac:dyDescent="0.25">
      <c r="A5160" s="10">
        <v>36860</v>
      </c>
      <c r="B5160" s="11" t="s">
        <v>8</v>
      </c>
      <c r="C5160" s="11" t="s">
        <v>67</v>
      </c>
      <c r="D5160" s="11" t="s">
        <v>328</v>
      </c>
      <c r="E5160" s="13" t="s">
        <v>13</v>
      </c>
      <c r="F5160" s="11" t="s">
        <v>571</v>
      </c>
      <c r="G5160" s="11" t="s">
        <v>572</v>
      </c>
      <c r="H5160" s="13">
        <v>338.1</v>
      </c>
    </row>
    <row r="5161" spans="1:8" x14ac:dyDescent="0.25">
      <c r="A5161" s="10">
        <v>36860</v>
      </c>
      <c r="B5161" s="11" t="s">
        <v>8</v>
      </c>
      <c r="C5161" s="11" t="s">
        <v>67</v>
      </c>
      <c r="D5161" s="11" t="s">
        <v>328</v>
      </c>
      <c r="E5161" s="13" t="s">
        <v>13</v>
      </c>
      <c r="F5161" s="11" t="s">
        <v>19</v>
      </c>
      <c r="G5161" s="11" t="s">
        <v>573</v>
      </c>
      <c r="H5161" s="13">
        <v>3596.3</v>
      </c>
    </row>
    <row r="5162" spans="1:8" x14ac:dyDescent="0.25">
      <c r="A5162" s="10">
        <v>36860</v>
      </c>
      <c r="B5162" s="11" t="s">
        <v>8</v>
      </c>
      <c r="C5162" s="11" t="s">
        <v>67</v>
      </c>
      <c r="D5162" s="11" t="s">
        <v>328</v>
      </c>
      <c r="E5162" s="13" t="s">
        <v>13</v>
      </c>
      <c r="F5162" s="11" t="s">
        <v>19</v>
      </c>
      <c r="G5162" s="11" t="s">
        <v>574</v>
      </c>
      <c r="H5162" s="13">
        <v>1550</v>
      </c>
    </row>
    <row r="5163" spans="1:8" x14ac:dyDescent="0.25">
      <c r="A5163" s="10">
        <v>36860</v>
      </c>
      <c r="B5163" s="11" t="s">
        <v>8</v>
      </c>
      <c r="C5163" s="11" t="s">
        <v>67</v>
      </c>
      <c r="D5163" s="11" t="s">
        <v>328</v>
      </c>
      <c r="E5163" s="13" t="s">
        <v>13</v>
      </c>
      <c r="F5163" s="11" t="s">
        <v>19</v>
      </c>
      <c r="G5163" s="11" t="s">
        <v>21</v>
      </c>
      <c r="H5163" s="13">
        <v>110</v>
      </c>
    </row>
    <row r="5164" spans="1:8" x14ac:dyDescent="0.25">
      <c r="A5164" s="10">
        <v>36860</v>
      </c>
      <c r="B5164" s="11" t="s">
        <v>8</v>
      </c>
      <c r="C5164" s="11" t="s">
        <v>67</v>
      </c>
      <c r="D5164" s="11" t="s">
        <v>328</v>
      </c>
      <c r="E5164" s="13" t="s">
        <v>13</v>
      </c>
      <c r="F5164" s="11" t="s">
        <v>34</v>
      </c>
      <c r="G5164" s="11" t="s">
        <v>36</v>
      </c>
      <c r="H5164" s="13">
        <v>300</v>
      </c>
    </row>
    <row r="5165" spans="1:8" x14ac:dyDescent="0.25">
      <c r="A5165" s="10">
        <v>36860</v>
      </c>
      <c r="B5165" s="11" t="s">
        <v>8</v>
      </c>
      <c r="C5165" s="11" t="s">
        <v>67</v>
      </c>
      <c r="D5165" s="11" t="s">
        <v>328</v>
      </c>
      <c r="E5165" s="13" t="s">
        <v>13</v>
      </c>
      <c r="F5165" s="11" t="s">
        <v>14</v>
      </c>
      <c r="G5165" s="11" t="s">
        <v>597</v>
      </c>
      <c r="H5165" s="13">
        <v>170</v>
      </c>
    </row>
    <row r="5166" spans="1:8" x14ac:dyDescent="0.25">
      <c r="A5166" s="10">
        <v>36860</v>
      </c>
      <c r="B5166" s="11" t="s">
        <v>8</v>
      </c>
      <c r="C5166" s="11" t="s">
        <v>67</v>
      </c>
      <c r="D5166" s="11" t="s">
        <v>328</v>
      </c>
      <c r="E5166" s="13" t="s">
        <v>13</v>
      </c>
      <c r="F5166" s="11" t="s">
        <v>11</v>
      </c>
      <c r="G5166" s="11" t="s">
        <v>150</v>
      </c>
      <c r="H5166" s="13">
        <v>558</v>
      </c>
    </row>
    <row r="5167" spans="1:8" x14ac:dyDescent="0.25">
      <c r="A5167" s="10">
        <v>36860</v>
      </c>
      <c r="B5167" s="11" t="s">
        <v>8</v>
      </c>
      <c r="C5167" s="11" t="s">
        <v>67</v>
      </c>
      <c r="D5167" s="11" t="s">
        <v>328</v>
      </c>
      <c r="E5167" s="13" t="s">
        <v>13</v>
      </c>
      <c r="F5167" s="11" t="s">
        <v>11</v>
      </c>
      <c r="G5167" s="11" t="s">
        <v>576</v>
      </c>
      <c r="H5167" s="13">
        <v>1797</v>
      </c>
    </row>
    <row r="5168" spans="1:8" x14ac:dyDescent="0.25">
      <c r="A5168" s="10">
        <v>36860</v>
      </c>
      <c r="B5168" s="11" t="s">
        <v>8</v>
      </c>
      <c r="C5168" s="11" t="s">
        <v>67</v>
      </c>
      <c r="D5168" s="11" t="s">
        <v>328</v>
      </c>
      <c r="E5168" s="13" t="s">
        <v>13</v>
      </c>
      <c r="F5168" s="11" t="s">
        <v>126</v>
      </c>
      <c r="G5168" s="11" t="s">
        <v>570</v>
      </c>
      <c r="H5168" s="13">
        <v>175</v>
      </c>
    </row>
    <row r="5169" spans="1:8" x14ac:dyDescent="0.25">
      <c r="A5169" s="10">
        <v>36860</v>
      </c>
      <c r="B5169" s="11" t="s">
        <v>8</v>
      </c>
      <c r="C5169" s="11" t="s">
        <v>9</v>
      </c>
      <c r="D5169" s="11" t="s">
        <v>251</v>
      </c>
      <c r="E5169" s="13" t="s">
        <v>13</v>
      </c>
      <c r="F5169" s="11" t="s">
        <v>11</v>
      </c>
      <c r="G5169" s="11" t="s">
        <v>150</v>
      </c>
      <c r="H5169" s="13">
        <v>426.6</v>
      </c>
    </row>
    <row r="5170" spans="1:8" x14ac:dyDescent="0.25">
      <c r="A5170" s="10">
        <v>36860</v>
      </c>
      <c r="B5170" s="11" t="s">
        <v>8</v>
      </c>
      <c r="C5170" s="11" t="s">
        <v>9</v>
      </c>
      <c r="D5170" s="11" t="s">
        <v>251</v>
      </c>
      <c r="E5170" s="13" t="s">
        <v>13</v>
      </c>
      <c r="F5170" s="11" t="s">
        <v>11</v>
      </c>
      <c r="G5170" s="11" t="s">
        <v>576</v>
      </c>
      <c r="H5170" s="13">
        <v>300</v>
      </c>
    </row>
    <row r="5171" spans="1:8" x14ac:dyDescent="0.25">
      <c r="A5171" s="10">
        <v>36860</v>
      </c>
      <c r="B5171" s="11" t="s">
        <v>8</v>
      </c>
      <c r="C5171" s="11" t="s">
        <v>9</v>
      </c>
      <c r="D5171" s="11" t="s">
        <v>153</v>
      </c>
      <c r="E5171" s="13" t="s">
        <v>13</v>
      </c>
      <c r="F5171" s="11" t="s">
        <v>71</v>
      </c>
      <c r="G5171" s="11" t="s">
        <v>575</v>
      </c>
      <c r="H5171" s="13">
        <v>186.5</v>
      </c>
    </row>
    <row r="5172" spans="1:8" x14ac:dyDescent="0.25">
      <c r="A5172" s="10">
        <v>36860</v>
      </c>
      <c r="B5172" s="11" t="s">
        <v>8</v>
      </c>
      <c r="C5172" s="11" t="s">
        <v>9</v>
      </c>
      <c r="D5172" s="11" t="s">
        <v>153</v>
      </c>
      <c r="E5172" s="13" t="s">
        <v>13</v>
      </c>
      <c r="F5172" s="11" t="s">
        <v>71</v>
      </c>
      <c r="G5172" s="11" t="s">
        <v>69</v>
      </c>
      <c r="H5172" s="13">
        <v>580</v>
      </c>
    </row>
    <row r="5173" spans="1:8" x14ac:dyDescent="0.25">
      <c r="A5173" s="10">
        <v>36860</v>
      </c>
      <c r="B5173" s="11" t="s">
        <v>8</v>
      </c>
      <c r="C5173" s="11" t="s">
        <v>9</v>
      </c>
      <c r="D5173" s="11" t="s">
        <v>153</v>
      </c>
      <c r="E5173" s="13" t="s">
        <v>13</v>
      </c>
      <c r="F5173" s="11" t="s">
        <v>71</v>
      </c>
      <c r="G5173" s="11" t="s">
        <v>230</v>
      </c>
      <c r="H5173" s="13">
        <v>2269.9</v>
      </c>
    </row>
    <row r="5174" spans="1:8" x14ac:dyDescent="0.25">
      <c r="A5174" s="10">
        <v>36860</v>
      </c>
      <c r="B5174" s="11" t="s">
        <v>8</v>
      </c>
      <c r="C5174" s="11" t="s">
        <v>9</v>
      </c>
      <c r="D5174" s="11" t="s">
        <v>153</v>
      </c>
      <c r="E5174" s="13" t="s">
        <v>13</v>
      </c>
      <c r="F5174" s="11" t="s">
        <v>71</v>
      </c>
      <c r="G5174" s="11" t="s">
        <v>200</v>
      </c>
      <c r="H5174" s="13">
        <v>100</v>
      </c>
    </row>
    <row r="5175" spans="1:8" x14ac:dyDescent="0.25">
      <c r="A5175" s="10">
        <v>36860</v>
      </c>
      <c r="B5175" s="11" t="s">
        <v>8</v>
      </c>
      <c r="C5175" s="11" t="s">
        <v>9</v>
      </c>
      <c r="D5175" s="11" t="s">
        <v>153</v>
      </c>
      <c r="E5175" s="13" t="s">
        <v>13</v>
      </c>
      <c r="F5175" s="11" t="s">
        <v>71</v>
      </c>
      <c r="G5175" s="11" t="s">
        <v>117</v>
      </c>
      <c r="H5175" s="13">
        <v>349</v>
      </c>
    </row>
    <row r="5176" spans="1:8" x14ac:dyDescent="0.25">
      <c r="A5176" s="10">
        <v>36860</v>
      </c>
      <c r="B5176" s="11" t="s">
        <v>8</v>
      </c>
      <c r="C5176" s="11" t="s">
        <v>9</v>
      </c>
      <c r="D5176" s="11" t="s">
        <v>153</v>
      </c>
      <c r="E5176" s="13" t="s">
        <v>13</v>
      </c>
      <c r="F5176" s="11" t="s">
        <v>161</v>
      </c>
      <c r="G5176" s="11" t="s">
        <v>162</v>
      </c>
      <c r="H5176" s="13">
        <v>367.5</v>
      </c>
    </row>
    <row r="5177" spans="1:8" x14ac:dyDescent="0.25">
      <c r="A5177" s="10">
        <v>36860</v>
      </c>
      <c r="B5177" s="11" t="s">
        <v>8</v>
      </c>
      <c r="C5177" s="11" t="s">
        <v>9</v>
      </c>
      <c r="D5177" s="11" t="s">
        <v>153</v>
      </c>
      <c r="E5177" s="13" t="s">
        <v>13</v>
      </c>
      <c r="F5177" s="11" t="s">
        <v>161</v>
      </c>
      <c r="G5177" s="11" t="s">
        <v>167</v>
      </c>
      <c r="H5177" s="13">
        <v>264.89999999999998</v>
      </c>
    </row>
    <row r="5178" spans="1:8" x14ac:dyDescent="0.25">
      <c r="A5178" s="10">
        <v>36860</v>
      </c>
      <c r="B5178" s="11" t="s">
        <v>8</v>
      </c>
      <c r="C5178" s="11" t="s">
        <v>9</v>
      </c>
      <c r="D5178" s="11" t="s">
        <v>153</v>
      </c>
      <c r="E5178" s="13" t="s">
        <v>13</v>
      </c>
      <c r="F5178" s="11" t="s">
        <v>571</v>
      </c>
      <c r="G5178" s="11" t="s">
        <v>364</v>
      </c>
      <c r="H5178" s="13">
        <v>285</v>
      </c>
    </row>
    <row r="5179" spans="1:8" x14ac:dyDescent="0.25">
      <c r="A5179" s="10">
        <v>36860</v>
      </c>
      <c r="B5179" s="11" t="s">
        <v>8</v>
      </c>
      <c r="C5179" s="11" t="s">
        <v>9</v>
      </c>
      <c r="D5179" s="11" t="s">
        <v>153</v>
      </c>
      <c r="E5179" s="13" t="s">
        <v>13</v>
      </c>
      <c r="F5179" s="11" t="s">
        <v>138</v>
      </c>
      <c r="G5179" s="11" t="s">
        <v>205</v>
      </c>
      <c r="H5179" s="13">
        <v>1374.9</v>
      </c>
    </row>
    <row r="5180" spans="1:8" x14ac:dyDescent="0.25">
      <c r="A5180" s="10">
        <v>36860</v>
      </c>
      <c r="B5180" s="11" t="s">
        <v>8</v>
      </c>
      <c r="C5180" s="11" t="s">
        <v>9</v>
      </c>
      <c r="D5180" s="11" t="s">
        <v>153</v>
      </c>
      <c r="E5180" s="13" t="s">
        <v>13</v>
      </c>
      <c r="F5180" s="11" t="s">
        <v>248</v>
      </c>
      <c r="G5180" s="11" t="s">
        <v>43</v>
      </c>
      <c r="H5180" s="13">
        <v>150</v>
      </c>
    </row>
    <row r="5181" spans="1:8" x14ac:dyDescent="0.25">
      <c r="A5181" s="10">
        <v>36860</v>
      </c>
      <c r="B5181" s="11" t="s">
        <v>8</v>
      </c>
      <c r="C5181" s="11" t="s">
        <v>9</v>
      </c>
      <c r="D5181" s="11" t="s">
        <v>153</v>
      </c>
      <c r="E5181" s="13" t="s">
        <v>13</v>
      </c>
      <c r="F5181" s="11" t="s">
        <v>19</v>
      </c>
      <c r="G5181" s="11" t="s">
        <v>589</v>
      </c>
      <c r="H5181" s="13">
        <v>200</v>
      </c>
    </row>
    <row r="5182" spans="1:8" x14ac:dyDescent="0.25">
      <c r="A5182" s="10">
        <v>36860</v>
      </c>
      <c r="B5182" s="11" t="s">
        <v>8</v>
      </c>
      <c r="C5182" s="11" t="s">
        <v>9</v>
      </c>
      <c r="D5182" s="11" t="s">
        <v>153</v>
      </c>
      <c r="E5182" s="13" t="s">
        <v>13</v>
      </c>
      <c r="F5182" s="11" t="s">
        <v>19</v>
      </c>
      <c r="G5182" s="11" t="s">
        <v>573</v>
      </c>
      <c r="H5182" s="13">
        <v>868</v>
      </c>
    </row>
    <row r="5183" spans="1:8" x14ac:dyDescent="0.25">
      <c r="A5183" s="10">
        <v>36860</v>
      </c>
      <c r="B5183" s="11" t="s">
        <v>8</v>
      </c>
      <c r="C5183" s="11" t="s">
        <v>9</v>
      </c>
      <c r="D5183" s="11" t="s">
        <v>153</v>
      </c>
      <c r="E5183" s="13" t="s">
        <v>13</v>
      </c>
      <c r="F5183" s="11" t="s">
        <v>42</v>
      </c>
      <c r="G5183" s="11" t="s">
        <v>595</v>
      </c>
      <c r="H5183" s="13">
        <v>135</v>
      </c>
    </row>
    <row r="5184" spans="1:8" x14ac:dyDescent="0.25">
      <c r="A5184" s="10">
        <v>36860</v>
      </c>
      <c r="B5184" s="11" t="s">
        <v>8</v>
      </c>
      <c r="C5184" s="11" t="s">
        <v>9</v>
      </c>
      <c r="D5184" s="11" t="s">
        <v>153</v>
      </c>
      <c r="E5184" s="13" t="s">
        <v>13</v>
      </c>
      <c r="F5184" s="11" t="s">
        <v>14</v>
      </c>
      <c r="G5184" s="11" t="s">
        <v>94</v>
      </c>
      <c r="H5184" s="13">
        <v>200</v>
      </c>
    </row>
    <row r="5185" spans="1:8" x14ac:dyDescent="0.25">
      <c r="A5185" s="10">
        <v>36860</v>
      </c>
      <c r="B5185" s="11" t="s">
        <v>8</v>
      </c>
      <c r="C5185" s="11" t="s">
        <v>9</v>
      </c>
      <c r="D5185" s="11" t="s">
        <v>153</v>
      </c>
      <c r="E5185" s="13" t="s">
        <v>13</v>
      </c>
      <c r="F5185" s="11" t="s">
        <v>14</v>
      </c>
      <c r="G5185" s="11" t="s">
        <v>596</v>
      </c>
      <c r="H5185" s="13">
        <v>149</v>
      </c>
    </row>
    <row r="5186" spans="1:8" x14ac:dyDescent="0.25">
      <c r="A5186" s="10">
        <v>36860</v>
      </c>
      <c r="B5186" s="11" t="s">
        <v>8</v>
      </c>
      <c r="C5186" s="11" t="s">
        <v>9</v>
      </c>
      <c r="D5186" s="11" t="s">
        <v>153</v>
      </c>
      <c r="E5186" s="13" t="s">
        <v>13</v>
      </c>
      <c r="F5186" s="11" t="s">
        <v>11</v>
      </c>
      <c r="G5186" s="11" t="s">
        <v>150</v>
      </c>
      <c r="H5186" s="13">
        <v>2525.4</v>
      </c>
    </row>
    <row r="5187" spans="1:8" x14ac:dyDescent="0.25">
      <c r="A5187" s="10">
        <v>36860</v>
      </c>
      <c r="B5187" s="11" t="s">
        <v>8</v>
      </c>
      <c r="C5187" s="11" t="s">
        <v>9</v>
      </c>
      <c r="D5187" s="11" t="s">
        <v>153</v>
      </c>
      <c r="E5187" s="13" t="s">
        <v>13</v>
      </c>
      <c r="F5187" s="11" t="s">
        <v>11</v>
      </c>
      <c r="G5187" s="11" t="s">
        <v>576</v>
      </c>
      <c r="H5187" s="13">
        <v>3851</v>
      </c>
    </row>
    <row r="5188" spans="1:8" x14ac:dyDescent="0.25">
      <c r="A5188" s="10">
        <v>36860</v>
      </c>
      <c r="B5188" s="11" t="s">
        <v>8</v>
      </c>
      <c r="C5188" s="11" t="s">
        <v>9</v>
      </c>
      <c r="D5188" s="11" t="s">
        <v>153</v>
      </c>
      <c r="E5188" s="13" t="s">
        <v>13</v>
      </c>
      <c r="F5188" s="11" t="s">
        <v>126</v>
      </c>
      <c r="G5188" s="11" t="s">
        <v>570</v>
      </c>
      <c r="H5188" s="13">
        <v>950</v>
      </c>
    </row>
    <row r="5189" spans="1:8" x14ac:dyDescent="0.25">
      <c r="A5189" s="10">
        <v>36860</v>
      </c>
      <c r="B5189" s="11" t="s">
        <v>8</v>
      </c>
      <c r="C5189" s="11" t="s">
        <v>9</v>
      </c>
      <c r="D5189" s="11" t="s">
        <v>10</v>
      </c>
      <c r="E5189" s="13" t="s">
        <v>89</v>
      </c>
      <c r="F5189" s="11" t="s">
        <v>90</v>
      </c>
      <c r="G5189" s="11" t="s">
        <v>90</v>
      </c>
      <c r="H5189" s="13">
        <v>2665</v>
      </c>
    </row>
    <row r="5190" spans="1:8" x14ac:dyDescent="0.25">
      <c r="A5190" s="10">
        <v>36860</v>
      </c>
      <c r="B5190" s="11" t="s">
        <v>8</v>
      </c>
      <c r="C5190" s="11" t="s">
        <v>9</v>
      </c>
      <c r="D5190" s="11" t="s">
        <v>10</v>
      </c>
      <c r="E5190" s="13" t="s">
        <v>89</v>
      </c>
      <c r="F5190" s="11" t="s">
        <v>102</v>
      </c>
      <c r="G5190" s="11" t="s">
        <v>106</v>
      </c>
      <c r="H5190" s="13">
        <v>5578.9</v>
      </c>
    </row>
    <row r="5191" spans="1:8" x14ac:dyDescent="0.25">
      <c r="A5191" s="10">
        <v>36860</v>
      </c>
      <c r="B5191" s="11" t="s">
        <v>8</v>
      </c>
      <c r="C5191" s="11" t="s">
        <v>9</v>
      </c>
      <c r="D5191" s="11" t="s">
        <v>10</v>
      </c>
      <c r="E5191" s="13" t="s">
        <v>89</v>
      </c>
      <c r="F5191" s="11" t="s">
        <v>102</v>
      </c>
      <c r="G5191" s="11" t="s">
        <v>103</v>
      </c>
      <c r="H5191" s="13">
        <v>5062.6000000000004</v>
      </c>
    </row>
    <row r="5192" spans="1:8" x14ac:dyDescent="0.25">
      <c r="A5192" s="10">
        <v>36860</v>
      </c>
      <c r="B5192" s="11" t="s">
        <v>8</v>
      </c>
      <c r="C5192" s="11" t="s">
        <v>9</v>
      </c>
      <c r="D5192" s="11" t="s">
        <v>10</v>
      </c>
      <c r="E5192" s="13" t="s">
        <v>89</v>
      </c>
      <c r="F5192" s="11" t="s">
        <v>577</v>
      </c>
      <c r="G5192" s="11" t="s">
        <v>1106</v>
      </c>
      <c r="H5192" s="13">
        <v>548</v>
      </c>
    </row>
    <row r="5193" spans="1:8" x14ac:dyDescent="0.25">
      <c r="A5193" s="10">
        <v>36860</v>
      </c>
      <c r="B5193" s="11" t="s">
        <v>8</v>
      </c>
      <c r="C5193" s="11" t="s">
        <v>9</v>
      </c>
      <c r="D5193" s="11" t="s">
        <v>10</v>
      </c>
      <c r="E5193" s="13" t="s">
        <v>89</v>
      </c>
      <c r="F5193" s="11" t="s">
        <v>577</v>
      </c>
      <c r="G5193" s="11" t="s">
        <v>578</v>
      </c>
      <c r="H5193" s="13">
        <v>2288</v>
      </c>
    </row>
    <row r="5194" spans="1:8" x14ac:dyDescent="0.25">
      <c r="A5194" s="10">
        <v>36860</v>
      </c>
      <c r="B5194" s="11" t="s">
        <v>8</v>
      </c>
      <c r="C5194" s="11" t="s">
        <v>9</v>
      </c>
      <c r="D5194" s="11" t="s">
        <v>10</v>
      </c>
      <c r="E5194" s="13" t="s">
        <v>89</v>
      </c>
      <c r="F5194" s="11" t="s">
        <v>577</v>
      </c>
      <c r="G5194" s="11" t="s">
        <v>569</v>
      </c>
      <c r="H5194" s="13">
        <v>274</v>
      </c>
    </row>
    <row r="5195" spans="1:8" x14ac:dyDescent="0.25">
      <c r="A5195" s="10">
        <v>36860</v>
      </c>
      <c r="B5195" s="11" t="s">
        <v>8</v>
      </c>
      <c r="C5195" s="11" t="s">
        <v>9</v>
      </c>
      <c r="D5195" s="11" t="s">
        <v>10</v>
      </c>
      <c r="E5195" s="13" t="s">
        <v>13</v>
      </c>
      <c r="F5195" s="11" t="s">
        <v>29</v>
      </c>
      <c r="G5195" s="11" t="s">
        <v>30</v>
      </c>
      <c r="H5195" s="13">
        <v>7109.7</v>
      </c>
    </row>
    <row r="5196" spans="1:8" x14ac:dyDescent="0.25">
      <c r="A5196" s="10">
        <v>36860</v>
      </c>
      <c r="B5196" s="11" t="s">
        <v>8</v>
      </c>
      <c r="C5196" s="11" t="s">
        <v>9</v>
      </c>
      <c r="D5196" s="11" t="s">
        <v>10</v>
      </c>
      <c r="E5196" s="13" t="s">
        <v>13</v>
      </c>
      <c r="F5196" s="11" t="s">
        <v>29</v>
      </c>
      <c r="G5196" s="11" t="s">
        <v>607</v>
      </c>
      <c r="H5196" s="13">
        <v>252.3</v>
      </c>
    </row>
    <row r="5197" spans="1:8" x14ac:dyDescent="0.25">
      <c r="A5197" s="10">
        <v>36860</v>
      </c>
      <c r="B5197" s="11" t="s">
        <v>8</v>
      </c>
      <c r="C5197" s="11" t="s">
        <v>9</v>
      </c>
      <c r="D5197" s="11" t="s">
        <v>10</v>
      </c>
      <c r="E5197" s="13" t="s">
        <v>13</v>
      </c>
      <c r="F5197" s="11" t="s">
        <v>71</v>
      </c>
      <c r="G5197" s="11" t="s">
        <v>580</v>
      </c>
      <c r="H5197" s="13">
        <v>5963.7</v>
      </c>
    </row>
    <row r="5198" spans="1:8" x14ac:dyDescent="0.25">
      <c r="A5198" s="10">
        <v>36860</v>
      </c>
      <c r="B5198" s="11" t="s">
        <v>8</v>
      </c>
      <c r="C5198" s="11" t="s">
        <v>9</v>
      </c>
      <c r="D5198" s="11" t="s">
        <v>10</v>
      </c>
      <c r="E5198" s="13" t="s">
        <v>13</v>
      </c>
      <c r="F5198" s="11" t="s">
        <v>71</v>
      </c>
      <c r="G5198" s="11" t="s">
        <v>575</v>
      </c>
      <c r="H5198" s="13">
        <v>4173.5</v>
      </c>
    </row>
    <row r="5199" spans="1:8" x14ac:dyDescent="0.25">
      <c r="A5199" s="10">
        <v>36860</v>
      </c>
      <c r="B5199" s="11" t="s">
        <v>8</v>
      </c>
      <c r="C5199" s="11" t="s">
        <v>9</v>
      </c>
      <c r="D5199" s="11" t="s">
        <v>10</v>
      </c>
      <c r="E5199" s="13" t="s">
        <v>13</v>
      </c>
      <c r="F5199" s="11" t="s">
        <v>71</v>
      </c>
      <c r="G5199" s="11" t="s">
        <v>69</v>
      </c>
      <c r="H5199" s="13">
        <v>8273.7999999999993</v>
      </c>
    </row>
    <row r="5200" spans="1:8" x14ac:dyDescent="0.25">
      <c r="A5200" s="10">
        <v>36860</v>
      </c>
      <c r="B5200" s="11" t="s">
        <v>8</v>
      </c>
      <c r="C5200" s="11" t="s">
        <v>9</v>
      </c>
      <c r="D5200" s="11" t="s">
        <v>10</v>
      </c>
      <c r="E5200" s="13" t="s">
        <v>13</v>
      </c>
      <c r="F5200" s="11" t="s">
        <v>71</v>
      </c>
      <c r="G5200" s="11" t="s">
        <v>230</v>
      </c>
      <c r="H5200" s="13">
        <v>1124.5999999999999</v>
      </c>
    </row>
    <row r="5201" spans="1:8" x14ac:dyDescent="0.25">
      <c r="A5201" s="10">
        <v>36860</v>
      </c>
      <c r="B5201" s="11" t="s">
        <v>8</v>
      </c>
      <c r="C5201" s="11" t="s">
        <v>9</v>
      </c>
      <c r="D5201" s="11" t="s">
        <v>10</v>
      </c>
      <c r="E5201" s="13" t="s">
        <v>13</v>
      </c>
      <c r="F5201" s="11" t="s">
        <v>71</v>
      </c>
      <c r="G5201" s="11" t="s">
        <v>200</v>
      </c>
      <c r="H5201" s="13">
        <v>4145.5</v>
      </c>
    </row>
    <row r="5202" spans="1:8" x14ac:dyDescent="0.25">
      <c r="A5202" s="10">
        <v>36860</v>
      </c>
      <c r="B5202" s="11" t="s">
        <v>8</v>
      </c>
      <c r="C5202" s="11" t="s">
        <v>9</v>
      </c>
      <c r="D5202" s="11" t="s">
        <v>10</v>
      </c>
      <c r="E5202" s="13" t="s">
        <v>13</v>
      </c>
      <c r="F5202" s="11" t="s">
        <v>71</v>
      </c>
      <c r="G5202" s="11" t="s">
        <v>117</v>
      </c>
      <c r="H5202" s="13">
        <v>4388.5</v>
      </c>
    </row>
    <row r="5203" spans="1:8" x14ac:dyDescent="0.25">
      <c r="A5203" s="10">
        <v>36860</v>
      </c>
      <c r="B5203" s="11" t="s">
        <v>8</v>
      </c>
      <c r="C5203" s="11" t="s">
        <v>9</v>
      </c>
      <c r="D5203" s="11" t="s">
        <v>10</v>
      </c>
      <c r="E5203" s="13" t="s">
        <v>13</v>
      </c>
      <c r="F5203" s="11" t="s">
        <v>161</v>
      </c>
      <c r="G5203" s="11" t="s">
        <v>581</v>
      </c>
      <c r="H5203" s="13">
        <v>2475</v>
      </c>
    </row>
    <row r="5204" spans="1:8" x14ac:dyDescent="0.25">
      <c r="A5204" s="10">
        <v>36860</v>
      </c>
      <c r="B5204" s="11" t="s">
        <v>8</v>
      </c>
      <c r="C5204" s="11" t="s">
        <v>9</v>
      </c>
      <c r="D5204" s="11" t="s">
        <v>10</v>
      </c>
      <c r="E5204" s="13" t="s">
        <v>13</v>
      </c>
      <c r="F5204" s="11" t="s">
        <v>161</v>
      </c>
      <c r="G5204" s="11" t="s">
        <v>162</v>
      </c>
      <c r="H5204" s="13">
        <v>2741.8</v>
      </c>
    </row>
    <row r="5205" spans="1:8" x14ac:dyDescent="0.25">
      <c r="A5205" s="10">
        <v>36860</v>
      </c>
      <c r="B5205" s="11" t="s">
        <v>8</v>
      </c>
      <c r="C5205" s="11" t="s">
        <v>9</v>
      </c>
      <c r="D5205" s="11" t="s">
        <v>10</v>
      </c>
      <c r="E5205" s="13" t="s">
        <v>13</v>
      </c>
      <c r="F5205" s="11" t="s">
        <v>161</v>
      </c>
      <c r="G5205" s="11" t="s">
        <v>582</v>
      </c>
      <c r="H5205" s="13">
        <v>2698.3</v>
      </c>
    </row>
    <row r="5206" spans="1:8" x14ac:dyDescent="0.25">
      <c r="A5206" s="10">
        <v>36860</v>
      </c>
      <c r="B5206" s="11" t="s">
        <v>8</v>
      </c>
      <c r="C5206" s="11" t="s">
        <v>9</v>
      </c>
      <c r="D5206" s="11" t="s">
        <v>10</v>
      </c>
      <c r="E5206" s="13" t="s">
        <v>13</v>
      </c>
      <c r="F5206" s="11" t="s">
        <v>161</v>
      </c>
      <c r="G5206" s="11" t="s">
        <v>167</v>
      </c>
      <c r="H5206" s="13">
        <v>8582.2000000000007</v>
      </c>
    </row>
    <row r="5207" spans="1:8" x14ac:dyDescent="0.25">
      <c r="A5207" s="10">
        <v>36860</v>
      </c>
      <c r="B5207" s="11" t="s">
        <v>8</v>
      </c>
      <c r="C5207" s="11" t="s">
        <v>9</v>
      </c>
      <c r="D5207" s="11" t="s">
        <v>10</v>
      </c>
      <c r="E5207" s="13" t="s">
        <v>13</v>
      </c>
      <c r="F5207" s="11" t="s">
        <v>571</v>
      </c>
      <c r="G5207" s="11" t="s">
        <v>364</v>
      </c>
      <c r="H5207" s="13">
        <v>830</v>
      </c>
    </row>
    <row r="5208" spans="1:8" x14ac:dyDescent="0.25">
      <c r="A5208" s="10">
        <v>36860</v>
      </c>
      <c r="B5208" s="11" t="s">
        <v>8</v>
      </c>
      <c r="C5208" s="11" t="s">
        <v>9</v>
      </c>
      <c r="D5208" s="11" t="s">
        <v>10</v>
      </c>
      <c r="E5208" s="13" t="s">
        <v>13</v>
      </c>
      <c r="F5208" s="11" t="s">
        <v>571</v>
      </c>
      <c r="G5208" s="11" t="s">
        <v>133</v>
      </c>
      <c r="H5208" s="13">
        <v>4510.5</v>
      </c>
    </row>
    <row r="5209" spans="1:8" x14ac:dyDescent="0.25">
      <c r="A5209" s="10">
        <v>36860</v>
      </c>
      <c r="B5209" s="11" t="s">
        <v>8</v>
      </c>
      <c r="C5209" s="11" t="s">
        <v>9</v>
      </c>
      <c r="D5209" s="11" t="s">
        <v>10</v>
      </c>
      <c r="E5209" s="13" t="s">
        <v>13</v>
      </c>
      <c r="F5209" s="11" t="s">
        <v>571</v>
      </c>
      <c r="G5209" s="11" t="s">
        <v>572</v>
      </c>
      <c r="H5209" s="13">
        <v>6934.1</v>
      </c>
    </row>
    <row r="5210" spans="1:8" x14ac:dyDescent="0.25">
      <c r="A5210" s="10">
        <v>36860</v>
      </c>
      <c r="B5210" s="11" t="s">
        <v>8</v>
      </c>
      <c r="C5210" s="11" t="s">
        <v>9</v>
      </c>
      <c r="D5210" s="11" t="s">
        <v>10</v>
      </c>
      <c r="E5210" s="13" t="s">
        <v>13</v>
      </c>
      <c r="F5210" s="11" t="s">
        <v>571</v>
      </c>
      <c r="G5210" s="11" t="s">
        <v>1108</v>
      </c>
      <c r="H5210" s="13">
        <v>125</v>
      </c>
    </row>
    <row r="5211" spans="1:8" x14ac:dyDescent="0.25">
      <c r="A5211" s="10">
        <v>36860</v>
      </c>
      <c r="B5211" s="11" t="s">
        <v>8</v>
      </c>
      <c r="C5211" s="11" t="s">
        <v>9</v>
      </c>
      <c r="D5211" s="11" t="s">
        <v>10</v>
      </c>
      <c r="E5211" s="13" t="s">
        <v>13</v>
      </c>
      <c r="F5211" s="11" t="s">
        <v>138</v>
      </c>
      <c r="G5211" s="11" t="s">
        <v>205</v>
      </c>
      <c r="H5211" s="13">
        <v>7692.6</v>
      </c>
    </row>
    <row r="5212" spans="1:8" x14ac:dyDescent="0.25">
      <c r="A5212" s="10">
        <v>36860</v>
      </c>
      <c r="B5212" s="11" t="s">
        <v>8</v>
      </c>
      <c r="C5212" s="11" t="s">
        <v>9</v>
      </c>
      <c r="D5212" s="11" t="s">
        <v>10</v>
      </c>
      <c r="E5212" s="13" t="s">
        <v>13</v>
      </c>
      <c r="F5212" s="11" t="s">
        <v>138</v>
      </c>
      <c r="G5212" s="11" t="s">
        <v>583</v>
      </c>
      <c r="H5212" s="13">
        <v>402.2</v>
      </c>
    </row>
    <row r="5213" spans="1:8" x14ac:dyDescent="0.25">
      <c r="A5213" s="10">
        <v>36860</v>
      </c>
      <c r="B5213" s="11" t="s">
        <v>8</v>
      </c>
      <c r="C5213" s="11" t="s">
        <v>9</v>
      </c>
      <c r="D5213" s="11" t="s">
        <v>10</v>
      </c>
      <c r="E5213" s="13" t="s">
        <v>13</v>
      </c>
      <c r="F5213" s="11" t="s">
        <v>138</v>
      </c>
      <c r="G5213" s="11" t="s">
        <v>584</v>
      </c>
      <c r="H5213" s="13">
        <v>505</v>
      </c>
    </row>
    <row r="5214" spans="1:8" x14ac:dyDescent="0.25">
      <c r="A5214" s="10">
        <v>36860</v>
      </c>
      <c r="B5214" s="11" t="s">
        <v>8</v>
      </c>
      <c r="C5214" s="11" t="s">
        <v>9</v>
      </c>
      <c r="D5214" s="11" t="s">
        <v>10</v>
      </c>
      <c r="E5214" s="13" t="s">
        <v>13</v>
      </c>
      <c r="F5214" s="11" t="s">
        <v>138</v>
      </c>
      <c r="G5214" s="11" t="s">
        <v>139</v>
      </c>
      <c r="H5214" s="13">
        <v>3369.5</v>
      </c>
    </row>
    <row r="5215" spans="1:8" x14ac:dyDescent="0.25">
      <c r="A5215" s="10">
        <v>36860</v>
      </c>
      <c r="B5215" s="11" t="s">
        <v>8</v>
      </c>
      <c r="C5215" s="11" t="s">
        <v>9</v>
      </c>
      <c r="D5215" s="11" t="s">
        <v>10</v>
      </c>
      <c r="E5215" s="13" t="s">
        <v>13</v>
      </c>
      <c r="F5215" s="11" t="s">
        <v>138</v>
      </c>
      <c r="G5215" s="11" t="s">
        <v>585</v>
      </c>
      <c r="H5215" s="13">
        <v>1875</v>
      </c>
    </row>
    <row r="5216" spans="1:8" x14ac:dyDescent="0.25">
      <c r="A5216" s="10">
        <v>36860</v>
      </c>
      <c r="B5216" s="11" t="s">
        <v>8</v>
      </c>
      <c r="C5216" s="11" t="s">
        <v>9</v>
      </c>
      <c r="D5216" s="11" t="s">
        <v>10</v>
      </c>
      <c r="E5216" s="13" t="s">
        <v>13</v>
      </c>
      <c r="F5216" s="11" t="s">
        <v>111</v>
      </c>
      <c r="G5216" s="11" t="s">
        <v>112</v>
      </c>
      <c r="H5216" s="13">
        <v>10661.6</v>
      </c>
    </row>
    <row r="5217" spans="1:8" x14ac:dyDescent="0.25">
      <c r="A5217" s="10">
        <v>36860</v>
      </c>
      <c r="B5217" s="11" t="s">
        <v>8</v>
      </c>
      <c r="C5217" s="11" t="s">
        <v>9</v>
      </c>
      <c r="D5217" s="11" t="s">
        <v>10</v>
      </c>
      <c r="E5217" s="13" t="s">
        <v>13</v>
      </c>
      <c r="F5217" s="11" t="s">
        <v>111</v>
      </c>
      <c r="G5217" s="11" t="s">
        <v>267</v>
      </c>
      <c r="H5217" s="13">
        <v>3589.1</v>
      </c>
    </row>
    <row r="5218" spans="1:8" x14ac:dyDescent="0.25">
      <c r="A5218" s="10">
        <v>36860</v>
      </c>
      <c r="B5218" s="11" t="s">
        <v>8</v>
      </c>
      <c r="C5218" s="11" t="s">
        <v>9</v>
      </c>
      <c r="D5218" s="11" t="s">
        <v>10</v>
      </c>
      <c r="E5218" s="13" t="s">
        <v>13</v>
      </c>
      <c r="F5218" s="11" t="s">
        <v>111</v>
      </c>
      <c r="G5218" s="11" t="s">
        <v>614</v>
      </c>
      <c r="H5218" s="13">
        <v>300</v>
      </c>
    </row>
    <row r="5219" spans="1:8" x14ac:dyDescent="0.25">
      <c r="A5219" s="10">
        <v>36860</v>
      </c>
      <c r="B5219" s="11" t="s">
        <v>8</v>
      </c>
      <c r="C5219" s="11" t="s">
        <v>9</v>
      </c>
      <c r="D5219" s="11" t="s">
        <v>10</v>
      </c>
      <c r="E5219" s="13" t="s">
        <v>13</v>
      </c>
      <c r="F5219" s="11" t="s">
        <v>111</v>
      </c>
      <c r="G5219" s="11" t="s">
        <v>356</v>
      </c>
      <c r="H5219" s="13">
        <v>2128.9</v>
      </c>
    </row>
    <row r="5220" spans="1:8" x14ac:dyDescent="0.25">
      <c r="A5220" s="10">
        <v>36860</v>
      </c>
      <c r="B5220" s="11" t="s">
        <v>8</v>
      </c>
      <c r="C5220" s="11" t="s">
        <v>9</v>
      </c>
      <c r="D5220" s="11" t="s">
        <v>10</v>
      </c>
      <c r="E5220" s="13" t="s">
        <v>13</v>
      </c>
      <c r="F5220" s="11" t="s">
        <v>111</v>
      </c>
      <c r="G5220" s="11" t="s">
        <v>586</v>
      </c>
      <c r="H5220" s="13">
        <v>725</v>
      </c>
    </row>
    <row r="5221" spans="1:8" x14ac:dyDescent="0.25">
      <c r="A5221" s="10">
        <v>36860</v>
      </c>
      <c r="B5221" s="11" t="s">
        <v>8</v>
      </c>
      <c r="C5221" s="11" t="s">
        <v>9</v>
      </c>
      <c r="D5221" s="11" t="s">
        <v>10</v>
      </c>
      <c r="E5221" s="13" t="s">
        <v>13</v>
      </c>
      <c r="F5221" s="11" t="s">
        <v>248</v>
      </c>
      <c r="G5221" s="11" t="s">
        <v>262</v>
      </c>
      <c r="H5221" s="13">
        <v>11253.8</v>
      </c>
    </row>
    <row r="5222" spans="1:8" x14ac:dyDescent="0.25">
      <c r="A5222" s="10">
        <v>36860</v>
      </c>
      <c r="B5222" s="11" t="s">
        <v>8</v>
      </c>
      <c r="C5222" s="11" t="s">
        <v>9</v>
      </c>
      <c r="D5222" s="11" t="s">
        <v>10</v>
      </c>
      <c r="E5222" s="13" t="s">
        <v>13</v>
      </c>
      <c r="F5222" s="11" t="s">
        <v>248</v>
      </c>
      <c r="G5222" s="11" t="s">
        <v>587</v>
      </c>
      <c r="H5222" s="13">
        <v>4907.3999999999996</v>
      </c>
    </row>
    <row r="5223" spans="1:8" x14ac:dyDescent="0.25">
      <c r="A5223" s="10">
        <v>36860</v>
      </c>
      <c r="B5223" s="11" t="s">
        <v>8</v>
      </c>
      <c r="C5223" s="11" t="s">
        <v>9</v>
      </c>
      <c r="D5223" s="11" t="s">
        <v>10</v>
      </c>
      <c r="E5223" s="13" t="s">
        <v>13</v>
      </c>
      <c r="F5223" s="11" t="s">
        <v>248</v>
      </c>
      <c r="G5223" s="11" t="s">
        <v>588</v>
      </c>
      <c r="H5223" s="13">
        <v>3628.3</v>
      </c>
    </row>
    <row r="5224" spans="1:8" x14ac:dyDescent="0.25">
      <c r="A5224" s="10">
        <v>36860</v>
      </c>
      <c r="B5224" s="11" t="s">
        <v>8</v>
      </c>
      <c r="C5224" s="11" t="s">
        <v>9</v>
      </c>
      <c r="D5224" s="11" t="s">
        <v>10</v>
      </c>
      <c r="E5224" s="13" t="s">
        <v>13</v>
      </c>
      <c r="F5224" s="11" t="s">
        <v>248</v>
      </c>
      <c r="G5224" s="11" t="s">
        <v>43</v>
      </c>
      <c r="H5224" s="13">
        <v>2706</v>
      </c>
    </row>
    <row r="5225" spans="1:8" x14ac:dyDescent="0.25">
      <c r="A5225" s="10">
        <v>36860</v>
      </c>
      <c r="B5225" s="11" t="s">
        <v>8</v>
      </c>
      <c r="C5225" s="11" t="s">
        <v>9</v>
      </c>
      <c r="D5225" s="11" t="s">
        <v>10</v>
      </c>
      <c r="E5225" s="13" t="s">
        <v>13</v>
      </c>
      <c r="F5225" s="11" t="s">
        <v>19</v>
      </c>
      <c r="G5225" s="11" t="s">
        <v>589</v>
      </c>
      <c r="H5225" s="13">
        <v>939</v>
      </c>
    </row>
    <row r="5226" spans="1:8" x14ac:dyDescent="0.25">
      <c r="A5226" s="10">
        <v>36860</v>
      </c>
      <c r="B5226" s="11" t="s">
        <v>8</v>
      </c>
      <c r="C5226" s="11" t="s">
        <v>9</v>
      </c>
      <c r="D5226" s="11" t="s">
        <v>10</v>
      </c>
      <c r="E5226" s="13" t="s">
        <v>13</v>
      </c>
      <c r="F5226" s="11" t="s">
        <v>19</v>
      </c>
      <c r="G5226" s="11" t="s">
        <v>573</v>
      </c>
      <c r="H5226" s="13">
        <v>23907.599999999999</v>
      </c>
    </row>
    <row r="5227" spans="1:8" x14ac:dyDescent="0.25">
      <c r="A5227" s="10">
        <v>36860</v>
      </c>
      <c r="B5227" s="11" t="s">
        <v>8</v>
      </c>
      <c r="C5227" s="11" t="s">
        <v>9</v>
      </c>
      <c r="D5227" s="11" t="s">
        <v>10</v>
      </c>
      <c r="E5227" s="13" t="s">
        <v>13</v>
      </c>
      <c r="F5227" s="11" t="s">
        <v>19</v>
      </c>
      <c r="G5227" s="11" t="s">
        <v>590</v>
      </c>
      <c r="H5227" s="13">
        <v>810</v>
      </c>
    </row>
    <row r="5228" spans="1:8" x14ac:dyDescent="0.25">
      <c r="A5228" s="10">
        <v>36860</v>
      </c>
      <c r="B5228" s="11" t="s">
        <v>8</v>
      </c>
      <c r="C5228" s="11" t="s">
        <v>9</v>
      </c>
      <c r="D5228" s="11" t="s">
        <v>10</v>
      </c>
      <c r="E5228" s="13" t="s">
        <v>13</v>
      </c>
      <c r="F5228" s="11" t="s">
        <v>19</v>
      </c>
      <c r="G5228" s="11" t="s">
        <v>574</v>
      </c>
      <c r="H5228" s="13">
        <v>11521.9</v>
      </c>
    </row>
    <row r="5229" spans="1:8" x14ac:dyDescent="0.25">
      <c r="A5229" s="10">
        <v>36860</v>
      </c>
      <c r="B5229" s="11" t="s">
        <v>8</v>
      </c>
      <c r="C5229" s="11" t="s">
        <v>9</v>
      </c>
      <c r="D5229" s="11" t="s">
        <v>10</v>
      </c>
      <c r="E5229" s="13" t="s">
        <v>13</v>
      </c>
      <c r="F5229" s="11" t="s">
        <v>19</v>
      </c>
      <c r="G5229" s="11" t="s">
        <v>21</v>
      </c>
      <c r="H5229" s="13">
        <v>2940</v>
      </c>
    </row>
    <row r="5230" spans="1:8" x14ac:dyDescent="0.25">
      <c r="A5230" s="10">
        <v>36860</v>
      </c>
      <c r="B5230" s="11" t="s">
        <v>8</v>
      </c>
      <c r="C5230" s="11" t="s">
        <v>9</v>
      </c>
      <c r="D5230" s="11" t="s">
        <v>10</v>
      </c>
      <c r="E5230" s="13" t="s">
        <v>13</v>
      </c>
      <c r="F5230" s="11" t="s">
        <v>591</v>
      </c>
      <c r="G5230" s="11" t="s">
        <v>608</v>
      </c>
      <c r="H5230" s="13">
        <v>675</v>
      </c>
    </row>
    <row r="5231" spans="1:8" x14ac:dyDescent="0.25">
      <c r="A5231" s="10">
        <v>36860</v>
      </c>
      <c r="B5231" s="11" t="s">
        <v>8</v>
      </c>
      <c r="C5231" s="11" t="s">
        <v>9</v>
      </c>
      <c r="D5231" s="11" t="s">
        <v>10</v>
      </c>
      <c r="E5231" s="13" t="s">
        <v>13</v>
      </c>
      <c r="F5231" s="11" t="s">
        <v>591</v>
      </c>
      <c r="G5231" s="11" t="s">
        <v>592</v>
      </c>
      <c r="H5231" s="13">
        <v>1960</v>
      </c>
    </row>
    <row r="5232" spans="1:8" x14ac:dyDescent="0.25">
      <c r="A5232" s="10">
        <v>36860</v>
      </c>
      <c r="B5232" s="11" t="s">
        <v>8</v>
      </c>
      <c r="C5232" s="11" t="s">
        <v>9</v>
      </c>
      <c r="D5232" s="11" t="s">
        <v>10</v>
      </c>
      <c r="E5232" s="13" t="s">
        <v>13</v>
      </c>
      <c r="F5232" s="11" t="s">
        <v>34</v>
      </c>
      <c r="G5232" s="11" t="s">
        <v>593</v>
      </c>
      <c r="H5232" s="13">
        <v>107.5</v>
      </c>
    </row>
    <row r="5233" spans="1:8" x14ac:dyDescent="0.25">
      <c r="A5233" s="10">
        <v>36860</v>
      </c>
      <c r="B5233" s="11" t="s">
        <v>8</v>
      </c>
      <c r="C5233" s="11" t="s">
        <v>9</v>
      </c>
      <c r="D5233" s="11" t="s">
        <v>10</v>
      </c>
      <c r="E5233" s="13" t="s">
        <v>13</v>
      </c>
      <c r="F5233" s="11" t="s">
        <v>34</v>
      </c>
      <c r="G5233" s="11" t="s">
        <v>171</v>
      </c>
      <c r="H5233" s="13">
        <v>1947.9</v>
      </c>
    </row>
    <row r="5234" spans="1:8" x14ac:dyDescent="0.25">
      <c r="A5234" s="10">
        <v>36860</v>
      </c>
      <c r="B5234" s="11" t="s">
        <v>8</v>
      </c>
      <c r="C5234" s="11" t="s">
        <v>9</v>
      </c>
      <c r="D5234" s="11" t="s">
        <v>10</v>
      </c>
      <c r="E5234" s="13" t="s">
        <v>13</v>
      </c>
      <c r="F5234" s="11" t="s">
        <v>34</v>
      </c>
      <c r="G5234" s="11" t="s">
        <v>57</v>
      </c>
      <c r="H5234" s="13">
        <v>3086.7</v>
      </c>
    </row>
    <row r="5235" spans="1:8" x14ac:dyDescent="0.25">
      <c r="A5235" s="10">
        <v>36860</v>
      </c>
      <c r="B5235" s="11" t="s">
        <v>8</v>
      </c>
      <c r="C5235" s="11" t="s">
        <v>9</v>
      </c>
      <c r="D5235" s="11" t="s">
        <v>10</v>
      </c>
      <c r="E5235" s="13" t="s">
        <v>13</v>
      </c>
      <c r="F5235" s="11" t="s">
        <v>34</v>
      </c>
      <c r="G5235" s="11" t="s">
        <v>47</v>
      </c>
      <c r="H5235" s="13">
        <v>2448.1</v>
      </c>
    </row>
    <row r="5236" spans="1:8" x14ac:dyDescent="0.25">
      <c r="A5236" s="10">
        <v>36860</v>
      </c>
      <c r="B5236" s="11" t="s">
        <v>8</v>
      </c>
      <c r="C5236" s="11" t="s">
        <v>9</v>
      </c>
      <c r="D5236" s="11" t="s">
        <v>10</v>
      </c>
      <c r="E5236" s="13" t="s">
        <v>13</v>
      </c>
      <c r="F5236" s="11" t="s">
        <v>34</v>
      </c>
      <c r="G5236" s="11" t="s">
        <v>36</v>
      </c>
      <c r="H5236" s="13">
        <v>10691.7</v>
      </c>
    </row>
    <row r="5237" spans="1:8" x14ac:dyDescent="0.25">
      <c r="A5237" s="10">
        <v>36860</v>
      </c>
      <c r="B5237" s="11" t="s">
        <v>8</v>
      </c>
      <c r="C5237" s="11" t="s">
        <v>9</v>
      </c>
      <c r="D5237" s="11" t="s">
        <v>10</v>
      </c>
      <c r="E5237" s="13" t="s">
        <v>13</v>
      </c>
      <c r="F5237" s="11" t="s">
        <v>42</v>
      </c>
      <c r="G5237" s="11" t="s">
        <v>594</v>
      </c>
      <c r="H5237" s="13">
        <v>5299.2</v>
      </c>
    </row>
    <row r="5238" spans="1:8" x14ac:dyDescent="0.25">
      <c r="A5238" s="10">
        <v>36860</v>
      </c>
      <c r="B5238" s="11" t="s">
        <v>8</v>
      </c>
      <c r="C5238" s="11" t="s">
        <v>9</v>
      </c>
      <c r="D5238" s="11" t="s">
        <v>10</v>
      </c>
      <c r="E5238" s="13" t="s">
        <v>13</v>
      </c>
      <c r="F5238" s="11" t="s">
        <v>42</v>
      </c>
      <c r="G5238" s="11" t="s">
        <v>595</v>
      </c>
      <c r="H5238" s="13">
        <v>3996</v>
      </c>
    </row>
    <row r="5239" spans="1:8" x14ac:dyDescent="0.25">
      <c r="A5239" s="10">
        <v>36860</v>
      </c>
      <c r="B5239" s="11" t="s">
        <v>8</v>
      </c>
      <c r="C5239" s="11" t="s">
        <v>9</v>
      </c>
      <c r="D5239" s="11" t="s">
        <v>10</v>
      </c>
      <c r="E5239" s="13" t="s">
        <v>13</v>
      </c>
      <c r="F5239" s="11" t="s">
        <v>14</v>
      </c>
      <c r="G5239" s="11" t="s">
        <v>94</v>
      </c>
      <c r="H5239" s="13">
        <v>4265.5</v>
      </c>
    </row>
    <row r="5240" spans="1:8" x14ac:dyDescent="0.25">
      <c r="A5240" s="10">
        <v>36860</v>
      </c>
      <c r="B5240" s="11" t="s">
        <v>8</v>
      </c>
      <c r="C5240" s="11" t="s">
        <v>9</v>
      </c>
      <c r="D5240" s="11" t="s">
        <v>10</v>
      </c>
      <c r="E5240" s="13" t="s">
        <v>13</v>
      </c>
      <c r="F5240" s="11" t="s">
        <v>14</v>
      </c>
      <c r="G5240" s="11" t="s">
        <v>596</v>
      </c>
      <c r="H5240" s="13">
        <v>6366.2</v>
      </c>
    </row>
    <row r="5241" spans="1:8" x14ac:dyDescent="0.25">
      <c r="A5241" s="10">
        <v>36860</v>
      </c>
      <c r="B5241" s="11" t="s">
        <v>8</v>
      </c>
      <c r="C5241" s="11" t="s">
        <v>9</v>
      </c>
      <c r="D5241" s="11" t="s">
        <v>10</v>
      </c>
      <c r="E5241" s="13" t="s">
        <v>13</v>
      </c>
      <c r="F5241" s="11" t="s">
        <v>14</v>
      </c>
      <c r="G5241" s="11" t="s">
        <v>597</v>
      </c>
      <c r="H5241" s="13">
        <v>1175</v>
      </c>
    </row>
    <row r="5242" spans="1:8" x14ac:dyDescent="0.25">
      <c r="A5242" s="10">
        <v>36860</v>
      </c>
      <c r="B5242" s="11" t="s">
        <v>8</v>
      </c>
      <c r="C5242" s="11" t="s">
        <v>9</v>
      </c>
      <c r="D5242" s="11" t="s">
        <v>10</v>
      </c>
      <c r="E5242" s="13" t="s">
        <v>13</v>
      </c>
      <c r="F5242" s="11" t="s">
        <v>11</v>
      </c>
      <c r="G5242" s="11" t="s">
        <v>598</v>
      </c>
      <c r="H5242" s="13">
        <v>4927.7</v>
      </c>
    </row>
    <row r="5243" spans="1:8" x14ac:dyDescent="0.25">
      <c r="A5243" s="10">
        <v>36860</v>
      </c>
      <c r="B5243" s="11" t="s">
        <v>8</v>
      </c>
      <c r="C5243" s="11" t="s">
        <v>9</v>
      </c>
      <c r="D5243" s="11" t="s">
        <v>10</v>
      </c>
      <c r="E5243" s="13" t="s">
        <v>13</v>
      </c>
      <c r="F5243" s="11" t="s">
        <v>11</v>
      </c>
      <c r="G5243" s="11" t="s">
        <v>150</v>
      </c>
      <c r="H5243" s="13">
        <v>24733.9</v>
      </c>
    </row>
    <row r="5244" spans="1:8" x14ac:dyDescent="0.25">
      <c r="A5244" s="10">
        <v>36860</v>
      </c>
      <c r="B5244" s="11" t="s">
        <v>8</v>
      </c>
      <c r="C5244" s="11" t="s">
        <v>9</v>
      </c>
      <c r="D5244" s="11" t="s">
        <v>10</v>
      </c>
      <c r="E5244" s="13" t="s">
        <v>13</v>
      </c>
      <c r="F5244" s="11" t="s">
        <v>11</v>
      </c>
      <c r="G5244" s="11" t="s">
        <v>576</v>
      </c>
      <c r="H5244" s="13">
        <v>31533.3</v>
      </c>
    </row>
    <row r="5245" spans="1:8" x14ac:dyDescent="0.25">
      <c r="A5245" s="10">
        <v>36860</v>
      </c>
      <c r="B5245" s="11" t="s">
        <v>8</v>
      </c>
      <c r="C5245" s="11" t="s">
        <v>9</v>
      </c>
      <c r="D5245" s="11" t="s">
        <v>10</v>
      </c>
      <c r="E5245" s="13" t="s">
        <v>13</v>
      </c>
      <c r="F5245" s="11" t="s">
        <v>126</v>
      </c>
      <c r="G5245" s="11" t="s">
        <v>599</v>
      </c>
      <c r="H5245" s="13">
        <v>3804.5</v>
      </c>
    </row>
    <row r="5246" spans="1:8" x14ac:dyDescent="0.25">
      <c r="A5246" s="10">
        <v>36860</v>
      </c>
      <c r="B5246" s="11" t="s">
        <v>8</v>
      </c>
      <c r="C5246" s="11" t="s">
        <v>9</v>
      </c>
      <c r="D5246" s="11" t="s">
        <v>10</v>
      </c>
      <c r="E5246" s="13" t="s">
        <v>13</v>
      </c>
      <c r="F5246" s="11" t="s">
        <v>126</v>
      </c>
      <c r="G5246" s="11" t="s">
        <v>613</v>
      </c>
      <c r="H5246" s="13">
        <v>100</v>
      </c>
    </row>
    <row r="5247" spans="1:8" x14ac:dyDescent="0.25">
      <c r="A5247" s="10">
        <v>36860</v>
      </c>
      <c r="B5247" s="11" t="s">
        <v>8</v>
      </c>
      <c r="C5247" s="11" t="s">
        <v>9</v>
      </c>
      <c r="D5247" s="11" t="s">
        <v>10</v>
      </c>
      <c r="E5247" s="13" t="s">
        <v>13</v>
      </c>
      <c r="F5247" s="11" t="s">
        <v>126</v>
      </c>
      <c r="G5247" s="11" t="s">
        <v>570</v>
      </c>
      <c r="H5247" s="13">
        <v>1834</v>
      </c>
    </row>
    <row r="5248" spans="1:8" x14ac:dyDescent="0.25">
      <c r="A5248" s="10">
        <v>36860</v>
      </c>
      <c r="B5248" s="11" t="s">
        <v>8</v>
      </c>
      <c r="C5248" s="11" t="s">
        <v>9</v>
      </c>
      <c r="D5248" s="11" t="s">
        <v>10</v>
      </c>
      <c r="E5248" s="13" t="s">
        <v>13</v>
      </c>
      <c r="F5248" s="11" t="s">
        <v>126</v>
      </c>
      <c r="G5248" s="11" t="s">
        <v>600</v>
      </c>
      <c r="H5248" s="13">
        <v>149</v>
      </c>
    </row>
    <row r="5249" spans="1:8" x14ac:dyDescent="0.25">
      <c r="A5249" s="10">
        <v>36860</v>
      </c>
      <c r="B5249" s="11" t="s">
        <v>8</v>
      </c>
      <c r="C5249" s="11" t="s">
        <v>9</v>
      </c>
      <c r="D5249" s="11" t="s">
        <v>10</v>
      </c>
      <c r="E5249" s="13" t="s">
        <v>188</v>
      </c>
      <c r="F5249" s="11" t="s">
        <v>188</v>
      </c>
      <c r="G5249" s="11" t="s">
        <v>601</v>
      </c>
      <c r="H5249" s="13">
        <v>550</v>
      </c>
    </row>
    <row r="5250" spans="1:8" x14ac:dyDescent="0.25">
      <c r="A5250" s="10">
        <v>36860</v>
      </c>
      <c r="B5250" s="11" t="s">
        <v>8</v>
      </c>
      <c r="C5250" s="11" t="s">
        <v>9</v>
      </c>
      <c r="D5250" s="11" t="s">
        <v>10</v>
      </c>
      <c r="E5250" s="13" t="s">
        <v>188</v>
      </c>
      <c r="F5250" s="11" t="s">
        <v>188</v>
      </c>
      <c r="G5250" s="11" t="s">
        <v>602</v>
      </c>
      <c r="H5250" s="13">
        <v>4415</v>
      </c>
    </row>
    <row r="5251" spans="1:8" x14ac:dyDescent="0.25">
      <c r="A5251" s="10">
        <v>36860</v>
      </c>
      <c r="B5251" s="11" t="s">
        <v>8</v>
      </c>
      <c r="C5251" s="11" t="s">
        <v>9</v>
      </c>
      <c r="D5251" s="11" t="s">
        <v>10</v>
      </c>
      <c r="E5251" s="13" t="s">
        <v>188</v>
      </c>
      <c r="F5251" s="11" t="s">
        <v>188</v>
      </c>
      <c r="G5251" s="11" t="s">
        <v>187</v>
      </c>
      <c r="H5251" s="13">
        <v>6932.9</v>
      </c>
    </row>
    <row r="5252" spans="1:8" x14ac:dyDescent="0.25">
      <c r="A5252" s="10">
        <v>36860</v>
      </c>
      <c r="B5252" s="11" t="s">
        <v>8</v>
      </c>
      <c r="C5252" s="11" t="s">
        <v>9</v>
      </c>
      <c r="D5252" s="11" t="s">
        <v>10</v>
      </c>
      <c r="E5252" s="13" t="s">
        <v>188</v>
      </c>
      <c r="F5252" s="11" t="s">
        <v>188</v>
      </c>
      <c r="G5252" s="11" t="s">
        <v>1109</v>
      </c>
      <c r="H5252" s="13">
        <v>440</v>
      </c>
    </row>
    <row r="5253" spans="1:8" x14ac:dyDescent="0.25">
      <c r="A5253" s="10">
        <v>36860</v>
      </c>
      <c r="B5253" s="11" t="s">
        <v>8</v>
      </c>
      <c r="C5253" s="11" t="s">
        <v>463</v>
      </c>
      <c r="D5253" s="11" t="s">
        <v>464</v>
      </c>
      <c r="E5253" s="13" t="s">
        <v>89</v>
      </c>
      <c r="F5253" s="11" t="s">
        <v>102</v>
      </c>
      <c r="G5253" s="11" t="s">
        <v>103</v>
      </c>
      <c r="H5253" s="13">
        <v>340</v>
      </c>
    </row>
    <row r="5254" spans="1:8" x14ac:dyDescent="0.25">
      <c r="A5254" s="10">
        <v>36860</v>
      </c>
      <c r="B5254" s="11" t="s">
        <v>8</v>
      </c>
      <c r="C5254" s="11" t="s">
        <v>463</v>
      </c>
      <c r="D5254" s="11" t="s">
        <v>464</v>
      </c>
      <c r="E5254" s="13" t="s">
        <v>13</v>
      </c>
      <c r="F5254" s="11" t="s">
        <v>71</v>
      </c>
      <c r="G5254" s="11" t="s">
        <v>200</v>
      </c>
      <c r="H5254" s="13">
        <v>825</v>
      </c>
    </row>
    <row r="5255" spans="1:8" x14ac:dyDescent="0.25">
      <c r="A5255" s="10">
        <v>36860</v>
      </c>
      <c r="B5255" s="11" t="s">
        <v>8</v>
      </c>
      <c r="C5255" s="11" t="s">
        <v>463</v>
      </c>
      <c r="D5255" s="11" t="s">
        <v>464</v>
      </c>
      <c r="E5255" s="13" t="s">
        <v>13</v>
      </c>
      <c r="F5255" s="11" t="s">
        <v>248</v>
      </c>
      <c r="G5255" s="11" t="s">
        <v>262</v>
      </c>
      <c r="H5255" s="13">
        <v>135</v>
      </c>
    </row>
    <row r="5256" spans="1:8" x14ac:dyDescent="0.25">
      <c r="A5256" s="10">
        <v>36860</v>
      </c>
      <c r="B5256" s="11" t="s">
        <v>97</v>
      </c>
      <c r="C5256" s="11" t="s">
        <v>98</v>
      </c>
      <c r="D5256" s="11" t="s">
        <v>239</v>
      </c>
      <c r="E5256" s="13" t="s">
        <v>188</v>
      </c>
      <c r="F5256" s="11" t="s">
        <v>188</v>
      </c>
      <c r="G5256" s="11" t="s">
        <v>602</v>
      </c>
      <c r="H5256" s="13">
        <v>180</v>
      </c>
    </row>
    <row r="5257" spans="1:8" x14ac:dyDescent="0.25">
      <c r="A5257" s="10">
        <v>36860</v>
      </c>
      <c r="B5257" s="11" t="s">
        <v>97</v>
      </c>
      <c r="C5257" s="11" t="s">
        <v>98</v>
      </c>
      <c r="D5257" s="11" t="s">
        <v>462</v>
      </c>
      <c r="E5257" s="13" t="s">
        <v>13</v>
      </c>
      <c r="F5257" s="11" t="s">
        <v>126</v>
      </c>
      <c r="G5257" s="11" t="s">
        <v>570</v>
      </c>
      <c r="H5257" s="13">
        <v>587.9</v>
      </c>
    </row>
    <row r="5258" spans="1:8" x14ac:dyDescent="0.25">
      <c r="A5258" s="10">
        <v>36860</v>
      </c>
      <c r="B5258" s="11" t="s">
        <v>97</v>
      </c>
      <c r="C5258" s="11" t="s">
        <v>98</v>
      </c>
      <c r="D5258" s="11" t="s">
        <v>123</v>
      </c>
      <c r="E5258" s="13" t="s">
        <v>13</v>
      </c>
      <c r="F5258" s="11" t="s">
        <v>14</v>
      </c>
      <c r="G5258" s="11" t="s">
        <v>94</v>
      </c>
      <c r="H5258" s="13">
        <v>150</v>
      </c>
    </row>
    <row r="5259" spans="1:8" x14ac:dyDescent="0.25">
      <c r="A5259" s="10">
        <v>36860</v>
      </c>
      <c r="B5259" s="11" t="s">
        <v>97</v>
      </c>
      <c r="C5259" s="11" t="s">
        <v>98</v>
      </c>
      <c r="D5259" s="11" t="s">
        <v>1105</v>
      </c>
      <c r="E5259" s="13" t="s">
        <v>13</v>
      </c>
      <c r="F5259" s="11" t="s">
        <v>71</v>
      </c>
      <c r="G5259" s="11" t="s">
        <v>230</v>
      </c>
      <c r="H5259" s="13">
        <v>111.3</v>
      </c>
    </row>
    <row r="5260" spans="1:8" x14ac:dyDescent="0.25">
      <c r="A5260" s="10">
        <v>36860</v>
      </c>
      <c r="B5260" s="11" t="s">
        <v>97</v>
      </c>
      <c r="C5260" s="11" t="s">
        <v>67</v>
      </c>
      <c r="D5260" s="11" t="s">
        <v>499</v>
      </c>
      <c r="E5260" s="13" t="s">
        <v>13</v>
      </c>
      <c r="F5260" s="11" t="s">
        <v>11</v>
      </c>
      <c r="G5260" s="11" t="s">
        <v>150</v>
      </c>
      <c r="H5260" s="13">
        <v>403.2</v>
      </c>
    </row>
    <row r="5261" spans="1:8" x14ac:dyDescent="0.25">
      <c r="A5261" s="10">
        <v>36860</v>
      </c>
      <c r="B5261" s="11" t="s">
        <v>97</v>
      </c>
      <c r="C5261" s="11" t="s">
        <v>67</v>
      </c>
      <c r="D5261" s="11" t="s">
        <v>499</v>
      </c>
      <c r="E5261" s="13" t="s">
        <v>13</v>
      </c>
      <c r="F5261" s="11" t="s">
        <v>11</v>
      </c>
      <c r="G5261" s="11" t="s">
        <v>576</v>
      </c>
      <c r="H5261" s="13">
        <v>391.6</v>
      </c>
    </row>
    <row r="5262" spans="1:8" x14ac:dyDescent="0.25">
      <c r="A5262" s="10">
        <v>36860</v>
      </c>
      <c r="B5262" s="11" t="s">
        <v>97</v>
      </c>
      <c r="C5262" s="11" t="s">
        <v>130</v>
      </c>
      <c r="D5262" s="11" t="s">
        <v>288</v>
      </c>
      <c r="E5262" s="13" t="s">
        <v>13</v>
      </c>
      <c r="F5262" s="11" t="s">
        <v>11</v>
      </c>
      <c r="G5262" s="11" t="s">
        <v>576</v>
      </c>
      <c r="H5262" s="13">
        <v>616.70000000000005</v>
      </c>
    </row>
    <row r="5263" spans="1:8" x14ac:dyDescent="0.25">
      <c r="A5263" s="10">
        <v>36860</v>
      </c>
      <c r="B5263" s="11" t="s">
        <v>97</v>
      </c>
      <c r="C5263" s="11" t="s">
        <v>130</v>
      </c>
      <c r="D5263" s="11" t="s">
        <v>466</v>
      </c>
      <c r="E5263" s="13" t="s">
        <v>13</v>
      </c>
      <c r="F5263" s="11" t="s">
        <v>138</v>
      </c>
      <c r="G5263" s="11" t="s">
        <v>585</v>
      </c>
      <c r="H5263" s="13">
        <v>500</v>
      </c>
    </row>
    <row r="5264" spans="1:8" x14ac:dyDescent="0.25">
      <c r="A5264" s="10">
        <v>36860</v>
      </c>
      <c r="B5264" s="11" t="s">
        <v>97</v>
      </c>
      <c r="C5264" s="11" t="s">
        <v>192</v>
      </c>
      <c r="D5264" s="11" t="s">
        <v>193</v>
      </c>
      <c r="E5264" s="13" t="s">
        <v>13</v>
      </c>
      <c r="F5264" s="11" t="s">
        <v>11</v>
      </c>
      <c r="G5264" s="11" t="s">
        <v>150</v>
      </c>
      <c r="H5264" s="13">
        <v>175</v>
      </c>
    </row>
    <row r="5265" spans="1:8" x14ac:dyDescent="0.25">
      <c r="A5265" s="10">
        <v>36891</v>
      </c>
      <c r="B5265" s="11" t="s">
        <v>8</v>
      </c>
      <c r="C5265" s="11" t="s">
        <v>67</v>
      </c>
      <c r="D5265" s="11" t="s">
        <v>1107</v>
      </c>
      <c r="E5265" s="13" t="s">
        <v>13</v>
      </c>
      <c r="F5265" s="11" t="s">
        <v>11</v>
      </c>
      <c r="G5265" s="11" t="s">
        <v>576</v>
      </c>
      <c r="H5265" s="13">
        <v>147.5</v>
      </c>
    </row>
    <row r="5266" spans="1:8" x14ac:dyDescent="0.25">
      <c r="A5266" s="10">
        <v>36891</v>
      </c>
      <c r="B5266" s="11" t="s">
        <v>8</v>
      </c>
      <c r="C5266" s="11" t="s">
        <v>67</v>
      </c>
      <c r="D5266" s="11" t="s">
        <v>459</v>
      </c>
      <c r="E5266" s="13" t="s">
        <v>89</v>
      </c>
      <c r="F5266" s="11" t="s">
        <v>577</v>
      </c>
      <c r="G5266" s="11" t="s">
        <v>609</v>
      </c>
      <c r="H5266" s="13">
        <v>135</v>
      </c>
    </row>
    <row r="5267" spans="1:8" x14ac:dyDescent="0.25">
      <c r="A5267" s="10">
        <v>36891</v>
      </c>
      <c r="B5267" s="11" t="s">
        <v>8</v>
      </c>
      <c r="C5267" s="11" t="s">
        <v>67</v>
      </c>
      <c r="D5267" s="11" t="s">
        <v>455</v>
      </c>
      <c r="E5267" s="13" t="s">
        <v>13</v>
      </c>
      <c r="F5267" s="11" t="s">
        <v>571</v>
      </c>
      <c r="G5267" s="11" t="s">
        <v>364</v>
      </c>
      <c r="H5267" s="13">
        <v>120</v>
      </c>
    </row>
    <row r="5268" spans="1:8" x14ac:dyDescent="0.25">
      <c r="A5268" s="10">
        <v>36891</v>
      </c>
      <c r="B5268" s="11" t="s">
        <v>8</v>
      </c>
      <c r="C5268" s="11" t="s">
        <v>67</v>
      </c>
      <c r="D5268" s="11" t="s">
        <v>455</v>
      </c>
      <c r="E5268" s="13" t="s">
        <v>13</v>
      </c>
      <c r="F5268" s="11" t="s">
        <v>19</v>
      </c>
      <c r="G5268" s="11" t="s">
        <v>574</v>
      </c>
      <c r="H5268" s="13">
        <v>115</v>
      </c>
    </row>
    <row r="5269" spans="1:8" x14ac:dyDescent="0.25">
      <c r="A5269" s="10">
        <v>36891</v>
      </c>
      <c r="B5269" s="11" t="s">
        <v>8</v>
      </c>
      <c r="C5269" s="11" t="s">
        <v>67</v>
      </c>
      <c r="D5269" s="11" t="s">
        <v>455</v>
      </c>
      <c r="E5269" s="13" t="s">
        <v>13</v>
      </c>
      <c r="F5269" s="11" t="s">
        <v>126</v>
      </c>
      <c r="G5269" s="11" t="s">
        <v>570</v>
      </c>
      <c r="H5269" s="13">
        <v>315</v>
      </c>
    </row>
    <row r="5270" spans="1:8" x14ac:dyDescent="0.25">
      <c r="A5270" s="10">
        <v>36891</v>
      </c>
      <c r="B5270" s="11" t="s">
        <v>8</v>
      </c>
      <c r="C5270" s="11" t="s">
        <v>67</v>
      </c>
      <c r="D5270" s="11" t="s">
        <v>456</v>
      </c>
      <c r="E5270" s="13" t="s">
        <v>13</v>
      </c>
      <c r="F5270" s="11" t="s">
        <v>11</v>
      </c>
      <c r="G5270" s="11" t="s">
        <v>150</v>
      </c>
      <c r="H5270" s="13">
        <v>962</v>
      </c>
    </row>
    <row r="5271" spans="1:8" x14ac:dyDescent="0.25">
      <c r="A5271" s="10">
        <v>36891</v>
      </c>
      <c r="B5271" s="11" t="s">
        <v>8</v>
      </c>
      <c r="C5271" s="11" t="s">
        <v>67</v>
      </c>
      <c r="D5271" s="11" t="s">
        <v>68</v>
      </c>
      <c r="E5271" s="13" t="s">
        <v>13</v>
      </c>
      <c r="F5271" s="11" t="s">
        <v>161</v>
      </c>
      <c r="G5271" s="11" t="s">
        <v>167</v>
      </c>
      <c r="H5271" s="13">
        <v>100</v>
      </c>
    </row>
    <row r="5272" spans="1:8" x14ac:dyDescent="0.25">
      <c r="A5272" s="10">
        <v>36891</v>
      </c>
      <c r="B5272" s="11" t="s">
        <v>8</v>
      </c>
      <c r="C5272" s="11" t="s">
        <v>67</v>
      </c>
      <c r="D5272" s="11" t="s">
        <v>68</v>
      </c>
      <c r="E5272" s="13" t="s">
        <v>13</v>
      </c>
      <c r="F5272" s="11" t="s">
        <v>19</v>
      </c>
      <c r="G5272" s="11" t="s">
        <v>573</v>
      </c>
      <c r="H5272" s="13">
        <v>4364</v>
      </c>
    </row>
    <row r="5273" spans="1:8" x14ac:dyDescent="0.25">
      <c r="A5273" s="10">
        <v>36891</v>
      </c>
      <c r="B5273" s="11" t="s">
        <v>8</v>
      </c>
      <c r="C5273" s="11" t="s">
        <v>67</v>
      </c>
      <c r="D5273" s="11" t="s">
        <v>68</v>
      </c>
      <c r="E5273" s="13" t="s">
        <v>13</v>
      </c>
      <c r="F5273" s="11" t="s">
        <v>34</v>
      </c>
      <c r="G5273" s="11" t="s">
        <v>36</v>
      </c>
      <c r="H5273" s="13">
        <v>350</v>
      </c>
    </row>
    <row r="5274" spans="1:8" x14ac:dyDescent="0.25">
      <c r="A5274" s="10">
        <v>36891</v>
      </c>
      <c r="B5274" s="11" t="s">
        <v>8</v>
      </c>
      <c r="C5274" s="11" t="s">
        <v>67</v>
      </c>
      <c r="D5274" s="11" t="s">
        <v>68</v>
      </c>
      <c r="E5274" s="13" t="s">
        <v>13</v>
      </c>
      <c r="F5274" s="11" t="s">
        <v>11</v>
      </c>
      <c r="G5274" s="11" t="s">
        <v>576</v>
      </c>
      <c r="H5274" s="13">
        <v>1469.6</v>
      </c>
    </row>
    <row r="5275" spans="1:8" x14ac:dyDescent="0.25">
      <c r="A5275" s="10">
        <v>36891</v>
      </c>
      <c r="B5275" s="11" t="s">
        <v>8</v>
      </c>
      <c r="C5275" s="11" t="s">
        <v>67</v>
      </c>
      <c r="D5275" s="11" t="s">
        <v>468</v>
      </c>
      <c r="E5275" s="13" t="s">
        <v>13</v>
      </c>
      <c r="F5275" s="11" t="s">
        <v>138</v>
      </c>
      <c r="G5275" s="11" t="s">
        <v>139</v>
      </c>
      <c r="H5275" s="13">
        <v>563.70000000000005</v>
      </c>
    </row>
    <row r="5276" spans="1:8" x14ac:dyDescent="0.25">
      <c r="A5276" s="10">
        <v>36891</v>
      </c>
      <c r="B5276" s="11" t="s">
        <v>8</v>
      </c>
      <c r="C5276" s="11" t="s">
        <v>67</v>
      </c>
      <c r="D5276" s="11" t="s">
        <v>1104</v>
      </c>
      <c r="E5276" s="13" t="s">
        <v>13</v>
      </c>
      <c r="F5276" s="11" t="s">
        <v>11</v>
      </c>
      <c r="G5276" s="11" t="s">
        <v>576</v>
      </c>
      <c r="H5276" s="13">
        <v>100</v>
      </c>
    </row>
    <row r="5277" spans="1:8" x14ac:dyDescent="0.25">
      <c r="A5277" s="10">
        <v>36891</v>
      </c>
      <c r="B5277" s="11" t="s">
        <v>8</v>
      </c>
      <c r="C5277" s="11" t="s">
        <v>67</v>
      </c>
      <c r="D5277" s="11" t="s">
        <v>457</v>
      </c>
      <c r="E5277" s="13" t="s">
        <v>13</v>
      </c>
      <c r="F5277" s="11" t="s">
        <v>126</v>
      </c>
      <c r="G5277" s="11" t="s">
        <v>570</v>
      </c>
      <c r="H5277" s="13">
        <v>475</v>
      </c>
    </row>
    <row r="5278" spans="1:8" x14ac:dyDescent="0.25">
      <c r="A5278" s="10">
        <v>36891</v>
      </c>
      <c r="B5278" s="11" t="s">
        <v>8</v>
      </c>
      <c r="C5278" s="11" t="s">
        <v>67</v>
      </c>
      <c r="D5278" s="11" t="s">
        <v>501</v>
      </c>
      <c r="E5278" s="13" t="s">
        <v>13</v>
      </c>
      <c r="F5278" s="11" t="s">
        <v>11</v>
      </c>
      <c r="G5278" s="11" t="s">
        <v>576</v>
      </c>
      <c r="H5278" s="13">
        <v>160</v>
      </c>
    </row>
    <row r="5279" spans="1:8" x14ac:dyDescent="0.25">
      <c r="A5279" s="10">
        <v>36891</v>
      </c>
      <c r="B5279" s="11" t="s">
        <v>8</v>
      </c>
      <c r="C5279" s="11" t="s">
        <v>67</v>
      </c>
      <c r="D5279" s="11" t="s">
        <v>328</v>
      </c>
      <c r="E5279" s="13" t="s">
        <v>13</v>
      </c>
      <c r="F5279" s="11" t="s">
        <v>71</v>
      </c>
      <c r="G5279" s="11" t="s">
        <v>69</v>
      </c>
      <c r="H5279" s="13">
        <v>814.4</v>
      </c>
    </row>
    <row r="5280" spans="1:8" x14ac:dyDescent="0.25">
      <c r="A5280" s="10">
        <v>36891</v>
      </c>
      <c r="B5280" s="11" t="s">
        <v>8</v>
      </c>
      <c r="C5280" s="11" t="s">
        <v>67</v>
      </c>
      <c r="D5280" s="11" t="s">
        <v>328</v>
      </c>
      <c r="E5280" s="13" t="s">
        <v>13</v>
      </c>
      <c r="F5280" s="11" t="s">
        <v>161</v>
      </c>
      <c r="G5280" s="11" t="s">
        <v>581</v>
      </c>
      <c r="H5280" s="13">
        <v>224</v>
      </c>
    </row>
    <row r="5281" spans="1:8" x14ac:dyDescent="0.25">
      <c r="A5281" s="10">
        <v>36891</v>
      </c>
      <c r="B5281" s="11" t="s">
        <v>8</v>
      </c>
      <c r="C5281" s="11" t="s">
        <v>67</v>
      </c>
      <c r="D5281" s="11" t="s">
        <v>328</v>
      </c>
      <c r="E5281" s="13" t="s">
        <v>13</v>
      </c>
      <c r="F5281" s="11" t="s">
        <v>161</v>
      </c>
      <c r="G5281" s="11" t="s">
        <v>167</v>
      </c>
      <c r="H5281" s="13">
        <v>500</v>
      </c>
    </row>
    <row r="5282" spans="1:8" x14ac:dyDescent="0.25">
      <c r="A5282" s="10">
        <v>36891</v>
      </c>
      <c r="B5282" s="11" t="s">
        <v>8</v>
      </c>
      <c r="C5282" s="11" t="s">
        <v>67</v>
      </c>
      <c r="D5282" s="11" t="s">
        <v>328</v>
      </c>
      <c r="E5282" s="13" t="s">
        <v>13</v>
      </c>
      <c r="F5282" s="11" t="s">
        <v>571</v>
      </c>
      <c r="G5282" s="11" t="s">
        <v>133</v>
      </c>
      <c r="H5282" s="13">
        <v>200</v>
      </c>
    </row>
    <row r="5283" spans="1:8" x14ac:dyDescent="0.25">
      <c r="A5283" s="10">
        <v>36891</v>
      </c>
      <c r="B5283" s="11" t="s">
        <v>8</v>
      </c>
      <c r="C5283" s="11" t="s">
        <v>67</v>
      </c>
      <c r="D5283" s="11" t="s">
        <v>328</v>
      </c>
      <c r="E5283" s="13" t="s">
        <v>13</v>
      </c>
      <c r="F5283" s="11" t="s">
        <v>571</v>
      </c>
      <c r="G5283" s="11" t="s">
        <v>572</v>
      </c>
      <c r="H5283" s="13">
        <v>338.1</v>
      </c>
    </row>
    <row r="5284" spans="1:8" x14ac:dyDescent="0.25">
      <c r="A5284" s="10">
        <v>36891</v>
      </c>
      <c r="B5284" s="11" t="s">
        <v>8</v>
      </c>
      <c r="C5284" s="11" t="s">
        <v>67</v>
      </c>
      <c r="D5284" s="11" t="s">
        <v>328</v>
      </c>
      <c r="E5284" s="13" t="s">
        <v>13</v>
      </c>
      <c r="F5284" s="11" t="s">
        <v>19</v>
      </c>
      <c r="G5284" s="11" t="s">
        <v>573</v>
      </c>
      <c r="H5284" s="13">
        <v>3593.7</v>
      </c>
    </row>
    <row r="5285" spans="1:8" x14ac:dyDescent="0.25">
      <c r="A5285" s="10">
        <v>36891</v>
      </c>
      <c r="B5285" s="11" t="s">
        <v>8</v>
      </c>
      <c r="C5285" s="11" t="s">
        <v>67</v>
      </c>
      <c r="D5285" s="11" t="s">
        <v>328</v>
      </c>
      <c r="E5285" s="13" t="s">
        <v>13</v>
      </c>
      <c r="F5285" s="11" t="s">
        <v>19</v>
      </c>
      <c r="G5285" s="11" t="s">
        <v>574</v>
      </c>
      <c r="H5285" s="13">
        <v>1550</v>
      </c>
    </row>
    <row r="5286" spans="1:8" x14ac:dyDescent="0.25">
      <c r="A5286" s="10">
        <v>36891</v>
      </c>
      <c r="B5286" s="11" t="s">
        <v>8</v>
      </c>
      <c r="C5286" s="11" t="s">
        <v>67</v>
      </c>
      <c r="D5286" s="11" t="s">
        <v>328</v>
      </c>
      <c r="E5286" s="13" t="s">
        <v>13</v>
      </c>
      <c r="F5286" s="11" t="s">
        <v>19</v>
      </c>
      <c r="G5286" s="11" t="s">
        <v>21</v>
      </c>
      <c r="H5286" s="13">
        <v>110</v>
      </c>
    </row>
    <row r="5287" spans="1:8" x14ac:dyDescent="0.25">
      <c r="A5287" s="10">
        <v>36891</v>
      </c>
      <c r="B5287" s="11" t="s">
        <v>8</v>
      </c>
      <c r="C5287" s="11" t="s">
        <v>67</v>
      </c>
      <c r="D5287" s="11" t="s">
        <v>328</v>
      </c>
      <c r="E5287" s="13" t="s">
        <v>13</v>
      </c>
      <c r="F5287" s="11" t="s">
        <v>34</v>
      </c>
      <c r="G5287" s="11" t="s">
        <v>36</v>
      </c>
      <c r="H5287" s="13">
        <v>300</v>
      </c>
    </row>
    <row r="5288" spans="1:8" x14ac:dyDescent="0.25">
      <c r="A5288" s="10">
        <v>36891</v>
      </c>
      <c r="B5288" s="11" t="s">
        <v>8</v>
      </c>
      <c r="C5288" s="11" t="s">
        <v>67</v>
      </c>
      <c r="D5288" s="11" t="s">
        <v>328</v>
      </c>
      <c r="E5288" s="13" t="s">
        <v>13</v>
      </c>
      <c r="F5288" s="11" t="s">
        <v>14</v>
      </c>
      <c r="G5288" s="11" t="s">
        <v>597</v>
      </c>
      <c r="H5288" s="13">
        <v>170</v>
      </c>
    </row>
    <row r="5289" spans="1:8" x14ac:dyDescent="0.25">
      <c r="A5289" s="10">
        <v>36891</v>
      </c>
      <c r="B5289" s="11" t="s">
        <v>8</v>
      </c>
      <c r="C5289" s="11" t="s">
        <v>67</v>
      </c>
      <c r="D5289" s="11" t="s">
        <v>328</v>
      </c>
      <c r="E5289" s="13" t="s">
        <v>13</v>
      </c>
      <c r="F5289" s="11" t="s">
        <v>11</v>
      </c>
      <c r="G5289" s="11" t="s">
        <v>150</v>
      </c>
      <c r="H5289" s="13">
        <v>558</v>
      </c>
    </row>
    <row r="5290" spans="1:8" x14ac:dyDescent="0.25">
      <c r="A5290" s="10">
        <v>36891</v>
      </c>
      <c r="B5290" s="11" t="s">
        <v>8</v>
      </c>
      <c r="C5290" s="11" t="s">
        <v>67</v>
      </c>
      <c r="D5290" s="11" t="s">
        <v>328</v>
      </c>
      <c r="E5290" s="13" t="s">
        <v>13</v>
      </c>
      <c r="F5290" s="11" t="s">
        <v>11</v>
      </c>
      <c r="G5290" s="11" t="s">
        <v>576</v>
      </c>
      <c r="H5290" s="13">
        <v>1797</v>
      </c>
    </row>
    <row r="5291" spans="1:8" x14ac:dyDescent="0.25">
      <c r="A5291" s="10">
        <v>36891</v>
      </c>
      <c r="B5291" s="11" t="s">
        <v>8</v>
      </c>
      <c r="C5291" s="11" t="s">
        <v>67</v>
      </c>
      <c r="D5291" s="11" t="s">
        <v>328</v>
      </c>
      <c r="E5291" s="13" t="s">
        <v>13</v>
      </c>
      <c r="F5291" s="11" t="s">
        <v>126</v>
      </c>
      <c r="G5291" s="11" t="s">
        <v>570</v>
      </c>
      <c r="H5291" s="13">
        <v>175</v>
      </c>
    </row>
    <row r="5292" spans="1:8" x14ac:dyDescent="0.25">
      <c r="A5292" s="10">
        <v>36891</v>
      </c>
      <c r="B5292" s="11" t="s">
        <v>8</v>
      </c>
      <c r="C5292" s="11" t="s">
        <v>9</v>
      </c>
      <c r="D5292" s="11" t="s">
        <v>251</v>
      </c>
      <c r="E5292" s="13" t="s">
        <v>13</v>
      </c>
      <c r="F5292" s="11" t="s">
        <v>11</v>
      </c>
      <c r="G5292" s="11" t="s">
        <v>150</v>
      </c>
      <c r="H5292" s="13">
        <v>426.6</v>
      </c>
    </row>
    <row r="5293" spans="1:8" x14ac:dyDescent="0.25">
      <c r="A5293" s="10">
        <v>36891</v>
      </c>
      <c r="B5293" s="11" t="s">
        <v>8</v>
      </c>
      <c r="C5293" s="11" t="s">
        <v>9</v>
      </c>
      <c r="D5293" s="11" t="s">
        <v>251</v>
      </c>
      <c r="E5293" s="13" t="s">
        <v>13</v>
      </c>
      <c r="F5293" s="11" t="s">
        <v>11</v>
      </c>
      <c r="G5293" s="11" t="s">
        <v>576</v>
      </c>
      <c r="H5293" s="13">
        <v>300</v>
      </c>
    </row>
    <row r="5294" spans="1:8" x14ac:dyDescent="0.25">
      <c r="A5294" s="10">
        <v>36891</v>
      </c>
      <c r="B5294" s="11" t="s">
        <v>8</v>
      </c>
      <c r="C5294" s="11" t="s">
        <v>9</v>
      </c>
      <c r="D5294" s="11" t="s">
        <v>153</v>
      </c>
      <c r="E5294" s="13" t="s">
        <v>13</v>
      </c>
      <c r="F5294" s="11" t="s">
        <v>71</v>
      </c>
      <c r="G5294" s="11" t="s">
        <v>575</v>
      </c>
      <c r="H5294" s="13">
        <v>186.5</v>
      </c>
    </row>
    <row r="5295" spans="1:8" x14ac:dyDescent="0.25">
      <c r="A5295" s="10">
        <v>36891</v>
      </c>
      <c r="B5295" s="11" t="s">
        <v>8</v>
      </c>
      <c r="C5295" s="11" t="s">
        <v>9</v>
      </c>
      <c r="D5295" s="11" t="s">
        <v>153</v>
      </c>
      <c r="E5295" s="13" t="s">
        <v>13</v>
      </c>
      <c r="F5295" s="11" t="s">
        <v>71</v>
      </c>
      <c r="G5295" s="11" t="s">
        <v>69</v>
      </c>
      <c r="H5295" s="13">
        <v>580</v>
      </c>
    </row>
    <row r="5296" spans="1:8" x14ac:dyDescent="0.25">
      <c r="A5296" s="10">
        <v>36891</v>
      </c>
      <c r="B5296" s="11" t="s">
        <v>8</v>
      </c>
      <c r="C5296" s="11" t="s">
        <v>9</v>
      </c>
      <c r="D5296" s="11" t="s">
        <v>153</v>
      </c>
      <c r="E5296" s="13" t="s">
        <v>13</v>
      </c>
      <c r="F5296" s="11" t="s">
        <v>71</v>
      </c>
      <c r="G5296" s="11" t="s">
        <v>230</v>
      </c>
      <c r="H5296" s="13">
        <v>2070</v>
      </c>
    </row>
    <row r="5297" spans="1:8" x14ac:dyDescent="0.25">
      <c r="A5297" s="10">
        <v>36891</v>
      </c>
      <c r="B5297" s="11" t="s">
        <v>8</v>
      </c>
      <c r="C5297" s="11" t="s">
        <v>9</v>
      </c>
      <c r="D5297" s="11" t="s">
        <v>153</v>
      </c>
      <c r="E5297" s="13" t="s">
        <v>13</v>
      </c>
      <c r="F5297" s="11" t="s">
        <v>71</v>
      </c>
      <c r="G5297" s="11" t="s">
        <v>200</v>
      </c>
      <c r="H5297" s="13">
        <v>100</v>
      </c>
    </row>
    <row r="5298" spans="1:8" x14ac:dyDescent="0.25">
      <c r="A5298" s="10">
        <v>36891</v>
      </c>
      <c r="B5298" s="11" t="s">
        <v>8</v>
      </c>
      <c r="C5298" s="11" t="s">
        <v>9</v>
      </c>
      <c r="D5298" s="11" t="s">
        <v>153</v>
      </c>
      <c r="E5298" s="13" t="s">
        <v>13</v>
      </c>
      <c r="F5298" s="11" t="s">
        <v>71</v>
      </c>
      <c r="G5298" s="11" t="s">
        <v>117</v>
      </c>
      <c r="H5298" s="13">
        <v>349</v>
      </c>
    </row>
    <row r="5299" spans="1:8" x14ac:dyDescent="0.25">
      <c r="A5299" s="10">
        <v>36891</v>
      </c>
      <c r="B5299" s="11" t="s">
        <v>8</v>
      </c>
      <c r="C5299" s="11" t="s">
        <v>9</v>
      </c>
      <c r="D5299" s="11" t="s">
        <v>153</v>
      </c>
      <c r="E5299" s="13" t="s">
        <v>13</v>
      </c>
      <c r="F5299" s="11" t="s">
        <v>161</v>
      </c>
      <c r="G5299" s="11" t="s">
        <v>162</v>
      </c>
      <c r="H5299" s="13">
        <v>367.5</v>
      </c>
    </row>
    <row r="5300" spans="1:8" x14ac:dyDescent="0.25">
      <c r="A5300" s="10">
        <v>36891</v>
      </c>
      <c r="B5300" s="11" t="s">
        <v>8</v>
      </c>
      <c r="C5300" s="11" t="s">
        <v>9</v>
      </c>
      <c r="D5300" s="11" t="s">
        <v>153</v>
      </c>
      <c r="E5300" s="13" t="s">
        <v>13</v>
      </c>
      <c r="F5300" s="11" t="s">
        <v>161</v>
      </c>
      <c r="G5300" s="11" t="s">
        <v>167</v>
      </c>
      <c r="H5300" s="13">
        <v>264.89999999999998</v>
      </c>
    </row>
    <row r="5301" spans="1:8" x14ac:dyDescent="0.25">
      <c r="A5301" s="10">
        <v>36891</v>
      </c>
      <c r="B5301" s="11" t="s">
        <v>8</v>
      </c>
      <c r="C5301" s="11" t="s">
        <v>9</v>
      </c>
      <c r="D5301" s="11" t="s">
        <v>153</v>
      </c>
      <c r="E5301" s="13" t="s">
        <v>13</v>
      </c>
      <c r="F5301" s="11" t="s">
        <v>571</v>
      </c>
      <c r="G5301" s="11" t="s">
        <v>364</v>
      </c>
      <c r="H5301" s="13">
        <v>285</v>
      </c>
    </row>
    <row r="5302" spans="1:8" x14ac:dyDescent="0.25">
      <c r="A5302" s="10">
        <v>36891</v>
      </c>
      <c r="B5302" s="11" t="s">
        <v>8</v>
      </c>
      <c r="C5302" s="11" t="s">
        <v>9</v>
      </c>
      <c r="D5302" s="11" t="s">
        <v>153</v>
      </c>
      <c r="E5302" s="13" t="s">
        <v>13</v>
      </c>
      <c r="F5302" s="11" t="s">
        <v>138</v>
      </c>
      <c r="G5302" s="11" t="s">
        <v>205</v>
      </c>
      <c r="H5302" s="13">
        <v>699.9</v>
      </c>
    </row>
    <row r="5303" spans="1:8" x14ac:dyDescent="0.25">
      <c r="A5303" s="10">
        <v>36891</v>
      </c>
      <c r="B5303" s="11" t="s">
        <v>8</v>
      </c>
      <c r="C5303" s="11" t="s">
        <v>9</v>
      </c>
      <c r="D5303" s="11" t="s">
        <v>153</v>
      </c>
      <c r="E5303" s="13" t="s">
        <v>13</v>
      </c>
      <c r="F5303" s="11" t="s">
        <v>248</v>
      </c>
      <c r="G5303" s="11" t="s">
        <v>43</v>
      </c>
      <c r="H5303" s="13">
        <v>150</v>
      </c>
    </row>
    <row r="5304" spans="1:8" x14ac:dyDescent="0.25">
      <c r="A5304" s="10">
        <v>36891</v>
      </c>
      <c r="B5304" s="11" t="s">
        <v>8</v>
      </c>
      <c r="C5304" s="11" t="s">
        <v>9</v>
      </c>
      <c r="D5304" s="11" t="s">
        <v>153</v>
      </c>
      <c r="E5304" s="13" t="s">
        <v>13</v>
      </c>
      <c r="F5304" s="11" t="s">
        <v>19</v>
      </c>
      <c r="G5304" s="11" t="s">
        <v>589</v>
      </c>
      <c r="H5304" s="13">
        <v>200</v>
      </c>
    </row>
    <row r="5305" spans="1:8" x14ac:dyDescent="0.25">
      <c r="A5305" s="10">
        <v>36891</v>
      </c>
      <c r="B5305" s="11" t="s">
        <v>8</v>
      </c>
      <c r="C5305" s="11" t="s">
        <v>9</v>
      </c>
      <c r="D5305" s="11" t="s">
        <v>153</v>
      </c>
      <c r="E5305" s="13" t="s">
        <v>13</v>
      </c>
      <c r="F5305" s="11" t="s">
        <v>19</v>
      </c>
      <c r="G5305" s="11" t="s">
        <v>573</v>
      </c>
      <c r="H5305" s="13">
        <v>868</v>
      </c>
    </row>
    <row r="5306" spans="1:8" x14ac:dyDescent="0.25">
      <c r="A5306" s="10">
        <v>36891</v>
      </c>
      <c r="B5306" s="11" t="s">
        <v>8</v>
      </c>
      <c r="C5306" s="11" t="s">
        <v>9</v>
      </c>
      <c r="D5306" s="11" t="s">
        <v>153</v>
      </c>
      <c r="E5306" s="13" t="s">
        <v>13</v>
      </c>
      <c r="F5306" s="11" t="s">
        <v>42</v>
      </c>
      <c r="G5306" s="11" t="s">
        <v>595</v>
      </c>
      <c r="H5306" s="13">
        <v>135</v>
      </c>
    </row>
    <row r="5307" spans="1:8" x14ac:dyDescent="0.25">
      <c r="A5307" s="10">
        <v>36891</v>
      </c>
      <c r="B5307" s="11" t="s">
        <v>8</v>
      </c>
      <c r="C5307" s="11" t="s">
        <v>9</v>
      </c>
      <c r="D5307" s="11" t="s">
        <v>153</v>
      </c>
      <c r="E5307" s="13" t="s">
        <v>13</v>
      </c>
      <c r="F5307" s="11" t="s">
        <v>14</v>
      </c>
      <c r="G5307" s="11" t="s">
        <v>94</v>
      </c>
      <c r="H5307" s="13">
        <v>200</v>
      </c>
    </row>
    <row r="5308" spans="1:8" x14ac:dyDescent="0.25">
      <c r="A5308" s="10">
        <v>36891</v>
      </c>
      <c r="B5308" s="11" t="s">
        <v>8</v>
      </c>
      <c r="C5308" s="11" t="s">
        <v>9</v>
      </c>
      <c r="D5308" s="11" t="s">
        <v>153</v>
      </c>
      <c r="E5308" s="13" t="s">
        <v>13</v>
      </c>
      <c r="F5308" s="11" t="s">
        <v>14</v>
      </c>
      <c r="G5308" s="11" t="s">
        <v>596</v>
      </c>
      <c r="H5308" s="13">
        <v>149</v>
      </c>
    </row>
    <row r="5309" spans="1:8" x14ac:dyDescent="0.25">
      <c r="A5309" s="10">
        <v>36891</v>
      </c>
      <c r="B5309" s="11" t="s">
        <v>8</v>
      </c>
      <c r="C5309" s="11" t="s">
        <v>9</v>
      </c>
      <c r="D5309" s="11" t="s">
        <v>153</v>
      </c>
      <c r="E5309" s="13" t="s">
        <v>13</v>
      </c>
      <c r="F5309" s="11" t="s">
        <v>11</v>
      </c>
      <c r="G5309" s="11" t="s">
        <v>150</v>
      </c>
      <c r="H5309" s="13">
        <v>2452.3000000000002</v>
      </c>
    </row>
    <row r="5310" spans="1:8" x14ac:dyDescent="0.25">
      <c r="A5310" s="10">
        <v>36891</v>
      </c>
      <c r="B5310" s="11" t="s">
        <v>8</v>
      </c>
      <c r="C5310" s="11" t="s">
        <v>9</v>
      </c>
      <c r="D5310" s="11" t="s">
        <v>153</v>
      </c>
      <c r="E5310" s="13" t="s">
        <v>13</v>
      </c>
      <c r="F5310" s="11" t="s">
        <v>11</v>
      </c>
      <c r="G5310" s="11" t="s">
        <v>576</v>
      </c>
      <c r="H5310" s="13">
        <v>3851</v>
      </c>
    </row>
    <row r="5311" spans="1:8" x14ac:dyDescent="0.25">
      <c r="A5311" s="10">
        <v>36891</v>
      </c>
      <c r="B5311" s="11" t="s">
        <v>8</v>
      </c>
      <c r="C5311" s="11" t="s">
        <v>9</v>
      </c>
      <c r="D5311" s="11" t="s">
        <v>153</v>
      </c>
      <c r="E5311" s="13" t="s">
        <v>13</v>
      </c>
      <c r="F5311" s="11" t="s">
        <v>126</v>
      </c>
      <c r="G5311" s="11" t="s">
        <v>570</v>
      </c>
      <c r="H5311" s="13">
        <v>950</v>
      </c>
    </row>
    <row r="5312" spans="1:8" x14ac:dyDescent="0.25">
      <c r="A5312" s="10">
        <v>36891</v>
      </c>
      <c r="B5312" s="11" t="s">
        <v>8</v>
      </c>
      <c r="C5312" s="11" t="s">
        <v>9</v>
      </c>
      <c r="D5312" s="11" t="s">
        <v>10</v>
      </c>
      <c r="E5312" s="13" t="s">
        <v>89</v>
      </c>
      <c r="F5312" s="11" t="s">
        <v>90</v>
      </c>
      <c r="G5312" s="11" t="s">
        <v>90</v>
      </c>
      <c r="H5312" s="13">
        <v>2665</v>
      </c>
    </row>
    <row r="5313" spans="1:8" x14ac:dyDescent="0.25">
      <c r="A5313" s="10">
        <v>36891</v>
      </c>
      <c r="B5313" s="11" t="s">
        <v>8</v>
      </c>
      <c r="C5313" s="11" t="s">
        <v>9</v>
      </c>
      <c r="D5313" s="11" t="s">
        <v>10</v>
      </c>
      <c r="E5313" s="13" t="s">
        <v>89</v>
      </c>
      <c r="F5313" s="11" t="s">
        <v>102</v>
      </c>
      <c r="G5313" s="11" t="s">
        <v>106</v>
      </c>
      <c r="H5313" s="13">
        <v>5578.9</v>
      </c>
    </row>
    <row r="5314" spans="1:8" x14ac:dyDescent="0.25">
      <c r="A5314" s="10">
        <v>36891</v>
      </c>
      <c r="B5314" s="11" t="s">
        <v>8</v>
      </c>
      <c r="C5314" s="11" t="s">
        <v>9</v>
      </c>
      <c r="D5314" s="11" t="s">
        <v>10</v>
      </c>
      <c r="E5314" s="13" t="s">
        <v>89</v>
      </c>
      <c r="F5314" s="11" t="s">
        <v>102</v>
      </c>
      <c r="G5314" s="11" t="s">
        <v>103</v>
      </c>
      <c r="H5314" s="13">
        <v>5062.6000000000004</v>
      </c>
    </row>
    <row r="5315" spans="1:8" x14ac:dyDescent="0.25">
      <c r="A5315" s="10">
        <v>36891</v>
      </c>
      <c r="B5315" s="11" t="s">
        <v>8</v>
      </c>
      <c r="C5315" s="11" t="s">
        <v>9</v>
      </c>
      <c r="D5315" s="11" t="s">
        <v>10</v>
      </c>
      <c r="E5315" s="13" t="s">
        <v>89</v>
      </c>
      <c r="F5315" s="11" t="s">
        <v>577</v>
      </c>
      <c r="G5315" s="11" t="s">
        <v>1106</v>
      </c>
      <c r="H5315" s="13">
        <v>548</v>
      </c>
    </row>
    <row r="5316" spans="1:8" x14ac:dyDescent="0.25">
      <c r="A5316" s="10">
        <v>36891</v>
      </c>
      <c r="B5316" s="11" t="s">
        <v>8</v>
      </c>
      <c r="C5316" s="11" t="s">
        <v>9</v>
      </c>
      <c r="D5316" s="11" t="s">
        <v>10</v>
      </c>
      <c r="E5316" s="13" t="s">
        <v>89</v>
      </c>
      <c r="F5316" s="11" t="s">
        <v>577</v>
      </c>
      <c r="G5316" s="11" t="s">
        <v>578</v>
      </c>
      <c r="H5316" s="13">
        <v>2288</v>
      </c>
    </row>
    <row r="5317" spans="1:8" x14ac:dyDescent="0.25">
      <c r="A5317" s="10">
        <v>36891</v>
      </c>
      <c r="B5317" s="11" t="s">
        <v>8</v>
      </c>
      <c r="C5317" s="11" t="s">
        <v>9</v>
      </c>
      <c r="D5317" s="11" t="s">
        <v>10</v>
      </c>
      <c r="E5317" s="13" t="s">
        <v>89</v>
      </c>
      <c r="F5317" s="11" t="s">
        <v>577</v>
      </c>
      <c r="G5317" s="11" t="s">
        <v>569</v>
      </c>
      <c r="H5317" s="13">
        <v>100</v>
      </c>
    </row>
    <row r="5318" spans="1:8" x14ac:dyDescent="0.25">
      <c r="A5318" s="10">
        <v>36891</v>
      </c>
      <c r="B5318" s="11" t="s">
        <v>8</v>
      </c>
      <c r="C5318" s="11" t="s">
        <v>9</v>
      </c>
      <c r="D5318" s="11" t="s">
        <v>10</v>
      </c>
      <c r="E5318" s="13" t="s">
        <v>13</v>
      </c>
      <c r="F5318" s="11" t="s">
        <v>29</v>
      </c>
      <c r="G5318" s="11" t="s">
        <v>30</v>
      </c>
      <c r="H5318" s="13">
        <v>7109.7</v>
      </c>
    </row>
    <row r="5319" spans="1:8" x14ac:dyDescent="0.25">
      <c r="A5319" s="10">
        <v>36891</v>
      </c>
      <c r="B5319" s="11" t="s">
        <v>8</v>
      </c>
      <c r="C5319" s="11" t="s">
        <v>9</v>
      </c>
      <c r="D5319" s="11" t="s">
        <v>10</v>
      </c>
      <c r="E5319" s="13" t="s">
        <v>13</v>
      </c>
      <c r="F5319" s="11" t="s">
        <v>29</v>
      </c>
      <c r="G5319" s="11" t="s">
        <v>607</v>
      </c>
      <c r="H5319" s="13">
        <v>252.3</v>
      </c>
    </row>
    <row r="5320" spans="1:8" x14ac:dyDescent="0.25">
      <c r="A5320" s="10">
        <v>36891</v>
      </c>
      <c r="B5320" s="11" t="s">
        <v>8</v>
      </c>
      <c r="C5320" s="11" t="s">
        <v>9</v>
      </c>
      <c r="D5320" s="11" t="s">
        <v>10</v>
      </c>
      <c r="E5320" s="13" t="s">
        <v>13</v>
      </c>
      <c r="F5320" s="11" t="s">
        <v>71</v>
      </c>
      <c r="G5320" s="11" t="s">
        <v>580</v>
      </c>
      <c r="H5320" s="13">
        <v>5963.7</v>
      </c>
    </row>
    <row r="5321" spans="1:8" x14ac:dyDescent="0.25">
      <c r="A5321" s="10">
        <v>36891</v>
      </c>
      <c r="B5321" s="11" t="s">
        <v>8</v>
      </c>
      <c r="C5321" s="11" t="s">
        <v>9</v>
      </c>
      <c r="D5321" s="11" t="s">
        <v>10</v>
      </c>
      <c r="E5321" s="13" t="s">
        <v>13</v>
      </c>
      <c r="F5321" s="11" t="s">
        <v>71</v>
      </c>
      <c r="G5321" s="11" t="s">
        <v>575</v>
      </c>
      <c r="H5321" s="13">
        <v>3973.5</v>
      </c>
    </row>
    <row r="5322" spans="1:8" x14ac:dyDescent="0.25">
      <c r="A5322" s="10">
        <v>36891</v>
      </c>
      <c r="B5322" s="11" t="s">
        <v>8</v>
      </c>
      <c r="C5322" s="11" t="s">
        <v>9</v>
      </c>
      <c r="D5322" s="11" t="s">
        <v>10</v>
      </c>
      <c r="E5322" s="13" t="s">
        <v>13</v>
      </c>
      <c r="F5322" s="11" t="s">
        <v>71</v>
      </c>
      <c r="G5322" s="11" t="s">
        <v>69</v>
      </c>
      <c r="H5322" s="13">
        <v>8498.7000000000007</v>
      </c>
    </row>
    <row r="5323" spans="1:8" x14ac:dyDescent="0.25">
      <c r="A5323" s="10">
        <v>36891</v>
      </c>
      <c r="B5323" s="11" t="s">
        <v>8</v>
      </c>
      <c r="C5323" s="11" t="s">
        <v>9</v>
      </c>
      <c r="D5323" s="11" t="s">
        <v>10</v>
      </c>
      <c r="E5323" s="13" t="s">
        <v>13</v>
      </c>
      <c r="F5323" s="11" t="s">
        <v>71</v>
      </c>
      <c r="G5323" s="11" t="s">
        <v>230</v>
      </c>
      <c r="H5323" s="13">
        <v>1263.7</v>
      </c>
    </row>
    <row r="5324" spans="1:8" x14ac:dyDescent="0.25">
      <c r="A5324" s="10">
        <v>36891</v>
      </c>
      <c r="B5324" s="11" t="s">
        <v>8</v>
      </c>
      <c r="C5324" s="11" t="s">
        <v>9</v>
      </c>
      <c r="D5324" s="11" t="s">
        <v>10</v>
      </c>
      <c r="E5324" s="13" t="s">
        <v>13</v>
      </c>
      <c r="F5324" s="11" t="s">
        <v>71</v>
      </c>
      <c r="G5324" s="11" t="s">
        <v>200</v>
      </c>
      <c r="H5324" s="13">
        <v>4145.5</v>
      </c>
    </row>
    <row r="5325" spans="1:8" x14ac:dyDescent="0.25">
      <c r="A5325" s="10">
        <v>36891</v>
      </c>
      <c r="B5325" s="11" t="s">
        <v>8</v>
      </c>
      <c r="C5325" s="11" t="s">
        <v>9</v>
      </c>
      <c r="D5325" s="11" t="s">
        <v>10</v>
      </c>
      <c r="E5325" s="13" t="s">
        <v>13</v>
      </c>
      <c r="F5325" s="11" t="s">
        <v>71</v>
      </c>
      <c r="G5325" s="11" t="s">
        <v>117</v>
      </c>
      <c r="H5325" s="13">
        <v>4114</v>
      </c>
    </row>
    <row r="5326" spans="1:8" x14ac:dyDescent="0.25">
      <c r="A5326" s="10">
        <v>36891</v>
      </c>
      <c r="B5326" s="11" t="s">
        <v>8</v>
      </c>
      <c r="C5326" s="11" t="s">
        <v>9</v>
      </c>
      <c r="D5326" s="11" t="s">
        <v>10</v>
      </c>
      <c r="E5326" s="13" t="s">
        <v>13</v>
      </c>
      <c r="F5326" s="11" t="s">
        <v>161</v>
      </c>
      <c r="G5326" s="11" t="s">
        <v>581</v>
      </c>
      <c r="H5326" s="13">
        <v>2575</v>
      </c>
    </row>
    <row r="5327" spans="1:8" x14ac:dyDescent="0.25">
      <c r="A5327" s="10">
        <v>36891</v>
      </c>
      <c r="B5327" s="11" t="s">
        <v>8</v>
      </c>
      <c r="C5327" s="11" t="s">
        <v>9</v>
      </c>
      <c r="D5327" s="11" t="s">
        <v>10</v>
      </c>
      <c r="E5327" s="13" t="s">
        <v>13</v>
      </c>
      <c r="F5327" s="11" t="s">
        <v>161</v>
      </c>
      <c r="G5327" s="11" t="s">
        <v>162</v>
      </c>
      <c r="H5327" s="13">
        <v>2741.8</v>
      </c>
    </row>
    <row r="5328" spans="1:8" x14ac:dyDescent="0.25">
      <c r="A5328" s="10">
        <v>36891</v>
      </c>
      <c r="B5328" s="11" t="s">
        <v>8</v>
      </c>
      <c r="C5328" s="11" t="s">
        <v>9</v>
      </c>
      <c r="D5328" s="11" t="s">
        <v>10</v>
      </c>
      <c r="E5328" s="13" t="s">
        <v>13</v>
      </c>
      <c r="F5328" s="11" t="s">
        <v>161</v>
      </c>
      <c r="G5328" s="11" t="s">
        <v>582</v>
      </c>
      <c r="H5328" s="13">
        <v>2798.3</v>
      </c>
    </row>
    <row r="5329" spans="1:8" x14ac:dyDescent="0.25">
      <c r="A5329" s="10">
        <v>36891</v>
      </c>
      <c r="B5329" s="11" t="s">
        <v>8</v>
      </c>
      <c r="C5329" s="11" t="s">
        <v>9</v>
      </c>
      <c r="D5329" s="11" t="s">
        <v>10</v>
      </c>
      <c r="E5329" s="13" t="s">
        <v>13</v>
      </c>
      <c r="F5329" s="11" t="s">
        <v>161</v>
      </c>
      <c r="G5329" s="11" t="s">
        <v>167</v>
      </c>
      <c r="H5329" s="13">
        <v>10617.2</v>
      </c>
    </row>
    <row r="5330" spans="1:8" x14ac:dyDescent="0.25">
      <c r="A5330" s="10">
        <v>36891</v>
      </c>
      <c r="B5330" s="11" t="s">
        <v>8</v>
      </c>
      <c r="C5330" s="11" t="s">
        <v>9</v>
      </c>
      <c r="D5330" s="11" t="s">
        <v>10</v>
      </c>
      <c r="E5330" s="13" t="s">
        <v>13</v>
      </c>
      <c r="F5330" s="11" t="s">
        <v>571</v>
      </c>
      <c r="G5330" s="11" t="s">
        <v>364</v>
      </c>
      <c r="H5330" s="13">
        <v>830</v>
      </c>
    </row>
    <row r="5331" spans="1:8" x14ac:dyDescent="0.25">
      <c r="A5331" s="10">
        <v>36891</v>
      </c>
      <c r="B5331" s="11" t="s">
        <v>8</v>
      </c>
      <c r="C5331" s="11" t="s">
        <v>9</v>
      </c>
      <c r="D5331" s="11" t="s">
        <v>10</v>
      </c>
      <c r="E5331" s="13" t="s">
        <v>13</v>
      </c>
      <c r="F5331" s="11" t="s">
        <v>571</v>
      </c>
      <c r="G5331" s="11" t="s">
        <v>133</v>
      </c>
      <c r="H5331" s="13">
        <v>4510.5</v>
      </c>
    </row>
    <row r="5332" spans="1:8" x14ac:dyDescent="0.25">
      <c r="A5332" s="10">
        <v>36891</v>
      </c>
      <c r="B5332" s="11" t="s">
        <v>8</v>
      </c>
      <c r="C5332" s="11" t="s">
        <v>9</v>
      </c>
      <c r="D5332" s="11" t="s">
        <v>10</v>
      </c>
      <c r="E5332" s="13" t="s">
        <v>13</v>
      </c>
      <c r="F5332" s="11" t="s">
        <v>571</v>
      </c>
      <c r="G5332" s="11" t="s">
        <v>572</v>
      </c>
      <c r="H5332" s="13">
        <v>7224.1</v>
      </c>
    </row>
    <row r="5333" spans="1:8" x14ac:dyDescent="0.25">
      <c r="A5333" s="10">
        <v>36891</v>
      </c>
      <c r="B5333" s="11" t="s">
        <v>8</v>
      </c>
      <c r="C5333" s="11" t="s">
        <v>9</v>
      </c>
      <c r="D5333" s="11" t="s">
        <v>10</v>
      </c>
      <c r="E5333" s="13" t="s">
        <v>13</v>
      </c>
      <c r="F5333" s="11" t="s">
        <v>571</v>
      </c>
      <c r="G5333" s="11" t="s">
        <v>1108</v>
      </c>
      <c r="H5333" s="13">
        <v>125</v>
      </c>
    </row>
    <row r="5334" spans="1:8" x14ac:dyDescent="0.25">
      <c r="A5334" s="10">
        <v>36891</v>
      </c>
      <c r="B5334" s="11" t="s">
        <v>8</v>
      </c>
      <c r="C5334" s="11" t="s">
        <v>9</v>
      </c>
      <c r="D5334" s="11" t="s">
        <v>10</v>
      </c>
      <c r="E5334" s="13" t="s">
        <v>13</v>
      </c>
      <c r="F5334" s="11" t="s">
        <v>138</v>
      </c>
      <c r="G5334" s="11" t="s">
        <v>205</v>
      </c>
      <c r="H5334" s="13">
        <v>7492.6</v>
      </c>
    </row>
    <row r="5335" spans="1:8" x14ac:dyDescent="0.25">
      <c r="A5335" s="10">
        <v>36891</v>
      </c>
      <c r="B5335" s="11" t="s">
        <v>8</v>
      </c>
      <c r="C5335" s="11" t="s">
        <v>9</v>
      </c>
      <c r="D5335" s="11" t="s">
        <v>10</v>
      </c>
      <c r="E5335" s="13" t="s">
        <v>13</v>
      </c>
      <c r="F5335" s="11" t="s">
        <v>138</v>
      </c>
      <c r="G5335" s="11" t="s">
        <v>583</v>
      </c>
      <c r="H5335" s="13">
        <v>402.2</v>
      </c>
    </row>
    <row r="5336" spans="1:8" x14ac:dyDescent="0.25">
      <c r="A5336" s="10">
        <v>36891</v>
      </c>
      <c r="B5336" s="11" t="s">
        <v>8</v>
      </c>
      <c r="C5336" s="11" t="s">
        <v>9</v>
      </c>
      <c r="D5336" s="11" t="s">
        <v>10</v>
      </c>
      <c r="E5336" s="13" t="s">
        <v>13</v>
      </c>
      <c r="F5336" s="11" t="s">
        <v>138</v>
      </c>
      <c r="G5336" s="11" t="s">
        <v>584</v>
      </c>
      <c r="H5336" s="13">
        <v>505</v>
      </c>
    </row>
    <row r="5337" spans="1:8" x14ac:dyDescent="0.25">
      <c r="A5337" s="10">
        <v>36891</v>
      </c>
      <c r="B5337" s="11" t="s">
        <v>8</v>
      </c>
      <c r="C5337" s="11" t="s">
        <v>9</v>
      </c>
      <c r="D5337" s="11" t="s">
        <v>10</v>
      </c>
      <c r="E5337" s="13" t="s">
        <v>13</v>
      </c>
      <c r="F5337" s="11" t="s">
        <v>138</v>
      </c>
      <c r="G5337" s="11" t="s">
        <v>139</v>
      </c>
      <c r="H5337" s="13">
        <v>3369.5</v>
      </c>
    </row>
    <row r="5338" spans="1:8" x14ac:dyDescent="0.25">
      <c r="A5338" s="10">
        <v>36891</v>
      </c>
      <c r="B5338" s="11" t="s">
        <v>8</v>
      </c>
      <c r="C5338" s="11" t="s">
        <v>9</v>
      </c>
      <c r="D5338" s="11" t="s">
        <v>10</v>
      </c>
      <c r="E5338" s="13" t="s">
        <v>13</v>
      </c>
      <c r="F5338" s="11" t="s">
        <v>138</v>
      </c>
      <c r="G5338" s="11" t="s">
        <v>585</v>
      </c>
      <c r="H5338" s="13">
        <v>1875</v>
      </c>
    </row>
    <row r="5339" spans="1:8" x14ac:dyDescent="0.25">
      <c r="A5339" s="10">
        <v>36891</v>
      </c>
      <c r="B5339" s="11" t="s">
        <v>8</v>
      </c>
      <c r="C5339" s="11" t="s">
        <v>9</v>
      </c>
      <c r="D5339" s="11" t="s">
        <v>10</v>
      </c>
      <c r="E5339" s="13" t="s">
        <v>13</v>
      </c>
      <c r="F5339" s="11" t="s">
        <v>111</v>
      </c>
      <c r="G5339" s="11" t="s">
        <v>112</v>
      </c>
      <c r="H5339" s="13">
        <v>11061.6</v>
      </c>
    </row>
    <row r="5340" spans="1:8" x14ac:dyDescent="0.25">
      <c r="A5340" s="10">
        <v>36891</v>
      </c>
      <c r="B5340" s="11" t="s">
        <v>8</v>
      </c>
      <c r="C5340" s="11" t="s">
        <v>9</v>
      </c>
      <c r="D5340" s="11" t="s">
        <v>10</v>
      </c>
      <c r="E5340" s="13" t="s">
        <v>13</v>
      </c>
      <c r="F5340" s="11" t="s">
        <v>111</v>
      </c>
      <c r="G5340" s="11" t="s">
        <v>267</v>
      </c>
      <c r="H5340" s="13">
        <v>3589.1</v>
      </c>
    </row>
    <row r="5341" spans="1:8" x14ac:dyDescent="0.25">
      <c r="A5341" s="10">
        <v>36891</v>
      </c>
      <c r="B5341" s="11" t="s">
        <v>8</v>
      </c>
      <c r="C5341" s="11" t="s">
        <v>9</v>
      </c>
      <c r="D5341" s="11" t="s">
        <v>10</v>
      </c>
      <c r="E5341" s="13" t="s">
        <v>13</v>
      </c>
      <c r="F5341" s="11" t="s">
        <v>111</v>
      </c>
      <c r="G5341" s="11" t="s">
        <v>614</v>
      </c>
      <c r="H5341" s="13">
        <v>300</v>
      </c>
    </row>
    <row r="5342" spans="1:8" x14ac:dyDescent="0.25">
      <c r="A5342" s="10">
        <v>36891</v>
      </c>
      <c r="B5342" s="11" t="s">
        <v>8</v>
      </c>
      <c r="C5342" s="11" t="s">
        <v>9</v>
      </c>
      <c r="D5342" s="11" t="s">
        <v>10</v>
      </c>
      <c r="E5342" s="13" t="s">
        <v>13</v>
      </c>
      <c r="F5342" s="11" t="s">
        <v>111</v>
      </c>
      <c r="G5342" s="11" t="s">
        <v>356</v>
      </c>
      <c r="H5342" s="13">
        <v>2128.9</v>
      </c>
    </row>
    <row r="5343" spans="1:8" x14ac:dyDescent="0.25">
      <c r="A5343" s="10">
        <v>36891</v>
      </c>
      <c r="B5343" s="11" t="s">
        <v>8</v>
      </c>
      <c r="C5343" s="11" t="s">
        <v>9</v>
      </c>
      <c r="D5343" s="11" t="s">
        <v>10</v>
      </c>
      <c r="E5343" s="13" t="s">
        <v>13</v>
      </c>
      <c r="F5343" s="11" t="s">
        <v>111</v>
      </c>
      <c r="G5343" s="11" t="s">
        <v>586</v>
      </c>
      <c r="H5343" s="13">
        <v>725</v>
      </c>
    </row>
    <row r="5344" spans="1:8" x14ac:dyDescent="0.25">
      <c r="A5344" s="10">
        <v>36891</v>
      </c>
      <c r="B5344" s="11" t="s">
        <v>8</v>
      </c>
      <c r="C5344" s="11" t="s">
        <v>9</v>
      </c>
      <c r="D5344" s="11" t="s">
        <v>10</v>
      </c>
      <c r="E5344" s="13" t="s">
        <v>13</v>
      </c>
      <c r="F5344" s="11" t="s">
        <v>248</v>
      </c>
      <c r="G5344" s="11" t="s">
        <v>262</v>
      </c>
      <c r="H5344" s="13">
        <v>11253.8</v>
      </c>
    </row>
    <row r="5345" spans="1:8" x14ac:dyDescent="0.25">
      <c r="A5345" s="10">
        <v>36891</v>
      </c>
      <c r="B5345" s="11" t="s">
        <v>8</v>
      </c>
      <c r="C5345" s="11" t="s">
        <v>9</v>
      </c>
      <c r="D5345" s="11" t="s">
        <v>10</v>
      </c>
      <c r="E5345" s="13" t="s">
        <v>13</v>
      </c>
      <c r="F5345" s="11" t="s">
        <v>248</v>
      </c>
      <c r="G5345" s="11" t="s">
        <v>587</v>
      </c>
      <c r="H5345" s="13">
        <v>4907.3999999999996</v>
      </c>
    </row>
    <row r="5346" spans="1:8" x14ac:dyDescent="0.25">
      <c r="A5346" s="10">
        <v>36891</v>
      </c>
      <c r="B5346" s="11" t="s">
        <v>8</v>
      </c>
      <c r="C5346" s="11" t="s">
        <v>9</v>
      </c>
      <c r="D5346" s="11" t="s">
        <v>10</v>
      </c>
      <c r="E5346" s="13" t="s">
        <v>13</v>
      </c>
      <c r="F5346" s="11" t="s">
        <v>248</v>
      </c>
      <c r="G5346" s="11" t="s">
        <v>588</v>
      </c>
      <c r="H5346" s="13">
        <v>3628.3</v>
      </c>
    </row>
    <row r="5347" spans="1:8" x14ac:dyDescent="0.25">
      <c r="A5347" s="10">
        <v>36891</v>
      </c>
      <c r="B5347" s="11" t="s">
        <v>8</v>
      </c>
      <c r="C5347" s="11" t="s">
        <v>9</v>
      </c>
      <c r="D5347" s="11" t="s">
        <v>10</v>
      </c>
      <c r="E5347" s="13" t="s">
        <v>13</v>
      </c>
      <c r="F5347" s="11" t="s">
        <v>248</v>
      </c>
      <c r="G5347" s="11" t="s">
        <v>43</v>
      </c>
      <c r="H5347" s="13">
        <v>2598.3000000000002</v>
      </c>
    </row>
    <row r="5348" spans="1:8" x14ac:dyDescent="0.25">
      <c r="A5348" s="10">
        <v>36891</v>
      </c>
      <c r="B5348" s="11" t="s">
        <v>8</v>
      </c>
      <c r="C5348" s="11" t="s">
        <v>9</v>
      </c>
      <c r="D5348" s="11" t="s">
        <v>10</v>
      </c>
      <c r="E5348" s="13" t="s">
        <v>13</v>
      </c>
      <c r="F5348" s="11" t="s">
        <v>19</v>
      </c>
      <c r="G5348" s="11" t="s">
        <v>589</v>
      </c>
      <c r="H5348" s="13">
        <v>939</v>
      </c>
    </row>
    <row r="5349" spans="1:8" x14ac:dyDescent="0.25">
      <c r="A5349" s="10">
        <v>36891</v>
      </c>
      <c r="B5349" s="11" t="s">
        <v>8</v>
      </c>
      <c r="C5349" s="11" t="s">
        <v>9</v>
      </c>
      <c r="D5349" s="11" t="s">
        <v>10</v>
      </c>
      <c r="E5349" s="13" t="s">
        <v>13</v>
      </c>
      <c r="F5349" s="11" t="s">
        <v>19</v>
      </c>
      <c r="G5349" s="11" t="s">
        <v>573</v>
      </c>
      <c r="H5349" s="13">
        <v>24131.8</v>
      </c>
    </row>
    <row r="5350" spans="1:8" x14ac:dyDescent="0.25">
      <c r="A5350" s="10">
        <v>36891</v>
      </c>
      <c r="B5350" s="11" t="s">
        <v>8</v>
      </c>
      <c r="C5350" s="11" t="s">
        <v>9</v>
      </c>
      <c r="D5350" s="11" t="s">
        <v>10</v>
      </c>
      <c r="E5350" s="13" t="s">
        <v>13</v>
      </c>
      <c r="F5350" s="11" t="s">
        <v>19</v>
      </c>
      <c r="G5350" s="11" t="s">
        <v>590</v>
      </c>
      <c r="H5350" s="13">
        <v>810</v>
      </c>
    </row>
    <row r="5351" spans="1:8" x14ac:dyDescent="0.25">
      <c r="A5351" s="10">
        <v>36891</v>
      </c>
      <c r="B5351" s="11" t="s">
        <v>8</v>
      </c>
      <c r="C5351" s="11" t="s">
        <v>9</v>
      </c>
      <c r="D5351" s="11" t="s">
        <v>10</v>
      </c>
      <c r="E5351" s="13" t="s">
        <v>13</v>
      </c>
      <c r="F5351" s="11" t="s">
        <v>19</v>
      </c>
      <c r="G5351" s="11" t="s">
        <v>574</v>
      </c>
      <c r="H5351" s="13">
        <v>11846.9</v>
      </c>
    </row>
    <row r="5352" spans="1:8" x14ac:dyDescent="0.25">
      <c r="A5352" s="10">
        <v>36891</v>
      </c>
      <c r="B5352" s="11" t="s">
        <v>8</v>
      </c>
      <c r="C5352" s="11" t="s">
        <v>9</v>
      </c>
      <c r="D5352" s="11" t="s">
        <v>10</v>
      </c>
      <c r="E5352" s="13" t="s">
        <v>13</v>
      </c>
      <c r="F5352" s="11" t="s">
        <v>19</v>
      </c>
      <c r="G5352" s="11" t="s">
        <v>21</v>
      </c>
      <c r="H5352" s="13">
        <v>2940</v>
      </c>
    </row>
    <row r="5353" spans="1:8" x14ac:dyDescent="0.25">
      <c r="A5353" s="10">
        <v>36891</v>
      </c>
      <c r="B5353" s="11" t="s">
        <v>8</v>
      </c>
      <c r="C5353" s="11" t="s">
        <v>9</v>
      </c>
      <c r="D5353" s="11" t="s">
        <v>10</v>
      </c>
      <c r="E5353" s="13" t="s">
        <v>13</v>
      </c>
      <c r="F5353" s="11" t="s">
        <v>591</v>
      </c>
      <c r="G5353" s="11" t="s">
        <v>608</v>
      </c>
      <c r="H5353" s="13">
        <v>675</v>
      </c>
    </row>
    <row r="5354" spans="1:8" x14ac:dyDescent="0.25">
      <c r="A5354" s="10">
        <v>36891</v>
      </c>
      <c r="B5354" s="11" t="s">
        <v>8</v>
      </c>
      <c r="C5354" s="11" t="s">
        <v>9</v>
      </c>
      <c r="D5354" s="11" t="s">
        <v>10</v>
      </c>
      <c r="E5354" s="13" t="s">
        <v>13</v>
      </c>
      <c r="F5354" s="11" t="s">
        <v>591</v>
      </c>
      <c r="G5354" s="11" t="s">
        <v>592</v>
      </c>
      <c r="H5354" s="13">
        <v>1960</v>
      </c>
    </row>
    <row r="5355" spans="1:8" x14ac:dyDescent="0.25">
      <c r="A5355" s="10">
        <v>36891</v>
      </c>
      <c r="B5355" s="11" t="s">
        <v>8</v>
      </c>
      <c r="C5355" s="11" t="s">
        <v>9</v>
      </c>
      <c r="D5355" s="11" t="s">
        <v>10</v>
      </c>
      <c r="E5355" s="13" t="s">
        <v>13</v>
      </c>
      <c r="F5355" s="11" t="s">
        <v>34</v>
      </c>
      <c r="G5355" s="11" t="s">
        <v>593</v>
      </c>
      <c r="H5355" s="13">
        <v>107.5</v>
      </c>
    </row>
    <row r="5356" spans="1:8" x14ac:dyDescent="0.25">
      <c r="A5356" s="10">
        <v>36891</v>
      </c>
      <c r="B5356" s="11" t="s">
        <v>8</v>
      </c>
      <c r="C5356" s="11" t="s">
        <v>9</v>
      </c>
      <c r="D5356" s="11" t="s">
        <v>10</v>
      </c>
      <c r="E5356" s="13" t="s">
        <v>13</v>
      </c>
      <c r="F5356" s="11" t="s">
        <v>34</v>
      </c>
      <c r="G5356" s="11" t="s">
        <v>171</v>
      </c>
      <c r="H5356" s="13">
        <v>1947.9</v>
      </c>
    </row>
    <row r="5357" spans="1:8" x14ac:dyDescent="0.25">
      <c r="A5357" s="10">
        <v>36891</v>
      </c>
      <c r="B5357" s="11" t="s">
        <v>8</v>
      </c>
      <c r="C5357" s="11" t="s">
        <v>9</v>
      </c>
      <c r="D5357" s="11" t="s">
        <v>10</v>
      </c>
      <c r="E5357" s="13" t="s">
        <v>13</v>
      </c>
      <c r="F5357" s="11" t="s">
        <v>34</v>
      </c>
      <c r="G5357" s="11" t="s">
        <v>57</v>
      </c>
      <c r="H5357" s="13">
        <v>3086.7</v>
      </c>
    </row>
    <row r="5358" spans="1:8" x14ac:dyDescent="0.25">
      <c r="A5358" s="10">
        <v>36891</v>
      </c>
      <c r="B5358" s="11" t="s">
        <v>8</v>
      </c>
      <c r="C5358" s="11" t="s">
        <v>9</v>
      </c>
      <c r="D5358" s="11" t="s">
        <v>10</v>
      </c>
      <c r="E5358" s="13" t="s">
        <v>13</v>
      </c>
      <c r="F5358" s="11" t="s">
        <v>34</v>
      </c>
      <c r="G5358" s="11" t="s">
        <v>47</v>
      </c>
      <c r="H5358" s="13">
        <v>2448.1</v>
      </c>
    </row>
    <row r="5359" spans="1:8" x14ac:dyDescent="0.25">
      <c r="A5359" s="10">
        <v>36891</v>
      </c>
      <c r="B5359" s="11" t="s">
        <v>8</v>
      </c>
      <c r="C5359" s="11" t="s">
        <v>9</v>
      </c>
      <c r="D5359" s="11" t="s">
        <v>10</v>
      </c>
      <c r="E5359" s="13" t="s">
        <v>13</v>
      </c>
      <c r="F5359" s="11" t="s">
        <v>34</v>
      </c>
      <c r="G5359" s="11" t="s">
        <v>36</v>
      </c>
      <c r="H5359" s="13">
        <v>10256.700000000001</v>
      </c>
    </row>
    <row r="5360" spans="1:8" x14ac:dyDescent="0.25">
      <c r="A5360" s="10">
        <v>36891</v>
      </c>
      <c r="B5360" s="11" t="s">
        <v>8</v>
      </c>
      <c r="C5360" s="11" t="s">
        <v>9</v>
      </c>
      <c r="D5360" s="11" t="s">
        <v>10</v>
      </c>
      <c r="E5360" s="13" t="s">
        <v>13</v>
      </c>
      <c r="F5360" s="11" t="s">
        <v>42</v>
      </c>
      <c r="G5360" s="11" t="s">
        <v>594</v>
      </c>
      <c r="H5360" s="13">
        <v>5119.2</v>
      </c>
    </row>
    <row r="5361" spans="1:8" x14ac:dyDescent="0.25">
      <c r="A5361" s="10">
        <v>36891</v>
      </c>
      <c r="B5361" s="11" t="s">
        <v>8</v>
      </c>
      <c r="C5361" s="11" t="s">
        <v>9</v>
      </c>
      <c r="D5361" s="11" t="s">
        <v>10</v>
      </c>
      <c r="E5361" s="13" t="s">
        <v>13</v>
      </c>
      <c r="F5361" s="11" t="s">
        <v>42</v>
      </c>
      <c r="G5361" s="11" t="s">
        <v>595</v>
      </c>
      <c r="H5361" s="13">
        <v>3996</v>
      </c>
    </row>
    <row r="5362" spans="1:8" x14ac:dyDescent="0.25">
      <c r="A5362" s="10">
        <v>36891</v>
      </c>
      <c r="B5362" s="11" t="s">
        <v>8</v>
      </c>
      <c r="C5362" s="11" t="s">
        <v>9</v>
      </c>
      <c r="D5362" s="11" t="s">
        <v>10</v>
      </c>
      <c r="E5362" s="13" t="s">
        <v>13</v>
      </c>
      <c r="F5362" s="11" t="s">
        <v>14</v>
      </c>
      <c r="G5362" s="11" t="s">
        <v>94</v>
      </c>
      <c r="H5362" s="13">
        <v>4697.5</v>
      </c>
    </row>
    <row r="5363" spans="1:8" x14ac:dyDescent="0.25">
      <c r="A5363" s="10">
        <v>36891</v>
      </c>
      <c r="B5363" s="11" t="s">
        <v>8</v>
      </c>
      <c r="C5363" s="11" t="s">
        <v>9</v>
      </c>
      <c r="D5363" s="11" t="s">
        <v>10</v>
      </c>
      <c r="E5363" s="13" t="s">
        <v>13</v>
      </c>
      <c r="F5363" s="11" t="s">
        <v>14</v>
      </c>
      <c r="G5363" s="11" t="s">
        <v>596</v>
      </c>
      <c r="H5363" s="13">
        <v>6361.2</v>
      </c>
    </row>
    <row r="5364" spans="1:8" x14ac:dyDescent="0.25">
      <c r="A5364" s="10">
        <v>36891</v>
      </c>
      <c r="B5364" s="11" t="s">
        <v>8</v>
      </c>
      <c r="C5364" s="11" t="s">
        <v>9</v>
      </c>
      <c r="D5364" s="11" t="s">
        <v>10</v>
      </c>
      <c r="E5364" s="13" t="s">
        <v>13</v>
      </c>
      <c r="F5364" s="11" t="s">
        <v>14</v>
      </c>
      <c r="G5364" s="11" t="s">
        <v>597</v>
      </c>
      <c r="H5364" s="13">
        <v>1775</v>
      </c>
    </row>
    <row r="5365" spans="1:8" x14ac:dyDescent="0.25">
      <c r="A5365" s="10">
        <v>36891</v>
      </c>
      <c r="B5365" s="11" t="s">
        <v>8</v>
      </c>
      <c r="C5365" s="11" t="s">
        <v>9</v>
      </c>
      <c r="D5365" s="11" t="s">
        <v>10</v>
      </c>
      <c r="E5365" s="13" t="s">
        <v>13</v>
      </c>
      <c r="F5365" s="11" t="s">
        <v>11</v>
      </c>
      <c r="G5365" s="11" t="s">
        <v>598</v>
      </c>
      <c r="H5365" s="13">
        <v>2721.8</v>
      </c>
    </row>
    <row r="5366" spans="1:8" x14ac:dyDescent="0.25">
      <c r="A5366" s="10">
        <v>36891</v>
      </c>
      <c r="B5366" s="11" t="s">
        <v>8</v>
      </c>
      <c r="C5366" s="11" t="s">
        <v>9</v>
      </c>
      <c r="D5366" s="11" t="s">
        <v>10</v>
      </c>
      <c r="E5366" s="13" t="s">
        <v>13</v>
      </c>
      <c r="F5366" s="11" t="s">
        <v>11</v>
      </c>
      <c r="G5366" s="11" t="s">
        <v>150</v>
      </c>
      <c r="H5366" s="13">
        <v>24733.9</v>
      </c>
    </row>
    <row r="5367" spans="1:8" x14ac:dyDescent="0.25">
      <c r="A5367" s="10">
        <v>36891</v>
      </c>
      <c r="B5367" s="11" t="s">
        <v>8</v>
      </c>
      <c r="C5367" s="11" t="s">
        <v>9</v>
      </c>
      <c r="D5367" s="11" t="s">
        <v>10</v>
      </c>
      <c r="E5367" s="13" t="s">
        <v>13</v>
      </c>
      <c r="F5367" s="11" t="s">
        <v>11</v>
      </c>
      <c r="G5367" s="11" t="s">
        <v>576</v>
      </c>
      <c r="H5367" s="13">
        <v>32652.2</v>
      </c>
    </row>
    <row r="5368" spans="1:8" x14ac:dyDescent="0.25">
      <c r="A5368" s="10">
        <v>36891</v>
      </c>
      <c r="B5368" s="11" t="s">
        <v>8</v>
      </c>
      <c r="C5368" s="11" t="s">
        <v>9</v>
      </c>
      <c r="D5368" s="11" t="s">
        <v>10</v>
      </c>
      <c r="E5368" s="13" t="s">
        <v>13</v>
      </c>
      <c r="F5368" s="11" t="s">
        <v>126</v>
      </c>
      <c r="G5368" s="11" t="s">
        <v>599</v>
      </c>
      <c r="H5368" s="13">
        <v>3804.5</v>
      </c>
    </row>
    <row r="5369" spans="1:8" x14ac:dyDescent="0.25">
      <c r="A5369" s="10">
        <v>36891</v>
      </c>
      <c r="B5369" s="11" t="s">
        <v>8</v>
      </c>
      <c r="C5369" s="11" t="s">
        <v>9</v>
      </c>
      <c r="D5369" s="11" t="s">
        <v>10</v>
      </c>
      <c r="E5369" s="13" t="s">
        <v>13</v>
      </c>
      <c r="F5369" s="11" t="s">
        <v>126</v>
      </c>
      <c r="G5369" s="11" t="s">
        <v>613</v>
      </c>
      <c r="H5369" s="13">
        <v>229</v>
      </c>
    </row>
    <row r="5370" spans="1:8" x14ac:dyDescent="0.25">
      <c r="A5370" s="10">
        <v>36891</v>
      </c>
      <c r="B5370" s="11" t="s">
        <v>8</v>
      </c>
      <c r="C5370" s="11" t="s">
        <v>9</v>
      </c>
      <c r="D5370" s="11" t="s">
        <v>10</v>
      </c>
      <c r="E5370" s="13" t="s">
        <v>13</v>
      </c>
      <c r="F5370" s="11" t="s">
        <v>126</v>
      </c>
      <c r="G5370" s="11" t="s">
        <v>570</v>
      </c>
      <c r="H5370" s="13">
        <v>1834</v>
      </c>
    </row>
    <row r="5371" spans="1:8" x14ac:dyDescent="0.25">
      <c r="A5371" s="10">
        <v>36891</v>
      </c>
      <c r="B5371" s="11" t="s">
        <v>8</v>
      </c>
      <c r="C5371" s="11" t="s">
        <v>9</v>
      </c>
      <c r="D5371" s="11" t="s">
        <v>10</v>
      </c>
      <c r="E5371" s="13" t="s">
        <v>13</v>
      </c>
      <c r="F5371" s="11" t="s">
        <v>126</v>
      </c>
      <c r="G5371" s="11" t="s">
        <v>600</v>
      </c>
      <c r="H5371" s="13">
        <v>149</v>
      </c>
    </row>
    <row r="5372" spans="1:8" x14ac:dyDescent="0.25">
      <c r="A5372" s="10">
        <v>36891</v>
      </c>
      <c r="B5372" s="11" t="s">
        <v>8</v>
      </c>
      <c r="C5372" s="11" t="s">
        <v>9</v>
      </c>
      <c r="D5372" s="11" t="s">
        <v>10</v>
      </c>
      <c r="E5372" s="13" t="s">
        <v>188</v>
      </c>
      <c r="F5372" s="11" t="s">
        <v>188</v>
      </c>
      <c r="G5372" s="11" t="s">
        <v>601</v>
      </c>
      <c r="H5372" s="13">
        <v>550</v>
      </c>
    </row>
    <row r="5373" spans="1:8" x14ac:dyDescent="0.25">
      <c r="A5373" s="10">
        <v>36891</v>
      </c>
      <c r="B5373" s="11" t="s">
        <v>8</v>
      </c>
      <c r="C5373" s="11" t="s">
        <v>9</v>
      </c>
      <c r="D5373" s="11" t="s">
        <v>10</v>
      </c>
      <c r="E5373" s="13" t="s">
        <v>188</v>
      </c>
      <c r="F5373" s="11" t="s">
        <v>188</v>
      </c>
      <c r="G5373" s="11" t="s">
        <v>602</v>
      </c>
      <c r="H5373" s="13">
        <v>4415</v>
      </c>
    </row>
    <row r="5374" spans="1:8" x14ac:dyDescent="0.25">
      <c r="A5374" s="10">
        <v>36891</v>
      </c>
      <c r="B5374" s="11" t="s">
        <v>8</v>
      </c>
      <c r="C5374" s="11" t="s">
        <v>9</v>
      </c>
      <c r="D5374" s="11" t="s">
        <v>10</v>
      </c>
      <c r="E5374" s="13" t="s">
        <v>188</v>
      </c>
      <c r="F5374" s="11" t="s">
        <v>188</v>
      </c>
      <c r="G5374" s="11" t="s">
        <v>187</v>
      </c>
      <c r="H5374" s="13">
        <v>6932.9</v>
      </c>
    </row>
    <row r="5375" spans="1:8" x14ac:dyDescent="0.25">
      <c r="A5375" s="10">
        <v>36891</v>
      </c>
      <c r="B5375" s="11" t="s">
        <v>8</v>
      </c>
      <c r="C5375" s="11" t="s">
        <v>9</v>
      </c>
      <c r="D5375" s="11" t="s">
        <v>10</v>
      </c>
      <c r="E5375" s="13" t="s">
        <v>188</v>
      </c>
      <c r="F5375" s="11" t="s">
        <v>188</v>
      </c>
      <c r="G5375" s="11" t="s">
        <v>1109</v>
      </c>
      <c r="H5375" s="13">
        <v>440</v>
      </c>
    </row>
    <row r="5376" spans="1:8" x14ac:dyDescent="0.25">
      <c r="A5376" s="10">
        <v>36891</v>
      </c>
      <c r="B5376" s="11" t="s">
        <v>8</v>
      </c>
      <c r="C5376" s="11" t="s">
        <v>463</v>
      </c>
      <c r="D5376" s="11" t="s">
        <v>464</v>
      </c>
      <c r="E5376" s="13" t="s">
        <v>89</v>
      </c>
      <c r="F5376" s="11" t="s">
        <v>102</v>
      </c>
      <c r="G5376" s="11" t="s">
        <v>103</v>
      </c>
      <c r="H5376" s="13">
        <v>340</v>
      </c>
    </row>
    <row r="5377" spans="1:8" x14ac:dyDescent="0.25">
      <c r="A5377" s="10">
        <v>36891</v>
      </c>
      <c r="B5377" s="11" t="s">
        <v>8</v>
      </c>
      <c r="C5377" s="11" t="s">
        <v>463</v>
      </c>
      <c r="D5377" s="11" t="s">
        <v>464</v>
      </c>
      <c r="E5377" s="13" t="s">
        <v>13</v>
      </c>
      <c r="F5377" s="11" t="s">
        <v>71</v>
      </c>
      <c r="G5377" s="11" t="s">
        <v>200</v>
      </c>
      <c r="H5377" s="13">
        <v>825</v>
      </c>
    </row>
    <row r="5378" spans="1:8" x14ac:dyDescent="0.25">
      <c r="A5378" s="10">
        <v>36891</v>
      </c>
      <c r="B5378" s="11" t="s">
        <v>8</v>
      </c>
      <c r="C5378" s="11" t="s">
        <v>463</v>
      </c>
      <c r="D5378" s="11" t="s">
        <v>464</v>
      </c>
      <c r="E5378" s="13" t="s">
        <v>13</v>
      </c>
      <c r="F5378" s="11" t="s">
        <v>248</v>
      </c>
      <c r="G5378" s="11" t="s">
        <v>262</v>
      </c>
      <c r="H5378" s="13">
        <v>135</v>
      </c>
    </row>
    <row r="5379" spans="1:8" x14ac:dyDescent="0.25">
      <c r="A5379" s="10">
        <v>36891</v>
      </c>
      <c r="B5379" s="11" t="s">
        <v>97</v>
      </c>
      <c r="C5379" s="11" t="s">
        <v>98</v>
      </c>
      <c r="D5379" s="11" t="s">
        <v>239</v>
      </c>
      <c r="E5379" s="13" t="s">
        <v>188</v>
      </c>
      <c r="F5379" s="11" t="s">
        <v>188</v>
      </c>
      <c r="G5379" s="11" t="s">
        <v>602</v>
      </c>
      <c r="H5379" s="13">
        <v>180</v>
      </c>
    </row>
    <row r="5380" spans="1:8" x14ac:dyDescent="0.25">
      <c r="A5380" s="10">
        <v>36891</v>
      </c>
      <c r="B5380" s="11" t="s">
        <v>97</v>
      </c>
      <c r="C5380" s="11" t="s">
        <v>98</v>
      </c>
      <c r="D5380" s="11" t="s">
        <v>462</v>
      </c>
      <c r="E5380" s="13" t="s">
        <v>13</v>
      </c>
      <c r="F5380" s="11" t="s">
        <v>126</v>
      </c>
      <c r="G5380" s="11" t="s">
        <v>570</v>
      </c>
      <c r="H5380" s="13">
        <v>587.9</v>
      </c>
    </row>
    <row r="5381" spans="1:8" x14ac:dyDescent="0.25">
      <c r="A5381" s="10">
        <v>36891</v>
      </c>
      <c r="B5381" s="11" t="s">
        <v>97</v>
      </c>
      <c r="C5381" s="11" t="s">
        <v>98</v>
      </c>
      <c r="D5381" s="11" t="s">
        <v>123</v>
      </c>
      <c r="E5381" s="13" t="s">
        <v>13</v>
      </c>
      <c r="F5381" s="11" t="s">
        <v>14</v>
      </c>
      <c r="G5381" s="11" t="s">
        <v>94</v>
      </c>
      <c r="H5381" s="13">
        <v>150</v>
      </c>
    </row>
    <row r="5382" spans="1:8" x14ac:dyDescent="0.25">
      <c r="A5382" s="10">
        <v>36891</v>
      </c>
      <c r="B5382" s="11" t="s">
        <v>97</v>
      </c>
      <c r="C5382" s="11" t="s">
        <v>98</v>
      </c>
      <c r="D5382" s="11" t="s">
        <v>1105</v>
      </c>
      <c r="E5382" s="13" t="s">
        <v>13</v>
      </c>
      <c r="F5382" s="11" t="s">
        <v>71</v>
      </c>
      <c r="G5382" s="11" t="s">
        <v>230</v>
      </c>
      <c r="H5382" s="13">
        <v>111.3</v>
      </c>
    </row>
    <row r="5383" spans="1:8" x14ac:dyDescent="0.25">
      <c r="A5383" s="10">
        <v>36891</v>
      </c>
      <c r="B5383" s="11" t="s">
        <v>97</v>
      </c>
      <c r="C5383" s="11" t="s">
        <v>67</v>
      </c>
      <c r="D5383" s="11" t="s">
        <v>500</v>
      </c>
      <c r="E5383" s="13" t="s">
        <v>13</v>
      </c>
      <c r="F5383" s="11" t="s">
        <v>19</v>
      </c>
      <c r="G5383" s="11" t="s">
        <v>574</v>
      </c>
      <c r="H5383" s="13">
        <v>100</v>
      </c>
    </row>
    <row r="5384" spans="1:8" x14ac:dyDescent="0.25">
      <c r="A5384" s="10">
        <v>36891</v>
      </c>
      <c r="B5384" s="11" t="s">
        <v>97</v>
      </c>
      <c r="C5384" s="11" t="s">
        <v>67</v>
      </c>
      <c r="D5384" s="11" t="s">
        <v>499</v>
      </c>
      <c r="E5384" s="13" t="s">
        <v>13</v>
      </c>
      <c r="F5384" s="11" t="s">
        <v>11</v>
      </c>
      <c r="G5384" s="11" t="s">
        <v>150</v>
      </c>
      <c r="H5384" s="13">
        <v>403.2</v>
      </c>
    </row>
    <row r="5385" spans="1:8" x14ac:dyDescent="0.25">
      <c r="A5385" s="10">
        <v>36891</v>
      </c>
      <c r="B5385" s="11" t="s">
        <v>97</v>
      </c>
      <c r="C5385" s="11" t="s">
        <v>67</v>
      </c>
      <c r="D5385" s="11" t="s">
        <v>499</v>
      </c>
      <c r="E5385" s="13" t="s">
        <v>13</v>
      </c>
      <c r="F5385" s="11" t="s">
        <v>11</v>
      </c>
      <c r="G5385" s="11" t="s">
        <v>576</v>
      </c>
      <c r="H5385" s="13">
        <v>391.6</v>
      </c>
    </row>
    <row r="5386" spans="1:8" x14ac:dyDescent="0.25">
      <c r="A5386" s="10">
        <v>36891</v>
      </c>
      <c r="B5386" s="11" t="s">
        <v>97</v>
      </c>
      <c r="C5386" s="11" t="s">
        <v>130</v>
      </c>
      <c r="D5386" s="11" t="s">
        <v>288</v>
      </c>
      <c r="E5386" s="13" t="s">
        <v>13</v>
      </c>
      <c r="F5386" s="11" t="s">
        <v>11</v>
      </c>
      <c r="G5386" s="11" t="s">
        <v>576</v>
      </c>
      <c r="H5386" s="13">
        <v>616.70000000000005</v>
      </c>
    </row>
    <row r="5387" spans="1:8" x14ac:dyDescent="0.25">
      <c r="A5387" s="10">
        <v>36891</v>
      </c>
      <c r="B5387" s="11" t="s">
        <v>97</v>
      </c>
      <c r="C5387" s="11" t="s">
        <v>130</v>
      </c>
      <c r="D5387" s="11" t="s">
        <v>466</v>
      </c>
      <c r="E5387" s="13" t="s">
        <v>13</v>
      </c>
      <c r="F5387" s="11" t="s">
        <v>138</v>
      </c>
      <c r="G5387" s="11" t="s">
        <v>585</v>
      </c>
      <c r="H5387" s="13">
        <v>500</v>
      </c>
    </row>
    <row r="5388" spans="1:8" x14ac:dyDescent="0.25">
      <c r="A5388" s="10">
        <v>36891</v>
      </c>
      <c r="B5388" s="11" t="s">
        <v>97</v>
      </c>
      <c r="C5388" s="11" t="s">
        <v>192</v>
      </c>
      <c r="D5388" s="11" t="s">
        <v>193</v>
      </c>
      <c r="E5388" s="13" t="s">
        <v>13</v>
      </c>
      <c r="F5388" s="11" t="s">
        <v>11</v>
      </c>
      <c r="G5388" s="11" t="s">
        <v>150</v>
      </c>
      <c r="H5388" s="13">
        <v>175</v>
      </c>
    </row>
    <row r="5389" spans="1:8" x14ac:dyDescent="0.25">
      <c r="A5389" s="10">
        <v>36922</v>
      </c>
      <c r="B5389" s="11" t="s">
        <v>8</v>
      </c>
      <c r="C5389" s="11" t="s">
        <v>67</v>
      </c>
      <c r="D5389" s="11" t="s">
        <v>1107</v>
      </c>
      <c r="E5389" s="13" t="s">
        <v>13</v>
      </c>
      <c r="F5389" s="11" t="s">
        <v>11</v>
      </c>
      <c r="G5389" s="11" t="s">
        <v>576</v>
      </c>
      <c r="H5389" s="13">
        <v>147.5</v>
      </c>
    </row>
    <row r="5390" spans="1:8" x14ac:dyDescent="0.25">
      <c r="A5390" s="10">
        <v>36922</v>
      </c>
      <c r="B5390" s="11" t="s">
        <v>8</v>
      </c>
      <c r="C5390" s="11" t="s">
        <v>67</v>
      </c>
      <c r="D5390" s="11" t="s">
        <v>455</v>
      </c>
      <c r="E5390" s="13" t="s">
        <v>13</v>
      </c>
      <c r="F5390" s="11" t="s">
        <v>571</v>
      </c>
      <c r="G5390" s="11" t="s">
        <v>364</v>
      </c>
      <c r="H5390" s="13">
        <v>105.3</v>
      </c>
    </row>
    <row r="5391" spans="1:8" x14ac:dyDescent="0.25">
      <c r="A5391" s="10">
        <v>36922</v>
      </c>
      <c r="B5391" s="11" t="s">
        <v>8</v>
      </c>
      <c r="C5391" s="11" t="s">
        <v>67</v>
      </c>
      <c r="D5391" s="11" t="s">
        <v>455</v>
      </c>
      <c r="E5391" s="13" t="s">
        <v>13</v>
      </c>
      <c r="F5391" s="11" t="s">
        <v>19</v>
      </c>
      <c r="G5391" s="11" t="s">
        <v>574</v>
      </c>
      <c r="H5391" s="13">
        <v>115</v>
      </c>
    </row>
    <row r="5392" spans="1:8" x14ac:dyDescent="0.25">
      <c r="A5392" s="10">
        <v>36922</v>
      </c>
      <c r="B5392" s="11" t="s">
        <v>8</v>
      </c>
      <c r="C5392" s="11" t="s">
        <v>67</v>
      </c>
      <c r="D5392" s="11" t="s">
        <v>455</v>
      </c>
      <c r="E5392" s="13" t="s">
        <v>13</v>
      </c>
      <c r="F5392" s="11" t="s">
        <v>126</v>
      </c>
      <c r="G5392" s="11" t="s">
        <v>570</v>
      </c>
      <c r="H5392" s="13">
        <v>315</v>
      </c>
    </row>
    <row r="5393" spans="1:8" x14ac:dyDescent="0.25">
      <c r="A5393" s="10">
        <v>36922</v>
      </c>
      <c r="B5393" s="11" t="s">
        <v>8</v>
      </c>
      <c r="C5393" s="11" t="s">
        <v>67</v>
      </c>
      <c r="D5393" s="11" t="s">
        <v>456</v>
      </c>
      <c r="E5393" s="13" t="s">
        <v>13</v>
      </c>
      <c r="F5393" s="11" t="s">
        <v>11</v>
      </c>
      <c r="G5393" s="11" t="s">
        <v>150</v>
      </c>
      <c r="H5393" s="13">
        <v>962</v>
      </c>
    </row>
    <row r="5394" spans="1:8" x14ac:dyDescent="0.25">
      <c r="A5394" s="10">
        <v>36922</v>
      </c>
      <c r="B5394" s="11" t="s">
        <v>8</v>
      </c>
      <c r="C5394" s="11" t="s">
        <v>67</v>
      </c>
      <c r="D5394" s="11" t="s">
        <v>68</v>
      </c>
      <c r="E5394" s="13" t="s">
        <v>13</v>
      </c>
      <c r="F5394" s="11" t="s">
        <v>161</v>
      </c>
      <c r="G5394" s="11" t="s">
        <v>167</v>
      </c>
      <c r="H5394" s="13">
        <v>100</v>
      </c>
    </row>
    <row r="5395" spans="1:8" x14ac:dyDescent="0.25">
      <c r="A5395" s="10">
        <v>36922</v>
      </c>
      <c r="B5395" s="11" t="s">
        <v>8</v>
      </c>
      <c r="C5395" s="11" t="s">
        <v>67</v>
      </c>
      <c r="D5395" s="11" t="s">
        <v>68</v>
      </c>
      <c r="E5395" s="13" t="s">
        <v>13</v>
      </c>
      <c r="F5395" s="11" t="s">
        <v>19</v>
      </c>
      <c r="G5395" s="11" t="s">
        <v>573</v>
      </c>
      <c r="H5395" s="13">
        <v>4364</v>
      </c>
    </row>
    <row r="5396" spans="1:8" x14ac:dyDescent="0.25">
      <c r="A5396" s="10">
        <v>36922</v>
      </c>
      <c r="B5396" s="11" t="s">
        <v>8</v>
      </c>
      <c r="C5396" s="11" t="s">
        <v>67</v>
      </c>
      <c r="D5396" s="11" t="s">
        <v>68</v>
      </c>
      <c r="E5396" s="13" t="s">
        <v>13</v>
      </c>
      <c r="F5396" s="11" t="s">
        <v>34</v>
      </c>
      <c r="G5396" s="11" t="s">
        <v>36</v>
      </c>
      <c r="H5396" s="13">
        <v>350</v>
      </c>
    </row>
    <row r="5397" spans="1:8" x14ac:dyDescent="0.25">
      <c r="A5397" s="10">
        <v>36922</v>
      </c>
      <c r="B5397" s="11" t="s">
        <v>8</v>
      </c>
      <c r="C5397" s="11" t="s">
        <v>67</v>
      </c>
      <c r="D5397" s="11" t="s">
        <v>68</v>
      </c>
      <c r="E5397" s="13" t="s">
        <v>13</v>
      </c>
      <c r="F5397" s="11" t="s">
        <v>11</v>
      </c>
      <c r="G5397" s="11" t="s">
        <v>576</v>
      </c>
      <c r="H5397" s="13">
        <v>1469.6</v>
      </c>
    </row>
    <row r="5398" spans="1:8" x14ac:dyDescent="0.25">
      <c r="A5398" s="10">
        <v>36922</v>
      </c>
      <c r="B5398" s="11" t="s">
        <v>8</v>
      </c>
      <c r="C5398" s="11" t="s">
        <v>67</v>
      </c>
      <c r="D5398" s="11" t="s">
        <v>468</v>
      </c>
      <c r="E5398" s="13" t="s">
        <v>13</v>
      </c>
      <c r="F5398" s="11" t="s">
        <v>138</v>
      </c>
      <c r="G5398" s="11" t="s">
        <v>139</v>
      </c>
      <c r="H5398" s="13">
        <v>563.70000000000005</v>
      </c>
    </row>
    <row r="5399" spans="1:8" x14ac:dyDescent="0.25">
      <c r="A5399" s="10">
        <v>36922</v>
      </c>
      <c r="B5399" s="11" t="s">
        <v>8</v>
      </c>
      <c r="C5399" s="11" t="s">
        <v>67</v>
      </c>
      <c r="D5399" s="11" t="s">
        <v>1104</v>
      </c>
      <c r="E5399" s="13" t="s">
        <v>13</v>
      </c>
      <c r="F5399" s="11" t="s">
        <v>11</v>
      </c>
      <c r="G5399" s="11" t="s">
        <v>576</v>
      </c>
      <c r="H5399" s="13">
        <v>100</v>
      </c>
    </row>
    <row r="5400" spans="1:8" x14ac:dyDescent="0.25">
      <c r="A5400" s="10">
        <v>36922</v>
      </c>
      <c r="B5400" s="11" t="s">
        <v>8</v>
      </c>
      <c r="C5400" s="11" t="s">
        <v>67</v>
      </c>
      <c r="D5400" s="11" t="s">
        <v>457</v>
      </c>
      <c r="E5400" s="13" t="s">
        <v>13</v>
      </c>
      <c r="F5400" s="11" t="s">
        <v>126</v>
      </c>
      <c r="G5400" s="11" t="s">
        <v>570</v>
      </c>
      <c r="H5400" s="13">
        <v>475</v>
      </c>
    </row>
    <row r="5401" spans="1:8" x14ac:dyDescent="0.25">
      <c r="A5401" s="10">
        <v>36922</v>
      </c>
      <c r="B5401" s="11" t="s">
        <v>8</v>
      </c>
      <c r="C5401" s="11" t="s">
        <v>67</v>
      </c>
      <c r="D5401" s="11" t="s">
        <v>501</v>
      </c>
      <c r="E5401" s="13" t="s">
        <v>13</v>
      </c>
      <c r="F5401" s="11" t="s">
        <v>11</v>
      </c>
      <c r="G5401" s="11" t="s">
        <v>576</v>
      </c>
      <c r="H5401" s="13">
        <v>160</v>
      </c>
    </row>
    <row r="5402" spans="1:8" x14ac:dyDescent="0.25">
      <c r="A5402" s="10">
        <v>36922</v>
      </c>
      <c r="B5402" s="11" t="s">
        <v>8</v>
      </c>
      <c r="C5402" s="11" t="s">
        <v>67</v>
      </c>
      <c r="D5402" s="11" t="s">
        <v>328</v>
      </c>
      <c r="E5402" s="13" t="s">
        <v>13</v>
      </c>
      <c r="F5402" s="11" t="s">
        <v>71</v>
      </c>
      <c r="G5402" s="11" t="s">
        <v>69</v>
      </c>
      <c r="H5402" s="13">
        <v>814.4</v>
      </c>
    </row>
    <row r="5403" spans="1:8" x14ac:dyDescent="0.25">
      <c r="A5403" s="10">
        <v>36922</v>
      </c>
      <c r="B5403" s="11" t="s">
        <v>8</v>
      </c>
      <c r="C5403" s="11" t="s">
        <v>67</v>
      </c>
      <c r="D5403" s="11" t="s">
        <v>328</v>
      </c>
      <c r="E5403" s="13" t="s">
        <v>13</v>
      </c>
      <c r="F5403" s="11" t="s">
        <v>161</v>
      </c>
      <c r="G5403" s="11" t="s">
        <v>581</v>
      </c>
      <c r="H5403" s="13">
        <v>224</v>
      </c>
    </row>
    <row r="5404" spans="1:8" x14ac:dyDescent="0.25">
      <c r="A5404" s="10">
        <v>36922</v>
      </c>
      <c r="B5404" s="11" t="s">
        <v>8</v>
      </c>
      <c r="C5404" s="11" t="s">
        <v>67</v>
      </c>
      <c r="D5404" s="11" t="s">
        <v>328</v>
      </c>
      <c r="E5404" s="13" t="s">
        <v>13</v>
      </c>
      <c r="F5404" s="11" t="s">
        <v>161</v>
      </c>
      <c r="G5404" s="11" t="s">
        <v>167</v>
      </c>
      <c r="H5404" s="13">
        <v>500</v>
      </c>
    </row>
    <row r="5405" spans="1:8" x14ac:dyDescent="0.25">
      <c r="A5405" s="10">
        <v>36922</v>
      </c>
      <c r="B5405" s="11" t="s">
        <v>8</v>
      </c>
      <c r="C5405" s="11" t="s">
        <v>67</v>
      </c>
      <c r="D5405" s="11" t="s">
        <v>328</v>
      </c>
      <c r="E5405" s="13" t="s">
        <v>13</v>
      </c>
      <c r="F5405" s="11" t="s">
        <v>571</v>
      </c>
      <c r="G5405" s="11" t="s">
        <v>133</v>
      </c>
      <c r="H5405" s="13">
        <v>200</v>
      </c>
    </row>
    <row r="5406" spans="1:8" x14ac:dyDescent="0.25">
      <c r="A5406" s="10">
        <v>36922</v>
      </c>
      <c r="B5406" s="11" t="s">
        <v>8</v>
      </c>
      <c r="C5406" s="11" t="s">
        <v>67</v>
      </c>
      <c r="D5406" s="11" t="s">
        <v>328</v>
      </c>
      <c r="E5406" s="13" t="s">
        <v>13</v>
      </c>
      <c r="F5406" s="11" t="s">
        <v>571</v>
      </c>
      <c r="G5406" s="11" t="s">
        <v>572</v>
      </c>
      <c r="H5406" s="13">
        <v>338.1</v>
      </c>
    </row>
    <row r="5407" spans="1:8" x14ac:dyDescent="0.25">
      <c r="A5407" s="10">
        <v>36922</v>
      </c>
      <c r="B5407" s="11" t="s">
        <v>8</v>
      </c>
      <c r="C5407" s="11" t="s">
        <v>67</v>
      </c>
      <c r="D5407" s="11" t="s">
        <v>328</v>
      </c>
      <c r="E5407" s="13" t="s">
        <v>13</v>
      </c>
      <c r="F5407" s="11" t="s">
        <v>19</v>
      </c>
      <c r="G5407" s="11" t="s">
        <v>573</v>
      </c>
      <c r="H5407" s="13">
        <v>3593.7</v>
      </c>
    </row>
    <row r="5408" spans="1:8" x14ac:dyDescent="0.25">
      <c r="A5408" s="10">
        <v>36922</v>
      </c>
      <c r="B5408" s="11" t="s">
        <v>8</v>
      </c>
      <c r="C5408" s="11" t="s">
        <v>67</v>
      </c>
      <c r="D5408" s="11" t="s">
        <v>328</v>
      </c>
      <c r="E5408" s="13" t="s">
        <v>13</v>
      </c>
      <c r="F5408" s="11" t="s">
        <v>19</v>
      </c>
      <c r="G5408" s="11" t="s">
        <v>574</v>
      </c>
      <c r="H5408" s="13">
        <v>1550</v>
      </c>
    </row>
    <row r="5409" spans="1:8" x14ac:dyDescent="0.25">
      <c r="A5409" s="10">
        <v>36922</v>
      </c>
      <c r="B5409" s="11" t="s">
        <v>8</v>
      </c>
      <c r="C5409" s="11" t="s">
        <v>67</v>
      </c>
      <c r="D5409" s="11" t="s">
        <v>328</v>
      </c>
      <c r="E5409" s="13" t="s">
        <v>13</v>
      </c>
      <c r="F5409" s="11" t="s">
        <v>19</v>
      </c>
      <c r="G5409" s="11" t="s">
        <v>21</v>
      </c>
      <c r="H5409" s="13">
        <v>110</v>
      </c>
    </row>
    <row r="5410" spans="1:8" x14ac:dyDescent="0.25">
      <c r="A5410" s="10">
        <v>36922</v>
      </c>
      <c r="B5410" s="11" t="s">
        <v>8</v>
      </c>
      <c r="C5410" s="11" t="s">
        <v>67</v>
      </c>
      <c r="D5410" s="11" t="s">
        <v>328</v>
      </c>
      <c r="E5410" s="13" t="s">
        <v>13</v>
      </c>
      <c r="F5410" s="11" t="s">
        <v>591</v>
      </c>
      <c r="G5410" s="11" t="s">
        <v>608</v>
      </c>
      <c r="H5410" s="13">
        <v>225</v>
      </c>
    </row>
    <row r="5411" spans="1:8" x14ac:dyDescent="0.25">
      <c r="A5411" s="10">
        <v>36922</v>
      </c>
      <c r="B5411" s="11" t="s">
        <v>8</v>
      </c>
      <c r="C5411" s="11" t="s">
        <v>67</v>
      </c>
      <c r="D5411" s="11" t="s">
        <v>328</v>
      </c>
      <c r="E5411" s="13" t="s">
        <v>13</v>
      </c>
      <c r="F5411" s="11" t="s">
        <v>34</v>
      </c>
      <c r="G5411" s="11" t="s">
        <v>36</v>
      </c>
      <c r="H5411" s="13">
        <v>300</v>
      </c>
    </row>
    <row r="5412" spans="1:8" x14ac:dyDescent="0.25">
      <c r="A5412" s="10">
        <v>36922</v>
      </c>
      <c r="B5412" s="11" t="s">
        <v>8</v>
      </c>
      <c r="C5412" s="11" t="s">
        <v>67</v>
      </c>
      <c r="D5412" s="11" t="s">
        <v>328</v>
      </c>
      <c r="E5412" s="13" t="s">
        <v>13</v>
      </c>
      <c r="F5412" s="11" t="s">
        <v>14</v>
      </c>
      <c r="G5412" s="11" t="s">
        <v>597</v>
      </c>
      <c r="H5412" s="13">
        <v>170</v>
      </c>
    </row>
    <row r="5413" spans="1:8" x14ac:dyDescent="0.25">
      <c r="A5413" s="10">
        <v>36922</v>
      </c>
      <c r="B5413" s="11" t="s">
        <v>8</v>
      </c>
      <c r="C5413" s="11" t="s">
        <v>67</v>
      </c>
      <c r="D5413" s="11" t="s">
        <v>328</v>
      </c>
      <c r="E5413" s="13" t="s">
        <v>13</v>
      </c>
      <c r="F5413" s="11" t="s">
        <v>11</v>
      </c>
      <c r="G5413" s="11" t="s">
        <v>150</v>
      </c>
      <c r="H5413" s="13">
        <v>558</v>
      </c>
    </row>
    <row r="5414" spans="1:8" x14ac:dyDescent="0.25">
      <c r="A5414" s="10">
        <v>36922</v>
      </c>
      <c r="B5414" s="11" t="s">
        <v>8</v>
      </c>
      <c r="C5414" s="11" t="s">
        <v>67</v>
      </c>
      <c r="D5414" s="11" t="s">
        <v>328</v>
      </c>
      <c r="E5414" s="13" t="s">
        <v>13</v>
      </c>
      <c r="F5414" s="11" t="s">
        <v>11</v>
      </c>
      <c r="G5414" s="11" t="s">
        <v>576</v>
      </c>
      <c r="H5414" s="13">
        <v>1417.1</v>
      </c>
    </row>
    <row r="5415" spans="1:8" x14ac:dyDescent="0.25">
      <c r="A5415" s="10">
        <v>36922</v>
      </c>
      <c r="B5415" s="11" t="s">
        <v>8</v>
      </c>
      <c r="C5415" s="11" t="s">
        <v>67</v>
      </c>
      <c r="D5415" s="11" t="s">
        <v>328</v>
      </c>
      <c r="E5415" s="13" t="s">
        <v>13</v>
      </c>
      <c r="F5415" s="11" t="s">
        <v>126</v>
      </c>
      <c r="G5415" s="11" t="s">
        <v>570</v>
      </c>
      <c r="H5415" s="13">
        <v>175</v>
      </c>
    </row>
    <row r="5416" spans="1:8" x14ac:dyDescent="0.25">
      <c r="A5416" s="10">
        <v>36922</v>
      </c>
      <c r="B5416" s="11" t="s">
        <v>8</v>
      </c>
      <c r="C5416" s="11" t="s">
        <v>9</v>
      </c>
      <c r="D5416" s="11" t="s">
        <v>251</v>
      </c>
      <c r="E5416" s="13" t="s">
        <v>13</v>
      </c>
      <c r="F5416" s="11" t="s">
        <v>11</v>
      </c>
      <c r="G5416" s="11" t="s">
        <v>150</v>
      </c>
      <c r="H5416" s="13">
        <v>426.6</v>
      </c>
    </row>
    <row r="5417" spans="1:8" x14ac:dyDescent="0.25">
      <c r="A5417" s="10">
        <v>36922</v>
      </c>
      <c r="B5417" s="11" t="s">
        <v>8</v>
      </c>
      <c r="C5417" s="11" t="s">
        <v>9</v>
      </c>
      <c r="D5417" s="11" t="s">
        <v>251</v>
      </c>
      <c r="E5417" s="13" t="s">
        <v>13</v>
      </c>
      <c r="F5417" s="11" t="s">
        <v>11</v>
      </c>
      <c r="G5417" s="11" t="s">
        <v>576</v>
      </c>
      <c r="H5417" s="13">
        <v>300</v>
      </c>
    </row>
    <row r="5418" spans="1:8" x14ac:dyDescent="0.25">
      <c r="A5418" s="10">
        <v>36922</v>
      </c>
      <c r="B5418" s="11" t="s">
        <v>8</v>
      </c>
      <c r="C5418" s="11" t="s">
        <v>9</v>
      </c>
      <c r="D5418" s="11" t="s">
        <v>153</v>
      </c>
      <c r="E5418" s="13" t="s">
        <v>13</v>
      </c>
      <c r="F5418" s="11" t="s">
        <v>71</v>
      </c>
      <c r="G5418" s="11" t="s">
        <v>575</v>
      </c>
      <c r="H5418" s="13">
        <v>186.5</v>
      </c>
    </row>
    <row r="5419" spans="1:8" x14ac:dyDescent="0.25">
      <c r="A5419" s="10">
        <v>36922</v>
      </c>
      <c r="B5419" s="11" t="s">
        <v>8</v>
      </c>
      <c r="C5419" s="11" t="s">
        <v>9</v>
      </c>
      <c r="D5419" s="11" t="s">
        <v>153</v>
      </c>
      <c r="E5419" s="13" t="s">
        <v>13</v>
      </c>
      <c r="F5419" s="11" t="s">
        <v>71</v>
      </c>
      <c r="G5419" s="11" t="s">
        <v>69</v>
      </c>
      <c r="H5419" s="13">
        <v>580</v>
      </c>
    </row>
    <row r="5420" spans="1:8" x14ac:dyDescent="0.25">
      <c r="A5420" s="10">
        <v>36922</v>
      </c>
      <c r="B5420" s="11" t="s">
        <v>8</v>
      </c>
      <c r="C5420" s="11" t="s">
        <v>9</v>
      </c>
      <c r="D5420" s="11" t="s">
        <v>153</v>
      </c>
      <c r="E5420" s="13" t="s">
        <v>13</v>
      </c>
      <c r="F5420" s="11" t="s">
        <v>71</v>
      </c>
      <c r="G5420" s="11" t="s">
        <v>230</v>
      </c>
      <c r="H5420" s="13">
        <v>2070</v>
      </c>
    </row>
    <row r="5421" spans="1:8" x14ac:dyDescent="0.25">
      <c r="A5421" s="10">
        <v>36922</v>
      </c>
      <c r="B5421" s="11" t="s">
        <v>8</v>
      </c>
      <c r="C5421" s="11" t="s">
        <v>9</v>
      </c>
      <c r="D5421" s="11" t="s">
        <v>153</v>
      </c>
      <c r="E5421" s="13" t="s">
        <v>13</v>
      </c>
      <c r="F5421" s="11" t="s">
        <v>71</v>
      </c>
      <c r="G5421" s="11" t="s">
        <v>200</v>
      </c>
      <c r="H5421" s="13">
        <v>100</v>
      </c>
    </row>
    <row r="5422" spans="1:8" x14ac:dyDescent="0.25">
      <c r="A5422" s="10">
        <v>36922</v>
      </c>
      <c r="B5422" s="11" t="s">
        <v>8</v>
      </c>
      <c r="C5422" s="11" t="s">
        <v>9</v>
      </c>
      <c r="D5422" s="11" t="s">
        <v>153</v>
      </c>
      <c r="E5422" s="13" t="s">
        <v>13</v>
      </c>
      <c r="F5422" s="11" t="s">
        <v>71</v>
      </c>
      <c r="G5422" s="11" t="s">
        <v>117</v>
      </c>
      <c r="H5422" s="13">
        <v>349</v>
      </c>
    </row>
    <row r="5423" spans="1:8" x14ac:dyDescent="0.25">
      <c r="A5423" s="10">
        <v>36922</v>
      </c>
      <c r="B5423" s="11" t="s">
        <v>8</v>
      </c>
      <c r="C5423" s="11" t="s">
        <v>9</v>
      </c>
      <c r="D5423" s="11" t="s">
        <v>153</v>
      </c>
      <c r="E5423" s="13" t="s">
        <v>13</v>
      </c>
      <c r="F5423" s="11" t="s">
        <v>161</v>
      </c>
      <c r="G5423" s="11" t="s">
        <v>162</v>
      </c>
      <c r="H5423" s="13">
        <v>367.5</v>
      </c>
    </row>
    <row r="5424" spans="1:8" x14ac:dyDescent="0.25">
      <c r="A5424" s="10">
        <v>36922</v>
      </c>
      <c r="B5424" s="11" t="s">
        <v>8</v>
      </c>
      <c r="C5424" s="11" t="s">
        <v>9</v>
      </c>
      <c r="D5424" s="11" t="s">
        <v>153</v>
      </c>
      <c r="E5424" s="13" t="s">
        <v>13</v>
      </c>
      <c r="F5424" s="11" t="s">
        <v>161</v>
      </c>
      <c r="G5424" s="11" t="s">
        <v>167</v>
      </c>
      <c r="H5424" s="13">
        <v>264.89999999999998</v>
      </c>
    </row>
    <row r="5425" spans="1:8" x14ac:dyDescent="0.25">
      <c r="A5425" s="10">
        <v>36922</v>
      </c>
      <c r="B5425" s="11" t="s">
        <v>8</v>
      </c>
      <c r="C5425" s="11" t="s">
        <v>9</v>
      </c>
      <c r="D5425" s="11" t="s">
        <v>153</v>
      </c>
      <c r="E5425" s="13" t="s">
        <v>13</v>
      </c>
      <c r="F5425" s="11" t="s">
        <v>571</v>
      </c>
      <c r="G5425" s="11" t="s">
        <v>364</v>
      </c>
      <c r="H5425" s="13">
        <v>285</v>
      </c>
    </row>
    <row r="5426" spans="1:8" x14ac:dyDescent="0.25">
      <c r="A5426" s="10">
        <v>36922</v>
      </c>
      <c r="B5426" s="11" t="s">
        <v>8</v>
      </c>
      <c r="C5426" s="11" t="s">
        <v>9</v>
      </c>
      <c r="D5426" s="11" t="s">
        <v>153</v>
      </c>
      <c r="E5426" s="13" t="s">
        <v>13</v>
      </c>
      <c r="F5426" s="11" t="s">
        <v>138</v>
      </c>
      <c r="G5426" s="11" t="s">
        <v>205</v>
      </c>
      <c r="H5426" s="13">
        <v>699.9</v>
      </c>
    </row>
    <row r="5427" spans="1:8" x14ac:dyDescent="0.25">
      <c r="A5427" s="10">
        <v>36922</v>
      </c>
      <c r="B5427" s="11" t="s">
        <v>8</v>
      </c>
      <c r="C5427" s="11" t="s">
        <v>9</v>
      </c>
      <c r="D5427" s="11" t="s">
        <v>153</v>
      </c>
      <c r="E5427" s="13" t="s">
        <v>13</v>
      </c>
      <c r="F5427" s="11" t="s">
        <v>248</v>
      </c>
      <c r="G5427" s="11" t="s">
        <v>43</v>
      </c>
      <c r="H5427" s="13">
        <v>150</v>
      </c>
    </row>
    <row r="5428" spans="1:8" x14ac:dyDescent="0.25">
      <c r="A5428" s="10">
        <v>36922</v>
      </c>
      <c r="B5428" s="11" t="s">
        <v>8</v>
      </c>
      <c r="C5428" s="11" t="s">
        <v>9</v>
      </c>
      <c r="D5428" s="11" t="s">
        <v>153</v>
      </c>
      <c r="E5428" s="13" t="s">
        <v>13</v>
      </c>
      <c r="F5428" s="11" t="s">
        <v>19</v>
      </c>
      <c r="G5428" s="11" t="s">
        <v>589</v>
      </c>
      <c r="H5428" s="13">
        <v>200</v>
      </c>
    </row>
    <row r="5429" spans="1:8" x14ac:dyDescent="0.25">
      <c r="A5429" s="10">
        <v>36922</v>
      </c>
      <c r="B5429" s="11" t="s">
        <v>8</v>
      </c>
      <c r="C5429" s="11" t="s">
        <v>9</v>
      </c>
      <c r="D5429" s="11" t="s">
        <v>153</v>
      </c>
      <c r="E5429" s="13" t="s">
        <v>13</v>
      </c>
      <c r="F5429" s="11" t="s">
        <v>19</v>
      </c>
      <c r="G5429" s="11" t="s">
        <v>573</v>
      </c>
      <c r="H5429" s="13">
        <v>868</v>
      </c>
    </row>
    <row r="5430" spans="1:8" x14ac:dyDescent="0.25">
      <c r="A5430" s="10">
        <v>36922</v>
      </c>
      <c r="B5430" s="11" t="s">
        <v>8</v>
      </c>
      <c r="C5430" s="11" t="s">
        <v>9</v>
      </c>
      <c r="D5430" s="11" t="s">
        <v>153</v>
      </c>
      <c r="E5430" s="13" t="s">
        <v>13</v>
      </c>
      <c r="F5430" s="11" t="s">
        <v>42</v>
      </c>
      <c r="G5430" s="11" t="s">
        <v>595</v>
      </c>
      <c r="H5430" s="13">
        <v>135</v>
      </c>
    </row>
    <row r="5431" spans="1:8" x14ac:dyDescent="0.25">
      <c r="A5431" s="10">
        <v>36922</v>
      </c>
      <c r="B5431" s="11" t="s">
        <v>8</v>
      </c>
      <c r="C5431" s="11" t="s">
        <v>9</v>
      </c>
      <c r="D5431" s="11" t="s">
        <v>153</v>
      </c>
      <c r="E5431" s="13" t="s">
        <v>13</v>
      </c>
      <c r="F5431" s="11" t="s">
        <v>14</v>
      </c>
      <c r="G5431" s="11" t="s">
        <v>94</v>
      </c>
      <c r="H5431" s="13">
        <v>200</v>
      </c>
    </row>
    <row r="5432" spans="1:8" x14ac:dyDescent="0.25">
      <c r="A5432" s="10">
        <v>36922</v>
      </c>
      <c r="B5432" s="11" t="s">
        <v>8</v>
      </c>
      <c r="C5432" s="11" t="s">
        <v>9</v>
      </c>
      <c r="D5432" s="11" t="s">
        <v>153</v>
      </c>
      <c r="E5432" s="13" t="s">
        <v>13</v>
      </c>
      <c r="F5432" s="11" t="s">
        <v>14</v>
      </c>
      <c r="G5432" s="11" t="s">
        <v>596</v>
      </c>
      <c r="H5432" s="13">
        <v>149</v>
      </c>
    </row>
    <row r="5433" spans="1:8" x14ac:dyDescent="0.25">
      <c r="A5433" s="10">
        <v>36922</v>
      </c>
      <c r="B5433" s="11" t="s">
        <v>8</v>
      </c>
      <c r="C5433" s="11" t="s">
        <v>9</v>
      </c>
      <c r="D5433" s="11" t="s">
        <v>153</v>
      </c>
      <c r="E5433" s="13" t="s">
        <v>13</v>
      </c>
      <c r="F5433" s="11" t="s">
        <v>11</v>
      </c>
      <c r="G5433" s="11" t="s">
        <v>150</v>
      </c>
      <c r="H5433" s="13">
        <v>2158.4</v>
      </c>
    </row>
    <row r="5434" spans="1:8" x14ac:dyDescent="0.25">
      <c r="A5434" s="10">
        <v>36922</v>
      </c>
      <c r="B5434" s="11" t="s">
        <v>8</v>
      </c>
      <c r="C5434" s="11" t="s">
        <v>9</v>
      </c>
      <c r="D5434" s="11" t="s">
        <v>153</v>
      </c>
      <c r="E5434" s="13" t="s">
        <v>13</v>
      </c>
      <c r="F5434" s="11" t="s">
        <v>11</v>
      </c>
      <c r="G5434" s="11" t="s">
        <v>576</v>
      </c>
      <c r="H5434" s="13">
        <v>3851</v>
      </c>
    </row>
    <row r="5435" spans="1:8" x14ac:dyDescent="0.25">
      <c r="A5435" s="10">
        <v>36922</v>
      </c>
      <c r="B5435" s="11" t="s">
        <v>8</v>
      </c>
      <c r="C5435" s="11" t="s">
        <v>9</v>
      </c>
      <c r="D5435" s="11" t="s">
        <v>153</v>
      </c>
      <c r="E5435" s="13" t="s">
        <v>13</v>
      </c>
      <c r="F5435" s="11" t="s">
        <v>126</v>
      </c>
      <c r="G5435" s="11" t="s">
        <v>570</v>
      </c>
      <c r="H5435" s="13">
        <v>225</v>
      </c>
    </row>
    <row r="5436" spans="1:8" x14ac:dyDescent="0.25">
      <c r="A5436" s="10">
        <v>36922</v>
      </c>
      <c r="B5436" s="11" t="s">
        <v>8</v>
      </c>
      <c r="C5436" s="11" t="s">
        <v>9</v>
      </c>
      <c r="D5436" s="11" t="s">
        <v>10</v>
      </c>
      <c r="E5436" s="13" t="s">
        <v>89</v>
      </c>
      <c r="F5436" s="11" t="s">
        <v>90</v>
      </c>
      <c r="G5436" s="11" t="s">
        <v>90</v>
      </c>
      <c r="H5436" s="13">
        <v>2882.7</v>
      </c>
    </row>
    <row r="5437" spans="1:8" x14ac:dyDescent="0.25">
      <c r="A5437" s="10">
        <v>36922</v>
      </c>
      <c r="B5437" s="11" t="s">
        <v>8</v>
      </c>
      <c r="C5437" s="11" t="s">
        <v>9</v>
      </c>
      <c r="D5437" s="11" t="s">
        <v>10</v>
      </c>
      <c r="E5437" s="13" t="s">
        <v>89</v>
      </c>
      <c r="F5437" s="11" t="s">
        <v>102</v>
      </c>
      <c r="G5437" s="11" t="s">
        <v>106</v>
      </c>
      <c r="H5437" s="13">
        <v>5678.9</v>
      </c>
    </row>
    <row r="5438" spans="1:8" x14ac:dyDescent="0.25">
      <c r="A5438" s="10">
        <v>36922</v>
      </c>
      <c r="B5438" s="11" t="s">
        <v>8</v>
      </c>
      <c r="C5438" s="11" t="s">
        <v>9</v>
      </c>
      <c r="D5438" s="11" t="s">
        <v>10</v>
      </c>
      <c r="E5438" s="13" t="s">
        <v>89</v>
      </c>
      <c r="F5438" s="11" t="s">
        <v>102</v>
      </c>
      <c r="G5438" s="11" t="s">
        <v>103</v>
      </c>
      <c r="H5438" s="13">
        <v>4145.3999999999996</v>
      </c>
    </row>
    <row r="5439" spans="1:8" x14ac:dyDescent="0.25">
      <c r="A5439" s="10">
        <v>36922</v>
      </c>
      <c r="B5439" s="11" t="s">
        <v>8</v>
      </c>
      <c r="C5439" s="11" t="s">
        <v>9</v>
      </c>
      <c r="D5439" s="11" t="s">
        <v>10</v>
      </c>
      <c r="E5439" s="13" t="s">
        <v>89</v>
      </c>
      <c r="F5439" s="11" t="s">
        <v>577</v>
      </c>
      <c r="G5439" s="11" t="s">
        <v>1106</v>
      </c>
      <c r="H5439" s="13">
        <v>548</v>
      </c>
    </row>
    <row r="5440" spans="1:8" x14ac:dyDescent="0.25">
      <c r="A5440" s="10">
        <v>36922</v>
      </c>
      <c r="B5440" s="11" t="s">
        <v>8</v>
      </c>
      <c r="C5440" s="11" t="s">
        <v>9</v>
      </c>
      <c r="D5440" s="11" t="s">
        <v>10</v>
      </c>
      <c r="E5440" s="13" t="s">
        <v>89</v>
      </c>
      <c r="F5440" s="11" t="s">
        <v>577</v>
      </c>
      <c r="G5440" s="11" t="s">
        <v>578</v>
      </c>
      <c r="H5440" s="13">
        <v>2288</v>
      </c>
    </row>
    <row r="5441" spans="1:8" x14ac:dyDescent="0.25">
      <c r="A5441" s="10">
        <v>36922</v>
      </c>
      <c r="B5441" s="11" t="s">
        <v>8</v>
      </c>
      <c r="C5441" s="11" t="s">
        <v>9</v>
      </c>
      <c r="D5441" s="11" t="s">
        <v>10</v>
      </c>
      <c r="E5441" s="13" t="s">
        <v>89</v>
      </c>
      <c r="F5441" s="11" t="s">
        <v>577</v>
      </c>
      <c r="G5441" s="11" t="s">
        <v>569</v>
      </c>
      <c r="H5441" s="13">
        <v>100</v>
      </c>
    </row>
    <row r="5442" spans="1:8" x14ac:dyDescent="0.25">
      <c r="A5442" s="10">
        <v>36922</v>
      </c>
      <c r="B5442" s="11" t="s">
        <v>8</v>
      </c>
      <c r="C5442" s="11" t="s">
        <v>9</v>
      </c>
      <c r="D5442" s="11" t="s">
        <v>10</v>
      </c>
      <c r="E5442" s="13" t="s">
        <v>13</v>
      </c>
      <c r="F5442" s="11" t="s">
        <v>29</v>
      </c>
      <c r="G5442" s="11" t="s">
        <v>30</v>
      </c>
      <c r="H5442" s="13">
        <v>7109.7</v>
      </c>
    </row>
    <row r="5443" spans="1:8" x14ac:dyDescent="0.25">
      <c r="A5443" s="10">
        <v>36922</v>
      </c>
      <c r="B5443" s="11" t="s">
        <v>8</v>
      </c>
      <c r="C5443" s="11" t="s">
        <v>9</v>
      </c>
      <c r="D5443" s="11" t="s">
        <v>10</v>
      </c>
      <c r="E5443" s="13" t="s">
        <v>13</v>
      </c>
      <c r="F5443" s="11" t="s">
        <v>29</v>
      </c>
      <c r="G5443" s="11" t="s">
        <v>607</v>
      </c>
      <c r="H5443" s="13">
        <v>252.3</v>
      </c>
    </row>
    <row r="5444" spans="1:8" x14ac:dyDescent="0.25">
      <c r="A5444" s="10">
        <v>36922</v>
      </c>
      <c r="B5444" s="11" t="s">
        <v>8</v>
      </c>
      <c r="C5444" s="11" t="s">
        <v>9</v>
      </c>
      <c r="D5444" s="11" t="s">
        <v>10</v>
      </c>
      <c r="E5444" s="13" t="s">
        <v>13</v>
      </c>
      <c r="F5444" s="11" t="s">
        <v>71</v>
      </c>
      <c r="G5444" s="11" t="s">
        <v>580</v>
      </c>
      <c r="H5444" s="13">
        <v>5964</v>
      </c>
    </row>
    <row r="5445" spans="1:8" x14ac:dyDescent="0.25">
      <c r="A5445" s="10">
        <v>36922</v>
      </c>
      <c r="B5445" s="11" t="s">
        <v>8</v>
      </c>
      <c r="C5445" s="11" t="s">
        <v>9</v>
      </c>
      <c r="D5445" s="11" t="s">
        <v>10</v>
      </c>
      <c r="E5445" s="13" t="s">
        <v>13</v>
      </c>
      <c r="F5445" s="11" t="s">
        <v>71</v>
      </c>
      <c r="G5445" s="11" t="s">
        <v>575</v>
      </c>
      <c r="H5445" s="13">
        <v>4123.5</v>
      </c>
    </row>
    <row r="5446" spans="1:8" x14ac:dyDescent="0.25">
      <c r="A5446" s="10">
        <v>36922</v>
      </c>
      <c r="B5446" s="11" t="s">
        <v>8</v>
      </c>
      <c r="C5446" s="11" t="s">
        <v>9</v>
      </c>
      <c r="D5446" s="11" t="s">
        <v>10</v>
      </c>
      <c r="E5446" s="13" t="s">
        <v>13</v>
      </c>
      <c r="F5446" s="11" t="s">
        <v>71</v>
      </c>
      <c r="G5446" s="11" t="s">
        <v>69</v>
      </c>
      <c r="H5446" s="13">
        <v>8279.4</v>
      </c>
    </row>
    <row r="5447" spans="1:8" x14ac:dyDescent="0.25">
      <c r="A5447" s="10">
        <v>36922</v>
      </c>
      <c r="B5447" s="11" t="s">
        <v>8</v>
      </c>
      <c r="C5447" s="11" t="s">
        <v>9</v>
      </c>
      <c r="D5447" s="11" t="s">
        <v>10</v>
      </c>
      <c r="E5447" s="13" t="s">
        <v>13</v>
      </c>
      <c r="F5447" s="11" t="s">
        <v>71</v>
      </c>
      <c r="G5447" s="11" t="s">
        <v>230</v>
      </c>
      <c r="H5447" s="13">
        <v>1263.7</v>
      </c>
    </row>
    <row r="5448" spans="1:8" x14ac:dyDescent="0.25">
      <c r="A5448" s="10">
        <v>36922</v>
      </c>
      <c r="B5448" s="11" t="s">
        <v>8</v>
      </c>
      <c r="C5448" s="11" t="s">
        <v>9</v>
      </c>
      <c r="D5448" s="11" t="s">
        <v>10</v>
      </c>
      <c r="E5448" s="13" t="s">
        <v>13</v>
      </c>
      <c r="F5448" s="11" t="s">
        <v>71</v>
      </c>
      <c r="G5448" s="11" t="s">
        <v>200</v>
      </c>
      <c r="H5448" s="13">
        <v>4145.5</v>
      </c>
    </row>
    <row r="5449" spans="1:8" x14ac:dyDescent="0.25">
      <c r="A5449" s="10">
        <v>36922</v>
      </c>
      <c r="B5449" s="11" t="s">
        <v>8</v>
      </c>
      <c r="C5449" s="11" t="s">
        <v>9</v>
      </c>
      <c r="D5449" s="11" t="s">
        <v>10</v>
      </c>
      <c r="E5449" s="13" t="s">
        <v>13</v>
      </c>
      <c r="F5449" s="11" t="s">
        <v>71</v>
      </c>
      <c r="G5449" s="11" t="s">
        <v>117</v>
      </c>
      <c r="H5449" s="13">
        <v>4114</v>
      </c>
    </row>
    <row r="5450" spans="1:8" x14ac:dyDescent="0.25">
      <c r="A5450" s="10">
        <v>36922</v>
      </c>
      <c r="B5450" s="11" t="s">
        <v>8</v>
      </c>
      <c r="C5450" s="11" t="s">
        <v>9</v>
      </c>
      <c r="D5450" s="11" t="s">
        <v>10</v>
      </c>
      <c r="E5450" s="13" t="s">
        <v>13</v>
      </c>
      <c r="F5450" s="11" t="s">
        <v>161</v>
      </c>
      <c r="G5450" s="11" t="s">
        <v>581</v>
      </c>
      <c r="H5450" s="13">
        <v>2575</v>
      </c>
    </row>
    <row r="5451" spans="1:8" x14ac:dyDescent="0.25">
      <c r="A5451" s="10">
        <v>36922</v>
      </c>
      <c r="B5451" s="11" t="s">
        <v>8</v>
      </c>
      <c r="C5451" s="11" t="s">
        <v>9</v>
      </c>
      <c r="D5451" s="11" t="s">
        <v>10</v>
      </c>
      <c r="E5451" s="13" t="s">
        <v>13</v>
      </c>
      <c r="F5451" s="11" t="s">
        <v>161</v>
      </c>
      <c r="G5451" s="11" t="s">
        <v>162</v>
      </c>
      <c r="H5451" s="13">
        <v>2592.1999999999998</v>
      </c>
    </row>
    <row r="5452" spans="1:8" x14ac:dyDescent="0.25">
      <c r="A5452" s="10">
        <v>36922</v>
      </c>
      <c r="B5452" s="11" t="s">
        <v>8</v>
      </c>
      <c r="C5452" s="11" t="s">
        <v>9</v>
      </c>
      <c r="D5452" s="11" t="s">
        <v>10</v>
      </c>
      <c r="E5452" s="13" t="s">
        <v>13</v>
      </c>
      <c r="F5452" s="11" t="s">
        <v>161</v>
      </c>
      <c r="G5452" s="11" t="s">
        <v>582</v>
      </c>
      <c r="H5452" s="13">
        <v>2798.3</v>
      </c>
    </row>
    <row r="5453" spans="1:8" x14ac:dyDescent="0.25">
      <c r="A5453" s="10">
        <v>36922</v>
      </c>
      <c r="B5453" s="11" t="s">
        <v>8</v>
      </c>
      <c r="C5453" s="11" t="s">
        <v>9</v>
      </c>
      <c r="D5453" s="11" t="s">
        <v>10</v>
      </c>
      <c r="E5453" s="13" t="s">
        <v>13</v>
      </c>
      <c r="F5453" s="11" t="s">
        <v>161</v>
      </c>
      <c r="G5453" s="11" t="s">
        <v>167</v>
      </c>
      <c r="H5453" s="13">
        <v>10469.5</v>
      </c>
    </row>
    <row r="5454" spans="1:8" x14ac:dyDescent="0.25">
      <c r="A5454" s="10">
        <v>36922</v>
      </c>
      <c r="B5454" s="11" t="s">
        <v>8</v>
      </c>
      <c r="C5454" s="11" t="s">
        <v>9</v>
      </c>
      <c r="D5454" s="11" t="s">
        <v>10</v>
      </c>
      <c r="E5454" s="13" t="s">
        <v>13</v>
      </c>
      <c r="F5454" s="11" t="s">
        <v>571</v>
      </c>
      <c r="G5454" s="11" t="s">
        <v>364</v>
      </c>
      <c r="H5454" s="13">
        <v>530</v>
      </c>
    </row>
    <row r="5455" spans="1:8" x14ac:dyDescent="0.25">
      <c r="A5455" s="10">
        <v>36922</v>
      </c>
      <c r="B5455" s="11" t="s">
        <v>8</v>
      </c>
      <c r="C5455" s="11" t="s">
        <v>9</v>
      </c>
      <c r="D5455" s="11" t="s">
        <v>10</v>
      </c>
      <c r="E5455" s="13" t="s">
        <v>13</v>
      </c>
      <c r="F5455" s="11" t="s">
        <v>571</v>
      </c>
      <c r="G5455" s="11" t="s">
        <v>133</v>
      </c>
      <c r="H5455" s="13">
        <v>3960.5</v>
      </c>
    </row>
    <row r="5456" spans="1:8" x14ac:dyDescent="0.25">
      <c r="A5456" s="10">
        <v>36922</v>
      </c>
      <c r="B5456" s="11" t="s">
        <v>8</v>
      </c>
      <c r="C5456" s="11" t="s">
        <v>9</v>
      </c>
      <c r="D5456" s="11" t="s">
        <v>10</v>
      </c>
      <c r="E5456" s="13" t="s">
        <v>13</v>
      </c>
      <c r="F5456" s="11" t="s">
        <v>571</v>
      </c>
      <c r="G5456" s="11" t="s">
        <v>572</v>
      </c>
      <c r="H5456" s="13">
        <v>7449.3</v>
      </c>
    </row>
    <row r="5457" spans="1:8" x14ac:dyDescent="0.25">
      <c r="A5457" s="10">
        <v>36922</v>
      </c>
      <c r="B5457" s="11" t="s">
        <v>8</v>
      </c>
      <c r="C5457" s="11" t="s">
        <v>9</v>
      </c>
      <c r="D5457" s="11" t="s">
        <v>10</v>
      </c>
      <c r="E5457" s="13" t="s">
        <v>13</v>
      </c>
      <c r="F5457" s="11" t="s">
        <v>571</v>
      </c>
      <c r="G5457" s="11" t="s">
        <v>1108</v>
      </c>
      <c r="H5457" s="13">
        <v>125</v>
      </c>
    </row>
    <row r="5458" spans="1:8" x14ac:dyDescent="0.25">
      <c r="A5458" s="10">
        <v>36922</v>
      </c>
      <c r="B5458" s="11" t="s">
        <v>8</v>
      </c>
      <c r="C5458" s="11" t="s">
        <v>9</v>
      </c>
      <c r="D5458" s="11" t="s">
        <v>10</v>
      </c>
      <c r="E5458" s="13" t="s">
        <v>13</v>
      </c>
      <c r="F5458" s="11" t="s">
        <v>138</v>
      </c>
      <c r="G5458" s="11" t="s">
        <v>205</v>
      </c>
      <c r="H5458" s="13">
        <v>7892.6</v>
      </c>
    </row>
    <row r="5459" spans="1:8" x14ac:dyDescent="0.25">
      <c r="A5459" s="10">
        <v>36922</v>
      </c>
      <c r="B5459" s="11" t="s">
        <v>8</v>
      </c>
      <c r="C5459" s="11" t="s">
        <v>9</v>
      </c>
      <c r="D5459" s="11" t="s">
        <v>10</v>
      </c>
      <c r="E5459" s="13" t="s">
        <v>13</v>
      </c>
      <c r="F5459" s="11" t="s">
        <v>138</v>
      </c>
      <c r="G5459" s="11" t="s">
        <v>583</v>
      </c>
      <c r="H5459" s="13">
        <v>402.2</v>
      </c>
    </row>
    <row r="5460" spans="1:8" x14ac:dyDescent="0.25">
      <c r="A5460" s="10">
        <v>36922</v>
      </c>
      <c r="B5460" s="11" t="s">
        <v>8</v>
      </c>
      <c r="C5460" s="11" t="s">
        <v>9</v>
      </c>
      <c r="D5460" s="11" t="s">
        <v>10</v>
      </c>
      <c r="E5460" s="13" t="s">
        <v>13</v>
      </c>
      <c r="F5460" s="11" t="s">
        <v>138</v>
      </c>
      <c r="G5460" s="11" t="s">
        <v>584</v>
      </c>
      <c r="H5460" s="13">
        <v>605</v>
      </c>
    </row>
    <row r="5461" spans="1:8" x14ac:dyDescent="0.25">
      <c r="A5461" s="10">
        <v>36922</v>
      </c>
      <c r="B5461" s="11" t="s">
        <v>8</v>
      </c>
      <c r="C5461" s="11" t="s">
        <v>9</v>
      </c>
      <c r="D5461" s="11" t="s">
        <v>10</v>
      </c>
      <c r="E5461" s="13" t="s">
        <v>13</v>
      </c>
      <c r="F5461" s="11" t="s">
        <v>138</v>
      </c>
      <c r="G5461" s="11" t="s">
        <v>139</v>
      </c>
      <c r="H5461" s="13">
        <v>3369.5</v>
      </c>
    </row>
    <row r="5462" spans="1:8" x14ac:dyDescent="0.25">
      <c r="A5462" s="10">
        <v>36922</v>
      </c>
      <c r="B5462" s="11" t="s">
        <v>8</v>
      </c>
      <c r="C5462" s="11" t="s">
        <v>9</v>
      </c>
      <c r="D5462" s="11" t="s">
        <v>10</v>
      </c>
      <c r="E5462" s="13" t="s">
        <v>13</v>
      </c>
      <c r="F5462" s="11" t="s">
        <v>138</v>
      </c>
      <c r="G5462" s="11" t="s">
        <v>585</v>
      </c>
      <c r="H5462" s="13">
        <v>2050</v>
      </c>
    </row>
    <row r="5463" spans="1:8" x14ac:dyDescent="0.25">
      <c r="A5463" s="10">
        <v>36922</v>
      </c>
      <c r="B5463" s="11" t="s">
        <v>8</v>
      </c>
      <c r="C5463" s="11" t="s">
        <v>9</v>
      </c>
      <c r="D5463" s="11" t="s">
        <v>10</v>
      </c>
      <c r="E5463" s="13" t="s">
        <v>13</v>
      </c>
      <c r="F5463" s="11" t="s">
        <v>111</v>
      </c>
      <c r="G5463" s="11" t="s">
        <v>112</v>
      </c>
      <c r="H5463" s="13">
        <v>11061.6</v>
      </c>
    </row>
    <row r="5464" spans="1:8" x14ac:dyDescent="0.25">
      <c r="A5464" s="10">
        <v>36922</v>
      </c>
      <c r="B5464" s="11" t="s">
        <v>8</v>
      </c>
      <c r="C5464" s="11" t="s">
        <v>9</v>
      </c>
      <c r="D5464" s="11" t="s">
        <v>10</v>
      </c>
      <c r="E5464" s="13" t="s">
        <v>13</v>
      </c>
      <c r="F5464" s="11" t="s">
        <v>111</v>
      </c>
      <c r="G5464" s="11" t="s">
        <v>267</v>
      </c>
      <c r="H5464" s="13">
        <v>3589.1</v>
      </c>
    </row>
    <row r="5465" spans="1:8" x14ac:dyDescent="0.25">
      <c r="A5465" s="10">
        <v>36922</v>
      </c>
      <c r="B5465" s="11" t="s">
        <v>8</v>
      </c>
      <c r="C5465" s="11" t="s">
        <v>9</v>
      </c>
      <c r="D5465" s="11" t="s">
        <v>10</v>
      </c>
      <c r="E5465" s="13" t="s">
        <v>13</v>
      </c>
      <c r="F5465" s="11" t="s">
        <v>111</v>
      </c>
      <c r="G5465" s="11" t="s">
        <v>614</v>
      </c>
      <c r="H5465" s="13">
        <v>100</v>
      </c>
    </row>
    <row r="5466" spans="1:8" x14ac:dyDescent="0.25">
      <c r="A5466" s="10">
        <v>36922</v>
      </c>
      <c r="B5466" s="11" t="s">
        <v>8</v>
      </c>
      <c r="C5466" s="11" t="s">
        <v>9</v>
      </c>
      <c r="D5466" s="11" t="s">
        <v>10</v>
      </c>
      <c r="E5466" s="13" t="s">
        <v>13</v>
      </c>
      <c r="F5466" s="11" t="s">
        <v>111</v>
      </c>
      <c r="G5466" s="11" t="s">
        <v>356</v>
      </c>
      <c r="H5466" s="13">
        <v>2128.9</v>
      </c>
    </row>
    <row r="5467" spans="1:8" x14ac:dyDescent="0.25">
      <c r="A5467" s="10">
        <v>36922</v>
      </c>
      <c r="B5467" s="11" t="s">
        <v>8</v>
      </c>
      <c r="C5467" s="11" t="s">
        <v>9</v>
      </c>
      <c r="D5467" s="11" t="s">
        <v>10</v>
      </c>
      <c r="E5467" s="13" t="s">
        <v>13</v>
      </c>
      <c r="F5467" s="11" t="s">
        <v>111</v>
      </c>
      <c r="G5467" s="11" t="s">
        <v>586</v>
      </c>
      <c r="H5467" s="13">
        <v>725</v>
      </c>
    </row>
    <row r="5468" spans="1:8" x14ac:dyDescent="0.25">
      <c r="A5468" s="10">
        <v>36922</v>
      </c>
      <c r="B5468" s="11" t="s">
        <v>8</v>
      </c>
      <c r="C5468" s="11" t="s">
        <v>9</v>
      </c>
      <c r="D5468" s="11" t="s">
        <v>10</v>
      </c>
      <c r="E5468" s="13" t="s">
        <v>13</v>
      </c>
      <c r="F5468" s="11" t="s">
        <v>248</v>
      </c>
      <c r="G5468" s="11" t="s">
        <v>262</v>
      </c>
      <c r="H5468" s="13">
        <v>11528.8</v>
      </c>
    </row>
    <row r="5469" spans="1:8" x14ac:dyDescent="0.25">
      <c r="A5469" s="10">
        <v>36922</v>
      </c>
      <c r="B5469" s="11" t="s">
        <v>8</v>
      </c>
      <c r="C5469" s="11" t="s">
        <v>9</v>
      </c>
      <c r="D5469" s="11" t="s">
        <v>10</v>
      </c>
      <c r="E5469" s="13" t="s">
        <v>13</v>
      </c>
      <c r="F5469" s="11" t="s">
        <v>248</v>
      </c>
      <c r="G5469" s="11" t="s">
        <v>587</v>
      </c>
      <c r="H5469" s="13">
        <v>4907.3999999999996</v>
      </c>
    </row>
    <row r="5470" spans="1:8" x14ac:dyDescent="0.25">
      <c r="A5470" s="10">
        <v>36922</v>
      </c>
      <c r="B5470" s="11" t="s">
        <v>8</v>
      </c>
      <c r="C5470" s="11" t="s">
        <v>9</v>
      </c>
      <c r="D5470" s="11" t="s">
        <v>10</v>
      </c>
      <c r="E5470" s="13" t="s">
        <v>13</v>
      </c>
      <c r="F5470" s="11" t="s">
        <v>248</v>
      </c>
      <c r="G5470" s="11" t="s">
        <v>588</v>
      </c>
      <c r="H5470" s="13">
        <v>3468.3</v>
      </c>
    </row>
    <row r="5471" spans="1:8" x14ac:dyDescent="0.25">
      <c r="A5471" s="10">
        <v>36922</v>
      </c>
      <c r="B5471" s="11" t="s">
        <v>8</v>
      </c>
      <c r="C5471" s="11" t="s">
        <v>9</v>
      </c>
      <c r="D5471" s="11" t="s">
        <v>10</v>
      </c>
      <c r="E5471" s="13" t="s">
        <v>13</v>
      </c>
      <c r="F5471" s="11" t="s">
        <v>248</v>
      </c>
      <c r="G5471" s="11" t="s">
        <v>43</v>
      </c>
      <c r="H5471" s="13">
        <v>1906</v>
      </c>
    </row>
    <row r="5472" spans="1:8" x14ac:dyDescent="0.25">
      <c r="A5472" s="10">
        <v>36922</v>
      </c>
      <c r="B5472" s="11" t="s">
        <v>8</v>
      </c>
      <c r="C5472" s="11" t="s">
        <v>9</v>
      </c>
      <c r="D5472" s="11" t="s">
        <v>10</v>
      </c>
      <c r="E5472" s="13" t="s">
        <v>13</v>
      </c>
      <c r="F5472" s="11" t="s">
        <v>19</v>
      </c>
      <c r="G5472" s="11" t="s">
        <v>589</v>
      </c>
      <c r="H5472" s="13">
        <v>939</v>
      </c>
    </row>
    <row r="5473" spans="1:8" x14ac:dyDescent="0.25">
      <c r="A5473" s="10">
        <v>36922</v>
      </c>
      <c r="B5473" s="11" t="s">
        <v>8</v>
      </c>
      <c r="C5473" s="11" t="s">
        <v>9</v>
      </c>
      <c r="D5473" s="11" t="s">
        <v>10</v>
      </c>
      <c r="E5473" s="13" t="s">
        <v>13</v>
      </c>
      <c r="F5473" s="11" t="s">
        <v>19</v>
      </c>
      <c r="G5473" s="11" t="s">
        <v>573</v>
      </c>
      <c r="H5473" s="13">
        <v>24131.8</v>
      </c>
    </row>
    <row r="5474" spans="1:8" x14ac:dyDescent="0.25">
      <c r="A5474" s="10">
        <v>36922</v>
      </c>
      <c r="B5474" s="11" t="s">
        <v>8</v>
      </c>
      <c r="C5474" s="11" t="s">
        <v>9</v>
      </c>
      <c r="D5474" s="11" t="s">
        <v>10</v>
      </c>
      <c r="E5474" s="13" t="s">
        <v>13</v>
      </c>
      <c r="F5474" s="11" t="s">
        <v>19</v>
      </c>
      <c r="G5474" s="11" t="s">
        <v>590</v>
      </c>
      <c r="H5474" s="13">
        <v>810</v>
      </c>
    </row>
    <row r="5475" spans="1:8" x14ac:dyDescent="0.25">
      <c r="A5475" s="10">
        <v>36922</v>
      </c>
      <c r="B5475" s="11" t="s">
        <v>8</v>
      </c>
      <c r="C5475" s="11" t="s">
        <v>9</v>
      </c>
      <c r="D5475" s="11" t="s">
        <v>10</v>
      </c>
      <c r="E5475" s="13" t="s">
        <v>13</v>
      </c>
      <c r="F5475" s="11" t="s">
        <v>19</v>
      </c>
      <c r="G5475" s="11" t="s">
        <v>574</v>
      </c>
      <c r="H5475" s="13">
        <v>11846.9</v>
      </c>
    </row>
    <row r="5476" spans="1:8" x14ac:dyDescent="0.25">
      <c r="A5476" s="10">
        <v>36922</v>
      </c>
      <c r="B5476" s="11" t="s">
        <v>8</v>
      </c>
      <c r="C5476" s="11" t="s">
        <v>9</v>
      </c>
      <c r="D5476" s="11" t="s">
        <v>10</v>
      </c>
      <c r="E5476" s="13" t="s">
        <v>13</v>
      </c>
      <c r="F5476" s="11" t="s">
        <v>19</v>
      </c>
      <c r="G5476" s="11" t="s">
        <v>21</v>
      </c>
      <c r="H5476" s="13">
        <v>2940</v>
      </c>
    </row>
    <row r="5477" spans="1:8" x14ac:dyDescent="0.25">
      <c r="A5477" s="10">
        <v>36922</v>
      </c>
      <c r="B5477" s="11" t="s">
        <v>8</v>
      </c>
      <c r="C5477" s="11" t="s">
        <v>9</v>
      </c>
      <c r="D5477" s="11" t="s">
        <v>10</v>
      </c>
      <c r="E5477" s="13" t="s">
        <v>13</v>
      </c>
      <c r="F5477" s="11" t="s">
        <v>591</v>
      </c>
      <c r="G5477" s="11" t="s">
        <v>608</v>
      </c>
      <c r="H5477" s="13">
        <v>675</v>
      </c>
    </row>
    <row r="5478" spans="1:8" x14ac:dyDescent="0.25">
      <c r="A5478" s="10">
        <v>36922</v>
      </c>
      <c r="B5478" s="11" t="s">
        <v>8</v>
      </c>
      <c r="C5478" s="11" t="s">
        <v>9</v>
      </c>
      <c r="D5478" s="11" t="s">
        <v>10</v>
      </c>
      <c r="E5478" s="13" t="s">
        <v>13</v>
      </c>
      <c r="F5478" s="11" t="s">
        <v>591</v>
      </c>
      <c r="G5478" s="11" t="s">
        <v>592</v>
      </c>
      <c r="H5478" s="13">
        <v>2360</v>
      </c>
    </row>
    <row r="5479" spans="1:8" x14ac:dyDescent="0.25">
      <c r="A5479" s="10">
        <v>36922</v>
      </c>
      <c r="B5479" s="11" t="s">
        <v>8</v>
      </c>
      <c r="C5479" s="11" t="s">
        <v>9</v>
      </c>
      <c r="D5479" s="11" t="s">
        <v>10</v>
      </c>
      <c r="E5479" s="13" t="s">
        <v>13</v>
      </c>
      <c r="F5479" s="11" t="s">
        <v>34</v>
      </c>
      <c r="G5479" s="11" t="s">
        <v>593</v>
      </c>
      <c r="H5479" s="13">
        <v>107.5</v>
      </c>
    </row>
    <row r="5480" spans="1:8" x14ac:dyDescent="0.25">
      <c r="A5480" s="10">
        <v>36922</v>
      </c>
      <c r="B5480" s="11" t="s">
        <v>8</v>
      </c>
      <c r="C5480" s="11" t="s">
        <v>9</v>
      </c>
      <c r="D5480" s="11" t="s">
        <v>10</v>
      </c>
      <c r="E5480" s="13" t="s">
        <v>13</v>
      </c>
      <c r="F5480" s="11" t="s">
        <v>34</v>
      </c>
      <c r="G5480" s="11" t="s">
        <v>171</v>
      </c>
      <c r="H5480" s="13">
        <v>1947.9</v>
      </c>
    </row>
    <row r="5481" spans="1:8" x14ac:dyDescent="0.25">
      <c r="A5481" s="10">
        <v>36922</v>
      </c>
      <c r="B5481" s="11" t="s">
        <v>8</v>
      </c>
      <c r="C5481" s="11" t="s">
        <v>9</v>
      </c>
      <c r="D5481" s="11" t="s">
        <v>10</v>
      </c>
      <c r="E5481" s="13" t="s">
        <v>13</v>
      </c>
      <c r="F5481" s="11" t="s">
        <v>34</v>
      </c>
      <c r="G5481" s="11" t="s">
        <v>57</v>
      </c>
      <c r="H5481" s="13">
        <v>3086.7</v>
      </c>
    </row>
    <row r="5482" spans="1:8" x14ac:dyDescent="0.25">
      <c r="A5482" s="10">
        <v>36922</v>
      </c>
      <c r="B5482" s="11" t="s">
        <v>8</v>
      </c>
      <c r="C5482" s="11" t="s">
        <v>9</v>
      </c>
      <c r="D5482" s="11" t="s">
        <v>10</v>
      </c>
      <c r="E5482" s="13" t="s">
        <v>13</v>
      </c>
      <c r="F5482" s="11" t="s">
        <v>34</v>
      </c>
      <c r="G5482" s="11" t="s">
        <v>47</v>
      </c>
      <c r="H5482" s="13">
        <v>2435.6999999999998</v>
      </c>
    </row>
    <row r="5483" spans="1:8" x14ac:dyDescent="0.25">
      <c r="A5483" s="10">
        <v>36922</v>
      </c>
      <c r="B5483" s="11" t="s">
        <v>8</v>
      </c>
      <c r="C5483" s="11" t="s">
        <v>9</v>
      </c>
      <c r="D5483" s="11" t="s">
        <v>10</v>
      </c>
      <c r="E5483" s="13" t="s">
        <v>13</v>
      </c>
      <c r="F5483" s="11" t="s">
        <v>34</v>
      </c>
      <c r="G5483" s="11" t="s">
        <v>36</v>
      </c>
      <c r="H5483" s="13">
        <v>10131.299999999999</v>
      </c>
    </row>
    <row r="5484" spans="1:8" x14ac:dyDescent="0.25">
      <c r="A5484" s="10">
        <v>36922</v>
      </c>
      <c r="B5484" s="11" t="s">
        <v>8</v>
      </c>
      <c r="C5484" s="11" t="s">
        <v>9</v>
      </c>
      <c r="D5484" s="11" t="s">
        <v>10</v>
      </c>
      <c r="E5484" s="13" t="s">
        <v>13</v>
      </c>
      <c r="F5484" s="11" t="s">
        <v>42</v>
      </c>
      <c r="G5484" s="11" t="s">
        <v>594</v>
      </c>
      <c r="H5484" s="13">
        <v>4944.2</v>
      </c>
    </row>
    <row r="5485" spans="1:8" x14ac:dyDescent="0.25">
      <c r="A5485" s="10">
        <v>36922</v>
      </c>
      <c r="B5485" s="11" t="s">
        <v>8</v>
      </c>
      <c r="C5485" s="11" t="s">
        <v>9</v>
      </c>
      <c r="D5485" s="11" t="s">
        <v>10</v>
      </c>
      <c r="E5485" s="13" t="s">
        <v>13</v>
      </c>
      <c r="F5485" s="11" t="s">
        <v>42</v>
      </c>
      <c r="G5485" s="11" t="s">
        <v>595</v>
      </c>
      <c r="H5485" s="13">
        <v>3996</v>
      </c>
    </row>
    <row r="5486" spans="1:8" x14ac:dyDescent="0.25">
      <c r="A5486" s="10">
        <v>36922</v>
      </c>
      <c r="B5486" s="11" t="s">
        <v>8</v>
      </c>
      <c r="C5486" s="11" t="s">
        <v>9</v>
      </c>
      <c r="D5486" s="11" t="s">
        <v>10</v>
      </c>
      <c r="E5486" s="13" t="s">
        <v>13</v>
      </c>
      <c r="F5486" s="11" t="s">
        <v>14</v>
      </c>
      <c r="G5486" s="11" t="s">
        <v>94</v>
      </c>
      <c r="H5486" s="13">
        <v>4697.5</v>
      </c>
    </row>
    <row r="5487" spans="1:8" x14ac:dyDescent="0.25">
      <c r="A5487" s="10">
        <v>36922</v>
      </c>
      <c r="B5487" s="11" t="s">
        <v>8</v>
      </c>
      <c r="C5487" s="11" t="s">
        <v>9</v>
      </c>
      <c r="D5487" s="11" t="s">
        <v>10</v>
      </c>
      <c r="E5487" s="13" t="s">
        <v>13</v>
      </c>
      <c r="F5487" s="11" t="s">
        <v>14</v>
      </c>
      <c r="G5487" s="11" t="s">
        <v>596</v>
      </c>
      <c r="H5487" s="13">
        <v>6161.2</v>
      </c>
    </row>
    <row r="5488" spans="1:8" x14ac:dyDescent="0.25">
      <c r="A5488" s="10">
        <v>36922</v>
      </c>
      <c r="B5488" s="11" t="s">
        <v>8</v>
      </c>
      <c r="C5488" s="11" t="s">
        <v>9</v>
      </c>
      <c r="D5488" s="11" t="s">
        <v>10</v>
      </c>
      <c r="E5488" s="13" t="s">
        <v>13</v>
      </c>
      <c r="F5488" s="11" t="s">
        <v>14</v>
      </c>
      <c r="G5488" s="11" t="s">
        <v>597</v>
      </c>
      <c r="H5488" s="13">
        <v>5019.8999999999996</v>
      </c>
    </row>
    <row r="5489" spans="1:8" x14ac:dyDescent="0.25">
      <c r="A5489" s="10">
        <v>36922</v>
      </c>
      <c r="B5489" s="11" t="s">
        <v>8</v>
      </c>
      <c r="C5489" s="11" t="s">
        <v>9</v>
      </c>
      <c r="D5489" s="11" t="s">
        <v>10</v>
      </c>
      <c r="E5489" s="13" t="s">
        <v>13</v>
      </c>
      <c r="F5489" s="11" t="s">
        <v>11</v>
      </c>
      <c r="G5489" s="11" t="s">
        <v>598</v>
      </c>
      <c r="H5489" s="13">
        <v>2721.8</v>
      </c>
    </row>
    <row r="5490" spans="1:8" x14ac:dyDescent="0.25">
      <c r="A5490" s="10">
        <v>36922</v>
      </c>
      <c r="B5490" s="11" t="s">
        <v>8</v>
      </c>
      <c r="C5490" s="11" t="s">
        <v>9</v>
      </c>
      <c r="D5490" s="11" t="s">
        <v>10</v>
      </c>
      <c r="E5490" s="13" t="s">
        <v>13</v>
      </c>
      <c r="F5490" s="11" t="s">
        <v>11</v>
      </c>
      <c r="G5490" s="11" t="s">
        <v>150</v>
      </c>
      <c r="H5490" s="13">
        <v>24733.9</v>
      </c>
    </row>
    <row r="5491" spans="1:8" x14ac:dyDescent="0.25">
      <c r="A5491" s="10">
        <v>36922</v>
      </c>
      <c r="B5491" s="11" t="s">
        <v>8</v>
      </c>
      <c r="C5491" s="11" t="s">
        <v>9</v>
      </c>
      <c r="D5491" s="11" t="s">
        <v>10</v>
      </c>
      <c r="E5491" s="13" t="s">
        <v>13</v>
      </c>
      <c r="F5491" s="11" t="s">
        <v>11</v>
      </c>
      <c r="G5491" s="11" t="s">
        <v>576</v>
      </c>
      <c r="H5491" s="13">
        <v>32652.2</v>
      </c>
    </row>
    <row r="5492" spans="1:8" x14ac:dyDescent="0.25">
      <c r="A5492" s="10">
        <v>36922</v>
      </c>
      <c r="B5492" s="11" t="s">
        <v>8</v>
      </c>
      <c r="C5492" s="11" t="s">
        <v>9</v>
      </c>
      <c r="D5492" s="11" t="s">
        <v>10</v>
      </c>
      <c r="E5492" s="13" t="s">
        <v>13</v>
      </c>
      <c r="F5492" s="11" t="s">
        <v>126</v>
      </c>
      <c r="G5492" s="11" t="s">
        <v>599</v>
      </c>
      <c r="H5492" s="13">
        <v>3804.5</v>
      </c>
    </row>
    <row r="5493" spans="1:8" x14ac:dyDescent="0.25">
      <c r="A5493" s="10">
        <v>36922</v>
      </c>
      <c r="B5493" s="11" t="s">
        <v>8</v>
      </c>
      <c r="C5493" s="11" t="s">
        <v>9</v>
      </c>
      <c r="D5493" s="11" t="s">
        <v>10</v>
      </c>
      <c r="E5493" s="13" t="s">
        <v>13</v>
      </c>
      <c r="F5493" s="11" t="s">
        <v>126</v>
      </c>
      <c r="G5493" s="11" t="s">
        <v>613</v>
      </c>
      <c r="H5493" s="13">
        <v>229</v>
      </c>
    </row>
    <row r="5494" spans="1:8" x14ac:dyDescent="0.25">
      <c r="A5494" s="10">
        <v>36922</v>
      </c>
      <c r="B5494" s="11" t="s">
        <v>8</v>
      </c>
      <c r="C5494" s="11" t="s">
        <v>9</v>
      </c>
      <c r="D5494" s="11" t="s">
        <v>10</v>
      </c>
      <c r="E5494" s="13" t="s">
        <v>13</v>
      </c>
      <c r="F5494" s="11" t="s">
        <v>126</v>
      </c>
      <c r="G5494" s="11" t="s">
        <v>570</v>
      </c>
      <c r="H5494" s="13">
        <v>1834</v>
      </c>
    </row>
    <row r="5495" spans="1:8" x14ac:dyDescent="0.25">
      <c r="A5495" s="10">
        <v>36922</v>
      </c>
      <c r="B5495" s="11" t="s">
        <v>8</v>
      </c>
      <c r="C5495" s="11" t="s">
        <v>9</v>
      </c>
      <c r="D5495" s="11" t="s">
        <v>10</v>
      </c>
      <c r="E5495" s="13" t="s">
        <v>13</v>
      </c>
      <c r="F5495" s="11" t="s">
        <v>126</v>
      </c>
      <c r="G5495" s="11" t="s">
        <v>600</v>
      </c>
      <c r="H5495" s="13">
        <v>149</v>
      </c>
    </row>
    <row r="5496" spans="1:8" x14ac:dyDescent="0.25">
      <c r="A5496" s="10">
        <v>36922</v>
      </c>
      <c r="B5496" s="11" t="s">
        <v>8</v>
      </c>
      <c r="C5496" s="11" t="s">
        <v>9</v>
      </c>
      <c r="D5496" s="11" t="s">
        <v>10</v>
      </c>
      <c r="E5496" s="13" t="s">
        <v>188</v>
      </c>
      <c r="F5496" s="11" t="s">
        <v>188</v>
      </c>
      <c r="G5496" s="11" t="s">
        <v>601</v>
      </c>
      <c r="H5496" s="13">
        <v>550</v>
      </c>
    </row>
    <row r="5497" spans="1:8" x14ac:dyDescent="0.25">
      <c r="A5497" s="10">
        <v>36922</v>
      </c>
      <c r="B5497" s="11" t="s">
        <v>8</v>
      </c>
      <c r="C5497" s="11" t="s">
        <v>9</v>
      </c>
      <c r="D5497" s="11" t="s">
        <v>10</v>
      </c>
      <c r="E5497" s="13" t="s">
        <v>188</v>
      </c>
      <c r="F5497" s="11" t="s">
        <v>188</v>
      </c>
      <c r="G5497" s="11" t="s">
        <v>602</v>
      </c>
      <c r="H5497" s="13">
        <v>4415</v>
      </c>
    </row>
    <row r="5498" spans="1:8" x14ac:dyDescent="0.25">
      <c r="A5498" s="10">
        <v>36922</v>
      </c>
      <c r="B5498" s="11" t="s">
        <v>8</v>
      </c>
      <c r="C5498" s="11" t="s">
        <v>9</v>
      </c>
      <c r="D5498" s="11" t="s">
        <v>10</v>
      </c>
      <c r="E5498" s="13" t="s">
        <v>188</v>
      </c>
      <c r="F5498" s="11" t="s">
        <v>188</v>
      </c>
      <c r="G5498" s="11" t="s">
        <v>187</v>
      </c>
      <c r="H5498" s="13">
        <v>7278.4</v>
      </c>
    </row>
    <row r="5499" spans="1:8" x14ac:dyDescent="0.25">
      <c r="A5499" s="10">
        <v>36922</v>
      </c>
      <c r="B5499" s="11" t="s">
        <v>8</v>
      </c>
      <c r="C5499" s="11" t="s">
        <v>9</v>
      </c>
      <c r="D5499" s="11" t="s">
        <v>10</v>
      </c>
      <c r="E5499" s="13" t="s">
        <v>188</v>
      </c>
      <c r="F5499" s="11" t="s">
        <v>188</v>
      </c>
      <c r="G5499" s="11" t="s">
        <v>1109</v>
      </c>
      <c r="H5499" s="13">
        <v>440</v>
      </c>
    </row>
    <row r="5500" spans="1:8" x14ac:dyDescent="0.25">
      <c r="A5500" s="10">
        <v>36922</v>
      </c>
      <c r="B5500" s="11" t="s">
        <v>8</v>
      </c>
      <c r="C5500" s="11" t="s">
        <v>463</v>
      </c>
      <c r="D5500" s="11" t="s">
        <v>464</v>
      </c>
      <c r="E5500" s="13" t="s">
        <v>89</v>
      </c>
      <c r="F5500" s="11" t="s">
        <v>102</v>
      </c>
      <c r="G5500" s="11" t="s">
        <v>103</v>
      </c>
      <c r="H5500" s="13">
        <v>340</v>
      </c>
    </row>
    <row r="5501" spans="1:8" x14ac:dyDescent="0.25">
      <c r="A5501" s="10">
        <v>36922</v>
      </c>
      <c r="B5501" s="11" t="s">
        <v>8</v>
      </c>
      <c r="C5501" s="11" t="s">
        <v>463</v>
      </c>
      <c r="D5501" s="11" t="s">
        <v>464</v>
      </c>
      <c r="E5501" s="13" t="s">
        <v>13</v>
      </c>
      <c r="F5501" s="11" t="s">
        <v>71</v>
      </c>
      <c r="G5501" s="11" t="s">
        <v>200</v>
      </c>
      <c r="H5501" s="13">
        <v>825</v>
      </c>
    </row>
    <row r="5502" spans="1:8" x14ac:dyDescent="0.25">
      <c r="A5502" s="10">
        <v>36922</v>
      </c>
      <c r="B5502" s="11" t="s">
        <v>8</v>
      </c>
      <c r="C5502" s="11" t="s">
        <v>463</v>
      </c>
      <c r="D5502" s="11" t="s">
        <v>464</v>
      </c>
      <c r="E5502" s="13" t="s">
        <v>13</v>
      </c>
      <c r="F5502" s="11" t="s">
        <v>248</v>
      </c>
      <c r="G5502" s="11" t="s">
        <v>262</v>
      </c>
      <c r="H5502" s="13">
        <v>135</v>
      </c>
    </row>
    <row r="5503" spans="1:8" x14ac:dyDescent="0.25">
      <c r="A5503" s="10">
        <v>36922</v>
      </c>
      <c r="B5503" s="11" t="s">
        <v>97</v>
      </c>
      <c r="C5503" s="11" t="s">
        <v>98</v>
      </c>
      <c r="D5503" s="11" t="s">
        <v>239</v>
      </c>
      <c r="E5503" s="13" t="s">
        <v>188</v>
      </c>
      <c r="F5503" s="11" t="s">
        <v>188</v>
      </c>
      <c r="G5503" s="11" t="s">
        <v>602</v>
      </c>
      <c r="H5503" s="13">
        <v>169</v>
      </c>
    </row>
    <row r="5504" spans="1:8" x14ac:dyDescent="0.25">
      <c r="A5504" s="10">
        <v>36922</v>
      </c>
      <c r="B5504" s="11" t="s">
        <v>97</v>
      </c>
      <c r="C5504" s="11" t="s">
        <v>98</v>
      </c>
      <c r="D5504" s="11" t="s">
        <v>462</v>
      </c>
      <c r="E5504" s="13" t="s">
        <v>13</v>
      </c>
      <c r="F5504" s="11" t="s">
        <v>126</v>
      </c>
      <c r="G5504" s="11" t="s">
        <v>570</v>
      </c>
      <c r="H5504" s="13">
        <v>587.9</v>
      </c>
    </row>
    <row r="5505" spans="1:8" x14ac:dyDescent="0.25">
      <c r="A5505" s="10">
        <v>36922</v>
      </c>
      <c r="B5505" s="11" t="s">
        <v>97</v>
      </c>
      <c r="C5505" s="11" t="s">
        <v>98</v>
      </c>
      <c r="D5505" s="11" t="s">
        <v>123</v>
      </c>
      <c r="E5505" s="13" t="s">
        <v>13</v>
      </c>
      <c r="F5505" s="11" t="s">
        <v>14</v>
      </c>
      <c r="G5505" s="11" t="s">
        <v>94</v>
      </c>
      <c r="H5505" s="13">
        <v>150</v>
      </c>
    </row>
    <row r="5506" spans="1:8" x14ac:dyDescent="0.25">
      <c r="A5506" s="10">
        <v>36922</v>
      </c>
      <c r="B5506" s="11" t="s">
        <v>97</v>
      </c>
      <c r="C5506" s="11" t="s">
        <v>98</v>
      </c>
      <c r="D5506" s="11" t="s">
        <v>1105</v>
      </c>
      <c r="E5506" s="13" t="s">
        <v>13</v>
      </c>
      <c r="F5506" s="11" t="s">
        <v>71</v>
      </c>
      <c r="G5506" s="11" t="s">
        <v>230</v>
      </c>
      <c r="H5506" s="13">
        <v>111.3</v>
      </c>
    </row>
    <row r="5507" spans="1:8" x14ac:dyDescent="0.25">
      <c r="A5507" s="10">
        <v>36922</v>
      </c>
      <c r="B5507" s="11" t="s">
        <v>97</v>
      </c>
      <c r="C5507" s="11" t="s">
        <v>67</v>
      </c>
      <c r="D5507" s="11" t="s">
        <v>500</v>
      </c>
      <c r="E5507" s="13" t="s">
        <v>13</v>
      </c>
      <c r="F5507" s="11" t="s">
        <v>19</v>
      </c>
      <c r="G5507" s="11" t="s">
        <v>574</v>
      </c>
      <c r="H5507" s="13">
        <v>100</v>
      </c>
    </row>
    <row r="5508" spans="1:8" x14ac:dyDescent="0.25">
      <c r="A5508" s="10">
        <v>36922</v>
      </c>
      <c r="B5508" s="11" t="s">
        <v>97</v>
      </c>
      <c r="C5508" s="11" t="s">
        <v>67</v>
      </c>
      <c r="D5508" s="11" t="s">
        <v>499</v>
      </c>
      <c r="E5508" s="13" t="s">
        <v>13</v>
      </c>
      <c r="F5508" s="11" t="s">
        <v>11</v>
      </c>
      <c r="G5508" s="11" t="s">
        <v>150</v>
      </c>
      <c r="H5508" s="13">
        <v>403.2</v>
      </c>
    </row>
    <row r="5509" spans="1:8" x14ac:dyDescent="0.25">
      <c r="A5509" s="10">
        <v>36922</v>
      </c>
      <c r="B5509" s="11" t="s">
        <v>97</v>
      </c>
      <c r="C5509" s="11" t="s">
        <v>67</v>
      </c>
      <c r="D5509" s="11" t="s">
        <v>499</v>
      </c>
      <c r="E5509" s="13" t="s">
        <v>13</v>
      </c>
      <c r="F5509" s="11" t="s">
        <v>11</v>
      </c>
      <c r="G5509" s="11" t="s">
        <v>576</v>
      </c>
      <c r="H5509" s="13">
        <v>391.6</v>
      </c>
    </row>
    <row r="5510" spans="1:8" x14ac:dyDescent="0.25">
      <c r="A5510" s="10">
        <v>36922</v>
      </c>
      <c r="B5510" s="11" t="s">
        <v>97</v>
      </c>
      <c r="C5510" s="11" t="s">
        <v>130</v>
      </c>
      <c r="D5510" s="11" t="s">
        <v>288</v>
      </c>
      <c r="E5510" s="13" t="s">
        <v>13</v>
      </c>
      <c r="F5510" s="11" t="s">
        <v>11</v>
      </c>
      <c r="G5510" s="11" t="s">
        <v>576</v>
      </c>
      <c r="H5510" s="13">
        <v>616.70000000000005</v>
      </c>
    </row>
    <row r="5511" spans="1:8" x14ac:dyDescent="0.25">
      <c r="A5511" s="10">
        <v>36922</v>
      </c>
      <c r="B5511" s="11" t="s">
        <v>97</v>
      </c>
      <c r="C5511" s="11" t="s">
        <v>130</v>
      </c>
      <c r="D5511" s="11" t="s">
        <v>466</v>
      </c>
      <c r="E5511" s="13" t="s">
        <v>13</v>
      </c>
      <c r="F5511" s="11" t="s">
        <v>138</v>
      </c>
      <c r="G5511" s="11" t="s">
        <v>585</v>
      </c>
      <c r="H5511" s="13">
        <v>500</v>
      </c>
    </row>
    <row r="5512" spans="1:8" x14ac:dyDescent="0.25">
      <c r="A5512" s="10">
        <v>36922</v>
      </c>
      <c r="B5512" s="11" t="s">
        <v>97</v>
      </c>
      <c r="C5512" s="11" t="s">
        <v>192</v>
      </c>
      <c r="D5512" s="11" t="s">
        <v>193</v>
      </c>
      <c r="E5512" s="13" t="s">
        <v>13</v>
      </c>
      <c r="F5512" s="11" t="s">
        <v>11</v>
      </c>
      <c r="G5512" s="11" t="s">
        <v>150</v>
      </c>
      <c r="H5512" s="13">
        <v>175</v>
      </c>
    </row>
    <row r="5513" spans="1:8" x14ac:dyDescent="0.25">
      <c r="A5513" s="10">
        <v>36950</v>
      </c>
      <c r="B5513" s="11" t="s">
        <v>8</v>
      </c>
      <c r="C5513" s="11" t="s">
        <v>67</v>
      </c>
      <c r="D5513" s="11" t="s">
        <v>1107</v>
      </c>
      <c r="E5513" s="13" t="s">
        <v>13</v>
      </c>
      <c r="F5513" s="11" t="s">
        <v>11</v>
      </c>
      <c r="G5513" s="11" t="s">
        <v>576</v>
      </c>
      <c r="H5513" s="13">
        <v>147.5</v>
      </c>
    </row>
    <row r="5514" spans="1:8" x14ac:dyDescent="0.25">
      <c r="A5514" s="10">
        <v>36950</v>
      </c>
      <c r="B5514" s="11" t="s">
        <v>8</v>
      </c>
      <c r="C5514" s="11" t="s">
        <v>67</v>
      </c>
      <c r="D5514" s="11" t="s">
        <v>455</v>
      </c>
      <c r="E5514" s="13" t="s">
        <v>13</v>
      </c>
      <c r="F5514" s="11" t="s">
        <v>571</v>
      </c>
      <c r="G5514" s="11" t="s">
        <v>364</v>
      </c>
      <c r="H5514" s="13">
        <v>105.3</v>
      </c>
    </row>
    <row r="5515" spans="1:8" x14ac:dyDescent="0.25">
      <c r="A5515" s="10">
        <v>36950</v>
      </c>
      <c r="B5515" s="11" t="s">
        <v>8</v>
      </c>
      <c r="C5515" s="11" t="s">
        <v>67</v>
      </c>
      <c r="D5515" s="11" t="s">
        <v>455</v>
      </c>
      <c r="E5515" s="13" t="s">
        <v>13</v>
      </c>
      <c r="F5515" s="11" t="s">
        <v>19</v>
      </c>
      <c r="G5515" s="11" t="s">
        <v>574</v>
      </c>
      <c r="H5515" s="13">
        <v>115</v>
      </c>
    </row>
    <row r="5516" spans="1:8" x14ac:dyDescent="0.25">
      <c r="A5516" s="10">
        <v>36950</v>
      </c>
      <c r="B5516" s="11" t="s">
        <v>8</v>
      </c>
      <c r="C5516" s="11" t="s">
        <v>67</v>
      </c>
      <c r="D5516" s="11" t="s">
        <v>455</v>
      </c>
      <c r="E5516" s="13" t="s">
        <v>13</v>
      </c>
      <c r="F5516" s="11" t="s">
        <v>126</v>
      </c>
      <c r="G5516" s="11" t="s">
        <v>570</v>
      </c>
      <c r="H5516" s="13">
        <v>315</v>
      </c>
    </row>
    <row r="5517" spans="1:8" x14ac:dyDescent="0.25">
      <c r="A5517" s="10">
        <v>36950</v>
      </c>
      <c r="B5517" s="11" t="s">
        <v>8</v>
      </c>
      <c r="C5517" s="11" t="s">
        <v>67</v>
      </c>
      <c r="D5517" s="11" t="s">
        <v>456</v>
      </c>
      <c r="E5517" s="13" t="s">
        <v>13</v>
      </c>
      <c r="F5517" s="11" t="s">
        <v>11</v>
      </c>
      <c r="G5517" s="11" t="s">
        <v>150</v>
      </c>
      <c r="H5517" s="13">
        <v>962</v>
      </c>
    </row>
    <row r="5518" spans="1:8" x14ac:dyDescent="0.25">
      <c r="A5518" s="10">
        <v>36950</v>
      </c>
      <c r="B5518" s="11" t="s">
        <v>8</v>
      </c>
      <c r="C5518" s="11" t="s">
        <v>67</v>
      </c>
      <c r="D5518" s="11" t="s">
        <v>68</v>
      </c>
      <c r="E5518" s="13" t="s">
        <v>13</v>
      </c>
      <c r="F5518" s="11" t="s">
        <v>161</v>
      </c>
      <c r="G5518" s="11" t="s">
        <v>167</v>
      </c>
      <c r="H5518" s="13">
        <v>100</v>
      </c>
    </row>
    <row r="5519" spans="1:8" x14ac:dyDescent="0.25">
      <c r="A5519" s="10">
        <v>36950</v>
      </c>
      <c r="B5519" s="11" t="s">
        <v>8</v>
      </c>
      <c r="C5519" s="11" t="s">
        <v>67</v>
      </c>
      <c r="D5519" s="11" t="s">
        <v>68</v>
      </c>
      <c r="E5519" s="13" t="s">
        <v>13</v>
      </c>
      <c r="F5519" s="11" t="s">
        <v>19</v>
      </c>
      <c r="G5519" s="11" t="s">
        <v>573</v>
      </c>
      <c r="H5519" s="13">
        <v>4364</v>
      </c>
    </row>
    <row r="5520" spans="1:8" x14ac:dyDescent="0.25">
      <c r="A5520" s="10">
        <v>36950</v>
      </c>
      <c r="B5520" s="11" t="s">
        <v>8</v>
      </c>
      <c r="C5520" s="11" t="s">
        <v>67</v>
      </c>
      <c r="D5520" s="11" t="s">
        <v>68</v>
      </c>
      <c r="E5520" s="13" t="s">
        <v>13</v>
      </c>
      <c r="F5520" s="11" t="s">
        <v>34</v>
      </c>
      <c r="G5520" s="11" t="s">
        <v>36</v>
      </c>
      <c r="H5520" s="13">
        <v>350</v>
      </c>
    </row>
    <row r="5521" spans="1:8" x14ac:dyDescent="0.25">
      <c r="A5521" s="10">
        <v>36950</v>
      </c>
      <c r="B5521" s="11" t="s">
        <v>8</v>
      </c>
      <c r="C5521" s="11" t="s">
        <v>67</v>
      </c>
      <c r="D5521" s="11" t="s">
        <v>68</v>
      </c>
      <c r="E5521" s="13" t="s">
        <v>13</v>
      </c>
      <c r="F5521" s="11" t="s">
        <v>11</v>
      </c>
      <c r="G5521" s="11" t="s">
        <v>576</v>
      </c>
      <c r="H5521" s="13">
        <v>1469.6</v>
      </c>
    </row>
    <row r="5522" spans="1:8" x14ac:dyDescent="0.25">
      <c r="A5522" s="10">
        <v>36950</v>
      </c>
      <c r="B5522" s="11" t="s">
        <v>8</v>
      </c>
      <c r="C5522" s="11" t="s">
        <v>67</v>
      </c>
      <c r="D5522" s="11" t="s">
        <v>468</v>
      </c>
      <c r="E5522" s="13" t="s">
        <v>13</v>
      </c>
      <c r="F5522" s="11" t="s">
        <v>138</v>
      </c>
      <c r="G5522" s="11" t="s">
        <v>139</v>
      </c>
      <c r="H5522" s="13">
        <v>563.70000000000005</v>
      </c>
    </row>
    <row r="5523" spans="1:8" x14ac:dyDescent="0.25">
      <c r="A5523" s="10">
        <v>36950</v>
      </c>
      <c r="B5523" s="11" t="s">
        <v>8</v>
      </c>
      <c r="C5523" s="11" t="s">
        <v>67</v>
      </c>
      <c r="D5523" s="11" t="s">
        <v>1104</v>
      </c>
      <c r="E5523" s="13" t="s">
        <v>13</v>
      </c>
      <c r="F5523" s="11" t="s">
        <v>11</v>
      </c>
      <c r="G5523" s="11" t="s">
        <v>576</v>
      </c>
      <c r="H5523" s="13">
        <v>100</v>
      </c>
    </row>
    <row r="5524" spans="1:8" x14ac:dyDescent="0.25">
      <c r="A5524" s="10">
        <v>36950</v>
      </c>
      <c r="B5524" s="11" t="s">
        <v>8</v>
      </c>
      <c r="C5524" s="11" t="s">
        <v>67</v>
      </c>
      <c r="D5524" s="11" t="s">
        <v>457</v>
      </c>
      <c r="E5524" s="13" t="s">
        <v>13</v>
      </c>
      <c r="F5524" s="11" t="s">
        <v>126</v>
      </c>
      <c r="G5524" s="11" t="s">
        <v>570</v>
      </c>
      <c r="H5524" s="13">
        <v>475</v>
      </c>
    </row>
    <row r="5525" spans="1:8" x14ac:dyDescent="0.25">
      <c r="A5525" s="10">
        <v>36950</v>
      </c>
      <c r="B5525" s="11" t="s">
        <v>8</v>
      </c>
      <c r="C5525" s="11" t="s">
        <v>67</v>
      </c>
      <c r="D5525" s="11" t="s">
        <v>501</v>
      </c>
      <c r="E5525" s="13" t="s">
        <v>13</v>
      </c>
      <c r="F5525" s="11" t="s">
        <v>11</v>
      </c>
      <c r="G5525" s="11" t="s">
        <v>576</v>
      </c>
      <c r="H5525" s="13">
        <v>160</v>
      </c>
    </row>
    <row r="5526" spans="1:8" x14ac:dyDescent="0.25">
      <c r="A5526" s="10">
        <v>36950</v>
      </c>
      <c r="B5526" s="11" t="s">
        <v>8</v>
      </c>
      <c r="C5526" s="11" t="s">
        <v>67</v>
      </c>
      <c r="D5526" s="11" t="s">
        <v>328</v>
      </c>
      <c r="E5526" s="13" t="s">
        <v>13</v>
      </c>
      <c r="F5526" s="11" t="s">
        <v>71</v>
      </c>
      <c r="G5526" s="11" t="s">
        <v>69</v>
      </c>
      <c r="H5526" s="13">
        <v>814.4</v>
      </c>
    </row>
    <row r="5527" spans="1:8" x14ac:dyDescent="0.25">
      <c r="A5527" s="10">
        <v>36950</v>
      </c>
      <c r="B5527" s="11" t="s">
        <v>8</v>
      </c>
      <c r="C5527" s="11" t="s">
        <v>67</v>
      </c>
      <c r="D5527" s="11" t="s">
        <v>328</v>
      </c>
      <c r="E5527" s="13" t="s">
        <v>13</v>
      </c>
      <c r="F5527" s="11" t="s">
        <v>161</v>
      </c>
      <c r="G5527" s="11" t="s">
        <v>581</v>
      </c>
      <c r="H5527" s="13">
        <v>224</v>
      </c>
    </row>
    <row r="5528" spans="1:8" x14ac:dyDescent="0.25">
      <c r="A5528" s="10">
        <v>36950</v>
      </c>
      <c r="B5528" s="11" t="s">
        <v>8</v>
      </c>
      <c r="C5528" s="11" t="s">
        <v>67</v>
      </c>
      <c r="D5528" s="11" t="s">
        <v>328</v>
      </c>
      <c r="E5528" s="13" t="s">
        <v>13</v>
      </c>
      <c r="F5528" s="11" t="s">
        <v>161</v>
      </c>
      <c r="G5528" s="11" t="s">
        <v>167</v>
      </c>
      <c r="H5528" s="13">
        <v>500</v>
      </c>
    </row>
    <row r="5529" spans="1:8" x14ac:dyDescent="0.25">
      <c r="A5529" s="10">
        <v>36950</v>
      </c>
      <c r="B5529" s="11" t="s">
        <v>8</v>
      </c>
      <c r="C5529" s="11" t="s">
        <v>67</v>
      </c>
      <c r="D5529" s="11" t="s">
        <v>328</v>
      </c>
      <c r="E5529" s="13" t="s">
        <v>13</v>
      </c>
      <c r="F5529" s="11" t="s">
        <v>571</v>
      </c>
      <c r="G5529" s="11" t="s">
        <v>133</v>
      </c>
      <c r="H5529" s="13">
        <v>200</v>
      </c>
    </row>
    <row r="5530" spans="1:8" x14ac:dyDescent="0.25">
      <c r="A5530" s="10">
        <v>36950</v>
      </c>
      <c r="B5530" s="11" t="s">
        <v>8</v>
      </c>
      <c r="C5530" s="11" t="s">
        <v>67</v>
      </c>
      <c r="D5530" s="11" t="s">
        <v>328</v>
      </c>
      <c r="E5530" s="13" t="s">
        <v>13</v>
      </c>
      <c r="F5530" s="11" t="s">
        <v>571</v>
      </c>
      <c r="G5530" s="11" t="s">
        <v>572</v>
      </c>
      <c r="H5530" s="13">
        <v>338.1</v>
      </c>
    </row>
    <row r="5531" spans="1:8" x14ac:dyDescent="0.25">
      <c r="A5531" s="10">
        <v>36950</v>
      </c>
      <c r="B5531" s="11" t="s">
        <v>8</v>
      </c>
      <c r="C5531" s="11" t="s">
        <v>67</v>
      </c>
      <c r="D5531" s="11" t="s">
        <v>328</v>
      </c>
      <c r="E5531" s="13" t="s">
        <v>13</v>
      </c>
      <c r="F5531" s="11" t="s">
        <v>19</v>
      </c>
      <c r="G5531" s="11" t="s">
        <v>573</v>
      </c>
      <c r="H5531" s="13">
        <v>3593.7</v>
      </c>
    </row>
    <row r="5532" spans="1:8" x14ac:dyDescent="0.25">
      <c r="A5532" s="10">
        <v>36950</v>
      </c>
      <c r="B5532" s="11" t="s">
        <v>8</v>
      </c>
      <c r="C5532" s="11" t="s">
        <v>67</v>
      </c>
      <c r="D5532" s="11" t="s">
        <v>328</v>
      </c>
      <c r="E5532" s="13" t="s">
        <v>13</v>
      </c>
      <c r="F5532" s="11" t="s">
        <v>19</v>
      </c>
      <c r="G5532" s="11" t="s">
        <v>574</v>
      </c>
      <c r="H5532" s="13">
        <v>1550</v>
      </c>
    </row>
    <row r="5533" spans="1:8" x14ac:dyDescent="0.25">
      <c r="A5533" s="10">
        <v>36950</v>
      </c>
      <c r="B5533" s="11" t="s">
        <v>8</v>
      </c>
      <c r="C5533" s="11" t="s">
        <v>67</v>
      </c>
      <c r="D5533" s="11" t="s">
        <v>328</v>
      </c>
      <c r="E5533" s="13" t="s">
        <v>13</v>
      </c>
      <c r="F5533" s="11" t="s">
        <v>19</v>
      </c>
      <c r="G5533" s="11" t="s">
        <v>21</v>
      </c>
      <c r="H5533" s="13">
        <v>110</v>
      </c>
    </row>
    <row r="5534" spans="1:8" x14ac:dyDescent="0.25">
      <c r="A5534" s="10">
        <v>36950</v>
      </c>
      <c r="B5534" s="11" t="s">
        <v>8</v>
      </c>
      <c r="C5534" s="11" t="s">
        <v>67</v>
      </c>
      <c r="D5534" s="11" t="s">
        <v>328</v>
      </c>
      <c r="E5534" s="13" t="s">
        <v>13</v>
      </c>
      <c r="F5534" s="11" t="s">
        <v>591</v>
      </c>
      <c r="G5534" s="11" t="s">
        <v>608</v>
      </c>
      <c r="H5534" s="13">
        <v>225</v>
      </c>
    </row>
    <row r="5535" spans="1:8" x14ac:dyDescent="0.25">
      <c r="A5535" s="10">
        <v>36950</v>
      </c>
      <c r="B5535" s="11" t="s">
        <v>8</v>
      </c>
      <c r="C5535" s="11" t="s">
        <v>67</v>
      </c>
      <c r="D5535" s="11" t="s">
        <v>328</v>
      </c>
      <c r="E5535" s="13" t="s">
        <v>13</v>
      </c>
      <c r="F5535" s="11" t="s">
        <v>34</v>
      </c>
      <c r="G5535" s="11" t="s">
        <v>36</v>
      </c>
      <c r="H5535" s="13">
        <v>300</v>
      </c>
    </row>
    <row r="5536" spans="1:8" x14ac:dyDescent="0.25">
      <c r="A5536" s="10">
        <v>36950</v>
      </c>
      <c r="B5536" s="11" t="s">
        <v>8</v>
      </c>
      <c r="C5536" s="11" t="s">
        <v>67</v>
      </c>
      <c r="D5536" s="11" t="s">
        <v>328</v>
      </c>
      <c r="E5536" s="13" t="s">
        <v>13</v>
      </c>
      <c r="F5536" s="11" t="s">
        <v>14</v>
      </c>
      <c r="G5536" s="11" t="s">
        <v>597</v>
      </c>
      <c r="H5536" s="13">
        <v>170</v>
      </c>
    </row>
    <row r="5537" spans="1:8" x14ac:dyDescent="0.25">
      <c r="A5537" s="10">
        <v>36950</v>
      </c>
      <c r="B5537" s="11" t="s">
        <v>8</v>
      </c>
      <c r="C5537" s="11" t="s">
        <v>67</v>
      </c>
      <c r="D5537" s="11" t="s">
        <v>328</v>
      </c>
      <c r="E5537" s="13" t="s">
        <v>13</v>
      </c>
      <c r="F5537" s="11" t="s">
        <v>11</v>
      </c>
      <c r="G5537" s="11" t="s">
        <v>150</v>
      </c>
      <c r="H5537" s="13">
        <v>558</v>
      </c>
    </row>
    <row r="5538" spans="1:8" x14ac:dyDescent="0.25">
      <c r="A5538" s="10">
        <v>36950</v>
      </c>
      <c r="B5538" s="11" t="s">
        <v>8</v>
      </c>
      <c r="C5538" s="11" t="s">
        <v>67</v>
      </c>
      <c r="D5538" s="11" t="s">
        <v>328</v>
      </c>
      <c r="E5538" s="13" t="s">
        <v>13</v>
      </c>
      <c r="F5538" s="11" t="s">
        <v>11</v>
      </c>
      <c r="G5538" s="11" t="s">
        <v>576</v>
      </c>
      <c r="H5538" s="13">
        <v>1417.1</v>
      </c>
    </row>
    <row r="5539" spans="1:8" x14ac:dyDescent="0.25">
      <c r="A5539" s="10">
        <v>36950</v>
      </c>
      <c r="B5539" s="11" t="s">
        <v>8</v>
      </c>
      <c r="C5539" s="11" t="s">
        <v>67</v>
      </c>
      <c r="D5539" s="11" t="s">
        <v>328</v>
      </c>
      <c r="E5539" s="13" t="s">
        <v>13</v>
      </c>
      <c r="F5539" s="11" t="s">
        <v>126</v>
      </c>
      <c r="G5539" s="11" t="s">
        <v>570</v>
      </c>
      <c r="H5539" s="13">
        <v>175</v>
      </c>
    </row>
    <row r="5540" spans="1:8" x14ac:dyDescent="0.25">
      <c r="A5540" s="10">
        <v>36950</v>
      </c>
      <c r="B5540" s="11" t="s">
        <v>8</v>
      </c>
      <c r="C5540" s="11" t="s">
        <v>9</v>
      </c>
      <c r="D5540" s="11" t="s">
        <v>251</v>
      </c>
      <c r="E5540" s="13" t="s">
        <v>13</v>
      </c>
      <c r="F5540" s="11" t="s">
        <v>11</v>
      </c>
      <c r="G5540" s="11" t="s">
        <v>150</v>
      </c>
      <c r="H5540" s="13">
        <v>426.6</v>
      </c>
    </row>
    <row r="5541" spans="1:8" x14ac:dyDescent="0.25">
      <c r="A5541" s="10">
        <v>36950</v>
      </c>
      <c r="B5541" s="11" t="s">
        <v>8</v>
      </c>
      <c r="C5541" s="11" t="s">
        <v>9</v>
      </c>
      <c r="D5541" s="11" t="s">
        <v>251</v>
      </c>
      <c r="E5541" s="13" t="s">
        <v>13</v>
      </c>
      <c r="F5541" s="11" t="s">
        <v>11</v>
      </c>
      <c r="G5541" s="11" t="s">
        <v>576</v>
      </c>
      <c r="H5541" s="13">
        <v>300</v>
      </c>
    </row>
    <row r="5542" spans="1:8" x14ac:dyDescent="0.25">
      <c r="A5542" s="10">
        <v>36950</v>
      </c>
      <c r="B5542" s="11" t="s">
        <v>8</v>
      </c>
      <c r="C5542" s="11" t="s">
        <v>9</v>
      </c>
      <c r="D5542" s="11" t="s">
        <v>153</v>
      </c>
      <c r="E5542" s="13" t="s">
        <v>13</v>
      </c>
      <c r="F5542" s="11" t="s">
        <v>71</v>
      </c>
      <c r="G5542" s="11" t="s">
        <v>69</v>
      </c>
      <c r="H5542" s="13">
        <v>580</v>
      </c>
    </row>
    <row r="5543" spans="1:8" x14ac:dyDescent="0.25">
      <c r="A5543" s="10">
        <v>36950</v>
      </c>
      <c r="B5543" s="11" t="s">
        <v>8</v>
      </c>
      <c r="C5543" s="11" t="s">
        <v>9</v>
      </c>
      <c r="D5543" s="11" t="s">
        <v>153</v>
      </c>
      <c r="E5543" s="13" t="s">
        <v>13</v>
      </c>
      <c r="F5543" s="11" t="s">
        <v>71</v>
      </c>
      <c r="G5543" s="11" t="s">
        <v>230</v>
      </c>
      <c r="H5543" s="13">
        <v>2070</v>
      </c>
    </row>
    <row r="5544" spans="1:8" x14ac:dyDescent="0.25">
      <c r="A5544" s="10">
        <v>36950</v>
      </c>
      <c r="B5544" s="11" t="s">
        <v>8</v>
      </c>
      <c r="C5544" s="11" t="s">
        <v>9</v>
      </c>
      <c r="D5544" s="11" t="s">
        <v>153</v>
      </c>
      <c r="E5544" s="13" t="s">
        <v>13</v>
      </c>
      <c r="F5544" s="11" t="s">
        <v>71</v>
      </c>
      <c r="G5544" s="11" t="s">
        <v>200</v>
      </c>
      <c r="H5544" s="13">
        <v>100</v>
      </c>
    </row>
    <row r="5545" spans="1:8" x14ac:dyDescent="0.25">
      <c r="A5545" s="10">
        <v>36950</v>
      </c>
      <c r="B5545" s="11" t="s">
        <v>8</v>
      </c>
      <c r="C5545" s="11" t="s">
        <v>9</v>
      </c>
      <c r="D5545" s="11" t="s">
        <v>153</v>
      </c>
      <c r="E5545" s="13" t="s">
        <v>13</v>
      </c>
      <c r="F5545" s="11" t="s">
        <v>71</v>
      </c>
      <c r="G5545" s="11" t="s">
        <v>117</v>
      </c>
      <c r="H5545" s="13">
        <v>349</v>
      </c>
    </row>
    <row r="5546" spans="1:8" x14ac:dyDescent="0.25">
      <c r="A5546" s="10">
        <v>36950</v>
      </c>
      <c r="B5546" s="11" t="s">
        <v>8</v>
      </c>
      <c r="C5546" s="11" t="s">
        <v>9</v>
      </c>
      <c r="D5546" s="11" t="s">
        <v>153</v>
      </c>
      <c r="E5546" s="13" t="s">
        <v>13</v>
      </c>
      <c r="F5546" s="11" t="s">
        <v>161</v>
      </c>
      <c r="G5546" s="11" t="s">
        <v>162</v>
      </c>
      <c r="H5546" s="13">
        <v>367.5</v>
      </c>
    </row>
    <row r="5547" spans="1:8" x14ac:dyDescent="0.25">
      <c r="A5547" s="10">
        <v>36950</v>
      </c>
      <c r="B5547" s="11" t="s">
        <v>8</v>
      </c>
      <c r="C5547" s="11" t="s">
        <v>9</v>
      </c>
      <c r="D5547" s="11" t="s">
        <v>153</v>
      </c>
      <c r="E5547" s="13" t="s">
        <v>13</v>
      </c>
      <c r="F5547" s="11" t="s">
        <v>161</v>
      </c>
      <c r="G5547" s="11" t="s">
        <v>167</v>
      </c>
      <c r="H5547" s="13">
        <v>264.89999999999998</v>
      </c>
    </row>
    <row r="5548" spans="1:8" x14ac:dyDescent="0.25">
      <c r="A5548" s="10">
        <v>36950</v>
      </c>
      <c r="B5548" s="11" t="s">
        <v>8</v>
      </c>
      <c r="C5548" s="11" t="s">
        <v>9</v>
      </c>
      <c r="D5548" s="11" t="s">
        <v>153</v>
      </c>
      <c r="E5548" s="13" t="s">
        <v>13</v>
      </c>
      <c r="F5548" s="11" t="s">
        <v>571</v>
      </c>
      <c r="G5548" s="11" t="s">
        <v>364</v>
      </c>
      <c r="H5548" s="13">
        <v>285</v>
      </c>
    </row>
    <row r="5549" spans="1:8" x14ac:dyDescent="0.25">
      <c r="A5549" s="10">
        <v>36950</v>
      </c>
      <c r="B5549" s="11" t="s">
        <v>8</v>
      </c>
      <c r="C5549" s="11" t="s">
        <v>9</v>
      </c>
      <c r="D5549" s="11" t="s">
        <v>153</v>
      </c>
      <c r="E5549" s="13" t="s">
        <v>13</v>
      </c>
      <c r="F5549" s="11" t="s">
        <v>138</v>
      </c>
      <c r="G5549" s="11" t="s">
        <v>205</v>
      </c>
      <c r="H5549" s="13">
        <v>699.9</v>
      </c>
    </row>
    <row r="5550" spans="1:8" x14ac:dyDescent="0.25">
      <c r="A5550" s="10">
        <v>36950</v>
      </c>
      <c r="B5550" s="11" t="s">
        <v>8</v>
      </c>
      <c r="C5550" s="11" t="s">
        <v>9</v>
      </c>
      <c r="D5550" s="11" t="s">
        <v>153</v>
      </c>
      <c r="E5550" s="13" t="s">
        <v>13</v>
      </c>
      <c r="F5550" s="11" t="s">
        <v>248</v>
      </c>
      <c r="G5550" s="11" t="s">
        <v>43</v>
      </c>
      <c r="H5550" s="13">
        <v>205</v>
      </c>
    </row>
    <row r="5551" spans="1:8" x14ac:dyDescent="0.25">
      <c r="A5551" s="10">
        <v>36950</v>
      </c>
      <c r="B5551" s="11" t="s">
        <v>8</v>
      </c>
      <c r="C5551" s="11" t="s">
        <v>9</v>
      </c>
      <c r="D5551" s="11" t="s">
        <v>153</v>
      </c>
      <c r="E5551" s="13" t="s">
        <v>13</v>
      </c>
      <c r="F5551" s="11" t="s">
        <v>19</v>
      </c>
      <c r="G5551" s="11" t="s">
        <v>589</v>
      </c>
      <c r="H5551" s="13">
        <v>200</v>
      </c>
    </row>
    <row r="5552" spans="1:8" x14ac:dyDescent="0.25">
      <c r="A5552" s="10">
        <v>36950</v>
      </c>
      <c r="B5552" s="11" t="s">
        <v>8</v>
      </c>
      <c r="C5552" s="11" t="s">
        <v>9</v>
      </c>
      <c r="D5552" s="11" t="s">
        <v>153</v>
      </c>
      <c r="E5552" s="13" t="s">
        <v>13</v>
      </c>
      <c r="F5552" s="11" t="s">
        <v>19</v>
      </c>
      <c r="G5552" s="11" t="s">
        <v>573</v>
      </c>
      <c r="H5552" s="13">
        <v>868</v>
      </c>
    </row>
    <row r="5553" spans="1:8" x14ac:dyDescent="0.25">
      <c r="A5553" s="10">
        <v>36950</v>
      </c>
      <c r="B5553" s="11" t="s">
        <v>8</v>
      </c>
      <c r="C5553" s="11" t="s">
        <v>9</v>
      </c>
      <c r="D5553" s="11" t="s">
        <v>153</v>
      </c>
      <c r="E5553" s="13" t="s">
        <v>13</v>
      </c>
      <c r="F5553" s="11" t="s">
        <v>42</v>
      </c>
      <c r="G5553" s="11" t="s">
        <v>595</v>
      </c>
      <c r="H5553" s="13">
        <v>135</v>
      </c>
    </row>
    <row r="5554" spans="1:8" x14ac:dyDescent="0.25">
      <c r="A5554" s="10">
        <v>36950</v>
      </c>
      <c r="B5554" s="11" t="s">
        <v>8</v>
      </c>
      <c r="C5554" s="11" t="s">
        <v>9</v>
      </c>
      <c r="D5554" s="11" t="s">
        <v>153</v>
      </c>
      <c r="E5554" s="13" t="s">
        <v>13</v>
      </c>
      <c r="F5554" s="11" t="s">
        <v>14</v>
      </c>
      <c r="G5554" s="11" t="s">
        <v>94</v>
      </c>
      <c r="H5554" s="13">
        <v>200</v>
      </c>
    </row>
    <row r="5555" spans="1:8" x14ac:dyDescent="0.25">
      <c r="A5555" s="10">
        <v>36950</v>
      </c>
      <c r="B5555" s="11" t="s">
        <v>8</v>
      </c>
      <c r="C5555" s="11" t="s">
        <v>9</v>
      </c>
      <c r="D5555" s="11" t="s">
        <v>153</v>
      </c>
      <c r="E5555" s="13" t="s">
        <v>13</v>
      </c>
      <c r="F5555" s="11" t="s">
        <v>14</v>
      </c>
      <c r="G5555" s="11" t="s">
        <v>596</v>
      </c>
      <c r="H5555" s="13">
        <v>149</v>
      </c>
    </row>
    <row r="5556" spans="1:8" x14ac:dyDescent="0.25">
      <c r="A5556" s="10">
        <v>36950</v>
      </c>
      <c r="B5556" s="11" t="s">
        <v>8</v>
      </c>
      <c r="C5556" s="11" t="s">
        <v>9</v>
      </c>
      <c r="D5556" s="11" t="s">
        <v>153</v>
      </c>
      <c r="E5556" s="13" t="s">
        <v>13</v>
      </c>
      <c r="F5556" s="11" t="s">
        <v>11</v>
      </c>
      <c r="G5556" s="11" t="s">
        <v>150</v>
      </c>
      <c r="H5556" s="13">
        <v>2158.4</v>
      </c>
    </row>
    <row r="5557" spans="1:8" x14ac:dyDescent="0.25">
      <c r="A5557" s="10">
        <v>36950</v>
      </c>
      <c r="B5557" s="11" t="s">
        <v>8</v>
      </c>
      <c r="C5557" s="11" t="s">
        <v>9</v>
      </c>
      <c r="D5557" s="11" t="s">
        <v>153</v>
      </c>
      <c r="E5557" s="13" t="s">
        <v>13</v>
      </c>
      <c r="F5557" s="11" t="s">
        <v>11</v>
      </c>
      <c r="G5557" s="11" t="s">
        <v>576</v>
      </c>
      <c r="H5557" s="13">
        <v>3851</v>
      </c>
    </row>
    <row r="5558" spans="1:8" x14ac:dyDescent="0.25">
      <c r="A5558" s="10">
        <v>36950</v>
      </c>
      <c r="B5558" s="11" t="s">
        <v>8</v>
      </c>
      <c r="C5558" s="11" t="s">
        <v>9</v>
      </c>
      <c r="D5558" s="11" t="s">
        <v>153</v>
      </c>
      <c r="E5558" s="13" t="s">
        <v>13</v>
      </c>
      <c r="F5558" s="11" t="s">
        <v>126</v>
      </c>
      <c r="G5558" s="11" t="s">
        <v>570</v>
      </c>
      <c r="H5558" s="13">
        <v>225</v>
      </c>
    </row>
    <row r="5559" spans="1:8" x14ac:dyDescent="0.25">
      <c r="A5559" s="10">
        <v>36950</v>
      </c>
      <c r="B5559" s="11" t="s">
        <v>8</v>
      </c>
      <c r="C5559" s="11" t="s">
        <v>9</v>
      </c>
      <c r="D5559" s="11" t="s">
        <v>10</v>
      </c>
      <c r="E5559" s="13" t="s">
        <v>89</v>
      </c>
      <c r="F5559" s="11" t="s">
        <v>90</v>
      </c>
      <c r="G5559" s="11" t="s">
        <v>90</v>
      </c>
      <c r="H5559" s="13">
        <v>2882.7</v>
      </c>
    </row>
    <row r="5560" spans="1:8" x14ac:dyDescent="0.25">
      <c r="A5560" s="10">
        <v>36950</v>
      </c>
      <c r="B5560" s="11" t="s">
        <v>8</v>
      </c>
      <c r="C5560" s="11" t="s">
        <v>9</v>
      </c>
      <c r="D5560" s="11" t="s">
        <v>10</v>
      </c>
      <c r="E5560" s="13" t="s">
        <v>89</v>
      </c>
      <c r="F5560" s="11" t="s">
        <v>102</v>
      </c>
      <c r="G5560" s="11" t="s">
        <v>106</v>
      </c>
      <c r="H5560" s="13">
        <v>5643.1</v>
      </c>
    </row>
    <row r="5561" spans="1:8" x14ac:dyDescent="0.25">
      <c r="A5561" s="10">
        <v>36950</v>
      </c>
      <c r="B5561" s="11" t="s">
        <v>8</v>
      </c>
      <c r="C5561" s="11" t="s">
        <v>9</v>
      </c>
      <c r="D5561" s="11" t="s">
        <v>10</v>
      </c>
      <c r="E5561" s="13" t="s">
        <v>89</v>
      </c>
      <c r="F5561" s="11" t="s">
        <v>102</v>
      </c>
      <c r="G5561" s="11" t="s">
        <v>103</v>
      </c>
      <c r="H5561" s="13">
        <v>4145.3999999999996</v>
      </c>
    </row>
    <row r="5562" spans="1:8" x14ac:dyDescent="0.25">
      <c r="A5562" s="10">
        <v>36950</v>
      </c>
      <c r="B5562" s="11" t="s">
        <v>8</v>
      </c>
      <c r="C5562" s="11" t="s">
        <v>9</v>
      </c>
      <c r="D5562" s="11" t="s">
        <v>10</v>
      </c>
      <c r="E5562" s="13" t="s">
        <v>89</v>
      </c>
      <c r="F5562" s="11" t="s">
        <v>577</v>
      </c>
      <c r="G5562" s="11" t="s">
        <v>1106</v>
      </c>
      <c r="H5562" s="13">
        <v>548</v>
      </c>
    </row>
    <row r="5563" spans="1:8" x14ac:dyDescent="0.25">
      <c r="A5563" s="10">
        <v>36950</v>
      </c>
      <c r="B5563" s="11" t="s">
        <v>8</v>
      </c>
      <c r="C5563" s="11" t="s">
        <v>9</v>
      </c>
      <c r="D5563" s="11" t="s">
        <v>10</v>
      </c>
      <c r="E5563" s="13" t="s">
        <v>89</v>
      </c>
      <c r="F5563" s="11" t="s">
        <v>577</v>
      </c>
      <c r="G5563" s="11" t="s">
        <v>578</v>
      </c>
      <c r="H5563" s="13">
        <v>2288</v>
      </c>
    </row>
    <row r="5564" spans="1:8" x14ac:dyDescent="0.25">
      <c r="A5564" s="10">
        <v>36950</v>
      </c>
      <c r="B5564" s="11" t="s">
        <v>8</v>
      </c>
      <c r="C5564" s="11" t="s">
        <v>9</v>
      </c>
      <c r="D5564" s="11" t="s">
        <v>10</v>
      </c>
      <c r="E5564" s="13" t="s">
        <v>89</v>
      </c>
      <c r="F5564" s="11" t="s">
        <v>577</v>
      </c>
      <c r="G5564" s="11" t="s">
        <v>569</v>
      </c>
      <c r="H5564" s="13">
        <v>100</v>
      </c>
    </row>
    <row r="5565" spans="1:8" x14ac:dyDescent="0.25">
      <c r="A5565" s="10">
        <v>36950</v>
      </c>
      <c r="B5565" s="11" t="s">
        <v>8</v>
      </c>
      <c r="C5565" s="11" t="s">
        <v>9</v>
      </c>
      <c r="D5565" s="11" t="s">
        <v>10</v>
      </c>
      <c r="E5565" s="13" t="s">
        <v>13</v>
      </c>
      <c r="F5565" s="11" t="s">
        <v>29</v>
      </c>
      <c r="G5565" s="11" t="s">
        <v>30</v>
      </c>
      <c r="H5565" s="13">
        <v>7109.7</v>
      </c>
    </row>
    <row r="5566" spans="1:8" x14ac:dyDescent="0.25">
      <c r="A5566" s="10">
        <v>36950</v>
      </c>
      <c r="B5566" s="11" t="s">
        <v>8</v>
      </c>
      <c r="C5566" s="11" t="s">
        <v>9</v>
      </c>
      <c r="D5566" s="11" t="s">
        <v>10</v>
      </c>
      <c r="E5566" s="13" t="s">
        <v>13</v>
      </c>
      <c r="F5566" s="11" t="s">
        <v>29</v>
      </c>
      <c r="G5566" s="11" t="s">
        <v>607</v>
      </c>
      <c r="H5566" s="13">
        <v>252.3</v>
      </c>
    </row>
    <row r="5567" spans="1:8" x14ac:dyDescent="0.25">
      <c r="A5567" s="10">
        <v>36950</v>
      </c>
      <c r="B5567" s="11" t="s">
        <v>8</v>
      </c>
      <c r="C5567" s="11" t="s">
        <v>9</v>
      </c>
      <c r="D5567" s="11" t="s">
        <v>10</v>
      </c>
      <c r="E5567" s="13" t="s">
        <v>13</v>
      </c>
      <c r="F5567" s="11" t="s">
        <v>71</v>
      </c>
      <c r="G5567" s="11" t="s">
        <v>580</v>
      </c>
      <c r="H5567" s="13">
        <v>5989</v>
      </c>
    </row>
    <row r="5568" spans="1:8" x14ac:dyDescent="0.25">
      <c r="A5568" s="10">
        <v>36950</v>
      </c>
      <c r="B5568" s="11" t="s">
        <v>8</v>
      </c>
      <c r="C5568" s="11" t="s">
        <v>9</v>
      </c>
      <c r="D5568" s="11" t="s">
        <v>10</v>
      </c>
      <c r="E5568" s="13" t="s">
        <v>13</v>
      </c>
      <c r="F5568" s="11" t="s">
        <v>71</v>
      </c>
      <c r="G5568" s="11" t="s">
        <v>575</v>
      </c>
      <c r="H5568" s="13">
        <v>4123.5</v>
      </c>
    </row>
    <row r="5569" spans="1:8" x14ac:dyDescent="0.25">
      <c r="A5569" s="10">
        <v>36950</v>
      </c>
      <c r="B5569" s="11" t="s">
        <v>8</v>
      </c>
      <c r="C5569" s="11" t="s">
        <v>9</v>
      </c>
      <c r="D5569" s="11" t="s">
        <v>10</v>
      </c>
      <c r="E5569" s="13" t="s">
        <v>13</v>
      </c>
      <c r="F5569" s="11" t="s">
        <v>71</v>
      </c>
      <c r="G5569" s="11" t="s">
        <v>69</v>
      </c>
      <c r="H5569" s="13">
        <v>8559.4</v>
      </c>
    </row>
    <row r="5570" spans="1:8" x14ac:dyDescent="0.25">
      <c r="A5570" s="10">
        <v>36950</v>
      </c>
      <c r="B5570" s="11" t="s">
        <v>8</v>
      </c>
      <c r="C5570" s="11" t="s">
        <v>9</v>
      </c>
      <c r="D5570" s="11" t="s">
        <v>10</v>
      </c>
      <c r="E5570" s="13" t="s">
        <v>13</v>
      </c>
      <c r="F5570" s="11" t="s">
        <v>71</v>
      </c>
      <c r="G5570" s="11" t="s">
        <v>230</v>
      </c>
      <c r="H5570" s="13">
        <v>1263.7</v>
      </c>
    </row>
    <row r="5571" spans="1:8" x14ac:dyDescent="0.25">
      <c r="A5571" s="10">
        <v>36950</v>
      </c>
      <c r="B5571" s="11" t="s">
        <v>8</v>
      </c>
      <c r="C5571" s="11" t="s">
        <v>9</v>
      </c>
      <c r="D5571" s="11" t="s">
        <v>10</v>
      </c>
      <c r="E5571" s="13" t="s">
        <v>13</v>
      </c>
      <c r="F5571" s="11" t="s">
        <v>71</v>
      </c>
      <c r="G5571" s="11" t="s">
        <v>200</v>
      </c>
      <c r="H5571" s="13">
        <v>4245.5</v>
      </c>
    </row>
    <row r="5572" spans="1:8" x14ac:dyDescent="0.25">
      <c r="A5572" s="10">
        <v>36950</v>
      </c>
      <c r="B5572" s="11" t="s">
        <v>8</v>
      </c>
      <c r="C5572" s="11" t="s">
        <v>9</v>
      </c>
      <c r="D5572" s="11" t="s">
        <v>10</v>
      </c>
      <c r="E5572" s="13" t="s">
        <v>13</v>
      </c>
      <c r="F5572" s="11" t="s">
        <v>71</v>
      </c>
      <c r="G5572" s="11" t="s">
        <v>117</v>
      </c>
      <c r="H5572" s="13">
        <v>3539</v>
      </c>
    </row>
    <row r="5573" spans="1:8" x14ac:dyDescent="0.25">
      <c r="A5573" s="10">
        <v>36950</v>
      </c>
      <c r="B5573" s="11" t="s">
        <v>8</v>
      </c>
      <c r="C5573" s="11" t="s">
        <v>9</v>
      </c>
      <c r="D5573" s="11" t="s">
        <v>10</v>
      </c>
      <c r="E5573" s="13" t="s">
        <v>13</v>
      </c>
      <c r="F5573" s="11" t="s">
        <v>161</v>
      </c>
      <c r="G5573" s="11" t="s">
        <v>581</v>
      </c>
      <c r="H5573" s="13">
        <v>2575</v>
      </c>
    </row>
    <row r="5574" spans="1:8" x14ac:dyDescent="0.25">
      <c r="A5574" s="10">
        <v>36950</v>
      </c>
      <c r="B5574" s="11" t="s">
        <v>8</v>
      </c>
      <c r="C5574" s="11" t="s">
        <v>9</v>
      </c>
      <c r="D5574" s="11" t="s">
        <v>10</v>
      </c>
      <c r="E5574" s="13" t="s">
        <v>13</v>
      </c>
      <c r="F5574" s="11" t="s">
        <v>161</v>
      </c>
      <c r="G5574" s="11" t="s">
        <v>162</v>
      </c>
      <c r="H5574" s="13">
        <v>2592.1999999999998</v>
      </c>
    </row>
    <row r="5575" spans="1:8" x14ac:dyDescent="0.25">
      <c r="A5575" s="10">
        <v>36950</v>
      </c>
      <c r="B5575" s="11" t="s">
        <v>8</v>
      </c>
      <c r="C5575" s="11" t="s">
        <v>9</v>
      </c>
      <c r="D5575" s="11" t="s">
        <v>10</v>
      </c>
      <c r="E5575" s="13" t="s">
        <v>13</v>
      </c>
      <c r="F5575" s="11" t="s">
        <v>161</v>
      </c>
      <c r="G5575" s="11" t="s">
        <v>582</v>
      </c>
      <c r="H5575" s="13">
        <v>2798.3</v>
      </c>
    </row>
    <row r="5576" spans="1:8" x14ac:dyDescent="0.25">
      <c r="A5576" s="10">
        <v>36950</v>
      </c>
      <c r="B5576" s="11" t="s">
        <v>8</v>
      </c>
      <c r="C5576" s="11" t="s">
        <v>9</v>
      </c>
      <c r="D5576" s="11" t="s">
        <v>10</v>
      </c>
      <c r="E5576" s="13" t="s">
        <v>13</v>
      </c>
      <c r="F5576" s="11" t="s">
        <v>161</v>
      </c>
      <c r="G5576" s="11" t="s">
        <v>167</v>
      </c>
      <c r="H5576" s="13">
        <v>10350.200000000001</v>
      </c>
    </row>
    <row r="5577" spans="1:8" x14ac:dyDescent="0.25">
      <c r="A5577" s="10">
        <v>36950</v>
      </c>
      <c r="B5577" s="11" t="s">
        <v>8</v>
      </c>
      <c r="C5577" s="11" t="s">
        <v>9</v>
      </c>
      <c r="D5577" s="11" t="s">
        <v>10</v>
      </c>
      <c r="E5577" s="13" t="s">
        <v>13</v>
      </c>
      <c r="F5577" s="11" t="s">
        <v>571</v>
      </c>
      <c r="G5577" s="11" t="s">
        <v>364</v>
      </c>
      <c r="H5577" s="13">
        <v>530</v>
      </c>
    </row>
    <row r="5578" spans="1:8" x14ac:dyDescent="0.25">
      <c r="A5578" s="10">
        <v>36950</v>
      </c>
      <c r="B5578" s="11" t="s">
        <v>8</v>
      </c>
      <c r="C5578" s="11" t="s">
        <v>9</v>
      </c>
      <c r="D5578" s="11" t="s">
        <v>10</v>
      </c>
      <c r="E5578" s="13" t="s">
        <v>13</v>
      </c>
      <c r="F5578" s="11" t="s">
        <v>571</v>
      </c>
      <c r="G5578" s="11" t="s">
        <v>133</v>
      </c>
      <c r="H5578" s="13">
        <v>3395.5</v>
      </c>
    </row>
    <row r="5579" spans="1:8" x14ac:dyDescent="0.25">
      <c r="A5579" s="10">
        <v>36950</v>
      </c>
      <c r="B5579" s="11" t="s">
        <v>8</v>
      </c>
      <c r="C5579" s="11" t="s">
        <v>9</v>
      </c>
      <c r="D5579" s="11" t="s">
        <v>10</v>
      </c>
      <c r="E5579" s="13" t="s">
        <v>13</v>
      </c>
      <c r="F5579" s="11" t="s">
        <v>571</v>
      </c>
      <c r="G5579" s="11" t="s">
        <v>572</v>
      </c>
      <c r="H5579" s="13">
        <v>7489</v>
      </c>
    </row>
    <row r="5580" spans="1:8" x14ac:dyDescent="0.25">
      <c r="A5580" s="10">
        <v>36950</v>
      </c>
      <c r="B5580" s="11" t="s">
        <v>8</v>
      </c>
      <c r="C5580" s="11" t="s">
        <v>9</v>
      </c>
      <c r="D5580" s="11" t="s">
        <v>10</v>
      </c>
      <c r="E5580" s="13" t="s">
        <v>13</v>
      </c>
      <c r="F5580" s="11" t="s">
        <v>571</v>
      </c>
      <c r="G5580" s="11" t="s">
        <v>1108</v>
      </c>
      <c r="H5580" s="13">
        <v>125</v>
      </c>
    </row>
    <row r="5581" spans="1:8" x14ac:dyDescent="0.25">
      <c r="A5581" s="10">
        <v>36950</v>
      </c>
      <c r="B5581" s="11" t="s">
        <v>8</v>
      </c>
      <c r="C5581" s="11" t="s">
        <v>9</v>
      </c>
      <c r="D5581" s="11" t="s">
        <v>10</v>
      </c>
      <c r="E5581" s="13" t="s">
        <v>13</v>
      </c>
      <c r="F5581" s="11" t="s">
        <v>138</v>
      </c>
      <c r="G5581" s="11" t="s">
        <v>205</v>
      </c>
      <c r="H5581" s="13">
        <v>7665.3</v>
      </c>
    </row>
    <row r="5582" spans="1:8" x14ac:dyDescent="0.25">
      <c r="A5582" s="10">
        <v>36950</v>
      </c>
      <c r="B5582" s="11" t="s">
        <v>8</v>
      </c>
      <c r="C5582" s="11" t="s">
        <v>9</v>
      </c>
      <c r="D5582" s="11" t="s">
        <v>10</v>
      </c>
      <c r="E5582" s="13" t="s">
        <v>13</v>
      </c>
      <c r="F5582" s="11" t="s">
        <v>138</v>
      </c>
      <c r="G5582" s="11" t="s">
        <v>583</v>
      </c>
      <c r="H5582" s="13">
        <v>275</v>
      </c>
    </row>
    <row r="5583" spans="1:8" x14ac:dyDescent="0.25">
      <c r="A5583" s="10">
        <v>36950</v>
      </c>
      <c r="B5583" s="11" t="s">
        <v>8</v>
      </c>
      <c r="C5583" s="11" t="s">
        <v>9</v>
      </c>
      <c r="D5583" s="11" t="s">
        <v>10</v>
      </c>
      <c r="E5583" s="13" t="s">
        <v>13</v>
      </c>
      <c r="F5583" s="11" t="s">
        <v>138</v>
      </c>
      <c r="G5583" s="11" t="s">
        <v>584</v>
      </c>
      <c r="H5583" s="13">
        <v>1279.5999999999999</v>
      </c>
    </row>
    <row r="5584" spans="1:8" x14ac:dyDescent="0.25">
      <c r="A5584" s="10">
        <v>36950</v>
      </c>
      <c r="B5584" s="11" t="s">
        <v>8</v>
      </c>
      <c r="C5584" s="11" t="s">
        <v>9</v>
      </c>
      <c r="D5584" s="11" t="s">
        <v>10</v>
      </c>
      <c r="E5584" s="13" t="s">
        <v>13</v>
      </c>
      <c r="F5584" s="11" t="s">
        <v>138</v>
      </c>
      <c r="G5584" s="11" t="s">
        <v>139</v>
      </c>
      <c r="H5584" s="13">
        <v>3219.5</v>
      </c>
    </row>
    <row r="5585" spans="1:8" x14ac:dyDescent="0.25">
      <c r="A5585" s="10">
        <v>36950</v>
      </c>
      <c r="B5585" s="11" t="s">
        <v>8</v>
      </c>
      <c r="C5585" s="11" t="s">
        <v>9</v>
      </c>
      <c r="D5585" s="11" t="s">
        <v>10</v>
      </c>
      <c r="E5585" s="13" t="s">
        <v>13</v>
      </c>
      <c r="F5585" s="11" t="s">
        <v>138</v>
      </c>
      <c r="G5585" s="11" t="s">
        <v>585</v>
      </c>
      <c r="H5585" s="13">
        <v>2050</v>
      </c>
    </row>
    <row r="5586" spans="1:8" x14ac:dyDescent="0.25">
      <c r="A5586" s="10">
        <v>36950</v>
      </c>
      <c r="B5586" s="11" t="s">
        <v>8</v>
      </c>
      <c r="C5586" s="11" t="s">
        <v>9</v>
      </c>
      <c r="D5586" s="11" t="s">
        <v>10</v>
      </c>
      <c r="E5586" s="13" t="s">
        <v>13</v>
      </c>
      <c r="F5586" s="11" t="s">
        <v>111</v>
      </c>
      <c r="G5586" s="11" t="s">
        <v>112</v>
      </c>
      <c r="H5586" s="13">
        <v>11561.6</v>
      </c>
    </row>
    <row r="5587" spans="1:8" x14ac:dyDescent="0.25">
      <c r="A5587" s="10">
        <v>36950</v>
      </c>
      <c r="B5587" s="11" t="s">
        <v>8</v>
      </c>
      <c r="C5587" s="11" t="s">
        <v>9</v>
      </c>
      <c r="D5587" s="11" t="s">
        <v>10</v>
      </c>
      <c r="E5587" s="13" t="s">
        <v>13</v>
      </c>
      <c r="F5587" s="11" t="s">
        <v>111</v>
      </c>
      <c r="G5587" s="11" t="s">
        <v>267</v>
      </c>
      <c r="H5587" s="13">
        <v>3589.1</v>
      </c>
    </row>
    <row r="5588" spans="1:8" x14ac:dyDescent="0.25">
      <c r="A5588" s="10">
        <v>36950</v>
      </c>
      <c r="B5588" s="11" t="s">
        <v>8</v>
      </c>
      <c r="C5588" s="11" t="s">
        <v>9</v>
      </c>
      <c r="D5588" s="11" t="s">
        <v>10</v>
      </c>
      <c r="E5588" s="13" t="s">
        <v>13</v>
      </c>
      <c r="F5588" s="11" t="s">
        <v>111</v>
      </c>
      <c r="G5588" s="11" t="s">
        <v>614</v>
      </c>
      <c r="H5588" s="13">
        <v>100</v>
      </c>
    </row>
    <row r="5589" spans="1:8" x14ac:dyDescent="0.25">
      <c r="A5589" s="10">
        <v>36950</v>
      </c>
      <c r="B5589" s="11" t="s">
        <v>8</v>
      </c>
      <c r="C5589" s="11" t="s">
        <v>9</v>
      </c>
      <c r="D5589" s="11" t="s">
        <v>10</v>
      </c>
      <c r="E5589" s="13" t="s">
        <v>13</v>
      </c>
      <c r="F5589" s="11" t="s">
        <v>111</v>
      </c>
      <c r="G5589" s="11" t="s">
        <v>356</v>
      </c>
      <c r="H5589" s="13">
        <v>2258.9</v>
      </c>
    </row>
    <row r="5590" spans="1:8" x14ac:dyDescent="0.25">
      <c r="A5590" s="10">
        <v>36950</v>
      </c>
      <c r="B5590" s="11" t="s">
        <v>8</v>
      </c>
      <c r="C5590" s="11" t="s">
        <v>9</v>
      </c>
      <c r="D5590" s="11" t="s">
        <v>10</v>
      </c>
      <c r="E5590" s="13" t="s">
        <v>13</v>
      </c>
      <c r="F5590" s="11" t="s">
        <v>111</v>
      </c>
      <c r="G5590" s="11" t="s">
        <v>586</v>
      </c>
      <c r="H5590" s="13">
        <v>725</v>
      </c>
    </row>
    <row r="5591" spans="1:8" x14ac:dyDescent="0.25">
      <c r="A5591" s="10">
        <v>36950</v>
      </c>
      <c r="B5591" s="11" t="s">
        <v>8</v>
      </c>
      <c r="C5591" s="11" t="s">
        <v>9</v>
      </c>
      <c r="D5591" s="11" t="s">
        <v>10</v>
      </c>
      <c r="E5591" s="13" t="s">
        <v>13</v>
      </c>
      <c r="F5591" s="11" t="s">
        <v>248</v>
      </c>
      <c r="G5591" s="11" t="s">
        <v>262</v>
      </c>
      <c r="H5591" s="13">
        <v>11928.8</v>
      </c>
    </row>
    <row r="5592" spans="1:8" x14ac:dyDescent="0.25">
      <c r="A5592" s="10">
        <v>36950</v>
      </c>
      <c r="B5592" s="11" t="s">
        <v>8</v>
      </c>
      <c r="C5592" s="11" t="s">
        <v>9</v>
      </c>
      <c r="D5592" s="11" t="s">
        <v>10</v>
      </c>
      <c r="E5592" s="13" t="s">
        <v>13</v>
      </c>
      <c r="F5592" s="11" t="s">
        <v>248</v>
      </c>
      <c r="G5592" s="11" t="s">
        <v>587</v>
      </c>
      <c r="H5592" s="13">
        <v>4895.8</v>
      </c>
    </row>
    <row r="5593" spans="1:8" x14ac:dyDescent="0.25">
      <c r="A5593" s="10">
        <v>36950</v>
      </c>
      <c r="B5593" s="11" t="s">
        <v>8</v>
      </c>
      <c r="C5593" s="11" t="s">
        <v>9</v>
      </c>
      <c r="D5593" s="11" t="s">
        <v>10</v>
      </c>
      <c r="E5593" s="13" t="s">
        <v>13</v>
      </c>
      <c r="F5593" s="11" t="s">
        <v>248</v>
      </c>
      <c r="G5593" s="11" t="s">
        <v>588</v>
      </c>
      <c r="H5593" s="13">
        <v>3468.3</v>
      </c>
    </row>
    <row r="5594" spans="1:8" x14ac:dyDescent="0.25">
      <c r="A5594" s="10">
        <v>36950</v>
      </c>
      <c r="B5594" s="11" t="s">
        <v>8</v>
      </c>
      <c r="C5594" s="11" t="s">
        <v>9</v>
      </c>
      <c r="D5594" s="11" t="s">
        <v>10</v>
      </c>
      <c r="E5594" s="13" t="s">
        <v>13</v>
      </c>
      <c r="F5594" s="11" t="s">
        <v>248</v>
      </c>
      <c r="G5594" s="11" t="s">
        <v>43</v>
      </c>
      <c r="H5594" s="13">
        <v>1353</v>
      </c>
    </row>
    <row r="5595" spans="1:8" x14ac:dyDescent="0.25">
      <c r="A5595" s="10">
        <v>36950</v>
      </c>
      <c r="B5595" s="11" t="s">
        <v>8</v>
      </c>
      <c r="C5595" s="11" t="s">
        <v>9</v>
      </c>
      <c r="D5595" s="11" t="s">
        <v>10</v>
      </c>
      <c r="E5595" s="13" t="s">
        <v>13</v>
      </c>
      <c r="F5595" s="11" t="s">
        <v>19</v>
      </c>
      <c r="G5595" s="11" t="s">
        <v>589</v>
      </c>
      <c r="H5595" s="13">
        <v>939</v>
      </c>
    </row>
    <row r="5596" spans="1:8" x14ac:dyDescent="0.25">
      <c r="A5596" s="10">
        <v>36950</v>
      </c>
      <c r="B5596" s="11" t="s">
        <v>8</v>
      </c>
      <c r="C5596" s="11" t="s">
        <v>9</v>
      </c>
      <c r="D5596" s="11" t="s">
        <v>10</v>
      </c>
      <c r="E5596" s="13" t="s">
        <v>13</v>
      </c>
      <c r="F5596" s="11" t="s">
        <v>19</v>
      </c>
      <c r="G5596" s="11" t="s">
        <v>573</v>
      </c>
      <c r="H5596" s="13">
        <v>24131.8</v>
      </c>
    </row>
    <row r="5597" spans="1:8" x14ac:dyDescent="0.25">
      <c r="A5597" s="10">
        <v>36950</v>
      </c>
      <c r="B5597" s="11" t="s">
        <v>8</v>
      </c>
      <c r="C5597" s="11" t="s">
        <v>9</v>
      </c>
      <c r="D5597" s="11" t="s">
        <v>10</v>
      </c>
      <c r="E5597" s="13" t="s">
        <v>13</v>
      </c>
      <c r="F5597" s="11" t="s">
        <v>19</v>
      </c>
      <c r="G5597" s="11" t="s">
        <v>590</v>
      </c>
      <c r="H5597" s="13">
        <v>660</v>
      </c>
    </row>
    <row r="5598" spans="1:8" x14ac:dyDescent="0.25">
      <c r="A5598" s="10">
        <v>36950</v>
      </c>
      <c r="B5598" s="11" t="s">
        <v>8</v>
      </c>
      <c r="C5598" s="11" t="s">
        <v>9</v>
      </c>
      <c r="D5598" s="11" t="s">
        <v>10</v>
      </c>
      <c r="E5598" s="13" t="s">
        <v>13</v>
      </c>
      <c r="F5598" s="11" t="s">
        <v>19</v>
      </c>
      <c r="G5598" s="11" t="s">
        <v>574</v>
      </c>
      <c r="H5598" s="13">
        <v>11846.9</v>
      </c>
    </row>
    <row r="5599" spans="1:8" x14ac:dyDescent="0.25">
      <c r="A5599" s="10">
        <v>36950</v>
      </c>
      <c r="B5599" s="11" t="s">
        <v>8</v>
      </c>
      <c r="C5599" s="11" t="s">
        <v>9</v>
      </c>
      <c r="D5599" s="11" t="s">
        <v>10</v>
      </c>
      <c r="E5599" s="13" t="s">
        <v>13</v>
      </c>
      <c r="F5599" s="11" t="s">
        <v>19</v>
      </c>
      <c r="G5599" s="11" t="s">
        <v>21</v>
      </c>
      <c r="H5599" s="13">
        <v>2940</v>
      </c>
    </row>
    <row r="5600" spans="1:8" x14ac:dyDescent="0.25">
      <c r="A5600" s="10">
        <v>36950</v>
      </c>
      <c r="B5600" s="11" t="s">
        <v>8</v>
      </c>
      <c r="C5600" s="11" t="s">
        <v>9</v>
      </c>
      <c r="D5600" s="11" t="s">
        <v>10</v>
      </c>
      <c r="E5600" s="13" t="s">
        <v>13</v>
      </c>
      <c r="F5600" s="11" t="s">
        <v>591</v>
      </c>
      <c r="G5600" s="11" t="s">
        <v>608</v>
      </c>
      <c r="H5600" s="13">
        <v>675</v>
      </c>
    </row>
    <row r="5601" spans="1:8" x14ac:dyDescent="0.25">
      <c r="A5601" s="10">
        <v>36950</v>
      </c>
      <c r="B5601" s="11" t="s">
        <v>8</v>
      </c>
      <c r="C5601" s="11" t="s">
        <v>9</v>
      </c>
      <c r="D5601" s="11" t="s">
        <v>10</v>
      </c>
      <c r="E5601" s="13" t="s">
        <v>13</v>
      </c>
      <c r="F5601" s="11" t="s">
        <v>591</v>
      </c>
      <c r="G5601" s="11" t="s">
        <v>592</v>
      </c>
      <c r="H5601" s="13">
        <v>2360</v>
      </c>
    </row>
    <row r="5602" spans="1:8" x14ac:dyDescent="0.25">
      <c r="A5602" s="10">
        <v>36950</v>
      </c>
      <c r="B5602" s="11" t="s">
        <v>8</v>
      </c>
      <c r="C5602" s="11" t="s">
        <v>9</v>
      </c>
      <c r="D5602" s="11" t="s">
        <v>10</v>
      </c>
      <c r="E5602" s="13" t="s">
        <v>13</v>
      </c>
      <c r="F5602" s="11" t="s">
        <v>34</v>
      </c>
      <c r="G5602" s="11" t="s">
        <v>593</v>
      </c>
      <c r="H5602" s="13">
        <v>107.5</v>
      </c>
    </row>
    <row r="5603" spans="1:8" x14ac:dyDescent="0.25">
      <c r="A5603" s="10">
        <v>36950</v>
      </c>
      <c r="B5603" s="11" t="s">
        <v>8</v>
      </c>
      <c r="C5603" s="11" t="s">
        <v>9</v>
      </c>
      <c r="D5603" s="11" t="s">
        <v>10</v>
      </c>
      <c r="E5603" s="13" t="s">
        <v>13</v>
      </c>
      <c r="F5603" s="11" t="s">
        <v>34</v>
      </c>
      <c r="G5603" s="11" t="s">
        <v>171</v>
      </c>
      <c r="H5603" s="13">
        <v>2346.9</v>
      </c>
    </row>
    <row r="5604" spans="1:8" x14ac:dyDescent="0.25">
      <c r="A5604" s="10">
        <v>36950</v>
      </c>
      <c r="B5604" s="11" t="s">
        <v>8</v>
      </c>
      <c r="C5604" s="11" t="s">
        <v>9</v>
      </c>
      <c r="D5604" s="11" t="s">
        <v>10</v>
      </c>
      <c r="E5604" s="13" t="s">
        <v>13</v>
      </c>
      <c r="F5604" s="11" t="s">
        <v>34</v>
      </c>
      <c r="G5604" s="11" t="s">
        <v>57</v>
      </c>
      <c r="H5604" s="13">
        <v>3086.7</v>
      </c>
    </row>
    <row r="5605" spans="1:8" x14ac:dyDescent="0.25">
      <c r="A5605" s="10">
        <v>36950</v>
      </c>
      <c r="B5605" s="11" t="s">
        <v>8</v>
      </c>
      <c r="C5605" s="11" t="s">
        <v>9</v>
      </c>
      <c r="D5605" s="11" t="s">
        <v>10</v>
      </c>
      <c r="E5605" s="13" t="s">
        <v>13</v>
      </c>
      <c r="F5605" s="11" t="s">
        <v>34</v>
      </c>
      <c r="G5605" s="11" t="s">
        <v>47</v>
      </c>
      <c r="H5605" s="13">
        <v>2435.6999999999998</v>
      </c>
    </row>
    <row r="5606" spans="1:8" x14ac:dyDescent="0.25">
      <c r="A5606" s="10">
        <v>36950</v>
      </c>
      <c r="B5606" s="11" t="s">
        <v>8</v>
      </c>
      <c r="C5606" s="11" t="s">
        <v>9</v>
      </c>
      <c r="D5606" s="11" t="s">
        <v>10</v>
      </c>
      <c r="E5606" s="13" t="s">
        <v>13</v>
      </c>
      <c r="F5606" s="11" t="s">
        <v>34</v>
      </c>
      <c r="G5606" s="11" t="s">
        <v>36</v>
      </c>
      <c r="H5606" s="13">
        <v>10181.299999999999</v>
      </c>
    </row>
    <row r="5607" spans="1:8" x14ac:dyDescent="0.25">
      <c r="A5607" s="10">
        <v>36950</v>
      </c>
      <c r="B5607" s="11" t="s">
        <v>8</v>
      </c>
      <c r="C5607" s="11" t="s">
        <v>9</v>
      </c>
      <c r="D5607" s="11" t="s">
        <v>10</v>
      </c>
      <c r="E5607" s="13" t="s">
        <v>13</v>
      </c>
      <c r="F5607" s="11" t="s">
        <v>42</v>
      </c>
      <c r="G5607" s="11" t="s">
        <v>594</v>
      </c>
      <c r="H5607" s="13">
        <v>4944.2</v>
      </c>
    </row>
    <row r="5608" spans="1:8" x14ac:dyDescent="0.25">
      <c r="A5608" s="10">
        <v>36950</v>
      </c>
      <c r="B5608" s="11" t="s">
        <v>8</v>
      </c>
      <c r="C5608" s="11" t="s">
        <v>9</v>
      </c>
      <c r="D5608" s="11" t="s">
        <v>10</v>
      </c>
      <c r="E5608" s="13" t="s">
        <v>13</v>
      </c>
      <c r="F5608" s="11" t="s">
        <v>42</v>
      </c>
      <c r="G5608" s="11" t="s">
        <v>595</v>
      </c>
      <c r="H5608" s="13">
        <v>3996</v>
      </c>
    </row>
    <row r="5609" spans="1:8" x14ac:dyDescent="0.25">
      <c r="A5609" s="10">
        <v>36950</v>
      </c>
      <c r="B5609" s="11" t="s">
        <v>8</v>
      </c>
      <c r="C5609" s="11" t="s">
        <v>9</v>
      </c>
      <c r="D5609" s="11" t="s">
        <v>10</v>
      </c>
      <c r="E5609" s="13" t="s">
        <v>13</v>
      </c>
      <c r="F5609" s="11" t="s">
        <v>14</v>
      </c>
      <c r="G5609" s="11" t="s">
        <v>94</v>
      </c>
      <c r="H5609" s="13">
        <v>4631.2</v>
      </c>
    </row>
    <row r="5610" spans="1:8" x14ac:dyDescent="0.25">
      <c r="A5610" s="10">
        <v>36950</v>
      </c>
      <c r="B5610" s="11" t="s">
        <v>8</v>
      </c>
      <c r="C5610" s="11" t="s">
        <v>9</v>
      </c>
      <c r="D5610" s="11" t="s">
        <v>10</v>
      </c>
      <c r="E5610" s="13" t="s">
        <v>13</v>
      </c>
      <c r="F5610" s="11" t="s">
        <v>14</v>
      </c>
      <c r="G5610" s="11" t="s">
        <v>596</v>
      </c>
      <c r="H5610" s="13">
        <v>6759.9</v>
      </c>
    </row>
    <row r="5611" spans="1:8" x14ac:dyDescent="0.25">
      <c r="A5611" s="10">
        <v>36950</v>
      </c>
      <c r="B5611" s="11" t="s">
        <v>8</v>
      </c>
      <c r="C5611" s="11" t="s">
        <v>9</v>
      </c>
      <c r="D5611" s="11" t="s">
        <v>10</v>
      </c>
      <c r="E5611" s="13" t="s">
        <v>13</v>
      </c>
      <c r="F5611" s="11" t="s">
        <v>14</v>
      </c>
      <c r="G5611" s="11" t="s">
        <v>597</v>
      </c>
      <c r="H5611" s="13">
        <v>4025</v>
      </c>
    </row>
    <row r="5612" spans="1:8" x14ac:dyDescent="0.25">
      <c r="A5612" s="10">
        <v>36950</v>
      </c>
      <c r="B5612" s="11" t="s">
        <v>8</v>
      </c>
      <c r="C5612" s="11" t="s">
        <v>9</v>
      </c>
      <c r="D5612" s="11" t="s">
        <v>10</v>
      </c>
      <c r="E5612" s="13" t="s">
        <v>13</v>
      </c>
      <c r="F5612" s="11" t="s">
        <v>11</v>
      </c>
      <c r="G5612" s="11" t="s">
        <v>598</v>
      </c>
      <c r="H5612" s="13">
        <v>1274.4000000000001</v>
      </c>
    </row>
    <row r="5613" spans="1:8" x14ac:dyDescent="0.25">
      <c r="A5613" s="10">
        <v>36950</v>
      </c>
      <c r="B5613" s="11" t="s">
        <v>8</v>
      </c>
      <c r="C5613" s="11" t="s">
        <v>9</v>
      </c>
      <c r="D5613" s="11" t="s">
        <v>10</v>
      </c>
      <c r="E5613" s="13" t="s">
        <v>13</v>
      </c>
      <c r="F5613" s="11" t="s">
        <v>11</v>
      </c>
      <c r="G5613" s="11" t="s">
        <v>150</v>
      </c>
      <c r="H5613" s="13">
        <v>24590.2</v>
      </c>
    </row>
    <row r="5614" spans="1:8" x14ac:dyDescent="0.25">
      <c r="A5614" s="10">
        <v>36950</v>
      </c>
      <c r="B5614" s="11" t="s">
        <v>8</v>
      </c>
      <c r="C5614" s="11" t="s">
        <v>9</v>
      </c>
      <c r="D5614" s="11" t="s">
        <v>10</v>
      </c>
      <c r="E5614" s="13" t="s">
        <v>13</v>
      </c>
      <c r="F5614" s="11" t="s">
        <v>11</v>
      </c>
      <c r="G5614" s="11" t="s">
        <v>576</v>
      </c>
      <c r="H5614" s="13">
        <v>34397.1</v>
      </c>
    </row>
    <row r="5615" spans="1:8" x14ac:dyDescent="0.25">
      <c r="A5615" s="10">
        <v>36950</v>
      </c>
      <c r="B5615" s="11" t="s">
        <v>8</v>
      </c>
      <c r="C5615" s="11" t="s">
        <v>9</v>
      </c>
      <c r="D5615" s="11" t="s">
        <v>10</v>
      </c>
      <c r="E5615" s="13" t="s">
        <v>13</v>
      </c>
      <c r="F5615" s="11" t="s">
        <v>126</v>
      </c>
      <c r="G5615" s="11" t="s">
        <v>599</v>
      </c>
      <c r="H5615" s="13">
        <v>3516.5</v>
      </c>
    </row>
    <row r="5616" spans="1:8" x14ac:dyDescent="0.25">
      <c r="A5616" s="10">
        <v>36950</v>
      </c>
      <c r="B5616" s="11" t="s">
        <v>8</v>
      </c>
      <c r="C5616" s="11" t="s">
        <v>9</v>
      </c>
      <c r="D5616" s="11" t="s">
        <v>10</v>
      </c>
      <c r="E5616" s="13" t="s">
        <v>13</v>
      </c>
      <c r="F5616" s="11" t="s">
        <v>126</v>
      </c>
      <c r="G5616" s="11" t="s">
        <v>613</v>
      </c>
      <c r="H5616" s="13">
        <v>229</v>
      </c>
    </row>
    <row r="5617" spans="1:8" x14ac:dyDescent="0.25">
      <c r="A5617" s="10">
        <v>36950</v>
      </c>
      <c r="B5617" s="11" t="s">
        <v>8</v>
      </c>
      <c r="C5617" s="11" t="s">
        <v>9</v>
      </c>
      <c r="D5617" s="11" t="s">
        <v>10</v>
      </c>
      <c r="E5617" s="13" t="s">
        <v>13</v>
      </c>
      <c r="F5617" s="11" t="s">
        <v>126</v>
      </c>
      <c r="G5617" s="11" t="s">
        <v>570</v>
      </c>
      <c r="H5617" s="13">
        <v>1834</v>
      </c>
    </row>
    <row r="5618" spans="1:8" x14ac:dyDescent="0.25">
      <c r="A5618" s="10">
        <v>36950</v>
      </c>
      <c r="B5618" s="11" t="s">
        <v>8</v>
      </c>
      <c r="C5618" s="11" t="s">
        <v>9</v>
      </c>
      <c r="D5618" s="11" t="s">
        <v>10</v>
      </c>
      <c r="E5618" s="13" t="s">
        <v>13</v>
      </c>
      <c r="F5618" s="11" t="s">
        <v>126</v>
      </c>
      <c r="G5618" s="11" t="s">
        <v>600</v>
      </c>
      <c r="H5618" s="13">
        <v>149</v>
      </c>
    </row>
    <row r="5619" spans="1:8" x14ac:dyDescent="0.25">
      <c r="A5619" s="10">
        <v>36950</v>
      </c>
      <c r="B5619" s="11" t="s">
        <v>8</v>
      </c>
      <c r="C5619" s="11" t="s">
        <v>9</v>
      </c>
      <c r="D5619" s="11" t="s">
        <v>10</v>
      </c>
      <c r="E5619" s="13" t="s">
        <v>188</v>
      </c>
      <c r="F5619" s="11" t="s">
        <v>188</v>
      </c>
      <c r="G5619" s="11" t="s">
        <v>601</v>
      </c>
      <c r="H5619" s="13">
        <v>550</v>
      </c>
    </row>
    <row r="5620" spans="1:8" x14ac:dyDescent="0.25">
      <c r="A5620" s="10">
        <v>36950</v>
      </c>
      <c r="B5620" s="11" t="s">
        <v>8</v>
      </c>
      <c r="C5620" s="11" t="s">
        <v>9</v>
      </c>
      <c r="D5620" s="11" t="s">
        <v>10</v>
      </c>
      <c r="E5620" s="13" t="s">
        <v>188</v>
      </c>
      <c r="F5620" s="11" t="s">
        <v>188</v>
      </c>
      <c r="G5620" s="11" t="s">
        <v>602</v>
      </c>
      <c r="H5620" s="13">
        <v>4814.2</v>
      </c>
    </row>
    <row r="5621" spans="1:8" x14ac:dyDescent="0.25">
      <c r="A5621" s="10">
        <v>36950</v>
      </c>
      <c r="B5621" s="11" t="s">
        <v>8</v>
      </c>
      <c r="C5621" s="11" t="s">
        <v>9</v>
      </c>
      <c r="D5621" s="11" t="s">
        <v>10</v>
      </c>
      <c r="E5621" s="13" t="s">
        <v>188</v>
      </c>
      <c r="F5621" s="11" t="s">
        <v>188</v>
      </c>
      <c r="G5621" s="11" t="s">
        <v>187</v>
      </c>
      <c r="H5621" s="13">
        <v>13717.1</v>
      </c>
    </row>
    <row r="5622" spans="1:8" x14ac:dyDescent="0.25">
      <c r="A5622" s="10">
        <v>36950</v>
      </c>
      <c r="B5622" s="11" t="s">
        <v>8</v>
      </c>
      <c r="C5622" s="11" t="s">
        <v>9</v>
      </c>
      <c r="D5622" s="11" t="s">
        <v>10</v>
      </c>
      <c r="E5622" s="13" t="s">
        <v>188</v>
      </c>
      <c r="F5622" s="11" t="s">
        <v>188</v>
      </c>
      <c r="G5622" s="11" t="s">
        <v>1109</v>
      </c>
      <c r="H5622" s="13">
        <v>440</v>
      </c>
    </row>
    <row r="5623" spans="1:8" x14ac:dyDescent="0.25">
      <c r="A5623" s="10">
        <v>36950</v>
      </c>
      <c r="B5623" s="11" t="s">
        <v>8</v>
      </c>
      <c r="C5623" s="11" t="s">
        <v>463</v>
      </c>
      <c r="D5623" s="11" t="s">
        <v>464</v>
      </c>
      <c r="E5623" s="13" t="s">
        <v>89</v>
      </c>
      <c r="F5623" s="11" t="s">
        <v>102</v>
      </c>
      <c r="G5623" s="11" t="s">
        <v>103</v>
      </c>
      <c r="H5623" s="13">
        <v>340</v>
      </c>
    </row>
    <row r="5624" spans="1:8" x14ac:dyDescent="0.25">
      <c r="A5624" s="10">
        <v>36950</v>
      </c>
      <c r="B5624" s="11" t="s">
        <v>8</v>
      </c>
      <c r="C5624" s="11" t="s">
        <v>463</v>
      </c>
      <c r="D5624" s="11" t="s">
        <v>464</v>
      </c>
      <c r="E5624" s="13" t="s">
        <v>13</v>
      </c>
      <c r="F5624" s="11" t="s">
        <v>71</v>
      </c>
      <c r="G5624" s="11" t="s">
        <v>200</v>
      </c>
      <c r="H5624" s="13">
        <v>825</v>
      </c>
    </row>
    <row r="5625" spans="1:8" x14ac:dyDescent="0.25">
      <c r="A5625" s="10">
        <v>36950</v>
      </c>
      <c r="B5625" s="11" t="s">
        <v>8</v>
      </c>
      <c r="C5625" s="11" t="s">
        <v>463</v>
      </c>
      <c r="D5625" s="11" t="s">
        <v>464</v>
      </c>
      <c r="E5625" s="13" t="s">
        <v>13</v>
      </c>
      <c r="F5625" s="11" t="s">
        <v>248</v>
      </c>
      <c r="G5625" s="11" t="s">
        <v>262</v>
      </c>
      <c r="H5625" s="13">
        <v>135</v>
      </c>
    </row>
    <row r="5626" spans="1:8" x14ac:dyDescent="0.25">
      <c r="A5626" s="10">
        <v>36950</v>
      </c>
      <c r="B5626" s="11" t="s">
        <v>97</v>
      </c>
      <c r="C5626" s="11" t="s">
        <v>98</v>
      </c>
      <c r="D5626" s="11" t="s">
        <v>239</v>
      </c>
      <c r="E5626" s="13" t="s">
        <v>188</v>
      </c>
      <c r="F5626" s="11" t="s">
        <v>188</v>
      </c>
      <c r="G5626" s="11" t="s">
        <v>602</v>
      </c>
      <c r="H5626" s="13">
        <v>169</v>
      </c>
    </row>
    <row r="5627" spans="1:8" x14ac:dyDescent="0.25">
      <c r="A5627" s="10">
        <v>36950</v>
      </c>
      <c r="B5627" s="11" t="s">
        <v>97</v>
      </c>
      <c r="C5627" s="11" t="s">
        <v>98</v>
      </c>
      <c r="D5627" s="11" t="s">
        <v>462</v>
      </c>
      <c r="E5627" s="13" t="s">
        <v>13</v>
      </c>
      <c r="F5627" s="11" t="s">
        <v>126</v>
      </c>
      <c r="G5627" s="11" t="s">
        <v>570</v>
      </c>
      <c r="H5627" s="13">
        <v>587.9</v>
      </c>
    </row>
    <row r="5628" spans="1:8" x14ac:dyDescent="0.25">
      <c r="A5628" s="10">
        <v>36950</v>
      </c>
      <c r="B5628" s="11" t="s">
        <v>97</v>
      </c>
      <c r="C5628" s="11" t="s">
        <v>98</v>
      </c>
      <c r="D5628" s="11" t="s">
        <v>1110</v>
      </c>
      <c r="E5628" s="13" t="s">
        <v>13</v>
      </c>
      <c r="F5628" s="11" t="s">
        <v>71</v>
      </c>
      <c r="G5628" s="11" t="s">
        <v>69</v>
      </c>
      <c r="H5628" s="13">
        <v>100</v>
      </c>
    </row>
    <row r="5629" spans="1:8" x14ac:dyDescent="0.25">
      <c r="A5629" s="10">
        <v>36950</v>
      </c>
      <c r="B5629" s="11" t="s">
        <v>97</v>
      </c>
      <c r="C5629" s="11" t="s">
        <v>98</v>
      </c>
      <c r="D5629" s="11" t="s">
        <v>123</v>
      </c>
      <c r="E5629" s="13" t="s">
        <v>13</v>
      </c>
      <c r="F5629" s="11" t="s">
        <v>14</v>
      </c>
      <c r="G5629" s="11" t="s">
        <v>94</v>
      </c>
      <c r="H5629" s="13">
        <v>649.79999999999995</v>
      </c>
    </row>
    <row r="5630" spans="1:8" x14ac:dyDescent="0.25">
      <c r="A5630" s="10">
        <v>36950</v>
      </c>
      <c r="B5630" s="11" t="s">
        <v>97</v>
      </c>
      <c r="C5630" s="11" t="s">
        <v>98</v>
      </c>
      <c r="D5630" s="11" t="s">
        <v>1105</v>
      </c>
      <c r="E5630" s="13" t="s">
        <v>13</v>
      </c>
      <c r="F5630" s="11" t="s">
        <v>71</v>
      </c>
      <c r="G5630" s="11" t="s">
        <v>230</v>
      </c>
      <c r="H5630" s="13">
        <v>111.3</v>
      </c>
    </row>
    <row r="5631" spans="1:8" x14ac:dyDescent="0.25">
      <c r="A5631" s="10">
        <v>36950</v>
      </c>
      <c r="B5631" s="11" t="s">
        <v>97</v>
      </c>
      <c r="C5631" s="11" t="s">
        <v>67</v>
      </c>
      <c r="D5631" s="11" t="s">
        <v>500</v>
      </c>
      <c r="E5631" s="13" t="s">
        <v>13</v>
      </c>
      <c r="F5631" s="11" t="s">
        <v>19</v>
      </c>
      <c r="G5631" s="11" t="s">
        <v>574</v>
      </c>
      <c r="H5631" s="13">
        <v>100</v>
      </c>
    </row>
    <row r="5632" spans="1:8" x14ac:dyDescent="0.25">
      <c r="A5632" s="10">
        <v>36950</v>
      </c>
      <c r="B5632" s="11" t="s">
        <v>97</v>
      </c>
      <c r="C5632" s="11" t="s">
        <v>67</v>
      </c>
      <c r="D5632" s="11" t="s">
        <v>499</v>
      </c>
      <c r="E5632" s="13" t="s">
        <v>13</v>
      </c>
      <c r="F5632" s="11" t="s">
        <v>11</v>
      </c>
      <c r="G5632" s="11" t="s">
        <v>150</v>
      </c>
      <c r="H5632" s="13">
        <v>403.2</v>
      </c>
    </row>
    <row r="5633" spans="1:8" x14ac:dyDescent="0.25">
      <c r="A5633" s="10">
        <v>36950</v>
      </c>
      <c r="B5633" s="11" t="s">
        <v>97</v>
      </c>
      <c r="C5633" s="11" t="s">
        <v>67</v>
      </c>
      <c r="D5633" s="11" t="s">
        <v>499</v>
      </c>
      <c r="E5633" s="13" t="s">
        <v>13</v>
      </c>
      <c r="F5633" s="11" t="s">
        <v>11</v>
      </c>
      <c r="G5633" s="11" t="s">
        <v>576</v>
      </c>
      <c r="H5633" s="13">
        <v>391.6</v>
      </c>
    </row>
    <row r="5634" spans="1:8" x14ac:dyDescent="0.25">
      <c r="A5634" s="10">
        <v>36950</v>
      </c>
      <c r="B5634" s="11" t="s">
        <v>97</v>
      </c>
      <c r="C5634" s="11" t="s">
        <v>130</v>
      </c>
      <c r="D5634" s="11" t="s">
        <v>288</v>
      </c>
      <c r="E5634" s="13" t="s">
        <v>13</v>
      </c>
      <c r="F5634" s="11" t="s">
        <v>11</v>
      </c>
      <c r="G5634" s="11" t="s">
        <v>576</v>
      </c>
      <c r="H5634" s="13">
        <v>616.70000000000005</v>
      </c>
    </row>
    <row r="5635" spans="1:8" x14ac:dyDescent="0.25">
      <c r="A5635" s="10">
        <v>36950</v>
      </c>
      <c r="B5635" s="11" t="s">
        <v>97</v>
      </c>
      <c r="C5635" s="11" t="s">
        <v>130</v>
      </c>
      <c r="D5635" s="11" t="s">
        <v>466</v>
      </c>
      <c r="E5635" s="13" t="s">
        <v>13</v>
      </c>
      <c r="F5635" s="11" t="s">
        <v>138</v>
      </c>
      <c r="G5635" s="11" t="s">
        <v>585</v>
      </c>
      <c r="H5635" s="13">
        <v>500</v>
      </c>
    </row>
    <row r="5636" spans="1:8" x14ac:dyDescent="0.25">
      <c r="A5636" s="10">
        <v>36950</v>
      </c>
      <c r="B5636" s="11" t="s">
        <v>97</v>
      </c>
      <c r="C5636" s="11" t="s">
        <v>192</v>
      </c>
      <c r="D5636" s="11" t="s">
        <v>193</v>
      </c>
      <c r="E5636" s="13" t="s">
        <v>13</v>
      </c>
      <c r="F5636" s="11" t="s">
        <v>11</v>
      </c>
      <c r="G5636" s="11" t="s">
        <v>150</v>
      </c>
      <c r="H5636" s="13">
        <v>175</v>
      </c>
    </row>
    <row r="5637" spans="1:8" x14ac:dyDescent="0.25">
      <c r="A5637" s="10">
        <v>36981</v>
      </c>
      <c r="B5637" s="11" t="s">
        <v>8</v>
      </c>
      <c r="C5637" s="11" t="s">
        <v>67</v>
      </c>
      <c r="D5637" s="11" t="s">
        <v>1107</v>
      </c>
      <c r="E5637" s="13" t="s">
        <v>13</v>
      </c>
      <c r="F5637" s="11" t="s">
        <v>11</v>
      </c>
      <c r="G5637" s="11" t="s">
        <v>576</v>
      </c>
      <c r="H5637" s="13">
        <v>147.5</v>
      </c>
    </row>
    <row r="5638" spans="1:8" x14ac:dyDescent="0.25">
      <c r="A5638" s="10">
        <v>36981</v>
      </c>
      <c r="B5638" s="11" t="s">
        <v>8</v>
      </c>
      <c r="C5638" s="11" t="s">
        <v>67</v>
      </c>
      <c r="D5638" s="11" t="s">
        <v>455</v>
      </c>
      <c r="E5638" s="13" t="s">
        <v>13</v>
      </c>
      <c r="F5638" s="11" t="s">
        <v>571</v>
      </c>
      <c r="G5638" s="11" t="s">
        <v>364</v>
      </c>
      <c r="H5638" s="13">
        <v>105.3</v>
      </c>
    </row>
    <row r="5639" spans="1:8" x14ac:dyDescent="0.25">
      <c r="A5639" s="10">
        <v>36981</v>
      </c>
      <c r="B5639" s="11" t="s">
        <v>8</v>
      </c>
      <c r="C5639" s="11" t="s">
        <v>67</v>
      </c>
      <c r="D5639" s="11" t="s">
        <v>455</v>
      </c>
      <c r="E5639" s="13" t="s">
        <v>13</v>
      </c>
      <c r="F5639" s="11" t="s">
        <v>19</v>
      </c>
      <c r="G5639" s="11" t="s">
        <v>574</v>
      </c>
      <c r="H5639" s="13">
        <v>115</v>
      </c>
    </row>
    <row r="5640" spans="1:8" x14ac:dyDescent="0.25">
      <c r="A5640" s="10">
        <v>36981</v>
      </c>
      <c r="B5640" s="11" t="s">
        <v>8</v>
      </c>
      <c r="C5640" s="11" t="s">
        <v>67</v>
      </c>
      <c r="D5640" s="11" t="s">
        <v>455</v>
      </c>
      <c r="E5640" s="13" t="s">
        <v>13</v>
      </c>
      <c r="F5640" s="11" t="s">
        <v>126</v>
      </c>
      <c r="G5640" s="11" t="s">
        <v>570</v>
      </c>
      <c r="H5640" s="13">
        <v>315</v>
      </c>
    </row>
    <row r="5641" spans="1:8" x14ac:dyDescent="0.25">
      <c r="A5641" s="10">
        <v>36981</v>
      </c>
      <c r="B5641" s="11" t="s">
        <v>8</v>
      </c>
      <c r="C5641" s="11" t="s">
        <v>67</v>
      </c>
      <c r="D5641" s="11" t="s">
        <v>456</v>
      </c>
      <c r="E5641" s="13" t="s">
        <v>13</v>
      </c>
      <c r="F5641" s="11" t="s">
        <v>11</v>
      </c>
      <c r="G5641" s="11" t="s">
        <v>150</v>
      </c>
      <c r="H5641" s="13">
        <v>962</v>
      </c>
    </row>
    <row r="5642" spans="1:8" x14ac:dyDescent="0.25">
      <c r="A5642" s="10">
        <v>36981</v>
      </c>
      <c r="B5642" s="11" t="s">
        <v>8</v>
      </c>
      <c r="C5642" s="11" t="s">
        <v>67</v>
      </c>
      <c r="D5642" s="11" t="s">
        <v>68</v>
      </c>
      <c r="E5642" s="13" t="s">
        <v>13</v>
      </c>
      <c r="F5642" s="11" t="s">
        <v>161</v>
      </c>
      <c r="G5642" s="11" t="s">
        <v>167</v>
      </c>
      <c r="H5642" s="13">
        <v>100</v>
      </c>
    </row>
    <row r="5643" spans="1:8" x14ac:dyDescent="0.25">
      <c r="A5643" s="10">
        <v>36981</v>
      </c>
      <c r="B5643" s="11" t="s">
        <v>8</v>
      </c>
      <c r="C5643" s="11" t="s">
        <v>67</v>
      </c>
      <c r="D5643" s="11" t="s">
        <v>68</v>
      </c>
      <c r="E5643" s="13" t="s">
        <v>13</v>
      </c>
      <c r="F5643" s="11" t="s">
        <v>19</v>
      </c>
      <c r="G5643" s="11" t="s">
        <v>573</v>
      </c>
      <c r="H5643" s="13">
        <v>4364</v>
      </c>
    </row>
    <row r="5644" spans="1:8" x14ac:dyDescent="0.25">
      <c r="A5644" s="10">
        <v>36981</v>
      </c>
      <c r="B5644" s="11" t="s">
        <v>8</v>
      </c>
      <c r="C5644" s="11" t="s">
        <v>67</v>
      </c>
      <c r="D5644" s="11" t="s">
        <v>68</v>
      </c>
      <c r="E5644" s="13" t="s">
        <v>13</v>
      </c>
      <c r="F5644" s="11" t="s">
        <v>34</v>
      </c>
      <c r="G5644" s="11" t="s">
        <v>36</v>
      </c>
      <c r="H5644" s="13">
        <v>350</v>
      </c>
    </row>
    <row r="5645" spans="1:8" x14ac:dyDescent="0.25">
      <c r="A5645" s="10">
        <v>36981</v>
      </c>
      <c r="B5645" s="11" t="s">
        <v>8</v>
      </c>
      <c r="C5645" s="11" t="s">
        <v>67</v>
      </c>
      <c r="D5645" s="11" t="s">
        <v>68</v>
      </c>
      <c r="E5645" s="13" t="s">
        <v>13</v>
      </c>
      <c r="F5645" s="11" t="s">
        <v>11</v>
      </c>
      <c r="G5645" s="11" t="s">
        <v>576</v>
      </c>
      <c r="H5645" s="13">
        <v>1469.6</v>
      </c>
    </row>
    <row r="5646" spans="1:8" x14ac:dyDescent="0.25">
      <c r="A5646" s="10">
        <v>36981</v>
      </c>
      <c r="B5646" s="11" t="s">
        <v>8</v>
      </c>
      <c r="C5646" s="11" t="s">
        <v>67</v>
      </c>
      <c r="D5646" s="11" t="s">
        <v>468</v>
      </c>
      <c r="E5646" s="13" t="s">
        <v>13</v>
      </c>
      <c r="F5646" s="11" t="s">
        <v>138</v>
      </c>
      <c r="G5646" s="11" t="s">
        <v>139</v>
      </c>
      <c r="H5646" s="13">
        <v>563.70000000000005</v>
      </c>
    </row>
    <row r="5647" spans="1:8" x14ac:dyDescent="0.25">
      <c r="A5647" s="10">
        <v>36981</v>
      </c>
      <c r="B5647" s="11" t="s">
        <v>8</v>
      </c>
      <c r="C5647" s="11" t="s">
        <v>67</v>
      </c>
      <c r="D5647" s="11" t="s">
        <v>1104</v>
      </c>
      <c r="E5647" s="13" t="s">
        <v>13</v>
      </c>
      <c r="F5647" s="11" t="s">
        <v>11</v>
      </c>
      <c r="G5647" s="11" t="s">
        <v>576</v>
      </c>
      <c r="H5647" s="13">
        <v>100</v>
      </c>
    </row>
    <row r="5648" spans="1:8" x14ac:dyDescent="0.25">
      <c r="A5648" s="10">
        <v>36981</v>
      </c>
      <c r="B5648" s="11" t="s">
        <v>8</v>
      </c>
      <c r="C5648" s="11" t="s">
        <v>67</v>
      </c>
      <c r="D5648" s="11" t="s">
        <v>457</v>
      </c>
      <c r="E5648" s="13" t="s">
        <v>13</v>
      </c>
      <c r="F5648" s="11" t="s">
        <v>126</v>
      </c>
      <c r="G5648" s="11" t="s">
        <v>570</v>
      </c>
      <c r="H5648" s="13">
        <v>475</v>
      </c>
    </row>
    <row r="5649" spans="1:8" x14ac:dyDescent="0.25">
      <c r="A5649" s="10">
        <v>36981</v>
      </c>
      <c r="B5649" s="11" t="s">
        <v>8</v>
      </c>
      <c r="C5649" s="11" t="s">
        <v>67</v>
      </c>
      <c r="D5649" s="11" t="s">
        <v>501</v>
      </c>
      <c r="E5649" s="13" t="s">
        <v>13</v>
      </c>
      <c r="F5649" s="11" t="s">
        <v>11</v>
      </c>
      <c r="G5649" s="11" t="s">
        <v>576</v>
      </c>
      <c r="H5649" s="13">
        <v>160</v>
      </c>
    </row>
    <row r="5650" spans="1:8" x14ac:dyDescent="0.25">
      <c r="A5650" s="10">
        <v>36981</v>
      </c>
      <c r="B5650" s="11" t="s">
        <v>8</v>
      </c>
      <c r="C5650" s="11" t="s">
        <v>67</v>
      </c>
      <c r="D5650" s="11" t="s">
        <v>328</v>
      </c>
      <c r="E5650" s="13" t="s">
        <v>13</v>
      </c>
      <c r="F5650" s="11" t="s">
        <v>71</v>
      </c>
      <c r="G5650" s="11" t="s">
        <v>69</v>
      </c>
      <c r="H5650" s="13">
        <v>814.4</v>
      </c>
    </row>
    <row r="5651" spans="1:8" x14ac:dyDescent="0.25">
      <c r="A5651" s="10">
        <v>36981</v>
      </c>
      <c r="B5651" s="11" t="s">
        <v>8</v>
      </c>
      <c r="C5651" s="11" t="s">
        <v>67</v>
      </c>
      <c r="D5651" s="11" t="s">
        <v>328</v>
      </c>
      <c r="E5651" s="13" t="s">
        <v>13</v>
      </c>
      <c r="F5651" s="11" t="s">
        <v>161</v>
      </c>
      <c r="G5651" s="11" t="s">
        <v>581</v>
      </c>
      <c r="H5651" s="13">
        <v>224</v>
      </c>
    </row>
    <row r="5652" spans="1:8" x14ac:dyDescent="0.25">
      <c r="A5652" s="10">
        <v>36981</v>
      </c>
      <c r="B5652" s="11" t="s">
        <v>8</v>
      </c>
      <c r="C5652" s="11" t="s">
        <v>67</v>
      </c>
      <c r="D5652" s="11" t="s">
        <v>328</v>
      </c>
      <c r="E5652" s="13" t="s">
        <v>13</v>
      </c>
      <c r="F5652" s="11" t="s">
        <v>161</v>
      </c>
      <c r="G5652" s="11" t="s">
        <v>167</v>
      </c>
      <c r="H5652" s="13">
        <v>500</v>
      </c>
    </row>
    <row r="5653" spans="1:8" x14ac:dyDescent="0.25">
      <c r="A5653" s="10">
        <v>36981</v>
      </c>
      <c r="B5653" s="11" t="s">
        <v>8</v>
      </c>
      <c r="C5653" s="11" t="s">
        <v>67</v>
      </c>
      <c r="D5653" s="11" t="s">
        <v>328</v>
      </c>
      <c r="E5653" s="13" t="s">
        <v>13</v>
      </c>
      <c r="F5653" s="11" t="s">
        <v>571</v>
      </c>
      <c r="G5653" s="11" t="s">
        <v>133</v>
      </c>
      <c r="H5653" s="13">
        <v>200</v>
      </c>
    </row>
    <row r="5654" spans="1:8" x14ac:dyDescent="0.25">
      <c r="A5654" s="10">
        <v>36981</v>
      </c>
      <c r="B5654" s="11" t="s">
        <v>8</v>
      </c>
      <c r="C5654" s="11" t="s">
        <v>67</v>
      </c>
      <c r="D5654" s="11" t="s">
        <v>328</v>
      </c>
      <c r="E5654" s="13" t="s">
        <v>13</v>
      </c>
      <c r="F5654" s="11" t="s">
        <v>571</v>
      </c>
      <c r="G5654" s="11" t="s">
        <v>572</v>
      </c>
      <c r="H5654" s="13">
        <v>338.1</v>
      </c>
    </row>
    <row r="5655" spans="1:8" x14ac:dyDescent="0.25">
      <c r="A5655" s="10">
        <v>36981</v>
      </c>
      <c r="B5655" s="11" t="s">
        <v>8</v>
      </c>
      <c r="C5655" s="11" t="s">
        <v>67</v>
      </c>
      <c r="D5655" s="11" t="s">
        <v>328</v>
      </c>
      <c r="E5655" s="13" t="s">
        <v>13</v>
      </c>
      <c r="F5655" s="11" t="s">
        <v>19</v>
      </c>
      <c r="G5655" s="11" t="s">
        <v>573</v>
      </c>
      <c r="H5655" s="13">
        <v>3593.7</v>
      </c>
    </row>
    <row r="5656" spans="1:8" x14ac:dyDescent="0.25">
      <c r="A5656" s="10">
        <v>36981</v>
      </c>
      <c r="B5656" s="11" t="s">
        <v>8</v>
      </c>
      <c r="C5656" s="11" t="s">
        <v>67</v>
      </c>
      <c r="D5656" s="11" t="s">
        <v>328</v>
      </c>
      <c r="E5656" s="13" t="s">
        <v>13</v>
      </c>
      <c r="F5656" s="11" t="s">
        <v>19</v>
      </c>
      <c r="G5656" s="11" t="s">
        <v>574</v>
      </c>
      <c r="H5656" s="13">
        <v>1550</v>
      </c>
    </row>
    <row r="5657" spans="1:8" x14ac:dyDescent="0.25">
      <c r="A5657" s="10">
        <v>36981</v>
      </c>
      <c r="B5657" s="11" t="s">
        <v>8</v>
      </c>
      <c r="C5657" s="11" t="s">
        <v>67</v>
      </c>
      <c r="D5657" s="11" t="s">
        <v>328</v>
      </c>
      <c r="E5657" s="13" t="s">
        <v>13</v>
      </c>
      <c r="F5657" s="11" t="s">
        <v>19</v>
      </c>
      <c r="G5657" s="11" t="s">
        <v>21</v>
      </c>
      <c r="H5657" s="13">
        <v>110</v>
      </c>
    </row>
    <row r="5658" spans="1:8" x14ac:dyDescent="0.25">
      <c r="A5658" s="10">
        <v>36981</v>
      </c>
      <c r="B5658" s="11" t="s">
        <v>8</v>
      </c>
      <c r="C5658" s="11" t="s">
        <v>67</v>
      </c>
      <c r="D5658" s="11" t="s">
        <v>328</v>
      </c>
      <c r="E5658" s="13" t="s">
        <v>13</v>
      </c>
      <c r="F5658" s="11" t="s">
        <v>591</v>
      </c>
      <c r="G5658" s="11" t="s">
        <v>608</v>
      </c>
      <c r="H5658" s="13">
        <v>225</v>
      </c>
    </row>
    <row r="5659" spans="1:8" x14ac:dyDescent="0.25">
      <c r="A5659" s="10">
        <v>36981</v>
      </c>
      <c r="B5659" s="11" t="s">
        <v>8</v>
      </c>
      <c r="C5659" s="11" t="s">
        <v>67</v>
      </c>
      <c r="D5659" s="11" t="s">
        <v>328</v>
      </c>
      <c r="E5659" s="13" t="s">
        <v>13</v>
      </c>
      <c r="F5659" s="11" t="s">
        <v>34</v>
      </c>
      <c r="G5659" s="11" t="s">
        <v>36</v>
      </c>
      <c r="H5659" s="13">
        <v>300</v>
      </c>
    </row>
    <row r="5660" spans="1:8" x14ac:dyDescent="0.25">
      <c r="A5660" s="10">
        <v>36981</v>
      </c>
      <c r="B5660" s="11" t="s">
        <v>8</v>
      </c>
      <c r="C5660" s="11" t="s">
        <v>67</v>
      </c>
      <c r="D5660" s="11" t="s">
        <v>328</v>
      </c>
      <c r="E5660" s="13" t="s">
        <v>13</v>
      </c>
      <c r="F5660" s="11" t="s">
        <v>14</v>
      </c>
      <c r="G5660" s="11" t="s">
        <v>597</v>
      </c>
      <c r="H5660" s="13">
        <v>170</v>
      </c>
    </row>
    <row r="5661" spans="1:8" x14ac:dyDescent="0.25">
      <c r="A5661" s="10">
        <v>36981</v>
      </c>
      <c r="B5661" s="11" t="s">
        <v>8</v>
      </c>
      <c r="C5661" s="11" t="s">
        <v>67</v>
      </c>
      <c r="D5661" s="11" t="s">
        <v>328</v>
      </c>
      <c r="E5661" s="13" t="s">
        <v>13</v>
      </c>
      <c r="F5661" s="11" t="s">
        <v>11</v>
      </c>
      <c r="G5661" s="11" t="s">
        <v>150</v>
      </c>
      <c r="H5661" s="13">
        <v>558</v>
      </c>
    </row>
    <row r="5662" spans="1:8" x14ac:dyDescent="0.25">
      <c r="A5662" s="10">
        <v>36981</v>
      </c>
      <c r="B5662" s="11" t="s">
        <v>8</v>
      </c>
      <c r="C5662" s="11" t="s">
        <v>67</v>
      </c>
      <c r="D5662" s="11" t="s">
        <v>328</v>
      </c>
      <c r="E5662" s="13" t="s">
        <v>13</v>
      </c>
      <c r="F5662" s="11" t="s">
        <v>11</v>
      </c>
      <c r="G5662" s="11" t="s">
        <v>576</v>
      </c>
      <c r="H5662" s="13">
        <v>1417.1</v>
      </c>
    </row>
    <row r="5663" spans="1:8" x14ac:dyDescent="0.25">
      <c r="A5663" s="10">
        <v>36981</v>
      </c>
      <c r="B5663" s="11" t="s">
        <v>8</v>
      </c>
      <c r="C5663" s="11" t="s">
        <v>67</v>
      </c>
      <c r="D5663" s="11" t="s">
        <v>328</v>
      </c>
      <c r="E5663" s="13" t="s">
        <v>13</v>
      </c>
      <c r="F5663" s="11" t="s">
        <v>126</v>
      </c>
      <c r="G5663" s="11" t="s">
        <v>570</v>
      </c>
      <c r="H5663" s="13">
        <v>175</v>
      </c>
    </row>
    <row r="5664" spans="1:8" x14ac:dyDescent="0.25">
      <c r="A5664" s="10">
        <v>36981</v>
      </c>
      <c r="B5664" s="11" t="s">
        <v>8</v>
      </c>
      <c r="C5664" s="11" t="s">
        <v>9</v>
      </c>
      <c r="D5664" s="11" t="s">
        <v>251</v>
      </c>
      <c r="E5664" s="13" t="s">
        <v>13</v>
      </c>
      <c r="F5664" s="11" t="s">
        <v>11</v>
      </c>
      <c r="G5664" s="11" t="s">
        <v>150</v>
      </c>
      <c r="H5664" s="13">
        <v>426.6</v>
      </c>
    </row>
    <row r="5665" spans="1:8" x14ac:dyDescent="0.25">
      <c r="A5665" s="10">
        <v>36981</v>
      </c>
      <c r="B5665" s="11" t="s">
        <v>8</v>
      </c>
      <c r="C5665" s="11" t="s">
        <v>9</v>
      </c>
      <c r="D5665" s="11" t="s">
        <v>251</v>
      </c>
      <c r="E5665" s="13" t="s">
        <v>13</v>
      </c>
      <c r="F5665" s="11" t="s">
        <v>11</v>
      </c>
      <c r="G5665" s="11" t="s">
        <v>576</v>
      </c>
      <c r="H5665" s="13">
        <v>300</v>
      </c>
    </row>
    <row r="5666" spans="1:8" x14ac:dyDescent="0.25">
      <c r="A5666" s="10">
        <v>36981</v>
      </c>
      <c r="B5666" s="11" t="s">
        <v>8</v>
      </c>
      <c r="C5666" s="11" t="s">
        <v>9</v>
      </c>
      <c r="D5666" s="11" t="s">
        <v>153</v>
      </c>
      <c r="E5666" s="13" t="s">
        <v>13</v>
      </c>
      <c r="F5666" s="11" t="s">
        <v>71</v>
      </c>
      <c r="G5666" s="11" t="s">
        <v>575</v>
      </c>
      <c r="H5666" s="13">
        <v>186.5</v>
      </c>
    </row>
    <row r="5667" spans="1:8" x14ac:dyDescent="0.25">
      <c r="A5667" s="10">
        <v>36981</v>
      </c>
      <c r="B5667" s="11" t="s">
        <v>8</v>
      </c>
      <c r="C5667" s="11" t="s">
        <v>9</v>
      </c>
      <c r="D5667" s="11" t="s">
        <v>153</v>
      </c>
      <c r="E5667" s="13" t="s">
        <v>13</v>
      </c>
      <c r="F5667" s="11" t="s">
        <v>71</v>
      </c>
      <c r="G5667" s="11" t="s">
        <v>69</v>
      </c>
      <c r="H5667" s="13">
        <v>580</v>
      </c>
    </row>
    <row r="5668" spans="1:8" x14ac:dyDescent="0.25">
      <c r="A5668" s="10">
        <v>36981</v>
      </c>
      <c r="B5668" s="11" t="s">
        <v>8</v>
      </c>
      <c r="C5668" s="11" t="s">
        <v>9</v>
      </c>
      <c r="D5668" s="11" t="s">
        <v>153</v>
      </c>
      <c r="E5668" s="13" t="s">
        <v>13</v>
      </c>
      <c r="F5668" s="11" t="s">
        <v>71</v>
      </c>
      <c r="G5668" s="11" t="s">
        <v>230</v>
      </c>
      <c r="H5668" s="13">
        <v>2070</v>
      </c>
    </row>
    <row r="5669" spans="1:8" x14ac:dyDescent="0.25">
      <c r="A5669" s="10">
        <v>36981</v>
      </c>
      <c r="B5669" s="11" t="s">
        <v>8</v>
      </c>
      <c r="C5669" s="11" t="s">
        <v>9</v>
      </c>
      <c r="D5669" s="11" t="s">
        <v>153</v>
      </c>
      <c r="E5669" s="13" t="s">
        <v>13</v>
      </c>
      <c r="F5669" s="11" t="s">
        <v>71</v>
      </c>
      <c r="G5669" s="11" t="s">
        <v>200</v>
      </c>
      <c r="H5669" s="13">
        <v>100</v>
      </c>
    </row>
    <row r="5670" spans="1:8" x14ac:dyDescent="0.25">
      <c r="A5670" s="10">
        <v>36981</v>
      </c>
      <c r="B5670" s="11" t="s">
        <v>8</v>
      </c>
      <c r="C5670" s="11" t="s">
        <v>9</v>
      </c>
      <c r="D5670" s="11" t="s">
        <v>153</v>
      </c>
      <c r="E5670" s="13" t="s">
        <v>13</v>
      </c>
      <c r="F5670" s="11" t="s">
        <v>71</v>
      </c>
      <c r="G5670" s="11" t="s">
        <v>117</v>
      </c>
      <c r="H5670" s="13">
        <v>349</v>
      </c>
    </row>
    <row r="5671" spans="1:8" x14ac:dyDescent="0.25">
      <c r="A5671" s="10">
        <v>36981</v>
      </c>
      <c r="B5671" s="11" t="s">
        <v>8</v>
      </c>
      <c r="C5671" s="11" t="s">
        <v>9</v>
      </c>
      <c r="D5671" s="11" t="s">
        <v>153</v>
      </c>
      <c r="E5671" s="13" t="s">
        <v>13</v>
      </c>
      <c r="F5671" s="11" t="s">
        <v>161</v>
      </c>
      <c r="G5671" s="11" t="s">
        <v>162</v>
      </c>
      <c r="H5671" s="13">
        <v>367.5</v>
      </c>
    </row>
    <row r="5672" spans="1:8" x14ac:dyDescent="0.25">
      <c r="A5672" s="10">
        <v>36981</v>
      </c>
      <c r="B5672" s="11" t="s">
        <v>8</v>
      </c>
      <c r="C5672" s="11" t="s">
        <v>9</v>
      </c>
      <c r="D5672" s="11" t="s">
        <v>153</v>
      </c>
      <c r="E5672" s="13" t="s">
        <v>13</v>
      </c>
      <c r="F5672" s="11" t="s">
        <v>161</v>
      </c>
      <c r="G5672" s="11" t="s">
        <v>167</v>
      </c>
      <c r="H5672" s="13">
        <v>264.89999999999998</v>
      </c>
    </row>
    <row r="5673" spans="1:8" x14ac:dyDescent="0.25">
      <c r="A5673" s="10">
        <v>36981</v>
      </c>
      <c r="B5673" s="11" t="s">
        <v>8</v>
      </c>
      <c r="C5673" s="11" t="s">
        <v>9</v>
      </c>
      <c r="D5673" s="11" t="s">
        <v>153</v>
      </c>
      <c r="E5673" s="13" t="s">
        <v>13</v>
      </c>
      <c r="F5673" s="11" t="s">
        <v>571</v>
      </c>
      <c r="G5673" s="11" t="s">
        <v>364</v>
      </c>
      <c r="H5673" s="13">
        <v>285</v>
      </c>
    </row>
    <row r="5674" spans="1:8" x14ac:dyDescent="0.25">
      <c r="A5674" s="10">
        <v>36981</v>
      </c>
      <c r="B5674" s="11" t="s">
        <v>8</v>
      </c>
      <c r="C5674" s="11" t="s">
        <v>9</v>
      </c>
      <c r="D5674" s="11" t="s">
        <v>153</v>
      </c>
      <c r="E5674" s="13" t="s">
        <v>13</v>
      </c>
      <c r="F5674" s="11" t="s">
        <v>138</v>
      </c>
      <c r="G5674" s="11" t="s">
        <v>205</v>
      </c>
      <c r="H5674" s="13">
        <v>399.9</v>
      </c>
    </row>
    <row r="5675" spans="1:8" x14ac:dyDescent="0.25">
      <c r="A5675" s="10">
        <v>36981</v>
      </c>
      <c r="B5675" s="11" t="s">
        <v>8</v>
      </c>
      <c r="C5675" s="11" t="s">
        <v>9</v>
      </c>
      <c r="D5675" s="11" t="s">
        <v>153</v>
      </c>
      <c r="E5675" s="13" t="s">
        <v>13</v>
      </c>
      <c r="F5675" s="11" t="s">
        <v>248</v>
      </c>
      <c r="G5675" s="11" t="s">
        <v>43</v>
      </c>
      <c r="H5675" s="13">
        <v>205</v>
      </c>
    </row>
    <row r="5676" spans="1:8" x14ac:dyDescent="0.25">
      <c r="A5676" s="10">
        <v>36981</v>
      </c>
      <c r="B5676" s="11" t="s">
        <v>8</v>
      </c>
      <c r="C5676" s="11" t="s">
        <v>9</v>
      </c>
      <c r="D5676" s="11" t="s">
        <v>153</v>
      </c>
      <c r="E5676" s="13" t="s">
        <v>13</v>
      </c>
      <c r="F5676" s="11" t="s">
        <v>19</v>
      </c>
      <c r="G5676" s="11" t="s">
        <v>589</v>
      </c>
      <c r="H5676" s="13">
        <v>200</v>
      </c>
    </row>
    <row r="5677" spans="1:8" x14ac:dyDescent="0.25">
      <c r="A5677" s="10">
        <v>36981</v>
      </c>
      <c r="B5677" s="11" t="s">
        <v>8</v>
      </c>
      <c r="C5677" s="11" t="s">
        <v>9</v>
      </c>
      <c r="D5677" s="11" t="s">
        <v>153</v>
      </c>
      <c r="E5677" s="13" t="s">
        <v>13</v>
      </c>
      <c r="F5677" s="11" t="s">
        <v>19</v>
      </c>
      <c r="G5677" s="11" t="s">
        <v>573</v>
      </c>
      <c r="H5677" s="13">
        <v>968</v>
      </c>
    </row>
    <row r="5678" spans="1:8" x14ac:dyDescent="0.25">
      <c r="A5678" s="10">
        <v>36981</v>
      </c>
      <c r="B5678" s="11" t="s">
        <v>8</v>
      </c>
      <c r="C5678" s="11" t="s">
        <v>9</v>
      </c>
      <c r="D5678" s="11" t="s">
        <v>153</v>
      </c>
      <c r="E5678" s="13" t="s">
        <v>13</v>
      </c>
      <c r="F5678" s="11" t="s">
        <v>42</v>
      </c>
      <c r="G5678" s="11" t="s">
        <v>595</v>
      </c>
      <c r="H5678" s="13">
        <v>135</v>
      </c>
    </row>
    <row r="5679" spans="1:8" x14ac:dyDescent="0.25">
      <c r="A5679" s="10">
        <v>36981</v>
      </c>
      <c r="B5679" s="11" t="s">
        <v>8</v>
      </c>
      <c r="C5679" s="11" t="s">
        <v>9</v>
      </c>
      <c r="D5679" s="11" t="s">
        <v>153</v>
      </c>
      <c r="E5679" s="13" t="s">
        <v>13</v>
      </c>
      <c r="F5679" s="11" t="s">
        <v>14</v>
      </c>
      <c r="G5679" s="11" t="s">
        <v>94</v>
      </c>
      <c r="H5679" s="13">
        <v>330</v>
      </c>
    </row>
    <row r="5680" spans="1:8" x14ac:dyDescent="0.25">
      <c r="A5680" s="10">
        <v>36981</v>
      </c>
      <c r="B5680" s="11" t="s">
        <v>8</v>
      </c>
      <c r="C5680" s="11" t="s">
        <v>9</v>
      </c>
      <c r="D5680" s="11" t="s">
        <v>153</v>
      </c>
      <c r="E5680" s="13" t="s">
        <v>13</v>
      </c>
      <c r="F5680" s="11" t="s">
        <v>14</v>
      </c>
      <c r="G5680" s="11" t="s">
        <v>596</v>
      </c>
      <c r="H5680" s="13">
        <v>149</v>
      </c>
    </row>
    <row r="5681" spans="1:8" x14ac:dyDescent="0.25">
      <c r="A5681" s="10">
        <v>36981</v>
      </c>
      <c r="B5681" s="11" t="s">
        <v>8</v>
      </c>
      <c r="C5681" s="11" t="s">
        <v>9</v>
      </c>
      <c r="D5681" s="11" t="s">
        <v>153</v>
      </c>
      <c r="E5681" s="13" t="s">
        <v>13</v>
      </c>
      <c r="F5681" s="11" t="s">
        <v>11</v>
      </c>
      <c r="G5681" s="11" t="s">
        <v>150</v>
      </c>
      <c r="H5681" s="13">
        <v>2158.4</v>
      </c>
    </row>
    <row r="5682" spans="1:8" x14ac:dyDescent="0.25">
      <c r="A5682" s="10">
        <v>36981</v>
      </c>
      <c r="B5682" s="11" t="s">
        <v>8</v>
      </c>
      <c r="C5682" s="11" t="s">
        <v>9</v>
      </c>
      <c r="D5682" s="11" t="s">
        <v>153</v>
      </c>
      <c r="E5682" s="13" t="s">
        <v>13</v>
      </c>
      <c r="F5682" s="11" t="s">
        <v>11</v>
      </c>
      <c r="G5682" s="11" t="s">
        <v>576</v>
      </c>
      <c r="H5682" s="13">
        <v>2130</v>
      </c>
    </row>
    <row r="5683" spans="1:8" x14ac:dyDescent="0.25">
      <c r="A5683" s="10">
        <v>36981</v>
      </c>
      <c r="B5683" s="11" t="s">
        <v>8</v>
      </c>
      <c r="C5683" s="11" t="s">
        <v>9</v>
      </c>
      <c r="D5683" s="11" t="s">
        <v>153</v>
      </c>
      <c r="E5683" s="13" t="s">
        <v>13</v>
      </c>
      <c r="F5683" s="11" t="s">
        <v>126</v>
      </c>
      <c r="G5683" s="11" t="s">
        <v>570</v>
      </c>
      <c r="H5683" s="13">
        <v>225</v>
      </c>
    </row>
    <row r="5684" spans="1:8" x14ac:dyDescent="0.25">
      <c r="A5684" s="10">
        <v>36981</v>
      </c>
      <c r="B5684" s="11" t="s">
        <v>8</v>
      </c>
      <c r="C5684" s="11" t="s">
        <v>9</v>
      </c>
      <c r="D5684" s="11" t="s">
        <v>10</v>
      </c>
      <c r="E5684" s="13" t="s">
        <v>89</v>
      </c>
      <c r="F5684" s="11" t="s">
        <v>90</v>
      </c>
      <c r="G5684" s="11" t="s">
        <v>90</v>
      </c>
      <c r="H5684" s="13">
        <v>3162.7</v>
      </c>
    </row>
    <row r="5685" spans="1:8" x14ac:dyDescent="0.25">
      <c r="A5685" s="10">
        <v>36981</v>
      </c>
      <c r="B5685" s="11" t="s">
        <v>8</v>
      </c>
      <c r="C5685" s="11" t="s">
        <v>9</v>
      </c>
      <c r="D5685" s="11" t="s">
        <v>10</v>
      </c>
      <c r="E5685" s="13" t="s">
        <v>89</v>
      </c>
      <c r="F5685" s="11" t="s">
        <v>102</v>
      </c>
      <c r="G5685" s="11" t="s">
        <v>106</v>
      </c>
      <c r="H5685" s="13">
        <v>5568.1</v>
      </c>
    </row>
    <row r="5686" spans="1:8" x14ac:dyDescent="0.25">
      <c r="A5686" s="10">
        <v>36981</v>
      </c>
      <c r="B5686" s="11" t="s">
        <v>8</v>
      </c>
      <c r="C5686" s="11" t="s">
        <v>9</v>
      </c>
      <c r="D5686" s="11" t="s">
        <v>10</v>
      </c>
      <c r="E5686" s="13" t="s">
        <v>89</v>
      </c>
      <c r="F5686" s="11" t="s">
        <v>102</v>
      </c>
      <c r="G5686" s="11" t="s">
        <v>103</v>
      </c>
      <c r="H5686" s="13">
        <v>4246.2</v>
      </c>
    </row>
    <row r="5687" spans="1:8" x14ac:dyDescent="0.25">
      <c r="A5687" s="10">
        <v>36981</v>
      </c>
      <c r="B5687" s="11" t="s">
        <v>8</v>
      </c>
      <c r="C5687" s="11" t="s">
        <v>9</v>
      </c>
      <c r="D5687" s="11" t="s">
        <v>10</v>
      </c>
      <c r="E5687" s="13" t="s">
        <v>89</v>
      </c>
      <c r="F5687" s="11" t="s">
        <v>577</v>
      </c>
      <c r="G5687" s="11" t="s">
        <v>1106</v>
      </c>
      <c r="H5687" s="13">
        <v>548</v>
      </c>
    </row>
    <row r="5688" spans="1:8" x14ac:dyDescent="0.25">
      <c r="A5688" s="10">
        <v>36981</v>
      </c>
      <c r="B5688" s="11" t="s">
        <v>8</v>
      </c>
      <c r="C5688" s="11" t="s">
        <v>9</v>
      </c>
      <c r="D5688" s="11" t="s">
        <v>10</v>
      </c>
      <c r="E5688" s="13" t="s">
        <v>89</v>
      </c>
      <c r="F5688" s="11" t="s">
        <v>577</v>
      </c>
      <c r="G5688" s="11" t="s">
        <v>578</v>
      </c>
      <c r="H5688" s="13">
        <v>2288</v>
      </c>
    </row>
    <row r="5689" spans="1:8" x14ac:dyDescent="0.25">
      <c r="A5689" s="10">
        <v>36981</v>
      </c>
      <c r="B5689" s="11" t="s">
        <v>8</v>
      </c>
      <c r="C5689" s="11" t="s">
        <v>9</v>
      </c>
      <c r="D5689" s="11" t="s">
        <v>10</v>
      </c>
      <c r="E5689" s="13" t="s">
        <v>89</v>
      </c>
      <c r="F5689" s="11" t="s">
        <v>577</v>
      </c>
      <c r="G5689" s="11" t="s">
        <v>569</v>
      </c>
      <c r="H5689" s="13">
        <v>100</v>
      </c>
    </row>
    <row r="5690" spans="1:8" x14ac:dyDescent="0.25">
      <c r="A5690" s="10">
        <v>36981</v>
      </c>
      <c r="B5690" s="11" t="s">
        <v>8</v>
      </c>
      <c r="C5690" s="11" t="s">
        <v>9</v>
      </c>
      <c r="D5690" s="11" t="s">
        <v>10</v>
      </c>
      <c r="E5690" s="13" t="s">
        <v>13</v>
      </c>
      <c r="F5690" s="11" t="s">
        <v>29</v>
      </c>
      <c r="G5690" s="11" t="s">
        <v>30</v>
      </c>
      <c r="H5690" s="13">
        <v>6964.7</v>
      </c>
    </row>
    <row r="5691" spans="1:8" x14ac:dyDescent="0.25">
      <c r="A5691" s="10">
        <v>36981</v>
      </c>
      <c r="B5691" s="11" t="s">
        <v>8</v>
      </c>
      <c r="C5691" s="11" t="s">
        <v>9</v>
      </c>
      <c r="D5691" s="11" t="s">
        <v>10</v>
      </c>
      <c r="E5691" s="13" t="s">
        <v>13</v>
      </c>
      <c r="F5691" s="11" t="s">
        <v>29</v>
      </c>
      <c r="G5691" s="11" t="s">
        <v>607</v>
      </c>
      <c r="H5691" s="13">
        <v>252.3</v>
      </c>
    </row>
    <row r="5692" spans="1:8" x14ac:dyDescent="0.25">
      <c r="A5692" s="10">
        <v>36981</v>
      </c>
      <c r="B5692" s="11" t="s">
        <v>8</v>
      </c>
      <c r="C5692" s="11" t="s">
        <v>9</v>
      </c>
      <c r="D5692" s="11" t="s">
        <v>10</v>
      </c>
      <c r="E5692" s="13" t="s">
        <v>13</v>
      </c>
      <c r="F5692" s="11" t="s">
        <v>71</v>
      </c>
      <c r="G5692" s="11" t="s">
        <v>580</v>
      </c>
      <c r="H5692" s="13">
        <v>6539</v>
      </c>
    </row>
    <row r="5693" spans="1:8" x14ac:dyDescent="0.25">
      <c r="A5693" s="10">
        <v>36981</v>
      </c>
      <c r="B5693" s="11" t="s">
        <v>8</v>
      </c>
      <c r="C5693" s="11" t="s">
        <v>9</v>
      </c>
      <c r="D5693" s="11" t="s">
        <v>10</v>
      </c>
      <c r="E5693" s="13" t="s">
        <v>13</v>
      </c>
      <c r="F5693" s="11" t="s">
        <v>71</v>
      </c>
      <c r="G5693" s="11" t="s">
        <v>575</v>
      </c>
      <c r="H5693" s="13">
        <v>4123.5</v>
      </c>
    </row>
    <row r="5694" spans="1:8" x14ac:dyDescent="0.25">
      <c r="A5694" s="10">
        <v>36981</v>
      </c>
      <c r="B5694" s="11" t="s">
        <v>8</v>
      </c>
      <c r="C5694" s="11" t="s">
        <v>9</v>
      </c>
      <c r="D5694" s="11" t="s">
        <v>10</v>
      </c>
      <c r="E5694" s="13" t="s">
        <v>13</v>
      </c>
      <c r="F5694" s="11" t="s">
        <v>71</v>
      </c>
      <c r="G5694" s="11" t="s">
        <v>69</v>
      </c>
      <c r="H5694" s="13">
        <v>8359.5</v>
      </c>
    </row>
    <row r="5695" spans="1:8" x14ac:dyDescent="0.25">
      <c r="A5695" s="10">
        <v>36981</v>
      </c>
      <c r="B5695" s="11" t="s">
        <v>8</v>
      </c>
      <c r="C5695" s="11" t="s">
        <v>9</v>
      </c>
      <c r="D5695" s="11" t="s">
        <v>10</v>
      </c>
      <c r="E5695" s="13" t="s">
        <v>13</v>
      </c>
      <c r="F5695" s="11" t="s">
        <v>71</v>
      </c>
      <c r="G5695" s="11" t="s">
        <v>230</v>
      </c>
      <c r="H5695" s="13">
        <v>1263.7</v>
      </c>
    </row>
    <row r="5696" spans="1:8" x14ac:dyDescent="0.25">
      <c r="A5696" s="10">
        <v>36981</v>
      </c>
      <c r="B5696" s="11" t="s">
        <v>8</v>
      </c>
      <c r="C5696" s="11" t="s">
        <v>9</v>
      </c>
      <c r="D5696" s="11" t="s">
        <v>10</v>
      </c>
      <c r="E5696" s="13" t="s">
        <v>13</v>
      </c>
      <c r="F5696" s="11" t="s">
        <v>71</v>
      </c>
      <c r="G5696" s="11" t="s">
        <v>200</v>
      </c>
      <c r="H5696" s="13">
        <v>3770.5</v>
      </c>
    </row>
    <row r="5697" spans="1:8" x14ac:dyDescent="0.25">
      <c r="A5697" s="10">
        <v>36981</v>
      </c>
      <c r="B5697" s="11" t="s">
        <v>8</v>
      </c>
      <c r="C5697" s="11" t="s">
        <v>9</v>
      </c>
      <c r="D5697" s="11" t="s">
        <v>10</v>
      </c>
      <c r="E5697" s="13" t="s">
        <v>13</v>
      </c>
      <c r="F5697" s="11" t="s">
        <v>71</v>
      </c>
      <c r="G5697" s="11" t="s">
        <v>117</v>
      </c>
      <c r="H5697" s="13">
        <v>3539</v>
      </c>
    </row>
    <row r="5698" spans="1:8" x14ac:dyDescent="0.25">
      <c r="A5698" s="10">
        <v>36981</v>
      </c>
      <c r="B5698" s="11" t="s">
        <v>8</v>
      </c>
      <c r="C5698" s="11" t="s">
        <v>9</v>
      </c>
      <c r="D5698" s="11" t="s">
        <v>10</v>
      </c>
      <c r="E5698" s="13" t="s">
        <v>13</v>
      </c>
      <c r="F5698" s="11" t="s">
        <v>161</v>
      </c>
      <c r="G5698" s="11" t="s">
        <v>581</v>
      </c>
      <c r="H5698" s="13">
        <v>2575</v>
      </c>
    </row>
    <row r="5699" spans="1:8" x14ac:dyDescent="0.25">
      <c r="A5699" s="10">
        <v>36981</v>
      </c>
      <c r="B5699" s="11" t="s">
        <v>8</v>
      </c>
      <c r="C5699" s="11" t="s">
        <v>9</v>
      </c>
      <c r="D5699" s="11" t="s">
        <v>10</v>
      </c>
      <c r="E5699" s="13" t="s">
        <v>13</v>
      </c>
      <c r="F5699" s="11" t="s">
        <v>161</v>
      </c>
      <c r="G5699" s="11" t="s">
        <v>162</v>
      </c>
      <c r="H5699" s="13">
        <v>2592.1999999999998</v>
      </c>
    </row>
    <row r="5700" spans="1:8" x14ac:dyDescent="0.25">
      <c r="A5700" s="10">
        <v>36981</v>
      </c>
      <c r="B5700" s="11" t="s">
        <v>8</v>
      </c>
      <c r="C5700" s="11" t="s">
        <v>9</v>
      </c>
      <c r="D5700" s="11" t="s">
        <v>10</v>
      </c>
      <c r="E5700" s="13" t="s">
        <v>13</v>
      </c>
      <c r="F5700" s="11" t="s">
        <v>161</v>
      </c>
      <c r="G5700" s="11" t="s">
        <v>582</v>
      </c>
      <c r="H5700" s="13">
        <v>2693.3</v>
      </c>
    </row>
    <row r="5701" spans="1:8" x14ac:dyDescent="0.25">
      <c r="A5701" s="10">
        <v>36981</v>
      </c>
      <c r="B5701" s="11" t="s">
        <v>8</v>
      </c>
      <c r="C5701" s="11" t="s">
        <v>9</v>
      </c>
      <c r="D5701" s="11" t="s">
        <v>10</v>
      </c>
      <c r="E5701" s="13" t="s">
        <v>13</v>
      </c>
      <c r="F5701" s="11" t="s">
        <v>161</v>
      </c>
      <c r="G5701" s="11" t="s">
        <v>167</v>
      </c>
      <c r="H5701" s="13">
        <v>9522.9</v>
      </c>
    </row>
    <row r="5702" spans="1:8" x14ac:dyDescent="0.25">
      <c r="A5702" s="10">
        <v>36981</v>
      </c>
      <c r="B5702" s="11" t="s">
        <v>8</v>
      </c>
      <c r="C5702" s="11" t="s">
        <v>9</v>
      </c>
      <c r="D5702" s="11" t="s">
        <v>10</v>
      </c>
      <c r="E5702" s="13" t="s">
        <v>13</v>
      </c>
      <c r="F5702" s="11" t="s">
        <v>571</v>
      </c>
      <c r="G5702" s="11" t="s">
        <v>364</v>
      </c>
      <c r="H5702" s="13">
        <v>530</v>
      </c>
    </row>
    <row r="5703" spans="1:8" x14ac:dyDescent="0.25">
      <c r="A5703" s="10">
        <v>36981</v>
      </c>
      <c r="B5703" s="11" t="s">
        <v>8</v>
      </c>
      <c r="C5703" s="11" t="s">
        <v>9</v>
      </c>
      <c r="D5703" s="11" t="s">
        <v>10</v>
      </c>
      <c r="E5703" s="13" t="s">
        <v>13</v>
      </c>
      <c r="F5703" s="11" t="s">
        <v>571</v>
      </c>
      <c r="G5703" s="11" t="s">
        <v>133</v>
      </c>
      <c r="H5703" s="13">
        <v>3395.5</v>
      </c>
    </row>
    <row r="5704" spans="1:8" x14ac:dyDescent="0.25">
      <c r="A5704" s="10">
        <v>36981</v>
      </c>
      <c r="B5704" s="11" t="s">
        <v>8</v>
      </c>
      <c r="C5704" s="11" t="s">
        <v>9</v>
      </c>
      <c r="D5704" s="11" t="s">
        <v>10</v>
      </c>
      <c r="E5704" s="13" t="s">
        <v>13</v>
      </c>
      <c r="F5704" s="11" t="s">
        <v>571</v>
      </c>
      <c r="G5704" s="11" t="s">
        <v>572</v>
      </c>
      <c r="H5704" s="13">
        <v>8649</v>
      </c>
    </row>
    <row r="5705" spans="1:8" x14ac:dyDescent="0.25">
      <c r="A5705" s="10">
        <v>36981</v>
      </c>
      <c r="B5705" s="11" t="s">
        <v>8</v>
      </c>
      <c r="C5705" s="11" t="s">
        <v>9</v>
      </c>
      <c r="D5705" s="11" t="s">
        <v>10</v>
      </c>
      <c r="E5705" s="13" t="s">
        <v>13</v>
      </c>
      <c r="F5705" s="11" t="s">
        <v>571</v>
      </c>
      <c r="G5705" s="11" t="s">
        <v>1108</v>
      </c>
      <c r="H5705" s="13">
        <v>125</v>
      </c>
    </row>
    <row r="5706" spans="1:8" x14ac:dyDescent="0.25">
      <c r="A5706" s="10">
        <v>36981</v>
      </c>
      <c r="B5706" s="11" t="s">
        <v>8</v>
      </c>
      <c r="C5706" s="11" t="s">
        <v>9</v>
      </c>
      <c r="D5706" s="11" t="s">
        <v>10</v>
      </c>
      <c r="E5706" s="13" t="s">
        <v>13</v>
      </c>
      <c r="F5706" s="11" t="s">
        <v>138</v>
      </c>
      <c r="G5706" s="11" t="s">
        <v>205</v>
      </c>
      <c r="H5706" s="13">
        <v>7390.3</v>
      </c>
    </row>
    <row r="5707" spans="1:8" x14ac:dyDescent="0.25">
      <c r="A5707" s="10">
        <v>36981</v>
      </c>
      <c r="B5707" s="11" t="s">
        <v>8</v>
      </c>
      <c r="C5707" s="11" t="s">
        <v>9</v>
      </c>
      <c r="D5707" s="11" t="s">
        <v>10</v>
      </c>
      <c r="E5707" s="13" t="s">
        <v>13</v>
      </c>
      <c r="F5707" s="11" t="s">
        <v>138</v>
      </c>
      <c r="G5707" s="11" t="s">
        <v>583</v>
      </c>
      <c r="H5707" s="13">
        <v>275</v>
      </c>
    </row>
    <row r="5708" spans="1:8" x14ac:dyDescent="0.25">
      <c r="A5708" s="10">
        <v>36981</v>
      </c>
      <c r="B5708" s="11" t="s">
        <v>8</v>
      </c>
      <c r="C5708" s="11" t="s">
        <v>9</v>
      </c>
      <c r="D5708" s="11" t="s">
        <v>10</v>
      </c>
      <c r="E5708" s="13" t="s">
        <v>13</v>
      </c>
      <c r="F5708" s="11" t="s">
        <v>138</v>
      </c>
      <c r="G5708" s="11" t="s">
        <v>584</v>
      </c>
      <c r="H5708" s="13">
        <v>1489.6</v>
      </c>
    </row>
    <row r="5709" spans="1:8" x14ac:dyDescent="0.25">
      <c r="A5709" s="10">
        <v>36981</v>
      </c>
      <c r="B5709" s="11" t="s">
        <v>8</v>
      </c>
      <c r="C5709" s="11" t="s">
        <v>9</v>
      </c>
      <c r="D5709" s="11" t="s">
        <v>10</v>
      </c>
      <c r="E5709" s="13" t="s">
        <v>13</v>
      </c>
      <c r="F5709" s="11" t="s">
        <v>138</v>
      </c>
      <c r="G5709" s="11" t="s">
        <v>139</v>
      </c>
      <c r="H5709" s="13">
        <v>1669.8</v>
      </c>
    </row>
    <row r="5710" spans="1:8" x14ac:dyDescent="0.25">
      <c r="A5710" s="10">
        <v>36981</v>
      </c>
      <c r="B5710" s="11" t="s">
        <v>8</v>
      </c>
      <c r="C5710" s="11" t="s">
        <v>9</v>
      </c>
      <c r="D5710" s="11" t="s">
        <v>10</v>
      </c>
      <c r="E5710" s="13" t="s">
        <v>13</v>
      </c>
      <c r="F5710" s="11" t="s">
        <v>138</v>
      </c>
      <c r="G5710" s="11" t="s">
        <v>585</v>
      </c>
      <c r="H5710" s="13">
        <v>2050</v>
      </c>
    </row>
    <row r="5711" spans="1:8" x14ac:dyDescent="0.25">
      <c r="A5711" s="10">
        <v>36981</v>
      </c>
      <c r="B5711" s="11" t="s">
        <v>8</v>
      </c>
      <c r="C5711" s="11" t="s">
        <v>9</v>
      </c>
      <c r="D5711" s="11" t="s">
        <v>10</v>
      </c>
      <c r="E5711" s="13" t="s">
        <v>13</v>
      </c>
      <c r="F5711" s="11" t="s">
        <v>111</v>
      </c>
      <c r="G5711" s="11" t="s">
        <v>112</v>
      </c>
      <c r="H5711" s="13">
        <v>11911.6</v>
      </c>
    </row>
    <row r="5712" spans="1:8" x14ac:dyDescent="0.25">
      <c r="A5712" s="10">
        <v>36981</v>
      </c>
      <c r="B5712" s="11" t="s">
        <v>8</v>
      </c>
      <c r="C5712" s="11" t="s">
        <v>9</v>
      </c>
      <c r="D5712" s="11" t="s">
        <v>10</v>
      </c>
      <c r="E5712" s="13" t="s">
        <v>13</v>
      </c>
      <c r="F5712" s="11" t="s">
        <v>111</v>
      </c>
      <c r="G5712" s="11" t="s">
        <v>267</v>
      </c>
      <c r="H5712" s="13">
        <v>3589.1</v>
      </c>
    </row>
    <row r="5713" spans="1:8" x14ac:dyDescent="0.25">
      <c r="A5713" s="10">
        <v>36981</v>
      </c>
      <c r="B5713" s="11" t="s">
        <v>8</v>
      </c>
      <c r="C5713" s="11" t="s">
        <v>9</v>
      </c>
      <c r="D5713" s="11" t="s">
        <v>10</v>
      </c>
      <c r="E5713" s="13" t="s">
        <v>13</v>
      </c>
      <c r="F5713" s="11" t="s">
        <v>111</v>
      </c>
      <c r="G5713" s="11" t="s">
        <v>614</v>
      </c>
      <c r="H5713" s="13">
        <v>100</v>
      </c>
    </row>
    <row r="5714" spans="1:8" x14ac:dyDescent="0.25">
      <c r="A5714" s="10">
        <v>36981</v>
      </c>
      <c r="B5714" s="11" t="s">
        <v>8</v>
      </c>
      <c r="C5714" s="11" t="s">
        <v>9</v>
      </c>
      <c r="D5714" s="11" t="s">
        <v>10</v>
      </c>
      <c r="E5714" s="13" t="s">
        <v>13</v>
      </c>
      <c r="F5714" s="11" t="s">
        <v>111</v>
      </c>
      <c r="G5714" s="11" t="s">
        <v>356</v>
      </c>
      <c r="H5714" s="13">
        <v>2258.9</v>
      </c>
    </row>
    <row r="5715" spans="1:8" x14ac:dyDescent="0.25">
      <c r="A5715" s="10">
        <v>36981</v>
      </c>
      <c r="B5715" s="11" t="s">
        <v>8</v>
      </c>
      <c r="C5715" s="11" t="s">
        <v>9</v>
      </c>
      <c r="D5715" s="11" t="s">
        <v>10</v>
      </c>
      <c r="E5715" s="13" t="s">
        <v>13</v>
      </c>
      <c r="F5715" s="11" t="s">
        <v>111</v>
      </c>
      <c r="G5715" s="11" t="s">
        <v>586</v>
      </c>
      <c r="H5715" s="13">
        <v>725</v>
      </c>
    </row>
    <row r="5716" spans="1:8" x14ac:dyDescent="0.25">
      <c r="A5716" s="10">
        <v>36981</v>
      </c>
      <c r="B5716" s="11" t="s">
        <v>8</v>
      </c>
      <c r="C5716" s="11" t="s">
        <v>9</v>
      </c>
      <c r="D5716" s="11" t="s">
        <v>10</v>
      </c>
      <c r="E5716" s="13" t="s">
        <v>13</v>
      </c>
      <c r="F5716" s="11" t="s">
        <v>248</v>
      </c>
      <c r="G5716" s="11" t="s">
        <v>262</v>
      </c>
      <c r="H5716" s="13">
        <v>12328.8</v>
      </c>
    </row>
    <row r="5717" spans="1:8" x14ac:dyDescent="0.25">
      <c r="A5717" s="10">
        <v>36981</v>
      </c>
      <c r="B5717" s="11" t="s">
        <v>8</v>
      </c>
      <c r="C5717" s="11" t="s">
        <v>9</v>
      </c>
      <c r="D5717" s="11" t="s">
        <v>10</v>
      </c>
      <c r="E5717" s="13" t="s">
        <v>13</v>
      </c>
      <c r="F5717" s="11" t="s">
        <v>248</v>
      </c>
      <c r="G5717" s="11" t="s">
        <v>587</v>
      </c>
      <c r="H5717" s="13">
        <v>4895.8</v>
      </c>
    </row>
    <row r="5718" spans="1:8" x14ac:dyDescent="0.25">
      <c r="A5718" s="10">
        <v>36981</v>
      </c>
      <c r="B5718" s="11" t="s">
        <v>8</v>
      </c>
      <c r="C5718" s="11" t="s">
        <v>9</v>
      </c>
      <c r="D5718" s="11" t="s">
        <v>10</v>
      </c>
      <c r="E5718" s="13" t="s">
        <v>13</v>
      </c>
      <c r="F5718" s="11" t="s">
        <v>248</v>
      </c>
      <c r="G5718" s="11" t="s">
        <v>588</v>
      </c>
      <c r="H5718" s="13">
        <v>3468.3</v>
      </c>
    </row>
    <row r="5719" spans="1:8" x14ac:dyDescent="0.25">
      <c r="A5719" s="10">
        <v>36981</v>
      </c>
      <c r="B5719" s="11" t="s">
        <v>8</v>
      </c>
      <c r="C5719" s="11" t="s">
        <v>9</v>
      </c>
      <c r="D5719" s="11" t="s">
        <v>10</v>
      </c>
      <c r="E5719" s="13" t="s">
        <v>13</v>
      </c>
      <c r="F5719" s="11" t="s">
        <v>248</v>
      </c>
      <c r="G5719" s="11" t="s">
        <v>43</v>
      </c>
      <c r="H5719" s="13">
        <v>1053</v>
      </c>
    </row>
    <row r="5720" spans="1:8" x14ac:dyDescent="0.25">
      <c r="A5720" s="10">
        <v>36981</v>
      </c>
      <c r="B5720" s="11" t="s">
        <v>8</v>
      </c>
      <c r="C5720" s="11" t="s">
        <v>9</v>
      </c>
      <c r="D5720" s="11" t="s">
        <v>10</v>
      </c>
      <c r="E5720" s="13" t="s">
        <v>13</v>
      </c>
      <c r="F5720" s="11" t="s">
        <v>19</v>
      </c>
      <c r="G5720" s="11" t="s">
        <v>589</v>
      </c>
      <c r="H5720" s="13">
        <v>939</v>
      </c>
    </row>
    <row r="5721" spans="1:8" x14ac:dyDescent="0.25">
      <c r="A5721" s="10">
        <v>36981</v>
      </c>
      <c r="B5721" s="11" t="s">
        <v>8</v>
      </c>
      <c r="C5721" s="11" t="s">
        <v>9</v>
      </c>
      <c r="D5721" s="11" t="s">
        <v>10</v>
      </c>
      <c r="E5721" s="13" t="s">
        <v>13</v>
      </c>
      <c r="F5721" s="11" t="s">
        <v>19</v>
      </c>
      <c r="G5721" s="11" t="s">
        <v>573</v>
      </c>
      <c r="H5721" s="13">
        <v>24431.8</v>
      </c>
    </row>
    <row r="5722" spans="1:8" x14ac:dyDescent="0.25">
      <c r="A5722" s="10">
        <v>36981</v>
      </c>
      <c r="B5722" s="11" t="s">
        <v>8</v>
      </c>
      <c r="C5722" s="11" t="s">
        <v>9</v>
      </c>
      <c r="D5722" s="11" t="s">
        <v>10</v>
      </c>
      <c r="E5722" s="13" t="s">
        <v>13</v>
      </c>
      <c r="F5722" s="11" t="s">
        <v>19</v>
      </c>
      <c r="G5722" s="11" t="s">
        <v>590</v>
      </c>
      <c r="H5722" s="13">
        <v>660</v>
      </c>
    </row>
    <row r="5723" spans="1:8" x14ac:dyDescent="0.25">
      <c r="A5723" s="10">
        <v>36981</v>
      </c>
      <c r="B5723" s="11" t="s">
        <v>8</v>
      </c>
      <c r="C5723" s="11" t="s">
        <v>9</v>
      </c>
      <c r="D5723" s="11" t="s">
        <v>10</v>
      </c>
      <c r="E5723" s="13" t="s">
        <v>13</v>
      </c>
      <c r="F5723" s="11" t="s">
        <v>19</v>
      </c>
      <c r="G5723" s="11" t="s">
        <v>574</v>
      </c>
      <c r="H5723" s="13">
        <v>11746.9</v>
      </c>
    </row>
    <row r="5724" spans="1:8" x14ac:dyDescent="0.25">
      <c r="A5724" s="10">
        <v>36981</v>
      </c>
      <c r="B5724" s="11" t="s">
        <v>8</v>
      </c>
      <c r="C5724" s="11" t="s">
        <v>9</v>
      </c>
      <c r="D5724" s="11" t="s">
        <v>10</v>
      </c>
      <c r="E5724" s="13" t="s">
        <v>13</v>
      </c>
      <c r="F5724" s="11" t="s">
        <v>19</v>
      </c>
      <c r="G5724" s="11" t="s">
        <v>21</v>
      </c>
      <c r="H5724" s="13">
        <v>2940</v>
      </c>
    </row>
    <row r="5725" spans="1:8" x14ac:dyDescent="0.25">
      <c r="A5725" s="10">
        <v>36981</v>
      </c>
      <c r="B5725" s="11" t="s">
        <v>8</v>
      </c>
      <c r="C5725" s="11" t="s">
        <v>9</v>
      </c>
      <c r="D5725" s="11" t="s">
        <v>10</v>
      </c>
      <c r="E5725" s="13" t="s">
        <v>13</v>
      </c>
      <c r="F5725" s="11" t="s">
        <v>591</v>
      </c>
      <c r="G5725" s="11" t="s">
        <v>608</v>
      </c>
      <c r="H5725" s="13">
        <v>825</v>
      </c>
    </row>
    <row r="5726" spans="1:8" x14ac:dyDescent="0.25">
      <c r="A5726" s="10">
        <v>36981</v>
      </c>
      <c r="B5726" s="11" t="s">
        <v>8</v>
      </c>
      <c r="C5726" s="11" t="s">
        <v>9</v>
      </c>
      <c r="D5726" s="11" t="s">
        <v>10</v>
      </c>
      <c r="E5726" s="13" t="s">
        <v>13</v>
      </c>
      <c r="F5726" s="11" t="s">
        <v>591</v>
      </c>
      <c r="G5726" s="11" t="s">
        <v>592</v>
      </c>
      <c r="H5726" s="13">
        <v>2460</v>
      </c>
    </row>
    <row r="5727" spans="1:8" x14ac:dyDescent="0.25">
      <c r="A5727" s="10">
        <v>36981</v>
      </c>
      <c r="B5727" s="11" t="s">
        <v>8</v>
      </c>
      <c r="C5727" s="11" t="s">
        <v>9</v>
      </c>
      <c r="D5727" s="11" t="s">
        <v>10</v>
      </c>
      <c r="E5727" s="13" t="s">
        <v>13</v>
      </c>
      <c r="F5727" s="11" t="s">
        <v>34</v>
      </c>
      <c r="G5727" s="11" t="s">
        <v>593</v>
      </c>
      <c r="H5727" s="13">
        <v>107.5</v>
      </c>
    </row>
    <row r="5728" spans="1:8" x14ac:dyDescent="0.25">
      <c r="A5728" s="10">
        <v>36981</v>
      </c>
      <c r="B5728" s="11" t="s">
        <v>8</v>
      </c>
      <c r="C5728" s="11" t="s">
        <v>9</v>
      </c>
      <c r="D5728" s="11" t="s">
        <v>10</v>
      </c>
      <c r="E5728" s="13" t="s">
        <v>13</v>
      </c>
      <c r="F5728" s="11" t="s">
        <v>34</v>
      </c>
      <c r="G5728" s="11" t="s">
        <v>171</v>
      </c>
      <c r="H5728" s="13">
        <v>2746.9</v>
      </c>
    </row>
    <row r="5729" spans="1:8" x14ac:dyDescent="0.25">
      <c r="A5729" s="10">
        <v>36981</v>
      </c>
      <c r="B5729" s="11" t="s">
        <v>8</v>
      </c>
      <c r="C5729" s="11" t="s">
        <v>9</v>
      </c>
      <c r="D5729" s="11" t="s">
        <v>10</v>
      </c>
      <c r="E5729" s="13" t="s">
        <v>13</v>
      </c>
      <c r="F5729" s="11" t="s">
        <v>34</v>
      </c>
      <c r="G5729" s="11" t="s">
        <v>57</v>
      </c>
      <c r="H5729" s="13">
        <v>3086.7</v>
      </c>
    </row>
    <row r="5730" spans="1:8" x14ac:dyDescent="0.25">
      <c r="A5730" s="10">
        <v>36981</v>
      </c>
      <c r="B5730" s="11" t="s">
        <v>8</v>
      </c>
      <c r="C5730" s="11" t="s">
        <v>9</v>
      </c>
      <c r="D5730" s="11" t="s">
        <v>10</v>
      </c>
      <c r="E5730" s="13" t="s">
        <v>13</v>
      </c>
      <c r="F5730" s="11" t="s">
        <v>34</v>
      </c>
      <c r="G5730" s="11" t="s">
        <v>47</v>
      </c>
      <c r="H5730" s="13">
        <v>2332.1999999999998</v>
      </c>
    </row>
    <row r="5731" spans="1:8" x14ac:dyDescent="0.25">
      <c r="A5731" s="10">
        <v>36981</v>
      </c>
      <c r="B5731" s="11" t="s">
        <v>8</v>
      </c>
      <c r="C5731" s="11" t="s">
        <v>9</v>
      </c>
      <c r="D5731" s="11" t="s">
        <v>10</v>
      </c>
      <c r="E5731" s="13" t="s">
        <v>13</v>
      </c>
      <c r="F5731" s="11" t="s">
        <v>34</v>
      </c>
      <c r="G5731" s="11" t="s">
        <v>36</v>
      </c>
      <c r="H5731" s="13">
        <v>9931.2999999999993</v>
      </c>
    </row>
    <row r="5732" spans="1:8" x14ac:dyDescent="0.25">
      <c r="A5732" s="10">
        <v>36981</v>
      </c>
      <c r="B5732" s="11" t="s">
        <v>8</v>
      </c>
      <c r="C5732" s="11" t="s">
        <v>9</v>
      </c>
      <c r="D5732" s="11" t="s">
        <v>10</v>
      </c>
      <c r="E5732" s="13" t="s">
        <v>13</v>
      </c>
      <c r="F5732" s="11" t="s">
        <v>42</v>
      </c>
      <c r="G5732" s="11" t="s">
        <v>594</v>
      </c>
      <c r="H5732" s="13">
        <v>4944.2</v>
      </c>
    </row>
    <row r="5733" spans="1:8" x14ac:dyDescent="0.25">
      <c r="A5733" s="10">
        <v>36981</v>
      </c>
      <c r="B5733" s="11" t="s">
        <v>8</v>
      </c>
      <c r="C5733" s="11" t="s">
        <v>9</v>
      </c>
      <c r="D5733" s="11" t="s">
        <v>10</v>
      </c>
      <c r="E5733" s="13" t="s">
        <v>13</v>
      </c>
      <c r="F5733" s="11" t="s">
        <v>42</v>
      </c>
      <c r="G5733" s="11" t="s">
        <v>595</v>
      </c>
      <c r="H5733" s="13">
        <v>4096</v>
      </c>
    </row>
    <row r="5734" spans="1:8" x14ac:dyDescent="0.25">
      <c r="A5734" s="10">
        <v>36981</v>
      </c>
      <c r="B5734" s="11" t="s">
        <v>8</v>
      </c>
      <c r="C5734" s="11" t="s">
        <v>9</v>
      </c>
      <c r="D5734" s="11" t="s">
        <v>10</v>
      </c>
      <c r="E5734" s="13" t="s">
        <v>13</v>
      </c>
      <c r="F5734" s="11" t="s">
        <v>14</v>
      </c>
      <c r="G5734" s="11" t="s">
        <v>94</v>
      </c>
      <c r="H5734" s="13">
        <v>4631.2</v>
      </c>
    </row>
    <row r="5735" spans="1:8" x14ac:dyDescent="0.25">
      <c r="A5735" s="10">
        <v>36981</v>
      </c>
      <c r="B5735" s="11" t="s">
        <v>8</v>
      </c>
      <c r="C5735" s="11" t="s">
        <v>9</v>
      </c>
      <c r="D5735" s="11" t="s">
        <v>10</v>
      </c>
      <c r="E5735" s="13" t="s">
        <v>13</v>
      </c>
      <c r="F5735" s="11" t="s">
        <v>14</v>
      </c>
      <c r="G5735" s="11" t="s">
        <v>596</v>
      </c>
      <c r="H5735" s="13">
        <v>6759.9</v>
      </c>
    </row>
    <row r="5736" spans="1:8" x14ac:dyDescent="0.25">
      <c r="A5736" s="10">
        <v>36981</v>
      </c>
      <c r="B5736" s="11" t="s">
        <v>8</v>
      </c>
      <c r="C5736" s="11" t="s">
        <v>9</v>
      </c>
      <c r="D5736" s="11" t="s">
        <v>10</v>
      </c>
      <c r="E5736" s="13" t="s">
        <v>13</v>
      </c>
      <c r="F5736" s="11" t="s">
        <v>14</v>
      </c>
      <c r="G5736" s="11" t="s">
        <v>597</v>
      </c>
      <c r="H5736" s="13">
        <v>4025</v>
      </c>
    </row>
    <row r="5737" spans="1:8" x14ac:dyDescent="0.25">
      <c r="A5737" s="10">
        <v>36981</v>
      </c>
      <c r="B5737" s="11" t="s">
        <v>8</v>
      </c>
      <c r="C5737" s="11" t="s">
        <v>9</v>
      </c>
      <c r="D5737" s="11" t="s">
        <v>10</v>
      </c>
      <c r="E5737" s="13" t="s">
        <v>13</v>
      </c>
      <c r="F5737" s="11" t="s">
        <v>11</v>
      </c>
      <c r="G5737" s="11" t="s">
        <v>598</v>
      </c>
      <c r="H5737" s="13">
        <v>1274.4000000000001</v>
      </c>
    </row>
    <row r="5738" spans="1:8" x14ac:dyDescent="0.25">
      <c r="A5738" s="10">
        <v>36981</v>
      </c>
      <c r="B5738" s="11" t="s">
        <v>8</v>
      </c>
      <c r="C5738" s="11" t="s">
        <v>9</v>
      </c>
      <c r="D5738" s="11" t="s">
        <v>10</v>
      </c>
      <c r="E5738" s="13" t="s">
        <v>13</v>
      </c>
      <c r="F5738" s="11" t="s">
        <v>11</v>
      </c>
      <c r="G5738" s="11" t="s">
        <v>150</v>
      </c>
      <c r="H5738" s="13">
        <v>24590.2</v>
      </c>
    </row>
    <row r="5739" spans="1:8" x14ac:dyDescent="0.25">
      <c r="A5739" s="10">
        <v>36981</v>
      </c>
      <c r="B5739" s="11" t="s">
        <v>8</v>
      </c>
      <c r="C5739" s="11" t="s">
        <v>9</v>
      </c>
      <c r="D5739" s="11" t="s">
        <v>10</v>
      </c>
      <c r="E5739" s="13" t="s">
        <v>13</v>
      </c>
      <c r="F5739" s="11" t="s">
        <v>11</v>
      </c>
      <c r="G5739" s="11" t="s">
        <v>576</v>
      </c>
      <c r="H5739" s="13">
        <v>34122.6</v>
      </c>
    </row>
    <row r="5740" spans="1:8" x14ac:dyDescent="0.25">
      <c r="A5740" s="10">
        <v>36981</v>
      </c>
      <c r="B5740" s="11" t="s">
        <v>8</v>
      </c>
      <c r="C5740" s="11" t="s">
        <v>9</v>
      </c>
      <c r="D5740" s="11" t="s">
        <v>10</v>
      </c>
      <c r="E5740" s="13" t="s">
        <v>13</v>
      </c>
      <c r="F5740" s="11" t="s">
        <v>126</v>
      </c>
      <c r="G5740" s="11" t="s">
        <v>599</v>
      </c>
      <c r="H5740" s="13">
        <v>3516.5</v>
      </c>
    </row>
    <row r="5741" spans="1:8" x14ac:dyDescent="0.25">
      <c r="A5741" s="10">
        <v>36981</v>
      </c>
      <c r="B5741" s="11" t="s">
        <v>8</v>
      </c>
      <c r="C5741" s="11" t="s">
        <v>9</v>
      </c>
      <c r="D5741" s="11" t="s">
        <v>10</v>
      </c>
      <c r="E5741" s="13" t="s">
        <v>13</v>
      </c>
      <c r="F5741" s="11" t="s">
        <v>126</v>
      </c>
      <c r="G5741" s="11" t="s">
        <v>613</v>
      </c>
      <c r="H5741" s="13">
        <v>229</v>
      </c>
    </row>
    <row r="5742" spans="1:8" x14ac:dyDescent="0.25">
      <c r="A5742" s="10">
        <v>36981</v>
      </c>
      <c r="B5742" s="11" t="s">
        <v>8</v>
      </c>
      <c r="C5742" s="11" t="s">
        <v>9</v>
      </c>
      <c r="D5742" s="11" t="s">
        <v>10</v>
      </c>
      <c r="E5742" s="13" t="s">
        <v>13</v>
      </c>
      <c r="F5742" s="11" t="s">
        <v>126</v>
      </c>
      <c r="G5742" s="11" t="s">
        <v>570</v>
      </c>
      <c r="H5742" s="13">
        <v>1834</v>
      </c>
    </row>
    <row r="5743" spans="1:8" x14ac:dyDescent="0.25">
      <c r="A5743" s="10">
        <v>36981</v>
      </c>
      <c r="B5743" s="11" t="s">
        <v>8</v>
      </c>
      <c r="C5743" s="11" t="s">
        <v>9</v>
      </c>
      <c r="D5743" s="11" t="s">
        <v>10</v>
      </c>
      <c r="E5743" s="13" t="s">
        <v>13</v>
      </c>
      <c r="F5743" s="11" t="s">
        <v>126</v>
      </c>
      <c r="G5743" s="11" t="s">
        <v>600</v>
      </c>
      <c r="H5743" s="13">
        <v>149</v>
      </c>
    </row>
    <row r="5744" spans="1:8" x14ac:dyDescent="0.25">
      <c r="A5744" s="10">
        <v>36981</v>
      </c>
      <c r="B5744" s="11" t="s">
        <v>8</v>
      </c>
      <c r="C5744" s="11" t="s">
        <v>9</v>
      </c>
      <c r="D5744" s="11" t="s">
        <v>10</v>
      </c>
      <c r="E5744" s="13" t="s">
        <v>188</v>
      </c>
      <c r="F5744" s="11" t="s">
        <v>188</v>
      </c>
      <c r="G5744" s="11" t="s">
        <v>601</v>
      </c>
      <c r="H5744" s="13">
        <v>550</v>
      </c>
    </row>
    <row r="5745" spans="1:8" x14ac:dyDescent="0.25">
      <c r="A5745" s="10">
        <v>36981</v>
      </c>
      <c r="B5745" s="11" t="s">
        <v>8</v>
      </c>
      <c r="C5745" s="11" t="s">
        <v>9</v>
      </c>
      <c r="D5745" s="11" t="s">
        <v>10</v>
      </c>
      <c r="E5745" s="13" t="s">
        <v>188</v>
      </c>
      <c r="F5745" s="11" t="s">
        <v>188</v>
      </c>
      <c r="G5745" s="11" t="s">
        <v>602</v>
      </c>
      <c r="H5745" s="13">
        <v>6564.2</v>
      </c>
    </row>
    <row r="5746" spans="1:8" x14ac:dyDescent="0.25">
      <c r="A5746" s="10">
        <v>36981</v>
      </c>
      <c r="B5746" s="11" t="s">
        <v>8</v>
      </c>
      <c r="C5746" s="11" t="s">
        <v>9</v>
      </c>
      <c r="D5746" s="11" t="s">
        <v>10</v>
      </c>
      <c r="E5746" s="13" t="s">
        <v>188</v>
      </c>
      <c r="F5746" s="11" t="s">
        <v>188</v>
      </c>
      <c r="G5746" s="11" t="s">
        <v>187</v>
      </c>
      <c r="H5746" s="13">
        <v>13732.1</v>
      </c>
    </row>
    <row r="5747" spans="1:8" x14ac:dyDescent="0.25">
      <c r="A5747" s="10">
        <v>36981</v>
      </c>
      <c r="B5747" s="11" t="s">
        <v>8</v>
      </c>
      <c r="C5747" s="11" t="s">
        <v>9</v>
      </c>
      <c r="D5747" s="11" t="s">
        <v>10</v>
      </c>
      <c r="E5747" s="13" t="s">
        <v>188</v>
      </c>
      <c r="F5747" s="11" t="s">
        <v>188</v>
      </c>
      <c r="G5747" s="11" t="s">
        <v>1109</v>
      </c>
      <c r="H5747" s="13">
        <v>440</v>
      </c>
    </row>
    <row r="5748" spans="1:8" x14ac:dyDescent="0.25">
      <c r="A5748" s="10">
        <v>36981</v>
      </c>
      <c r="B5748" s="11" t="s">
        <v>8</v>
      </c>
      <c r="C5748" s="11" t="s">
        <v>463</v>
      </c>
      <c r="D5748" s="11" t="s">
        <v>464</v>
      </c>
      <c r="E5748" s="13" t="s">
        <v>89</v>
      </c>
      <c r="F5748" s="11" t="s">
        <v>102</v>
      </c>
      <c r="G5748" s="11" t="s">
        <v>103</v>
      </c>
      <c r="H5748" s="13">
        <v>340</v>
      </c>
    </row>
    <row r="5749" spans="1:8" x14ac:dyDescent="0.25">
      <c r="A5749" s="10">
        <v>36981</v>
      </c>
      <c r="B5749" s="11" t="s">
        <v>8</v>
      </c>
      <c r="C5749" s="11" t="s">
        <v>463</v>
      </c>
      <c r="D5749" s="11" t="s">
        <v>464</v>
      </c>
      <c r="E5749" s="13" t="s">
        <v>13</v>
      </c>
      <c r="F5749" s="11" t="s">
        <v>71</v>
      </c>
      <c r="G5749" s="11" t="s">
        <v>200</v>
      </c>
      <c r="H5749" s="13">
        <v>825</v>
      </c>
    </row>
    <row r="5750" spans="1:8" x14ac:dyDescent="0.25">
      <c r="A5750" s="10">
        <v>36981</v>
      </c>
      <c r="B5750" s="11" t="s">
        <v>8</v>
      </c>
      <c r="C5750" s="11" t="s">
        <v>463</v>
      </c>
      <c r="D5750" s="11" t="s">
        <v>464</v>
      </c>
      <c r="E5750" s="13" t="s">
        <v>13</v>
      </c>
      <c r="F5750" s="11" t="s">
        <v>248</v>
      </c>
      <c r="G5750" s="11" t="s">
        <v>262</v>
      </c>
      <c r="H5750" s="13">
        <v>135</v>
      </c>
    </row>
    <row r="5751" spans="1:8" x14ac:dyDescent="0.25">
      <c r="A5751" s="10">
        <v>36981</v>
      </c>
      <c r="B5751" s="11" t="s">
        <v>97</v>
      </c>
      <c r="C5751" s="11" t="s">
        <v>98</v>
      </c>
      <c r="D5751" s="11" t="s">
        <v>239</v>
      </c>
      <c r="E5751" s="13" t="s">
        <v>188</v>
      </c>
      <c r="F5751" s="11" t="s">
        <v>188</v>
      </c>
      <c r="G5751" s="11" t="s">
        <v>602</v>
      </c>
      <c r="H5751" s="13">
        <v>169</v>
      </c>
    </row>
    <row r="5752" spans="1:8" x14ac:dyDescent="0.25">
      <c r="A5752" s="10">
        <v>36981</v>
      </c>
      <c r="B5752" s="11" t="s">
        <v>97</v>
      </c>
      <c r="C5752" s="11" t="s">
        <v>98</v>
      </c>
      <c r="D5752" s="11" t="s">
        <v>462</v>
      </c>
      <c r="E5752" s="13" t="s">
        <v>13</v>
      </c>
      <c r="F5752" s="11" t="s">
        <v>126</v>
      </c>
      <c r="G5752" s="11" t="s">
        <v>570</v>
      </c>
      <c r="H5752" s="13">
        <v>587.9</v>
      </c>
    </row>
    <row r="5753" spans="1:8" x14ac:dyDescent="0.25">
      <c r="A5753" s="10">
        <v>36981</v>
      </c>
      <c r="B5753" s="11" t="s">
        <v>97</v>
      </c>
      <c r="C5753" s="11" t="s">
        <v>98</v>
      </c>
      <c r="D5753" s="11" t="s">
        <v>1110</v>
      </c>
      <c r="E5753" s="13" t="s">
        <v>13</v>
      </c>
      <c r="F5753" s="11" t="s">
        <v>71</v>
      </c>
      <c r="G5753" s="11" t="s">
        <v>69</v>
      </c>
      <c r="H5753" s="13">
        <v>100</v>
      </c>
    </row>
    <row r="5754" spans="1:8" x14ac:dyDescent="0.25">
      <c r="A5754" s="10">
        <v>36981</v>
      </c>
      <c r="B5754" s="11" t="s">
        <v>97</v>
      </c>
      <c r="C5754" s="11" t="s">
        <v>98</v>
      </c>
      <c r="D5754" s="11" t="s">
        <v>123</v>
      </c>
      <c r="E5754" s="13" t="s">
        <v>13</v>
      </c>
      <c r="F5754" s="11" t="s">
        <v>14</v>
      </c>
      <c r="G5754" s="11" t="s">
        <v>94</v>
      </c>
      <c r="H5754" s="13">
        <v>649.79999999999995</v>
      </c>
    </row>
    <row r="5755" spans="1:8" x14ac:dyDescent="0.25">
      <c r="A5755" s="10">
        <v>36981</v>
      </c>
      <c r="B5755" s="11" t="s">
        <v>97</v>
      </c>
      <c r="C5755" s="11" t="s">
        <v>98</v>
      </c>
      <c r="D5755" s="11" t="s">
        <v>1105</v>
      </c>
      <c r="E5755" s="13" t="s">
        <v>13</v>
      </c>
      <c r="F5755" s="11" t="s">
        <v>71</v>
      </c>
      <c r="G5755" s="11" t="s">
        <v>230</v>
      </c>
      <c r="H5755" s="13">
        <v>111.3</v>
      </c>
    </row>
    <row r="5756" spans="1:8" x14ac:dyDescent="0.25">
      <c r="A5756" s="10">
        <v>36981</v>
      </c>
      <c r="B5756" s="11" t="s">
        <v>97</v>
      </c>
      <c r="C5756" s="11" t="s">
        <v>67</v>
      </c>
      <c r="D5756" s="11" t="s">
        <v>500</v>
      </c>
      <c r="E5756" s="13" t="s">
        <v>13</v>
      </c>
      <c r="F5756" s="11" t="s">
        <v>19</v>
      </c>
      <c r="G5756" s="11" t="s">
        <v>574</v>
      </c>
      <c r="H5756" s="13">
        <v>100</v>
      </c>
    </row>
    <row r="5757" spans="1:8" x14ac:dyDescent="0.25">
      <c r="A5757" s="10">
        <v>36981</v>
      </c>
      <c r="B5757" s="11" t="s">
        <v>97</v>
      </c>
      <c r="C5757" s="11" t="s">
        <v>67</v>
      </c>
      <c r="D5757" s="11" t="s">
        <v>499</v>
      </c>
      <c r="E5757" s="13" t="s">
        <v>13</v>
      </c>
      <c r="F5757" s="11" t="s">
        <v>11</v>
      </c>
      <c r="G5757" s="11" t="s">
        <v>150</v>
      </c>
      <c r="H5757" s="13">
        <v>403.2</v>
      </c>
    </row>
    <row r="5758" spans="1:8" x14ac:dyDescent="0.25">
      <c r="A5758" s="10">
        <v>36981</v>
      </c>
      <c r="B5758" s="11" t="s">
        <v>97</v>
      </c>
      <c r="C5758" s="11" t="s">
        <v>67</v>
      </c>
      <c r="D5758" s="11" t="s">
        <v>499</v>
      </c>
      <c r="E5758" s="13" t="s">
        <v>13</v>
      </c>
      <c r="F5758" s="11" t="s">
        <v>11</v>
      </c>
      <c r="G5758" s="11" t="s">
        <v>576</v>
      </c>
      <c r="H5758" s="13">
        <v>391.6</v>
      </c>
    </row>
    <row r="5759" spans="1:8" x14ac:dyDescent="0.25">
      <c r="A5759" s="10">
        <v>36981</v>
      </c>
      <c r="B5759" s="11" t="s">
        <v>97</v>
      </c>
      <c r="C5759" s="11" t="s">
        <v>130</v>
      </c>
      <c r="D5759" s="11" t="s">
        <v>288</v>
      </c>
      <c r="E5759" s="13" t="s">
        <v>13</v>
      </c>
      <c r="F5759" s="11" t="s">
        <v>11</v>
      </c>
      <c r="G5759" s="11" t="s">
        <v>576</v>
      </c>
      <c r="H5759" s="13">
        <v>616.70000000000005</v>
      </c>
    </row>
    <row r="5760" spans="1:8" x14ac:dyDescent="0.25">
      <c r="A5760" s="10">
        <v>36981</v>
      </c>
      <c r="B5760" s="11" t="s">
        <v>97</v>
      </c>
      <c r="C5760" s="11" t="s">
        <v>130</v>
      </c>
      <c r="D5760" s="11" t="s">
        <v>466</v>
      </c>
      <c r="E5760" s="13" t="s">
        <v>13</v>
      </c>
      <c r="F5760" s="11" t="s">
        <v>138</v>
      </c>
      <c r="G5760" s="11" t="s">
        <v>585</v>
      </c>
      <c r="H5760" s="13">
        <v>500</v>
      </c>
    </row>
    <row r="5761" spans="1:8" x14ac:dyDescent="0.25">
      <c r="A5761" s="10">
        <v>36981</v>
      </c>
      <c r="B5761" s="11" t="s">
        <v>97</v>
      </c>
      <c r="C5761" s="11" t="s">
        <v>192</v>
      </c>
      <c r="D5761" s="11" t="s">
        <v>193</v>
      </c>
      <c r="E5761" s="13" t="s">
        <v>13</v>
      </c>
      <c r="F5761" s="11" t="s">
        <v>11</v>
      </c>
      <c r="G5761" s="11" t="s">
        <v>150</v>
      </c>
      <c r="H5761" s="13">
        <v>175</v>
      </c>
    </row>
    <row r="5762" spans="1:8" x14ac:dyDescent="0.25">
      <c r="A5762" s="10">
        <v>37011</v>
      </c>
      <c r="B5762" s="11" t="s">
        <v>8</v>
      </c>
      <c r="C5762" s="11" t="s">
        <v>67</v>
      </c>
      <c r="D5762" s="11" t="s">
        <v>1107</v>
      </c>
      <c r="E5762" s="13" t="s">
        <v>13</v>
      </c>
      <c r="F5762" s="11" t="s">
        <v>11</v>
      </c>
      <c r="G5762" s="11" t="s">
        <v>576</v>
      </c>
      <c r="H5762" s="13">
        <v>147.5</v>
      </c>
    </row>
    <row r="5763" spans="1:8" x14ac:dyDescent="0.25">
      <c r="A5763" s="10">
        <v>37011</v>
      </c>
      <c r="B5763" s="11" t="s">
        <v>8</v>
      </c>
      <c r="C5763" s="11" t="s">
        <v>67</v>
      </c>
      <c r="D5763" s="11" t="s">
        <v>455</v>
      </c>
      <c r="E5763" s="13" t="s">
        <v>13</v>
      </c>
      <c r="F5763" s="11" t="s">
        <v>571</v>
      </c>
      <c r="G5763" s="11" t="s">
        <v>364</v>
      </c>
      <c r="H5763" s="13">
        <v>105.3</v>
      </c>
    </row>
    <row r="5764" spans="1:8" x14ac:dyDescent="0.25">
      <c r="A5764" s="10">
        <v>37011</v>
      </c>
      <c r="B5764" s="11" t="s">
        <v>8</v>
      </c>
      <c r="C5764" s="11" t="s">
        <v>67</v>
      </c>
      <c r="D5764" s="11" t="s">
        <v>455</v>
      </c>
      <c r="E5764" s="13" t="s">
        <v>13</v>
      </c>
      <c r="F5764" s="11" t="s">
        <v>19</v>
      </c>
      <c r="G5764" s="11" t="s">
        <v>574</v>
      </c>
      <c r="H5764" s="13">
        <v>115</v>
      </c>
    </row>
    <row r="5765" spans="1:8" x14ac:dyDescent="0.25">
      <c r="A5765" s="10">
        <v>37011</v>
      </c>
      <c r="B5765" s="11" t="s">
        <v>8</v>
      </c>
      <c r="C5765" s="11" t="s">
        <v>67</v>
      </c>
      <c r="D5765" s="11" t="s">
        <v>455</v>
      </c>
      <c r="E5765" s="13" t="s">
        <v>13</v>
      </c>
      <c r="F5765" s="11" t="s">
        <v>126</v>
      </c>
      <c r="G5765" s="11" t="s">
        <v>570</v>
      </c>
      <c r="H5765" s="13">
        <v>315</v>
      </c>
    </row>
    <row r="5766" spans="1:8" x14ac:dyDescent="0.25">
      <c r="A5766" s="10">
        <v>37011</v>
      </c>
      <c r="B5766" s="11" t="s">
        <v>8</v>
      </c>
      <c r="C5766" s="11" t="s">
        <v>67</v>
      </c>
      <c r="D5766" s="11" t="s">
        <v>456</v>
      </c>
      <c r="E5766" s="13" t="s">
        <v>13</v>
      </c>
      <c r="F5766" s="11" t="s">
        <v>11</v>
      </c>
      <c r="G5766" s="11" t="s">
        <v>150</v>
      </c>
      <c r="H5766" s="13">
        <v>962</v>
      </c>
    </row>
    <row r="5767" spans="1:8" x14ac:dyDescent="0.25">
      <c r="A5767" s="10">
        <v>37011</v>
      </c>
      <c r="B5767" s="11" t="s">
        <v>8</v>
      </c>
      <c r="C5767" s="11" t="s">
        <v>67</v>
      </c>
      <c r="D5767" s="11" t="s">
        <v>68</v>
      </c>
      <c r="E5767" s="13" t="s">
        <v>13</v>
      </c>
      <c r="F5767" s="11" t="s">
        <v>161</v>
      </c>
      <c r="G5767" s="11" t="s">
        <v>167</v>
      </c>
      <c r="H5767" s="13">
        <v>100</v>
      </c>
    </row>
    <row r="5768" spans="1:8" x14ac:dyDescent="0.25">
      <c r="A5768" s="10">
        <v>37011</v>
      </c>
      <c r="B5768" s="11" t="s">
        <v>8</v>
      </c>
      <c r="C5768" s="11" t="s">
        <v>67</v>
      </c>
      <c r="D5768" s="11" t="s">
        <v>68</v>
      </c>
      <c r="E5768" s="13" t="s">
        <v>13</v>
      </c>
      <c r="F5768" s="11" t="s">
        <v>19</v>
      </c>
      <c r="G5768" s="11" t="s">
        <v>573</v>
      </c>
      <c r="H5768" s="13">
        <v>4364</v>
      </c>
    </row>
    <row r="5769" spans="1:8" x14ac:dyDescent="0.25">
      <c r="A5769" s="10">
        <v>37011</v>
      </c>
      <c r="B5769" s="11" t="s">
        <v>8</v>
      </c>
      <c r="C5769" s="11" t="s">
        <v>67</v>
      </c>
      <c r="D5769" s="11" t="s">
        <v>68</v>
      </c>
      <c r="E5769" s="13" t="s">
        <v>13</v>
      </c>
      <c r="F5769" s="11" t="s">
        <v>34</v>
      </c>
      <c r="G5769" s="11" t="s">
        <v>36</v>
      </c>
      <c r="H5769" s="13">
        <v>350</v>
      </c>
    </row>
    <row r="5770" spans="1:8" x14ac:dyDescent="0.25">
      <c r="A5770" s="10">
        <v>37011</v>
      </c>
      <c r="B5770" s="11" t="s">
        <v>8</v>
      </c>
      <c r="C5770" s="11" t="s">
        <v>67</v>
      </c>
      <c r="D5770" s="11" t="s">
        <v>68</v>
      </c>
      <c r="E5770" s="13" t="s">
        <v>13</v>
      </c>
      <c r="F5770" s="11" t="s">
        <v>11</v>
      </c>
      <c r="G5770" s="11" t="s">
        <v>576</v>
      </c>
      <c r="H5770" s="13">
        <v>1469.6</v>
      </c>
    </row>
    <row r="5771" spans="1:8" x14ac:dyDescent="0.25">
      <c r="A5771" s="10">
        <v>37011</v>
      </c>
      <c r="B5771" s="11" t="s">
        <v>8</v>
      </c>
      <c r="C5771" s="11" t="s">
        <v>67</v>
      </c>
      <c r="D5771" s="11" t="s">
        <v>468</v>
      </c>
      <c r="E5771" s="13" t="s">
        <v>13</v>
      </c>
      <c r="F5771" s="11" t="s">
        <v>138</v>
      </c>
      <c r="G5771" s="11" t="s">
        <v>139</v>
      </c>
      <c r="H5771" s="13">
        <v>563.70000000000005</v>
      </c>
    </row>
    <row r="5772" spans="1:8" x14ac:dyDescent="0.25">
      <c r="A5772" s="10">
        <v>37011</v>
      </c>
      <c r="B5772" s="11" t="s">
        <v>8</v>
      </c>
      <c r="C5772" s="11" t="s">
        <v>67</v>
      </c>
      <c r="D5772" s="11" t="s">
        <v>1104</v>
      </c>
      <c r="E5772" s="13" t="s">
        <v>13</v>
      </c>
      <c r="F5772" s="11" t="s">
        <v>11</v>
      </c>
      <c r="G5772" s="11" t="s">
        <v>576</v>
      </c>
      <c r="H5772" s="13">
        <v>100</v>
      </c>
    </row>
    <row r="5773" spans="1:8" x14ac:dyDescent="0.25">
      <c r="A5773" s="10">
        <v>37011</v>
      </c>
      <c r="B5773" s="11" t="s">
        <v>8</v>
      </c>
      <c r="C5773" s="11" t="s">
        <v>67</v>
      </c>
      <c r="D5773" s="11" t="s">
        <v>457</v>
      </c>
      <c r="E5773" s="13" t="s">
        <v>13</v>
      </c>
      <c r="F5773" s="11" t="s">
        <v>126</v>
      </c>
      <c r="G5773" s="11" t="s">
        <v>570</v>
      </c>
      <c r="H5773" s="13">
        <v>475</v>
      </c>
    </row>
    <row r="5774" spans="1:8" x14ac:dyDescent="0.25">
      <c r="A5774" s="10">
        <v>37011</v>
      </c>
      <c r="B5774" s="11" t="s">
        <v>8</v>
      </c>
      <c r="C5774" s="11" t="s">
        <v>67</v>
      </c>
      <c r="D5774" s="11" t="s">
        <v>501</v>
      </c>
      <c r="E5774" s="13" t="s">
        <v>13</v>
      </c>
      <c r="F5774" s="11" t="s">
        <v>11</v>
      </c>
      <c r="G5774" s="11" t="s">
        <v>576</v>
      </c>
      <c r="H5774" s="13">
        <v>160</v>
      </c>
    </row>
    <row r="5775" spans="1:8" x14ac:dyDescent="0.25">
      <c r="A5775" s="10">
        <v>37011</v>
      </c>
      <c r="B5775" s="11" t="s">
        <v>8</v>
      </c>
      <c r="C5775" s="11" t="s">
        <v>67</v>
      </c>
      <c r="D5775" s="11" t="s">
        <v>328</v>
      </c>
      <c r="E5775" s="13" t="s">
        <v>13</v>
      </c>
      <c r="F5775" s="11" t="s">
        <v>71</v>
      </c>
      <c r="G5775" s="11" t="s">
        <v>69</v>
      </c>
      <c r="H5775" s="13">
        <v>814.4</v>
      </c>
    </row>
    <row r="5776" spans="1:8" x14ac:dyDescent="0.25">
      <c r="A5776" s="10">
        <v>37011</v>
      </c>
      <c r="B5776" s="11" t="s">
        <v>8</v>
      </c>
      <c r="C5776" s="11" t="s">
        <v>67</v>
      </c>
      <c r="D5776" s="11" t="s">
        <v>328</v>
      </c>
      <c r="E5776" s="13" t="s">
        <v>13</v>
      </c>
      <c r="F5776" s="11" t="s">
        <v>161</v>
      </c>
      <c r="G5776" s="11" t="s">
        <v>581</v>
      </c>
      <c r="H5776" s="13">
        <v>224</v>
      </c>
    </row>
    <row r="5777" spans="1:8" x14ac:dyDescent="0.25">
      <c r="A5777" s="10">
        <v>37011</v>
      </c>
      <c r="B5777" s="11" t="s">
        <v>8</v>
      </c>
      <c r="C5777" s="11" t="s">
        <v>67</v>
      </c>
      <c r="D5777" s="11" t="s">
        <v>328</v>
      </c>
      <c r="E5777" s="13" t="s">
        <v>13</v>
      </c>
      <c r="F5777" s="11" t="s">
        <v>161</v>
      </c>
      <c r="G5777" s="11" t="s">
        <v>167</v>
      </c>
      <c r="H5777" s="13">
        <v>500</v>
      </c>
    </row>
    <row r="5778" spans="1:8" x14ac:dyDescent="0.25">
      <c r="A5778" s="10">
        <v>37011</v>
      </c>
      <c r="B5778" s="11" t="s">
        <v>8</v>
      </c>
      <c r="C5778" s="11" t="s">
        <v>67</v>
      </c>
      <c r="D5778" s="11" t="s">
        <v>328</v>
      </c>
      <c r="E5778" s="13" t="s">
        <v>13</v>
      </c>
      <c r="F5778" s="11" t="s">
        <v>571</v>
      </c>
      <c r="G5778" s="11" t="s">
        <v>133</v>
      </c>
      <c r="H5778" s="13">
        <v>200</v>
      </c>
    </row>
    <row r="5779" spans="1:8" x14ac:dyDescent="0.25">
      <c r="A5779" s="10">
        <v>37011</v>
      </c>
      <c r="B5779" s="11" t="s">
        <v>8</v>
      </c>
      <c r="C5779" s="11" t="s">
        <v>67</v>
      </c>
      <c r="D5779" s="11" t="s">
        <v>328</v>
      </c>
      <c r="E5779" s="13" t="s">
        <v>13</v>
      </c>
      <c r="F5779" s="11" t="s">
        <v>571</v>
      </c>
      <c r="G5779" s="11" t="s">
        <v>572</v>
      </c>
      <c r="H5779" s="13">
        <v>338.1</v>
      </c>
    </row>
    <row r="5780" spans="1:8" x14ac:dyDescent="0.25">
      <c r="A5780" s="10">
        <v>37011</v>
      </c>
      <c r="B5780" s="11" t="s">
        <v>8</v>
      </c>
      <c r="C5780" s="11" t="s">
        <v>67</v>
      </c>
      <c r="D5780" s="11" t="s">
        <v>328</v>
      </c>
      <c r="E5780" s="13" t="s">
        <v>13</v>
      </c>
      <c r="F5780" s="11" t="s">
        <v>19</v>
      </c>
      <c r="G5780" s="11" t="s">
        <v>573</v>
      </c>
      <c r="H5780" s="13">
        <v>3593.7</v>
      </c>
    </row>
    <row r="5781" spans="1:8" x14ac:dyDescent="0.25">
      <c r="A5781" s="10">
        <v>37011</v>
      </c>
      <c r="B5781" s="11" t="s">
        <v>8</v>
      </c>
      <c r="C5781" s="11" t="s">
        <v>67</v>
      </c>
      <c r="D5781" s="11" t="s">
        <v>328</v>
      </c>
      <c r="E5781" s="13" t="s">
        <v>13</v>
      </c>
      <c r="F5781" s="11" t="s">
        <v>19</v>
      </c>
      <c r="G5781" s="11" t="s">
        <v>574</v>
      </c>
      <c r="H5781" s="13">
        <v>1550</v>
      </c>
    </row>
    <row r="5782" spans="1:8" x14ac:dyDescent="0.25">
      <c r="A5782" s="10">
        <v>37011</v>
      </c>
      <c r="B5782" s="11" t="s">
        <v>8</v>
      </c>
      <c r="C5782" s="11" t="s">
        <v>67</v>
      </c>
      <c r="D5782" s="11" t="s">
        <v>328</v>
      </c>
      <c r="E5782" s="13" t="s">
        <v>13</v>
      </c>
      <c r="F5782" s="11" t="s">
        <v>19</v>
      </c>
      <c r="G5782" s="11" t="s">
        <v>21</v>
      </c>
      <c r="H5782" s="13">
        <v>110</v>
      </c>
    </row>
    <row r="5783" spans="1:8" x14ac:dyDescent="0.25">
      <c r="A5783" s="10">
        <v>37011</v>
      </c>
      <c r="B5783" s="11" t="s">
        <v>8</v>
      </c>
      <c r="C5783" s="11" t="s">
        <v>67</v>
      </c>
      <c r="D5783" s="11" t="s">
        <v>328</v>
      </c>
      <c r="E5783" s="13" t="s">
        <v>13</v>
      </c>
      <c r="F5783" s="11" t="s">
        <v>591</v>
      </c>
      <c r="G5783" s="11" t="s">
        <v>608</v>
      </c>
      <c r="H5783" s="13">
        <v>225</v>
      </c>
    </row>
    <row r="5784" spans="1:8" x14ac:dyDescent="0.25">
      <c r="A5784" s="10">
        <v>37011</v>
      </c>
      <c r="B5784" s="11" t="s">
        <v>8</v>
      </c>
      <c r="C5784" s="11" t="s">
        <v>67</v>
      </c>
      <c r="D5784" s="11" t="s">
        <v>328</v>
      </c>
      <c r="E5784" s="13" t="s">
        <v>13</v>
      </c>
      <c r="F5784" s="11" t="s">
        <v>34</v>
      </c>
      <c r="G5784" s="11" t="s">
        <v>36</v>
      </c>
      <c r="H5784" s="13">
        <v>300</v>
      </c>
    </row>
    <row r="5785" spans="1:8" x14ac:dyDescent="0.25">
      <c r="A5785" s="10">
        <v>37011</v>
      </c>
      <c r="B5785" s="11" t="s">
        <v>8</v>
      </c>
      <c r="C5785" s="11" t="s">
        <v>67</v>
      </c>
      <c r="D5785" s="11" t="s">
        <v>328</v>
      </c>
      <c r="E5785" s="13" t="s">
        <v>13</v>
      </c>
      <c r="F5785" s="11" t="s">
        <v>14</v>
      </c>
      <c r="G5785" s="11" t="s">
        <v>597</v>
      </c>
      <c r="H5785" s="13">
        <v>170</v>
      </c>
    </row>
    <row r="5786" spans="1:8" x14ac:dyDescent="0.25">
      <c r="A5786" s="10">
        <v>37011</v>
      </c>
      <c r="B5786" s="11" t="s">
        <v>8</v>
      </c>
      <c r="C5786" s="11" t="s">
        <v>67</v>
      </c>
      <c r="D5786" s="11" t="s">
        <v>328</v>
      </c>
      <c r="E5786" s="13" t="s">
        <v>13</v>
      </c>
      <c r="F5786" s="11" t="s">
        <v>11</v>
      </c>
      <c r="G5786" s="11" t="s">
        <v>150</v>
      </c>
      <c r="H5786" s="13">
        <v>558</v>
      </c>
    </row>
    <row r="5787" spans="1:8" x14ac:dyDescent="0.25">
      <c r="A5787" s="10">
        <v>37011</v>
      </c>
      <c r="B5787" s="11" t="s">
        <v>8</v>
      </c>
      <c r="C5787" s="11" t="s">
        <v>67</v>
      </c>
      <c r="D5787" s="11" t="s">
        <v>328</v>
      </c>
      <c r="E5787" s="13" t="s">
        <v>13</v>
      </c>
      <c r="F5787" s="11" t="s">
        <v>11</v>
      </c>
      <c r="G5787" s="11" t="s">
        <v>576</v>
      </c>
      <c r="H5787" s="13">
        <v>314</v>
      </c>
    </row>
    <row r="5788" spans="1:8" x14ac:dyDescent="0.25">
      <c r="A5788" s="10">
        <v>37011</v>
      </c>
      <c r="B5788" s="11" t="s">
        <v>8</v>
      </c>
      <c r="C5788" s="11" t="s">
        <v>67</v>
      </c>
      <c r="D5788" s="11" t="s">
        <v>328</v>
      </c>
      <c r="E5788" s="13" t="s">
        <v>13</v>
      </c>
      <c r="F5788" s="11" t="s">
        <v>126</v>
      </c>
      <c r="G5788" s="11" t="s">
        <v>570</v>
      </c>
      <c r="H5788" s="13">
        <v>175</v>
      </c>
    </row>
    <row r="5789" spans="1:8" x14ac:dyDescent="0.25">
      <c r="A5789" s="10">
        <v>37011</v>
      </c>
      <c r="B5789" s="11" t="s">
        <v>8</v>
      </c>
      <c r="C5789" s="11" t="s">
        <v>9</v>
      </c>
      <c r="D5789" s="11" t="s">
        <v>251</v>
      </c>
      <c r="E5789" s="13" t="s">
        <v>13</v>
      </c>
      <c r="F5789" s="11" t="s">
        <v>11</v>
      </c>
      <c r="G5789" s="11" t="s">
        <v>150</v>
      </c>
      <c r="H5789" s="13">
        <v>426.6</v>
      </c>
    </row>
    <row r="5790" spans="1:8" x14ac:dyDescent="0.25">
      <c r="A5790" s="10">
        <v>37011</v>
      </c>
      <c r="B5790" s="11" t="s">
        <v>8</v>
      </c>
      <c r="C5790" s="11" t="s">
        <v>9</v>
      </c>
      <c r="D5790" s="11" t="s">
        <v>251</v>
      </c>
      <c r="E5790" s="13" t="s">
        <v>13</v>
      </c>
      <c r="F5790" s="11" t="s">
        <v>11</v>
      </c>
      <c r="G5790" s="11" t="s">
        <v>576</v>
      </c>
      <c r="H5790" s="13">
        <v>300</v>
      </c>
    </row>
    <row r="5791" spans="1:8" x14ac:dyDescent="0.25">
      <c r="A5791" s="10">
        <v>37011</v>
      </c>
      <c r="B5791" s="11" t="s">
        <v>8</v>
      </c>
      <c r="C5791" s="11" t="s">
        <v>9</v>
      </c>
      <c r="D5791" s="11" t="s">
        <v>153</v>
      </c>
      <c r="E5791" s="13" t="s">
        <v>13</v>
      </c>
      <c r="F5791" s="11" t="s">
        <v>71</v>
      </c>
      <c r="G5791" s="11" t="s">
        <v>575</v>
      </c>
      <c r="H5791" s="13">
        <v>186.5</v>
      </c>
    </row>
    <row r="5792" spans="1:8" x14ac:dyDescent="0.25">
      <c r="A5792" s="10">
        <v>37011</v>
      </c>
      <c r="B5792" s="11" t="s">
        <v>8</v>
      </c>
      <c r="C5792" s="11" t="s">
        <v>9</v>
      </c>
      <c r="D5792" s="11" t="s">
        <v>153</v>
      </c>
      <c r="E5792" s="13" t="s">
        <v>13</v>
      </c>
      <c r="F5792" s="11" t="s">
        <v>71</v>
      </c>
      <c r="G5792" s="11" t="s">
        <v>69</v>
      </c>
      <c r="H5792" s="13">
        <v>580</v>
      </c>
    </row>
    <row r="5793" spans="1:8" x14ac:dyDescent="0.25">
      <c r="A5793" s="10">
        <v>37011</v>
      </c>
      <c r="B5793" s="11" t="s">
        <v>8</v>
      </c>
      <c r="C5793" s="11" t="s">
        <v>9</v>
      </c>
      <c r="D5793" s="11" t="s">
        <v>153</v>
      </c>
      <c r="E5793" s="13" t="s">
        <v>13</v>
      </c>
      <c r="F5793" s="11" t="s">
        <v>71</v>
      </c>
      <c r="G5793" s="11" t="s">
        <v>230</v>
      </c>
      <c r="H5793" s="13">
        <v>2270</v>
      </c>
    </row>
    <row r="5794" spans="1:8" x14ac:dyDescent="0.25">
      <c r="A5794" s="10">
        <v>37011</v>
      </c>
      <c r="B5794" s="11" t="s">
        <v>8</v>
      </c>
      <c r="C5794" s="11" t="s">
        <v>9</v>
      </c>
      <c r="D5794" s="11" t="s">
        <v>153</v>
      </c>
      <c r="E5794" s="13" t="s">
        <v>13</v>
      </c>
      <c r="F5794" s="11" t="s">
        <v>71</v>
      </c>
      <c r="G5794" s="11" t="s">
        <v>200</v>
      </c>
      <c r="H5794" s="13">
        <v>100</v>
      </c>
    </row>
    <row r="5795" spans="1:8" x14ac:dyDescent="0.25">
      <c r="A5795" s="10">
        <v>37011</v>
      </c>
      <c r="B5795" s="11" t="s">
        <v>8</v>
      </c>
      <c r="C5795" s="11" t="s">
        <v>9</v>
      </c>
      <c r="D5795" s="11" t="s">
        <v>153</v>
      </c>
      <c r="E5795" s="13" t="s">
        <v>13</v>
      </c>
      <c r="F5795" s="11" t="s">
        <v>71</v>
      </c>
      <c r="G5795" s="11" t="s">
        <v>117</v>
      </c>
      <c r="H5795" s="13">
        <v>349</v>
      </c>
    </row>
    <row r="5796" spans="1:8" x14ac:dyDescent="0.25">
      <c r="A5796" s="10">
        <v>37011</v>
      </c>
      <c r="B5796" s="11" t="s">
        <v>8</v>
      </c>
      <c r="C5796" s="11" t="s">
        <v>9</v>
      </c>
      <c r="D5796" s="11" t="s">
        <v>153</v>
      </c>
      <c r="E5796" s="13" t="s">
        <v>13</v>
      </c>
      <c r="F5796" s="11" t="s">
        <v>161</v>
      </c>
      <c r="G5796" s="11" t="s">
        <v>167</v>
      </c>
      <c r="H5796" s="13">
        <v>264.89999999999998</v>
      </c>
    </row>
    <row r="5797" spans="1:8" x14ac:dyDescent="0.25">
      <c r="A5797" s="10">
        <v>37011</v>
      </c>
      <c r="B5797" s="11" t="s">
        <v>8</v>
      </c>
      <c r="C5797" s="11" t="s">
        <v>9</v>
      </c>
      <c r="D5797" s="11" t="s">
        <v>153</v>
      </c>
      <c r="E5797" s="13" t="s">
        <v>13</v>
      </c>
      <c r="F5797" s="11" t="s">
        <v>571</v>
      </c>
      <c r="G5797" s="11" t="s">
        <v>364</v>
      </c>
      <c r="H5797" s="13">
        <v>285</v>
      </c>
    </row>
    <row r="5798" spans="1:8" x14ac:dyDescent="0.25">
      <c r="A5798" s="10">
        <v>37011</v>
      </c>
      <c r="B5798" s="11" t="s">
        <v>8</v>
      </c>
      <c r="C5798" s="11" t="s">
        <v>9</v>
      </c>
      <c r="D5798" s="11" t="s">
        <v>153</v>
      </c>
      <c r="E5798" s="13" t="s">
        <v>13</v>
      </c>
      <c r="F5798" s="11" t="s">
        <v>138</v>
      </c>
      <c r="G5798" s="11" t="s">
        <v>205</v>
      </c>
      <c r="H5798" s="13">
        <v>399.9</v>
      </c>
    </row>
    <row r="5799" spans="1:8" x14ac:dyDescent="0.25">
      <c r="A5799" s="10">
        <v>37011</v>
      </c>
      <c r="B5799" s="11" t="s">
        <v>8</v>
      </c>
      <c r="C5799" s="11" t="s">
        <v>9</v>
      </c>
      <c r="D5799" s="11" t="s">
        <v>153</v>
      </c>
      <c r="E5799" s="13" t="s">
        <v>13</v>
      </c>
      <c r="F5799" s="11" t="s">
        <v>248</v>
      </c>
      <c r="G5799" s="11" t="s">
        <v>43</v>
      </c>
      <c r="H5799" s="13">
        <v>205</v>
      </c>
    </row>
    <row r="5800" spans="1:8" x14ac:dyDescent="0.25">
      <c r="A5800" s="10">
        <v>37011</v>
      </c>
      <c r="B5800" s="11" t="s">
        <v>8</v>
      </c>
      <c r="C5800" s="11" t="s">
        <v>9</v>
      </c>
      <c r="D5800" s="11" t="s">
        <v>153</v>
      </c>
      <c r="E5800" s="13" t="s">
        <v>13</v>
      </c>
      <c r="F5800" s="11" t="s">
        <v>19</v>
      </c>
      <c r="G5800" s="11" t="s">
        <v>589</v>
      </c>
      <c r="H5800" s="13">
        <v>200</v>
      </c>
    </row>
    <row r="5801" spans="1:8" x14ac:dyDescent="0.25">
      <c r="A5801" s="10">
        <v>37011</v>
      </c>
      <c r="B5801" s="11" t="s">
        <v>8</v>
      </c>
      <c r="C5801" s="11" t="s">
        <v>9</v>
      </c>
      <c r="D5801" s="11" t="s">
        <v>153</v>
      </c>
      <c r="E5801" s="13" t="s">
        <v>13</v>
      </c>
      <c r="F5801" s="11" t="s">
        <v>19</v>
      </c>
      <c r="G5801" s="11" t="s">
        <v>573</v>
      </c>
      <c r="H5801" s="13">
        <v>968</v>
      </c>
    </row>
    <row r="5802" spans="1:8" x14ac:dyDescent="0.25">
      <c r="A5802" s="10">
        <v>37011</v>
      </c>
      <c r="B5802" s="11" t="s">
        <v>8</v>
      </c>
      <c r="C5802" s="11" t="s">
        <v>9</v>
      </c>
      <c r="D5802" s="11" t="s">
        <v>153</v>
      </c>
      <c r="E5802" s="13" t="s">
        <v>13</v>
      </c>
      <c r="F5802" s="11" t="s">
        <v>591</v>
      </c>
      <c r="G5802" s="11" t="s">
        <v>592</v>
      </c>
      <c r="H5802" s="13">
        <v>167.5</v>
      </c>
    </row>
    <row r="5803" spans="1:8" x14ac:dyDescent="0.25">
      <c r="A5803" s="10">
        <v>37011</v>
      </c>
      <c r="B5803" s="11" t="s">
        <v>8</v>
      </c>
      <c r="C5803" s="11" t="s">
        <v>9</v>
      </c>
      <c r="D5803" s="11" t="s">
        <v>153</v>
      </c>
      <c r="E5803" s="13" t="s">
        <v>13</v>
      </c>
      <c r="F5803" s="11" t="s">
        <v>42</v>
      </c>
      <c r="G5803" s="11" t="s">
        <v>595</v>
      </c>
      <c r="H5803" s="13">
        <v>135</v>
      </c>
    </row>
    <row r="5804" spans="1:8" x14ac:dyDescent="0.25">
      <c r="A5804" s="10">
        <v>37011</v>
      </c>
      <c r="B5804" s="11" t="s">
        <v>8</v>
      </c>
      <c r="C5804" s="11" t="s">
        <v>9</v>
      </c>
      <c r="D5804" s="11" t="s">
        <v>153</v>
      </c>
      <c r="E5804" s="13" t="s">
        <v>13</v>
      </c>
      <c r="F5804" s="11" t="s">
        <v>14</v>
      </c>
      <c r="G5804" s="11" t="s">
        <v>94</v>
      </c>
      <c r="H5804" s="13">
        <v>330</v>
      </c>
    </row>
    <row r="5805" spans="1:8" x14ac:dyDescent="0.25">
      <c r="A5805" s="10">
        <v>37011</v>
      </c>
      <c r="B5805" s="11" t="s">
        <v>8</v>
      </c>
      <c r="C5805" s="11" t="s">
        <v>9</v>
      </c>
      <c r="D5805" s="11" t="s">
        <v>153</v>
      </c>
      <c r="E5805" s="13" t="s">
        <v>13</v>
      </c>
      <c r="F5805" s="11" t="s">
        <v>14</v>
      </c>
      <c r="G5805" s="11" t="s">
        <v>597</v>
      </c>
      <c r="H5805" s="13">
        <v>149</v>
      </c>
    </row>
    <row r="5806" spans="1:8" x14ac:dyDescent="0.25">
      <c r="A5806" s="10">
        <v>37011</v>
      </c>
      <c r="B5806" s="11" t="s">
        <v>8</v>
      </c>
      <c r="C5806" s="11" t="s">
        <v>9</v>
      </c>
      <c r="D5806" s="11" t="s">
        <v>153</v>
      </c>
      <c r="E5806" s="13" t="s">
        <v>13</v>
      </c>
      <c r="F5806" s="11" t="s">
        <v>11</v>
      </c>
      <c r="G5806" s="11" t="s">
        <v>150</v>
      </c>
      <c r="H5806" s="13">
        <v>2158.4</v>
      </c>
    </row>
    <row r="5807" spans="1:8" x14ac:dyDescent="0.25">
      <c r="A5807" s="10">
        <v>37011</v>
      </c>
      <c r="B5807" s="11" t="s">
        <v>8</v>
      </c>
      <c r="C5807" s="11" t="s">
        <v>9</v>
      </c>
      <c r="D5807" s="11" t="s">
        <v>153</v>
      </c>
      <c r="E5807" s="13" t="s">
        <v>13</v>
      </c>
      <c r="F5807" s="11" t="s">
        <v>11</v>
      </c>
      <c r="G5807" s="11" t="s">
        <v>576</v>
      </c>
      <c r="H5807" s="13">
        <v>2130</v>
      </c>
    </row>
    <row r="5808" spans="1:8" x14ac:dyDescent="0.25">
      <c r="A5808" s="10">
        <v>37011</v>
      </c>
      <c r="B5808" s="11" t="s">
        <v>8</v>
      </c>
      <c r="C5808" s="11" t="s">
        <v>9</v>
      </c>
      <c r="D5808" s="11" t="s">
        <v>10</v>
      </c>
      <c r="E5808" s="13" t="s">
        <v>89</v>
      </c>
      <c r="F5808" s="11" t="s">
        <v>90</v>
      </c>
      <c r="G5808" s="11" t="s">
        <v>90</v>
      </c>
      <c r="H5808" s="13">
        <v>2551.8000000000002</v>
      </c>
    </row>
    <row r="5809" spans="1:8" x14ac:dyDescent="0.25">
      <c r="A5809" s="10">
        <v>37011</v>
      </c>
      <c r="B5809" s="11" t="s">
        <v>8</v>
      </c>
      <c r="C5809" s="11" t="s">
        <v>9</v>
      </c>
      <c r="D5809" s="11" t="s">
        <v>10</v>
      </c>
      <c r="E5809" s="13" t="s">
        <v>89</v>
      </c>
      <c r="F5809" s="11" t="s">
        <v>102</v>
      </c>
      <c r="G5809" s="11" t="s">
        <v>106</v>
      </c>
      <c r="H5809" s="13">
        <v>3919.5</v>
      </c>
    </row>
    <row r="5810" spans="1:8" x14ac:dyDescent="0.25">
      <c r="A5810" s="10">
        <v>37011</v>
      </c>
      <c r="B5810" s="11" t="s">
        <v>8</v>
      </c>
      <c r="C5810" s="11" t="s">
        <v>9</v>
      </c>
      <c r="D5810" s="11" t="s">
        <v>10</v>
      </c>
      <c r="E5810" s="13" t="s">
        <v>89</v>
      </c>
      <c r="F5810" s="11" t="s">
        <v>102</v>
      </c>
      <c r="G5810" s="11" t="s">
        <v>103</v>
      </c>
      <c r="H5810" s="13">
        <v>2710.4</v>
      </c>
    </row>
    <row r="5811" spans="1:8" x14ac:dyDescent="0.25">
      <c r="A5811" s="10">
        <v>37011</v>
      </c>
      <c r="B5811" s="11" t="s">
        <v>8</v>
      </c>
      <c r="C5811" s="11" t="s">
        <v>9</v>
      </c>
      <c r="D5811" s="11" t="s">
        <v>10</v>
      </c>
      <c r="E5811" s="13" t="s">
        <v>89</v>
      </c>
      <c r="F5811" s="11" t="s">
        <v>577</v>
      </c>
      <c r="G5811" s="11" t="s">
        <v>1106</v>
      </c>
      <c r="H5811" s="13">
        <v>548</v>
      </c>
    </row>
    <row r="5812" spans="1:8" x14ac:dyDescent="0.25">
      <c r="A5812" s="10">
        <v>37011</v>
      </c>
      <c r="B5812" s="11" t="s">
        <v>8</v>
      </c>
      <c r="C5812" s="11" t="s">
        <v>9</v>
      </c>
      <c r="D5812" s="11" t="s">
        <v>10</v>
      </c>
      <c r="E5812" s="13" t="s">
        <v>89</v>
      </c>
      <c r="F5812" s="11" t="s">
        <v>577</v>
      </c>
      <c r="G5812" s="11" t="s">
        <v>578</v>
      </c>
      <c r="H5812" s="13">
        <v>2288</v>
      </c>
    </row>
    <row r="5813" spans="1:8" x14ac:dyDescent="0.25">
      <c r="A5813" s="10">
        <v>37011</v>
      </c>
      <c r="B5813" s="11" t="s">
        <v>8</v>
      </c>
      <c r="C5813" s="11" t="s">
        <v>9</v>
      </c>
      <c r="D5813" s="11" t="s">
        <v>10</v>
      </c>
      <c r="E5813" s="13" t="s">
        <v>89</v>
      </c>
      <c r="F5813" s="11" t="s">
        <v>577</v>
      </c>
      <c r="G5813" s="11" t="s">
        <v>569</v>
      </c>
      <c r="H5813" s="13">
        <v>100</v>
      </c>
    </row>
    <row r="5814" spans="1:8" x14ac:dyDescent="0.25">
      <c r="A5814" s="10">
        <v>37011</v>
      </c>
      <c r="B5814" s="11" t="s">
        <v>8</v>
      </c>
      <c r="C5814" s="11" t="s">
        <v>9</v>
      </c>
      <c r="D5814" s="11" t="s">
        <v>10</v>
      </c>
      <c r="E5814" s="13" t="s">
        <v>13</v>
      </c>
      <c r="F5814" s="11" t="s">
        <v>29</v>
      </c>
      <c r="G5814" s="11" t="s">
        <v>30</v>
      </c>
      <c r="H5814" s="13">
        <v>7460.8</v>
      </c>
    </row>
    <row r="5815" spans="1:8" x14ac:dyDescent="0.25">
      <c r="A5815" s="10">
        <v>37011</v>
      </c>
      <c r="B5815" s="11" t="s">
        <v>8</v>
      </c>
      <c r="C5815" s="11" t="s">
        <v>9</v>
      </c>
      <c r="D5815" s="11" t="s">
        <v>10</v>
      </c>
      <c r="E5815" s="13" t="s">
        <v>13</v>
      </c>
      <c r="F5815" s="11" t="s">
        <v>29</v>
      </c>
      <c r="G5815" s="11" t="s">
        <v>607</v>
      </c>
      <c r="H5815" s="13">
        <v>375</v>
      </c>
    </row>
    <row r="5816" spans="1:8" x14ac:dyDescent="0.25">
      <c r="A5816" s="10">
        <v>37011</v>
      </c>
      <c r="B5816" s="11" t="s">
        <v>8</v>
      </c>
      <c r="C5816" s="11" t="s">
        <v>9</v>
      </c>
      <c r="D5816" s="11" t="s">
        <v>10</v>
      </c>
      <c r="E5816" s="13" t="s">
        <v>13</v>
      </c>
      <c r="F5816" s="11" t="s">
        <v>71</v>
      </c>
      <c r="G5816" s="11" t="s">
        <v>580</v>
      </c>
      <c r="H5816" s="13">
        <v>5664</v>
      </c>
    </row>
    <row r="5817" spans="1:8" x14ac:dyDescent="0.25">
      <c r="A5817" s="10">
        <v>37011</v>
      </c>
      <c r="B5817" s="11" t="s">
        <v>8</v>
      </c>
      <c r="C5817" s="11" t="s">
        <v>9</v>
      </c>
      <c r="D5817" s="11" t="s">
        <v>10</v>
      </c>
      <c r="E5817" s="13" t="s">
        <v>13</v>
      </c>
      <c r="F5817" s="11" t="s">
        <v>71</v>
      </c>
      <c r="G5817" s="11" t="s">
        <v>575</v>
      </c>
      <c r="H5817" s="13">
        <v>3993.5</v>
      </c>
    </row>
    <row r="5818" spans="1:8" x14ac:dyDescent="0.25">
      <c r="A5818" s="10">
        <v>37011</v>
      </c>
      <c r="B5818" s="11" t="s">
        <v>8</v>
      </c>
      <c r="C5818" s="11" t="s">
        <v>9</v>
      </c>
      <c r="D5818" s="11" t="s">
        <v>10</v>
      </c>
      <c r="E5818" s="13" t="s">
        <v>13</v>
      </c>
      <c r="F5818" s="11" t="s">
        <v>71</v>
      </c>
      <c r="G5818" s="11" t="s">
        <v>69</v>
      </c>
      <c r="H5818" s="13">
        <v>8139.5</v>
      </c>
    </row>
    <row r="5819" spans="1:8" x14ac:dyDescent="0.25">
      <c r="A5819" s="10">
        <v>37011</v>
      </c>
      <c r="B5819" s="11" t="s">
        <v>8</v>
      </c>
      <c r="C5819" s="11" t="s">
        <v>9</v>
      </c>
      <c r="D5819" s="11" t="s">
        <v>10</v>
      </c>
      <c r="E5819" s="13" t="s">
        <v>13</v>
      </c>
      <c r="F5819" s="11" t="s">
        <v>71</v>
      </c>
      <c r="G5819" s="11" t="s">
        <v>230</v>
      </c>
      <c r="H5819" s="13">
        <v>1778.7</v>
      </c>
    </row>
    <row r="5820" spans="1:8" x14ac:dyDescent="0.25">
      <c r="A5820" s="10">
        <v>37011</v>
      </c>
      <c r="B5820" s="11" t="s">
        <v>8</v>
      </c>
      <c r="C5820" s="11" t="s">
        <v>9</v>
      </c>
      <c r="D5820" s="11" t="s">
        <v>10</v>
      </c>
      <c r="E5820" s="13" t="s">
        <v>13</v>
      </c>
      <c r="F5820" s="11" t="s">
        <v>71</v>
      </c>
      <c r="G5820" s="11" t="s">
        <v>200</v>
      </c>
      <c r="H5820" s="13">
        <v>4614.8</v>
      </c>
    </row>
    <row r="5821" spans="1:8" x14ac:dyDescent="0.25">
      <c r="A5821" s="10">
        <v>37011</v>
      </c>
      <c r="B5821" s="11" t="s">
        <v>8</v>
      </c>
      <c r="C5821" s="11" t="s">
        <v>9</v>
      </c>
      <c r="D5821" s="11" t="s">
        <v>10</v>
      </c>
      <c r="E5821" s="13" t="s">
        <v>13</v>
      </c>
      <c r="F5821" s="11" t="s">
        <v>71</v>
      </c>
      <c r="G5821" s="11" t="s">
        <v>117</v>
      </c>
      <c r="H5821" s="13">
        <v>3779</v>
      </c>
    </row>
    <row r="5822" spans="1:8" x14ac:dyDescent="0.25">
      <c r="A5822" s="10">
        <v>37011</v>
      </c>
      <c r="B5822" s="11" t="s">
        <v>8</v>
      </c>
      <c r="C5822" s="11" t="s">
        <v>9</v>
      </c>
      <c r="D5822" s="11" t="s">
        <v>10</v>
      </c>
      <c r="E5822" s="13" t="s">
        <v>13</v>
      </c>
      <c r="F5822" s="11" t="s">
        <v>161</v>
      </c>
      <c r="G5822" s="11" t="s">
        <v>581</v>
      </c>
      <c r="H5822" s="13">
        <v>2985</v>
      </c>
    </row>
    <row r="5823" spans="1:8" x14ac:dyDescent="0.25">
      <c r="A5823" s="10">
        <v>37011</v>
      </c>
      <c r="B5823" s="11" t="s">
        <v>8</v>
      </c>
      <c r="C5823" s="11" t="s">
        <v>9</v>
      </c>
      <c r="D5823" s="11" t="s">
        <v>10</v>
      </c>
      <c r="E5823" s="13" t="s">
        <v>13</v>
      </c>
      <c r="F5823" s="11" t="s">
        <v>161</v>
      </c>
      <c r="G5823" s="11" t="s">
        <v>162</v>
      </c>
      <c r="H5823" s="13">
        <v>1967.2</v>
      </c>
    </row>
    <row r="5824" spans="1:8" x14ac:dyDescent="0.25">
      <c r="A5824" s="10">
        <v>37011</v>
      </c>
      <c r="B5824" s="11" t="s">
        <v>8</v>
      </c>
      <c r="C5824" s="11" t="s">
        <v>9</v>
      </c>
      <c r="D5824" s="11" t="s">
        <v>10</v>
      </c>
      <c r="E5824" s="13" t="s">
        <v>13</v>
      </c>
      <c r="F5824" s="11" t="s">
        <v>161</v>
      </c>
      <c r="G5824" s="11" t="s">
        <v>582</v>
      </c>
      <c r="H5824" s="13">
        <v>3043.3</v>
      </c>
    </row>
    <row r="5825" spans="1:8" x14ac:dyDescent="0.25">
      <c r="A5825" s="10">
        <v>37011</v>
      </c>
      <c r="B5825" s="11" t="s">
        <v>8</v>
      </c>
      <c r="C5825" s="11" t="s">
        <v>9</v>
      </c>
      <c r="D5825" s="11" t="s">
        <v>10</v>
      </c>
      <c r="E5825" s="13" t="s">
        <v>13</v>
      </c>
      <c r="F5825" s="11" t="s">
        <v>161</v>
      </c>
      <c r="G5825" s="11" t="s">
        <v>167</v>
      </c>
      <c r="H5825" s="13">
        <v>9552.9</v>
      </c>
    </row>
    <row r="5826" spans="1:8" x14ac:dyDescent="0.25">
      <c r="A5826" s="10">
        <v>37011</v>
      </c>
      <c r="B5826" s="11" t="s">
        <v>8</v>
      </c>
      <c r="C5826" s="11" t="s">
        <v>9</v>
      </c>
      <c r="D5826" s="11" t="s">
        <v>10</v>
      </c>
      <c r="E5826" s="13" t="s">
        <v>13</v>
      </c>
      <c r="F5826" s="11" t="s">
        <v>571</v>
      </c>
      <c r="G5826" s="11" t="s">
        <v>364</v>
      </c>
      <c r="H5826" s="13">
        <v>530</v>
      </c>
    </row>
    <row r="5827" spans="1:8" x14ac:dyDescent="0.25">
      <c r="A5827" s="10">
        <v>37011</v>
      </c>
      <c r="B5827" s="11" t="s">
        <v>8</v>
      </c>
      <c r="C5827" s="11" t="s">
        <v>9</v>
      </c>
      <c r="D5827" s="11" t="s">
        <v>10</v>
      </c>
      <c r="E5827" s="13" t="s">
        <v>13</v>
      </c>
      <c r="F5827" s="11" t="s">
        <v>571</v>
      </c>
      <c r="G5827" s="11" t="s">
        <v>133</v>
      </c>
      <c r="H5827" s="13">
        <v>3385.5</v>
      </c>
    </row>
    <row r="5828" spans="1:8" x14ac:dyDescent="0.25">
      <c r="A5828" s="10">
        <v>37011</v>
      </c>
      <c r="B5828" s="11" t="s">
        <v>8</v>
      </c>
      <c r="C5828" s="11" t="s">
        <v>9</v>
      </c>
      <c r="D5828" s="11" t="s">
        <v>10</v>
      </c>
      <c r="E5828" s="13" t="s">
        <v>13</v>
      </c>
      <c r="F5828" s="11" t="s">
        <v>571</v>
      </c>
      <c r="G5828" s="11" t="s">
        <v>572</v>
      </c>
      <c r="H5828" s="13">
        <v>8717.5</v>
      </c>
    </row>
    <row r="5829" spans="1:8" x14ac:dyDescent="0.25">
      <c r="A5829" s="10">
        <v>37011</v>
      </c>
      <c r="B5829" s="11" t="s">
        <v>8</v>
      </c>
      <c r="C5829" s="11" t="s">
        <v>9</v>
      </c>
      <c r="D5829" s="11" t="s">
        <v>10</v>
      </c>
      <c r="E5829" s="13" t="s">
        <v>13</v>
      </c>
      <c r="F5829" s="11" t="s">
        <v>571</v>
      </c>
      <c r="G5829" s="11" t="s">
        <v>1108</v>
      </c>
      <c r="H5829" s="13">
        <v>125</v>
      </c>
    </row>
    <row r="5830" spans="1:8" x14ac:dyDescent="0.25">
      <c r="A5830" s="10">
        <v>37011</v>
      </c>
      <c r="B5830" s="11" t="s">
        <v>8</v>
      </c>
      <c r="C5830" s="11" t="s">
        <v>9</v>
      </c>
      <c r="D5830" s="11" t="s">
        <v>10</v>
      </c>
      <c r="E5830" s="13" t="s">
        <v>13</v>
      </c>
      <c r="F5830" s="11" t="s">
        <v>138</v>
      </c>
      <c r="G5830" s="11" t="s">
        <v>205</v>
      </c>
      <c r="H5830" s="13">
        <v>7989.3</v>
      </c>
    </row>
    <row r="5831" spans="1:8" x14ac:dyDescent="0.25">
      <c r="A5831" s="10">
        <v>37011</v>
      </c>
      <c r="B5831" s="11" t="s">
        <v>8</v>
      </c>
      <c r="C5831" s="11" t="s">
        <v>9</v>
      </c>
      <c r="D5831" s="11" t="s">
        <v>10</v>
      </c>
      <c r="E5831" s="13" t="s">
        <v>13</v>
      </c>
      <c r="F5831" s="11" t="s">
        <v>138</v>
      </c>
      <c r="G5831" s="11" t="s">
        <v>583</v>
      </c>
      <c r="H5831" s="13">
        <v>275</v>
      </c>
    </row>
    <row r="5832" spans="1:8" x14ac:dyDescent="0.25">
      <c r="A5832" s="10">
        <v>37011</v>
      </c>
      <c r="B5832" s="11" t="s">
        <v>8</v>
      </c>
      <c r="C5832" s="11" t="s">
        <v>9</v>
      </c>
      <c r="D5832" s="11" t="s">
        <v>10</v>
      </c>
      <c r="E5832" s="13" t="s">
        <v>13</v>
      </c>
      <c r="F5832" s="11" t="s">
        <v>138</v>
      </c>
      <c r="G5832" s="11" t="s">
        <v>584</v>
      </c>
      <c r="H5832" s="13">
        <v>210</v>
      </c>
    </row>
    <row r="5833" spans="1:8" x14ac:dyDescent="0.25">
      <c r="A5833" s="10">
        <v>37011</v>
      </c>
      <c r="B5833" s="11" t="s">
        <v>8</v>
      </c>
      <c r="C5833" s="11" t="s">
        <v>9</v>
      </c>
      <c r="D5833" s="11" t="s">
        <v>10</v>
      </c>
      <c r="E5833" s="13" t="s">
        <v>13</v>
      </c>
      <c r="F5833" s="11" t="s">
        <v>138</v>
      </c>
      <c r="G5833" s="11" t="s">
        <v>139</v>
      </c>
      <c r="H5833" s="13">
        <v>2229.8000000000002</v>
      </c>
    </row>
    <row r="5834" spans="1:8" x14ac:dyDescent="0.25">
      <c r="A5834" s="10">
        <v>37011</v>
      </c>
      <c r="B5834" s="11" t="s">
        <v>8</v>
      </c>
      <c r="C5834" s="11" t="s">
        <v>9</v>
      </c>
      <c r="D5834" s="11" t="s">
        <v>10</v>
      </c>
      <c r="E5834" s="13" t="s">
        <v>13</v>
      </c>
      <c r="F5834" s="11" t="s">
        <v>138</v>
      </c>
      <c r="G5834" s="11" t="s">
        <v>585</v>
      </c>
      <c r="H5834" s="13">
        <v>2150</v>
      </c>
    </row>
    <row r="5835" spans="1:8" x14ac:dyDescent="0.25">
      <c r="A5835" s="10">
        <v>37011</v>
      </c>
      <c r="B5835" s="11" t="s">
        <v>8</v>
      </c>
      <c r="C5835" s="11" t="s">
        <v>9</v>
      </c>
      <c r="D5835" s="11" t="s">
        <v>10</v>
      </c>
      <c r="E5835" s="13" t="s">
        <v>13</v>
      </c>
      <c r="F5835" s="11" t="s">
        <v>111</v>
      </c>
      <c r="G5835" s="11" t="s">
        <v>112</v>
      </c>
      <c r="H5835" s="13">
        <v>12821.6</v>
      </c>
    </row>
    <row r="5836" spans="1:8" x14ac:dyDescent="0.25">
      <c r="A5836" s="10">
        <v>37011</v>
      </c>
      <c r="B5836" s="11" t="s">
        <v>8</v>
      </c>
      <c r="C5836" s="11" t="s">
        <v>9</v>
      </c>
      <c r="D5836" s="11" t="s">
        <v>10</v>
      </c>
      <c r="E5836" s="13" t="s">
        <v>13</v>
      </c>
      <c r="F5836" s="11" t="s">
        <v>111</v>
      </c>
      <c r="G5836" s="11" t="s">
        <v>267</v>
      </c>
      <c r="H5836" s="13">
        <v>3589.1</v>
      </c>
    </row>
    <row r="5837" spans="1:8" x14ac:dyDescent="0.25">
      <c r="A5837" s="10">
        <v>37011</v>
      </c>
      <c r="B5837" s="11" t="s">
        <v>8</v>
      </c>
      <c r="C5837" s="11" t="s">
        <v>9</v>
      </c>
      <c r="D5837" s="11" t="s">
        <v>10</v>
      </c>
      <c r="E5837" s="13" t="s">
        <v>13</v>
      </c>
      <c r="F5837" s="11" t="s">
        <v>111</v>
      </c>
      <c r="G5837" s="11" t="s">
        <v>614</v>
      </c>
      <c r="H5837" s="13">
        <v>100</v>
      </c>
    </row>
    <row r="5838" spans="1:8" x14ac:dyDescent="0.25">
      <c r="A5838" s="10">
        <v>37011</v>
      </c>
      <c r="B5838" s="11" t="s">
        <v>8</v>
      </c>
      <c r="C5838" s="11" t="s">
        <v>9</v>
      </c>
      <c r="D5838" s="11" t="s">
        <v>10</v>
      </c>
      <c r="E5838" s="13" t="s">
        <v>13</v>
      </c>
      <c r="F5838" s="11" t="s">
        <v>111</v>
      </c>
      <c r="G5838" s="11" t="s">
        <v>356</v>
      </c>
      <c r="H5838" s="13">
        <v>2408.9</v>
      </c>
    </row>
    <row r="5839" spans="1:8" x14ac:dyDescent="0.25">
      <c r="A5839" s="10">
        <v>37011</v>
      </c>
      <c r="B5839" s="11" t="s">
        <v>8</v>
      </c>
      <c r="C5839" s="11" t="s">
        <v>9</v>
      </c>
      <c r="D5839" s="11" t="s">
        <v>10</v>
      </c>
      <c r="E5839" s="13" t="s">
        <v>13</v>
      </c>
      <c r="F5839" s="11" t="s">
        <v>111</v>
      </c>
      <c r="G5839" s="11" t="s">
        <v>586</v>
      </c>
      <c r="H5839" s="13">
        <v>725</v>
      </c>
    </row>
    <row r="5840" spans="1:8" x14ac:dyDescent="0.25">
      <c r="A5840" s="10">
        <v>37011</v>
      </c>
      <c r="B5840" s="11" t="s">
        <v>8</v>
      </c>
      <c r="C5840" s="11" t="s">
        <v>9</v>
      </c>
      <c r="D5840" s="11" t="s">
        <v>10</v>
      </c>
      <c r="E5840" s="13" t="s">
        <v>13</v>
      </c>
      <c r="F5840" s="11" t="s">
        <v>248</v>
      </c>
      <c r="G5840" s="11" t="s">
        <v>262</v>
      </c>
      <c r="H5840" s="13">
        <v>12631.2</v>
      </c>
    </row>
    <row r="5841" spans="1:8" x14ac:dyDescent="0.25">
      <c r="A5841" s="10">
        <v>37011</v>
      </c>
      <c r="B5841" s="11" t="s">
        <v>8</v>
      </c>
      <c r="C5841" s="11" t="s">
        <v>9</v>
      </c>
      <c r="D5841" s="11" t="s">
        <v>10</v>
      </c>
      <c r="E5841" s="13" t="s">
        <v>13</v>
      </c>
      <c r="F5841" s="11" t="s">
        <v>248</v>
      </c>
      <c r="G5841" s="11" t="s">
        <v>587</v>
      </c>
      <c r="H5841" s="13">
        <v>5785.8</v>
      </c>
    </row>
    <row r="5842" spans="1:8" x14ac:dyDescent="0.25">
      <c r="A5842" s="10">
        <v>37011</v>
      </c>
      <c r="B5842" s="11" t="s">
        <v>8</v>
      </c>
      <c r="C5842" s="11" t="s">
        <v>9</v>
      </c>
      <c r="D5842" s="11" t="s">
        <v>10</v>
      </c>
      <c r="E5842" s="13" t="s">
        <v>13</v>
      </c>
      <c r="F5842" s="11" t="s">
        <v>248</v>
      </c>
      <c r="G5842" s="11" t="s">
        <v>588</v>
      </c>
      <c r="H5842" s="13">
        <v>4263.2</v>
      </c>
    </row>
    <row r="5843" spans="1:8" x14ac:dyDescent="0.25">
      <c r="A5843" s="10">
        <v>37011</v>
      </c>
      <c r="B5843" s="11" t="s">
        <v>8</v>
      </c>
      <c r="C5843" s="11" t="s">
        <v>9</v>
      </c>
      <c r="D5843" s="11" t="s">
        <v>10</v>
      </c>
      <c r="E5843" s="13" t="s">
        <v>13</v>
      </c>
      <c r="F5843" s="11" t="s">
        <v>248</v>
      </c>
      <c r="G5843" s="11" t="s">
        <v>43</v>
      </c>
      <c r="H5843" s="13">
        <v>828.4</v>
      </c>
    </row>
    <row r="5844" spans="1:8" x14ac:dyDescent="0.25">
      <c r="A5844" s="10">
        <v>37011</v>
      </c>
      <c r="B5844" s="11" t="s">
        <v>8</v>
      </c>
      <c r="C5844" s="11" t="s">
        <v>9</v>
      </c>
      <c r="D5844" s="11" t="s">
        <v>10</v>
      </c>
      <c r="E5844" s="13" t="s">
        <v>13</v>
      </c>
      <c r="F5844" s="11" t="s">
        <v>19</v>
      </c>
      <c r="G5844" s="11" t="s">
        <v>589</v>
      </c>
      <c r="H5844" s="13">
        <v>939</v>
      </c>
    </row>
    <row r="5845" spans="1:8" x14ac:dyDescent="0.25">
      <c r="A5845" s="10">
        <v>37011</v>
      </c>
      <c r="B5845" s="11" t="s">
        <v>8</v>
      </c>
      <c r="C5845" s="11" t="s">
        <v>9</v>
      </c>
      <c r="D5845" s="11" t="s">
        <v>10</v>
      </c>
      <c r="E5845" s="13" t="s">
        <v>13</v>
      </c>
      <c r="F5845" s="11" t="s">
        <v>19</v>
      </c>
      <c r="G5845" s="11" t="s">
        <v>573</v>
      </c>
      <c r="H5845" s="13">
        <v>26646.5</v>
      </c>
    </row>
    <row r="5846" spans="1:8" x14ac:dyDescent="0.25">
      <c r="A5846" s="10">
        <v>37011</v>
      </c>
      <c r="B5846" s="11" t="s">
        <v>8</v>
      </c>
      <c r="C5846" s="11" t="s">
        <v>9</v>
      </c>
      <c r="D5846" s="11" t="s">
        <v>10</v>
      </c>
      <c r="E5846" s="13" t="s">
        <v>13</v>
      </c>
      <c r="F5846" s="11" t="s">
        <v>19</v>
      </c>
      <c r="G5846" s="11" t="s">
        <v>590</v>
      </c>
      <c r="H5846" s="13">
        <v>2947.7</v>
      </c>
    </row>
    <row r="5847" spans="1:8" x14ac:dyDescent="0.25">
      <c r="A5847" s="10">
        <v>37011</v>
      </c>
      <c r="B5847" s="11" t="s">
        <v>8</v>
      </c>
      <c r="C5847" s="11" t="s">
        <v>9</v>
      </c>
      <c r="D5847" s="11" t="s">
        <v>10</v>
      </c>
      <c r="E5847" s="13" t="s">
        <v>13</v>
      </c>
      <c r="F5847" s="11" t="s">
        <v>19</v>
      </c>
      <c r="G5847" s="11" t="s">
        <v>574</v>
      </c>
      <c r="H5847" s="13">
        <v>8998.7999999999993</v>
      </c>
    </row>
    <row r="5848" spans="1:8" x14ac:dyDescent="0.25">
      <c r="A5848" s="10">
        <v>37011</v>
      </c>
      <c r="B5848" s="11" t="s">
        <v>8</v>
      </c>
      <c r="C5848" s="11" t="s">
        <v>9</v>
      </c>
      <c r="D5848" s="11" t="s">
        <v>10</v>
      </c>
      <c r="E5848" s="13" t="s">
        <v>13</v>
      </c>
      <c r="F5848" s="11" t="s">
        <v>19</v>
      </c>
      <c r="G5848" s="11" t="s">
        <v>21</v>
      </c>
      <c r="H5848" s="13">
        <v>2940</v>
      </c>
    </row>
    <row r="5849" spans="1:8" x14ac:dyDescent="0.25">
      <c r="A5849" s="10">
        <v>37011</v>
      </c>
      <c r="B5849" s="11" t="s">
        <v>8</v>
      </c>
      <c r="C5849" s="11" t="s">
        <v>9</v>
      </c>
      <c r="D5849" s="11" t="s">
        <v>10</v>
      </c>
      <c r="E5849" s="13" t="s">
        <v>13</v>
      </c>
      <c r="F5849" s="11" t="s">
        <v>591</v>
      </c>
      <c r="G5849" s="11" t="s">
        <v>608</v>
      </c>
      <c r="H5849" s="13">
        <v>625</v>
      </c>
    </row>
    <row r="5850" spans="1:8" x14ac:dyDescent="0.25">
      <c r="A5850" s="10">
        <v>37011</v>
      </c>
      <c r="B5850" s="11" t="s">
        <v>8</v>
      </c>
      <c r="C5850" s="11" t="s">
        <v>9</v>
      </c>
      <c r="D5850" s="11" t="s">
        <v>10</v>
      </c>
      <c r="E5850" s="13" t="s">
        <v>13</v>
      </c>
      <c r="F5850" s="11" t="s">
        <v>591</v>
      </c>
      <c r="G5850" s="11" t="s">
        <v>592</v>
      </c>
      <c r="H5850" s="13">
        <v>550</v>
      </c>
    </row>
    <row r="5851" spans="1:8" x14ac:dyDescent="0.25">
      <c r="A5851" s="10">
        <v>37011</v>
      </c>
      <c r="B5851" s="11" t="s">
        <v>8</v>
      </c>
      <c r="C5851" s="11" t="s">
        <v>9</v>
      </c>
      <c r="D5851" s="11" t="s">
        <v>10</v>
      </c>
      <c r="E5851" s="13" t="s">
        <v>13</v>
      </c>
      <c r="F5851" s="11" t="s">
        <v>34</v>
      </c>
      <c r="G5851" s="11" t="s">
        <v>593</v>
      </c>
      <c r="H5851" s="13">
        <v>5562.5</v>
      </c>
    </row>
    <row r="5852" spans="1:8" x14ac:dyDescent="0.25">
      <c r="A5852" s="10">
        <v>37011</v>
      </c>
      <c r="B5852" s="11" t="s">
        <v>8</v>
      </c>
      <c r="C5852" s="11" t="s">
        <v>9</v>
      </c>
      <c r="D5852" s="11" t="s">
        <v>10</v>
      </c>
      <c r="E5852" s="13" t="s">
        <v>13</v>
      </c>
      <c r="F5852" s="11" t="s">
        <v>34</v>
      </c>
      <c r="G5852" s="11" t="s">
        <v>171</v>
      </c>
      <c r="H5852" s="13">
        <v>2481.9</v>
      </c>
    </row>
    <row r="5853" spans="1:8" x14ac:dyDescent="0.25">
      <c r="A5853" s="10">
        <v>37011</v>
      </c>
      <c r="B5853" s="11" t="s">
        <v>8</v>
      </c>
      <c r="C5853" s="11" t="s">
        <v>9</v>
      </c>
      <c r="D5853" s="11" t="s">
        <v>10</v>
      </c>
      <c r="E5853" s="13" t="s">
        <v>13</v>
      </c>
      <c r="F5853" s="11" t="s">
        <v>34</v>
      </c>
      <c r="G5853" s="11" t="s">
        <v>57</v>
      </c>
      <c r="H5853" s="13">
        <v>2741.8</v>
      </c>
    </row>
    <row r="5854" spans="1:8" x14ac:dyDescent="0.25">
      <c r="A5854" s="10">
        <v>37011</v>
      </c>
      <c r="B5854" s="11" t="s">
        <v>8</v>
      </c>
      <c r="C5854" s="11" t="s">
        <v>9</v>
      </c>
      <c r="D5854" s="11" t="s">
        <v>10</v>
      </c>
      <c r="E5854" s="13" t="s">
        <v>13</v>
      </c>
      <c r="F5854" s="11" t="s">
        <v>34</v>
      </c>
      <c r="G5854" s="11" t="s">
        <v>47</v>
      </c>
      <c r="H5854" s="13">
        <v>2777.1</v>
      </c>
    </row>
    <row r="5855" spans="1:8" x14ac:dyDescent="0.25">
      <c r="A5855" s="10">
        <v>37011</v>
      </c>
      <c r="B5855" s="11" t="s">
        <v>8</v>
      </c>
      <c r="C5855" s="11" t="s">
        <v>9</v>
      </c>
      <c r="D5855" s="11" t="s">
        <v>10</v>
      </c>
      <c r="E5855" s="13" t="s">
        <v>13</v>
      </c>
      <c r="F5855" s="11" t="s">
        <v>34</v>
      </c>
      <c r="G5855" s="11" t="s">
        <v>36</v>
      </c>
      <c r="H5855" s="13">
        <v>10500.1</v>
      </c>
    </row>
    <row r="5856" spans="1:8" x14ac:dyDescent="0.25">
      <c r="A5856" s="10">
        <v>37011</v>
      </c>
      <c r="B5856" s="11" t="s">
        <v>8</v>
      </c>
      <c r="C5856" s="11" t="s">
        <v>9</v>
      </c>
      <c r="D5856" s="11" t="s">
        <v>10</v>
      </c>
      <c r="E5856" s="13" t="s">
        <v>13</v>
      </c>
      <c r="F5856" s="11" t="s">
        <v>42</v>
      </c>
      <c r="G5856" s="11" t="s">
        <v>594</v>
      </c>
      <c r="H5856" s="13">
        <v>4944.2</v>
      </c>
    </row>
    <row r="5857" spans="1:8" x14ac:dyDescent="0.25">
      <c r="A5857" s="10">
        <v>37011</v>
      </c>
      <c r="B5857" s="11" t="s">
        <v>8</v>
      </c>
      <c r="C5857" s="11" t="s">
        <v>9</v>
      </c>
      <c r="D5857" s="11" t="s">
        <v>10</v>
      </c>
      <c r="E5857" s="13" t="s">
        <v>13</v>
      </c>
      <c r="F5857" s="11" t="s">
        <v>42</v>
      </c>
      <c r="G5857" s="11" t="s">
        <v>595</v>
      </c>
      <c r="H5857" s="13">
        <v>2669.6</v>
      </c>
    </row>
    <row r="5858" spans="1:8" x14ac:dyDescent="0.25">
      <c r="A5858" s="10">
        <v>37011</v>
      </c>
      <c r="B5858" s="11" t="s">
        <v>8</v>
      </c>
      <c r="C5858" s="11" t="s">
        <v>9</v>
      </c>
      <c r="D5858" s="11" t="s">
        <v>10</v>
      </c>
      <c r="E5858" s="13" t="s">
        <v>13</v>
      </c>
      <c r="F5858" s="11" t="s">
        <v>14</v>
      </c>
      <c r="G5858" s="11" t="s">
        <v>94</v>
      </c>
      <c r="H5858" s="13">
        <v>3930.5</v>
      </c>
    </row>
    <row r="5859" spans="1:8" x14ac:dyDescent="0.25">
      <c r="A5859" s="10">
        <v>37011</v>
      </c>
      <c r="B5859" s="11" t="s">
        <v>8</v>
      </c>
      <c r="C5859" s="11" t="s">
        <v>9</v>
      </c>
      <c r="D5859" s="11" t="s">
        <v>10</v>
      </c>
      <c r="E5859" s="13" t="s">
        <v>13</v>
      </c>
      <c r="F5859" s="11" t="s">
        <v>14</v>
      </c>
      <c r="G5859" s="11" t="s">
        <v>596</v>
      </c>
      <c r="H5859" s="13">
        <v>4746.5</v>
      </c>
    </row>
    <row r="5860" spans="1:8" x14ac:dyDescent="0.25">
      <c r="A5860" s="10">
        <v>37011</v>
      </c>
      <c r="B5860" s="11" t="s">
        <v>8</v>
      </c>
      <c r="C5860" s="11" t="s">
        <v>9</v>
      </c>
      <c r="D5860" s="11" t="s">
        <v>10</v>
      </c>
      <c r="E5860" s="13" t="s">
        <v>13</v>
      </c>
      <c r="F5860" s="11" t="s">
        <v>14</v>
      </c>
      <c r="G5860" s="11" t="s">
        <v>597</v>
      </c>
      <c r="H5860" s="13">
        <v>6103.3</v>
      </c>
    </row>
    <row r="5861" spans="1:8" x14ac:dyDescent="0.25">
      <c r="A5861" s="10">
        <v>37011</v>
      </c>
      <c r="B5861" s="11" t="s">
        <v>8</v>
      </c>
      <c r="C5861" s="11" t="s">
        <v>9</v>
      </c>
      <c r="D5861" s="11" t="s">
        <v>10</v>
      </c>
      <c r="E5861" s="13" t="s">
        <v>13</v>
      </c>
      <c r="F5861" s="11" t="s">
        <v>11</v>
      </c>
      <c r="G5861" s="11" t="s">
        <v>598</v>
      </c>
      <c r="H5861" s="13">
        <v>929</v>
      </c>
    </row>
    <row r="5862" spans="1:8" x14ac:dyDescent="0.25">
      <c r="A5862" s="10">
        <v>37011</v>
      </c>
      <c r="B5862" s="11" t="s">
        <v>8</v>
      </c>
      <c r="C5862" s="11" t="s">
        <v>9</v>
      </c>
      <c r="D5862" s="11" t="s">
        <v>10</v>
      </c>
      <c r="E5862" s="13" t="s">
        <v>13</v>
      </c>
      <c r="F5862" s="11" t="s">
        <v>11</v>
      </c>
      <c r="G5862" s="11" t="s">
        <v>150</v>
      </c>
      <c r="H5862" s="13">
        <v>26208.400000000001</v>
      </c>
    </row>
    <row r="5863" spans="1:8" x14ac:dyDescent="0.25">
      <c r="A5863" s="10">
        <v>37011</v>
      </c>
      <c r="B5863" s="11" t="s">
        <v>8</v>
      </c>
      <c r="C5863" s="11" t="s">
        <v>9</v>
      </c>
      <c r="D5863" s="11" t="s">
        <v>10</v>
      </c>
      <c r="E5863" s="13" t="s">
        <v>13</v>
      </c>
      <c r="F5863" s="11" t="s">
        <v>11</v>
      </c>
      <c r="G5863" s="11" t="s">
        <v>576</v>
      </c>
      <c r="H5863" s="13">
        <v>35091.300000000003</v>
      </c>
    </row>
    <row r="5864" spans="1:8" x14ac:dyDescent="0.25">
      <c r="A5864" s="10">
        <v>37011</v>
      </c>
      <c r="B5864" s="11" t="s">
        <v>8</v>
      </c>
      <c r="C5864" s="11" t="s">
        <v>9</v>
      </c>
      <c r="D5864" s="11" t="s">
        <v>10</v>
      </c>
      <c r="E5864" s="13" t="s">
        <v>13</v>
      </c>
      <c r="F5864" s="11" t="s">
        <v>126</v>
      </c>
      <c r="G5864" s="11" t="s">
        <v>599</v>
      </c>
      <c r="H5864" s="13">
        <v>3516.5</v>
      </c>
    </row>
    <row r="5865" spans="1:8" x14ac:dyDescent="0.25">
      <c r="A5865" s="10">
        <v>37011</v>
      </c>
      <c r="B5865" s="11" t="s">
        <v>8</v>
      </c>
      <c r="C5865" s="11" t="s">
        <v>9</v>
      </c>
      <c r="D5865" s="11" t="s">
        <v>10</v>
      </c>
      <c r="E5865" s="13" t="s">
        <v>13</v>
      </c>
      <c r="F5865" s="11" t="s">
        <v>126</v>
      </c>
      <c r="G5865" s="11" t="s">
        <v>613</v>
      </c>
      <c r="H5865" s="13">
        <v>229</v>
      </c>
    </row>
    <row r="5866" spans="1:8" x14ac:dyDescent="0.25">
      <c r="A5866" s="10">
        <v>37011</v>
      </c>
      <c r="B5866" s="11" t="s">
        <v>8</v>
      </c>
      <c r="C5866" s="11" t="s">
        <v>9</v>
      </c>
      <c r="D5866" s="11" t="s">
        <v>10</v>
      </c>
      <c r="E5866" s="13" t="s">
        <v>13</v>
      </c>
      <c r="F5866" s="11" t="s">
        <v>126</v>
      </c>
      <c r="G5866" s="11" t="s">
        <v>570</v>
      </c>
      <c r="H5866" s="13">
        <v>1424</v>
      </c>
    </row>
    <row r="5867" spans="1:8" x14ac:dyDescent="0.25">
      <c r="A5867" s="10">
        <v>37011</v>
      </c>
      <c r="B5867" s="11" t="s">
        <v>8</v>
      </c>
      <c r="C5867" s="11" t="s">
        <v>9</v>
      </c>
      <c r="D5867" s="11" t="s">
        <v>10</v>
      </c>
      <c r="E5867" s="13" t="s">
        <v>13</v>
      </c>
      <c r="F5867" s="11" t="s">
        <v>126</v>
      </c>
      <c r="G5867" s="11" t="s">
        <v>600</v>
      </c>
      <c r="H5867" s="13">
        <v>149</v>
      </c>
    </row>
    <row r="5868" spans="1:8" x14ac:dyDescent="0.25">
      <c r="A5868" s="10">
        <v>37011</v>
      </c>
      <c r="B5868" s="11" t="s">
        <v>8</v>
      </c>
      <c r="C5868" s="11" t="s">
        <v>9</v>
      </c>
      <c r="D5868" s="11" t="s">
        <v>10</v>
      </c>
      <c r="E5868" s="13" t="s">
        <v>188</v>
      </c>
      <c r="F5868" s="11" t="s">
        <v>188</v>
      </c>
      <c r="G5868" s="11" t="s">
        <v>601</v>
      </c>
      <c r="H5868" s="13">
        <v>550</v>
      </c>
    </row>
    <row r="5869" spans="1:8" x14ac:dyDescent="0.25">
      <c r="A5869" s="10">
        <v>37011</v>
      </c>
      <c r="B5869" s="11" t="s">
        <v>8</v>
      </c>
      <c r="C5869" s="11" t="s">
        <v>9</v>
      </c>
      <c r="D5869" s="11" t="s">
        <v>10</v>
      </c>
      <c r="E5869" s="13" t="s">
        <v>188</v>
      </c>
      <c r="F5869" s="11" t="s">
        <v>188</v>
      </c>
      <c r="G5869" s="11" t="s">
        <v>602</v>
      </c>
      <c r="H5869" s="13">
        <v>8018.8</v>
      </c>
    </row>
    <row r="5870" spans="1:8" x14ac:dyDescent="0.25">
      <c r="A5870" s="10">
        <v>37011</v>
      </c>
      <c r="B5870" s="11" t="s">
        <v>8</v>
      </c>
      <c r="C5870" s="11" t="s">
        <v>9</v>
      </c>
      <c r="D5870" s="11" t="s">
        <v>10</v>
      </c>
      <c r="E5870" s="13" t="s">
        <v>188</v>
      </c>
      <c r="F5870" s="11" t="s">
        <v>188</v>
      </c>
      <c r="G5870" s="11" t="s">
        <v>187</v>
      </c>
      <c r="H5870" s="13">
        <v>13722.1</v>
      </c>
    </row>
    <row r="5871" spans="1:8" x14ac:dyDescent="0.25">
      <c r="A5871" s="10">
        <v>37011</v>
      </c>
      <c r="B5871" s="11" t="s">
        <v>8</v>
      </c>
      <c r="C5871" s="11" t="s">
        <v>9</v>
      </c>
      <c r="D5871" s="11" t="s">
        <v>10</v>
      </c>
      <c r="E5871" s="13" t="s">
        <v>188</v>
      </c>
      <c r="F5871" s="11" t="s">
        <v>188</v>
      </c>
      <c r="G5871" s="11" t="s">
        <v>1109</v>
      </c>
      <c r="H5871" s="13">
        <v>440</v>
      </c>
    </row>
    <row r="5872" spans="1:8" x14ac:dyDescent="0.25">
      <c r="A5872" s="10">
        <v>37011</v>
      </c>
      <c r="B5872" s="11" t="s">
        <v>8</v>
      </c>
      <c r="C5872" s="11" t="s">
        <v>463</v>
      </c>
      <c r="D5872" s="11" t="s">
        <v>464</v>
      </c>
      <c r="E5872" s="13" t="s">
        <v>13</v>
      </c>
      <c r="F5872" s="11" t="s">
        <v>71</v>
      </c>
      <c r="G5872" s="11" t="s">
        <v>200</v>
      </c>
      <c r="H5872" s="13">
        <v>1165</v>
      </c>
    </row>
    <row r="5873" spans="1:8" x14ac:dyDescent="0.25">
      <c r="A5873" s="10">
        <v>37011</v>
      </c>
      <c r="B5873" s="11" t="s">
        <v>8</v>
      </c>
      <c r="C5873" s="11" t="s">
        <v>463</v>
      </c>
      <c r="D5873" s="11" t="s">
        <v>464</v>
      </c>
      <c r="E5873" s="13" t="s">
        <v>13</v>
      </c>
      <c r="F5873" s="11" t="s">
        <v>248</v>
      </c>
      <c r="G5873" s="11" t="s">
        <v>262</v>
      </c>
      <c r="H5873" s="13">
        <v>135</v>
      </c>
    </row>
    <row r="5874" spans="1:8" x14ac:dyDescent="0.25">
      <c r="A5874" s="10">
        <v>37011</v>
      </c>
      <c r="B5874" s="11" t="s">
        <v>97</v>
      </c>
      <c r="C5874" s="11" t="s">
        <v>98</v>
      </c>
      <c r="D5874" s="11" t="s">
        <v>239</v>
      </c>
      <c r="E5874" s="13" t="s">
        <v>188</v>
      </c>
      <c r="F5874" s="11" t="s">
        <v>188</v>
      </c>
      <c r="G5874" s="11" t="s">
        <v>602</v>
      </c>
      <c r="H5874" s="13">
        <v>169</v>
      </c>
    </row>
    <row r="5875" spans="1:8" x14ac:dyDescent="0.25">
      <c r="A5875" s="10">
        <v>37011</v>
      </c>
      <c r="B5875" s="11" t="s">
        <v>97</v>
      </c>
      <c r="C5875" s="11" t="s">
        <v>98</v>
      </c>
      <c r="D5875" s="11" t="s">
        <v>462</v>
      </c>
      <c r="E5875" s="13" t="s">
        <v>13</v>
      </c>
      <c r="F5875" s="11" t="s">
        <v>126</v>
      </c>
      <c r="G5875" s="11" t="s">
        <v>570</v>
      </c>
      <c r="H5875" s="13">
        <v>587.9</v>
      </c>
    </row>
    <row r="5876" spans="1:8" x14ac:dyDescent="0.25">
      <c r="A5876" s="10">
        <v>37011</v>
      </c>
      <c r="B5876" s="11" t="s">
        <v>97</v>
      </c>
      <c r="C5876" s="11" t="s">
        <v>98</v>
      </c>
      <c r="D5876" s="11" t="s">
        <v>1110</v>
      </c>
      <c r="E5876" s="13" t="s">
        <v>13</v>
      </c>
      <c r="F5876" s="11" t="s">
        <v>71</v>
      </c>
      <c r="G5876" s="11" t="s">
        <v>69</v>
      </c>
      <c r="H5876" s="13">
        <v>100</v>
      </c>
    </row>
    <row r="5877" spans="1:8" x14ac:dyDescent="0.25">
      <c r="A5877" s="10">
        <v>37011</v>
      </c>
      <c r="B5877" s="11" t="s">
        <v>97</v>
      </c>
      <c r="C5877" s="11" t="s">
        <v>98</v>
      </c>
      <c r="D5877" s="11" t="s">
        <v>99</v>
      </c>
      <c r="E5877" s="13" t="s">
        <v>13</v>
      </c>
      <c r="F5877" s="11" t="s">
        <v>71</v>
      </c>
      <c r="G5877" s="11" t="s">
        <v>230</v>
      </c>
      <c r="H5877" s="13">
        <v>1046.4000000000001</v>
      </c>
    </row>
    <row r="5878" spans="1:8" x14ac:dyDescent="0.25">
      <c r="A5878" s="10">
        <v>37011</v>
      </c>
      <c r="B5878" s="11" t="s">
        <v>97</v>
      </c>
      <c r="C5878" s="11" t="s">
        <v>98</v>
      </c>
      <c r="D5878" s="11" t="s">
        <v>123</v>
      </c>
      <c r="E5878" s="13" t="s">
        <v>13</v>
      </c>
      <c r="F5878" s="11" t="s">
        <v>14</v>
      </c>
      <c r="G5878" s="11" t="s">
        <v>94</v>
      </c>
      <c r="H5878" s="13">
        <v>649.79999999999995</v>
      </c>
    </row>
    <row r="5879" spans="1:8" x14ac:dyDescent="0.25">
      <c r="A5879" s="10">
        <v>37011</v>
      </c>
      <c r="B5879" s="11" t="s">
        <v>97</v>
      </c>
      <c r="C5879" s="11" t="s">
        <v>98</v>
      </c>
      <c r="D5879" s="11" t="s">
        <v>1105</v>
      </c>
      <c r="E5879" s="13" t="s">
        <v>13</v>
      </c>
      <c r="F5879" s="11" t="s">
        <v>71</v>
      </c>
      <c r="G5879" s="11" t="s">
        <v>230</v>
      </c>
      <c r="H5879" s="13">
        <v>111.3</v>
      </c>
    </row>
    <row r="5880" spans="1:8" x14ac:dyDescent="0.25">
      <c r="A5880" s="10">
        <v>37011</v>
      </c>
      <c r="B5880" s="11" t="s">
        <v>97</v>
      </c>
      <c r="C5880" s="11" t="s">
        <v>67</v>
      </c>
      <c r="D5880" s="11" t="s">
        <v>500</v>
      </c>
      <c r="E5880" s="13" t="s">
        <v>13</v>
      </c>
      <c r="F5880" s="11" t="s">
        <v>19</v>
      </c>
      <c r="G5880" s="11" t="s">
        <v>574</v>
      </c>
      <c r="H5880" s="13">
        <v>100</v>
      </c>
    </row>
    <row r="5881" spans="1:8" x14ac:dyDescent="0.25">
      <c r="A5881" s="10">
        <v>37011</v>
      </c>
      <c r="B5881" s="11" t="s">
        <v>97</v>
      </c>
      <c r="C5881" s="11" t="s">
        <v>67</v>
      </c>
      <c r="D5881" s="11" t="s">
        <v>499</v>
      </c>
      <c r="E5881" s="13" t="s">
        <v>13</v>
      </c>
      <c r="F5881" s="11" t="s">
        <v>11</v>
      </c>
      <c r="G5881" s="11" t="s">
        <v>150</v>
      </c>
      <c r="H5881" s="13">
        <v>403.2</v>
      </c>
    </row>
    <row r="5882" spans="1:8" x14ac:dyDescent="0.25">
      <c r="A5882" s="10">
        <v>37011</v>
      </c>
      <c r="B5882" s="11" t="s">
        <v>97</v>
      </c>
      <c r="C5882" s="11" t="s">
        <v>67</v>
      </c>
      <c r="D5882" s="11" t="s">
        <v>499</v>
      </c>
      <c r="E5882" s="13" t="s">
        <v>13</v>
      </c>
      <c r="F5882" s="11" t="s">
        <v>11</v>
      </c>
      <c r="G5882" s="11" t="s">
        <v>576</v>
      </c>
      <c r="H5882" s="13">
        <v>391.6</v>
      </c>
    </row>
    <row r="5883" spans="1:8" x14ac:dyDescent="0.25">
      <c r="A5883" s="10">
        <v>37011</v>
      </c>
      <c r="B5883" s="11" t="s">
        <v>97</v>
      </c>
      <c r="C5883" s="11" t="s">
        <v>67</v>
      </c>
      <c r="D5883" s="11" t="s">
        <v>502</v>
      </c>
      <c r="E5883" s="13" t="s">
        <v>13</v>
      </c>
      <c r="F5883" s="11" t="s">
        <v>11</v>
      </c>
      <c r="G5883" s="11" t="s">
        <v>150</v>
      </c>
      <c r="H5883" s="13">
        <v>285</v>
      </c>
    </row>
    <row r="5884" spans="1:8" x14ac:dyDescent="0.25">
      <c r="A5884" s="10">
        <v>37011</v>
      </c>
      <c r="B5884" s="11" t="s">
        <v>97</v>
      </c>
      <c r="C5884" s="11" t="s">
        <v>130</v>
      </c>
      <c r="D5884" s="11" t="s">
        <v>288</v>
      </c>
      <c r="E5884" s="13" t="s">
        <v>13</v>
      </c>
      <c r="F5884" s="11" t="s">
        <v>11</v>
      </c>
      <c r="G5884" s="11" t="s">
        <v>576</v>
      </c>
      <c r="H5884" s="13">
        <v>616.70000000000005</v>
      </c>
    </row>
    <row r="5885" spans="1:8" x14ac:dyDescent="0.25">
      <c r="A5885" s="10">
        <v>37011</v>
      </c>
      <c r="B5885" s="11" t="s">
        <v>97</v>
      </c>
      <c r="C5885" s="11" t="s">
        <v>130</v>
      </c>
      <c r="D5885" s="11" t="s">
        <v>466</v>
      </c>
      <c r="E5885" s="13" t="s">
        <v>13</v>
      </c>
      <c r="F5885" s="11" t="s">
        <v>138</v>
      </c>
      <c r="G5885" s="11" t="s">
        <v>585</v>
      </c>
      <c r="H5885" s="13">
        <v>500</v>
      </c>
    </row>
    <row r="5886" spans="1:8" x14ac:dyDescent="0.25">
      <c r="A5886" s="10">
        <v>37011</v>
      </c>
      <c r="B5886" s="11" t="s">
        <v>97</v>
      </c>
      <c r="C5886" s="11" t="s">
        <v>192</v>
      </c>
      <c r="D5886" s="11" t="s">
        <v>193</v>
      </c>
      <c r="E5886" s="13" t="s">
        <v>13</v>
      </c>
      <c r="F5886" s="11" t="s">
        <v>11</v>
      </c>
      <c r="G5886" s="11" t="s">
        <v>150</v>
      </c>
      <c r="H5886" s="13">
        <v>175</v>
      </c>
    </row>
    <row r="5887" spans="1:8" x14ac:dyDescent="0.25">
      <c r="A5887" s="10">
        <v>37042</v>
      </c>
      <c r="B5887" s="11" t="s">
        <v>8</v>
      </c>
      <c r="C5887" s="11" t="s">
        <v>67</v>
      </c>
      <c r="D5887" s="11" t="s">
        <v>1107</v>
      </c>
      <c r="E5887" s="13" t="s">
        <v>13</v>
      </c>
      <c r="F5887" s="11" t="s">
        <v>11</v>
      </c>
      <c r="G5887" s="11" t="s">
        <v>576</v>
      </c>
      <c r="H5887" s="13">
        <v>147.5</v>
      </c>
    </row>
    <row r="5888" spans="1:8" x14ac:dyDescent="0.25">
      <c r="A5888" s="10">
        <v>37042</v>
      </c>
      <c r="B5888" s="11" t="s">
        <v>8</v>
      </c>
      <c r="C5888" s="11" t="s">
        <v>67</v>
      </c>
      <c r="D5888" s="11" t="s">
        <v>455</v>
      </c>
      <c r="E5888" s="13" t="s">
        <v>13</v>
      </c>
      <c r="F5888" s="11" t="s">
        <v>571</v>
      </c>
      <c r="G5888" s="11" t="s">
        <v>364</v>
      </c>
      <c r="H5888" s="13">
        <v>105.3</v>
      </c>
    </row>
    <row r="5889" spans="1:8" x14ac:dyDescent="0.25">
      <c r="A5889" s="10">
        <v>37042</v>
      </c>
      <c r="B5889" s="11" t="s">
        <v>8</v>
      </c>
      <c r="C5889" s="11" t="s">
        <v>67</v>
      </c>
      <c r="D5889" s="11" t="s">
        <v>455</v>
      </c>
      <c r="E5889" s="13" t="s">
        <v>13</v>
      </c>
      <c r="F5889" s="11" t="s">
        <v>19</v>
      </c>
      <c r="G5889" s="11" t="s">
        <v>574</v>
      </c>
      <c r="H5889" s="13">
        <v>115</v>
      </c>
    </row>
    <row r="5890" spans="1:8" x14ac:dyDescent="0.25">
      <c r="A5890" s="10">
        <v>37042</v>
      </c>
      <c r="B5890" s="11" t="s">
        <v>8</v>
      </c>
      <c r="C5890" s="11" t="s">
        <v>67</v>
      </c>
      <c r="D5890" s="11" t="s">
        <v>455</v>
      </c>
      <c r="E5890" s="13" t="s">
        <v>13</v>
      </c>
      <c r="F5890" s="11" t="s">
        <v>126</v>
      </c>
      <c r="G5890" s="11" t="s">
        <v>570</v>
      </c>
      <c r="H5890" s="13">
        <v>315</v>
      </c>
    </row>
    <row r="5891" spans="1:8" x14ac:dyDescent="0.25">
      <c r="A5891" s="10">
        <v>37042</v>
      </c>
      <c r="B5891" s="11" t="s">
        <v>8</v>
      </c>
      <c r="C5891" s="11" t="s">
        <v>67</v>
      </c>
      <c r="D5891" s="11" t="s">
        <v>160</v>
      </c>
      <c r="E5891" s="13" t="s">
        <v>13</v>
      </c>
      <c r="F5891" s="11" t="s">
        <v>111</v>
      </c>
      <c r="G5891" s="11" t="s">
        <v>586</v>
      </c>
      <c r="H5891" s="13">
        <v>159.69999999999999</v>
      </c>
    </row>
    <row r="5892" spans="1:8" x14ac:dyDescent="0.25">
      <c r="A5892" s="10">
        <v>37042</v>
      </c>
      <c r="B5892" s="11" t="s">
        <v>8</v>
      </c>
      <c r="C5892" s="11" t="s">
        <v>67</v>
      </c>
      <c r="D5892" s="11" t="s">
        <v>1111</v>
      </c>
      <c r="E5892" s="13" t="s">
        <v>13</v>
      </c>
      <c r="F5892" s="11" t="s">
        <v>161</v>
      </c>
      <c r="G5892" s="11" t="s">
        <v>582</v>
      </c>
      <c r="H5892" s="13">
        <v>200</v>
      </c>
    </row>
    <row r="5893" spans="1:8" x14ac:dyDescent="0.25">
      <c r="A5893" s="10">
        <v>37042</v>
      </c>
      <c r="B5893" s="11" t="s">
        <v>8</v>
      </c>
      <c r="C5893" s="11" t="s">
        <v>67</v>
      </c>
      <c r="D5893" s="11" t="s">
        <v>456</v>
      </c>
      <c r="E5893" s="13" t="s">
        <v>13</v>
      </c>
      <c r="F5893" s="11" t="s">
        <v>11</v>
      </c>
      <c r="G5893" s="11" t="s">
        <v>150</v>
      </c>
      <c r="H5893" s="13">
        <v>962</v>
      </c>
    </row>
    <row r="5894" spans="1:8" x14ac:dyDescent="0.25">
      <c r="A5894" s="10">
        <v>37042</v>
      </c>
      <c r="B5894" s="11" t="s">
        <v>8</v>
      </c>
      <c r="C5894" s="11" t="s">
        <v>67</v>
      </c>
      <c r="D5894" s="11" t="s">
        <v>68</v>
      </c>
      <c r="E5894" s="13" t="s">
        <v>13</v>
      </c>
      <c r="F5894" s="11" t="s">
        <v>161</v>
      </c>
      <c r="G5894" s="11" t="s">
        <v>167</v>
      </c>
      <c r="H5894" s="13">
        <v>100</v>
      </c>
    </row>
    <row r="5895" spans="1:8" x14ac:dyDescent="0.25">
      <c r="A5895" s="10">
        <v>37042</v>
      </c>
      <c r="B5895" s="11" t="s">
        <v>8</v>
      </c>
      <c r="C5895" s="11" t="s">
        <v>67</v>
      </c>
      <c r="D5895" s="11" t="s">
        <v>68</v>
      </c>
      <c r="E5895" s="13" t="s">
        <v>13</v>
      </c>
      <c r="F5895" s="11" t="s">
        <v>19</v>
      </c>
      <c r="G5895" s="11" t="s">
        <v>573</v>
      </c>
      <c r="H5895" s="13">
        <v>4364</v>
      </c>
    </row>
    <row r="5896" spans="1:8" x14ac:dyDescent="0.25">
      <c r="A5896" s="10">
        <v>37042</v>
      </c>
      <c r="B5896" s="11" t="s">
        <v>8</v>
      </c>
      <c r="C5896" s="11" t="s">
        <v>67</v>
      </c>
      <c r="D5896" s="11" t="s">
        <v>68</v>
      </c>
      <c r="E5896" s="13" t="s">
        <v>13</v>
      </c>
      <c r="F5896" s="11" t="s">
        <v>34</v>
      </c>
      <c r="G5896" s="11" t="s">
        <v>36</v>
      </c>
      <c r="H5896" s="13">
        <v>350</v>
      </c>
    </row>
    <row r="5897" spans="1:8" x14ac:dyDescent="0.25">
      <c r="A5897" s="10">
        <v>37042</v>
      </c>
      <c r="B5897" s="11" t="s">
        <v>8</v>
      </c>
      <c r="C5897" s="11" t="s">
        <v>67</v>
      </c>
      <c r="D5897" s="11" t="s">
        <v>68</v>
      </c>
      <c r="E5897" s="13" t="s">
        <v>13</v>
      </c>
      <c r="F5897" s="11" t="s">
        <v>11</v>
      </c>
      <c r="G5897" s="11" t="s">
        <v>576</v>
      </c>
      <c r="H5897" s="13">
        <v>1469.6</v>
      </c>
    </row>
    <row r="5898" spans="1:8" x14ac:dyDescent="0.25">
      <c r="A5898" s="10">
        <v>37042</v>
      </c>
      <c r="B5898" s="11" t="s">
        <v>8</v>
      </c>
      <c r="C5898" s="11" t="s">
        <v>67</v>
      </c>
      <c r="D5898" s="11" t="s">
        <v>468</v>
      </c>
      <c r="E5898" s="13" t="s">
        <v>13</v>
      </c>
      <c r="F5898" s="11" t="s">
        <v>138</v>
      </c>
      <c r="G5898" s="11" t="s">
        <v>139</v>
      </c>
      <c r="H5898" s="13">
        <v>563.70000000000005</v>
      </c>
    </row>
    <row r="5899" spans="1:8" x14ac:dyDescent="0.25">
      <c r="A5899" s="10">
        <v>37042</v>
      </c>
      <c r="B5899" s="11" t="s">
        <v>8</v>
      </c>
      <c r="C5899" s="11" t="s">
        <v>67</v>
      </c>
      <c r="D5899" s="11" t="s">
        <v>1104</v>
      </c>
      <c r="E5899" s="13" t="s">
        <v>13</v>
      </c>
      <c r="F5899" s="11" t="s">
        <v>11</v>
      </c>
      <c r="G5899" s="11" t="s">
        <v>576</v>
      </c>
      <c r="H5899" s="13">
        <v>100</v>
      </c>
    </row>
    <row r="5900" spans="1:8" x14ac:dyDescent="0.25">
      <c r="A5900" s="10">
        <v>37042</v>
      </c>
      <c r="B5900" s="11" t="s">
        <v>8</v>
      </c>
      <c r="C5900" s="11" t="s">
        <v>67</v>
      </c>
      <c r="D5900" s="11" t="s">
        <v>457</v>
      </c>
      <c r="E5900" s="13" t="s">
        <v>13</v>
      </c>
      <c r="F5900" s="11" t="s">
        <v>126</v>
      </c>
      <c r="G5900" s="11" t="s">
        <v>570</v>
      </c>
      <c r="H5900" s="13">
        <v>175</v>
      </c>
    </row>
    <row r="5901" spans="1:8" x14ac:dyDescent="0.25">
      <c r="A5901" s="10">
        <v>37042</v>
      </c>
      <c r="B5901" s="11" t="s">
        <v>8</v>
      </c>
      <c r="C5901" s="11" t="s">
        <v>67</v>
      </c>
      <c r="D5901" s="11" t="s">
        <v>501</v>
      </c>
      <c r="E5901" s="13" t="s">
        <v>13</v>
      </c>
      <c r="F5901" s="11" t="s">
        <v>11</v>
      </c>
      <c r="G5901" s="11" t="s">
        <v>576</v>
      </c>
      <c r="H5901" s="13">
        <v>160</v>
      </c>
    </row>
    <row r="5902" spans="1:8" x14ac:dyDescent="0.25">
      <c r="A5902" s="10">
        <v>37042</v>
      </c>
      <c r="B5902" s="11" t="s">
        <v>8</v>
      </c>
      <c r="C5902" s="11" t="s">
        <v>67</v>
      </c>
      <c r="D5902" s="11" t="s">
        <v>328</v>
      </c>
      <c r="E5902" s="13" t="s">
        <v>13</v>
      </c>
      <c r="F5902" s="11" t="s">
        <v>71</v>
      </c>
      <c r="G5902" s="11" t="s">
        <v>69</v>
      </c>
      <c r="H5902" s="13">
        <v>814.4</v>
      </c>
    </row>
    <row r="5903" spans="1:8" x14ac:dyDescent="0.25">
      <c r="A5903" s="10">
        <v>37042</v>
      </c>
      <c r="B5903" s="11" t="s">
        <v>8</v>
      </c>
      <c r="C5903" s="11" t="s">
        <v>67</v>
      </c>
      <c r="D5903" s="11" t="s">
        <v>328</v>
      </c>
      <c r="E5903" s="13" t="s">
        <v>13</v>
      </c>
      <c r="F5903" s="11" t="s">
        <v>161</v>
      </c>
      <c r="G5903" s="11" t="s">
        <v>581</v>
      </c>
      <c r="H5903" s="13">
        <v>224</v>
      </c>
    </row>
    <row r="5904" spans="1:8" x14ac:dyDescent="0.25">
      <c r="A5904" s="10">
        <v>37042</v>
      </c>
      <c r="B5904" s="11" t="s">
        <v>8</v>
      </c>
      <c r="C5904" s="11" t="s">
        <v>67</v>
      </c>
      <c r="D5904" s="11" t="s">
        <v>328</v>
      </c>
      <c r="E5904" s="13" t="s">
        <v>13</v>
      </c>
      <c r="F5904" s="11" t="s">
        <v>161</v>
      </c>
      <c r="G5904" s="11" t="s">
        <v>167</v>
      </c>
      <c r="H5904" s="13">
        <v>500</v>
      </c>
    </row>
    <row r="5905" spans="1:8" x14ac:dyDescent="0.25">
      <c r="A5905" s="10">
        <v>37042</v>
      </c>
      <c r="B5905" s="11" t="s">
        <v>8</v>
      </c>
      <c r="C5905" s="11" t="s">
        <v>67</v>
      </c>
      <c r="D5905" s="11" t="s">
        <v>328</v>
      </c>
      <c r="E5905" s="13" t="s">
        <v>13</v>
      </c>
      <c r="F5905" s="11" t="s">
        <v>571</v>
      </c>
      <c r="G5905" s="11" t="s">
        <v>133</v>
      </c>
      <c r="H5905" s="13">
        <v>200</v>
      </c>
    </row>
    <row r="5906" spans="1:8" x14ac:dyDescent="0.25">
      <c r="A5906" s="10">
        <v>37042</v>
      </c>
      <c r="B5906" s="11" t="s">
        <v>8</v>
      </c>
      <c r="C5906" s="11" t="s">
        <v>67</v>
      </c>
      <c r="D5906" s="11" t="s">
        <v>328</v>
      </c>
      <c r="E5906" s="13" t="s">
        <v>13</v>
      </c>
      <c r="F5906" s="11" t="s">
        <v>571</v>
      </c>
      <c r="G5906" s="11" t="s">
        <v>572</v>
      </c>
      <c r="H5906" s="13">
        <v>338.1</v>
      </c>
    </row>
    <row r="5907" spans="1:8" x14ac:dyDescent="0.25">
      <c r="A5907" s="10">
        <v>37042</v>
      </c>
      <c r="B5907" s="11" t="s">
        <v>8</v>
      </c>
      <c r="C5907" s="11" t="s">
        <v>67</v>
      </c>
      <c r="D5907" s="11" t="s">
        <v>328</v>
      </c>
      <c r="E5907" s="13" t="s">
        <v>13</v>
      </c>
      <c r="F5907" s="11" t="s">
        <v>19</v>
      </c>
      <c r="G5907" s="11" t="s">
        <v>573</v>
      </c>
      <c r="H5907" s="13">
        <v>5143.7</v>
      </c>
    </row>
    <row r="5908" spans="1:8" x14ac:dyDescent="0.25">
      <c r="A5908" s="10">
        <v>37042</v>
      </c>
      <c r="B5908" s="11" t="s">
        <v>8</v>
      </c>
      <c r="C5908" s="11" t="s">
        <v>67</v>
      </c>
      <c r="D5908" s="11" t="s">
        <v>328</v>
      </c>
      <c r="E5908" s="13" t="s">
        <v>13</v>
      </c>
      <c r="F5908" s="11" t="s">
        <v>19</v>
      </c>
      <c r="G5908" s="11" t="s">
        <v>21</v>
      </c>
      <c r="H5908" s="13">
        <v>110</v>
      </c>
    </row>
    <row r="5909" spans="1:8" x14ac:dyDescent="0.25">
      <c r="A5909" s="10">
        <v>37042</v>
      </c>
      <c r="B5909" s="11" t="s">
        <v>8</v>
      </c>
      <c r="C5909" s="11" t="s">
        <v>67</v>
      </c>
      <c r="D5909" s="11" t="s">
        <v>328</v>
      </c>
      <c r="E5909" s="13" t="s">
        <v>13</v>
      </c>
      <c r="F5909" s="11" t="s">
        <v>591</v>
      </c>
      <c r="G5909" s="11" t="s">
        <v>608</v>
      </c>
      <c r="H5909" s="13">
        <v>225</v>
      </c>
    </row>
    <row r="5910" spans="1:8" x14ac:dyDescent="0.25">
      <c r="A5910" s="10">
        <v>37042</v>
      </c>
      <c r="B5910" s="11" t="s">
        <v>8</v>
      </c>
      <c r="C5910" s="11" t="s">
        <v>67</v>
      </c>
      <c r="D5910" s="11" t="s">
        <v>328</v>
      </c>
      <c r="E5910" s="13" t="s">
        <v>13</v>
      </c>
      <c r="F5910" s="11" t="s">
        <v>34</v>
      </c>
      <c r="G5910" s="11" t="s">
        <v>36</v>
      </c>
      <c r="H5910" s="13">
        <v>300</v>
      </c>
    </row>
    <row r="5911" spans="1:8" x14ac:dyDescent="0.25">
      <c r="A5911" s="10">
        <v>37042</v>
      </c>
      <c r="B5911" s="11" t="s">
        <v>8</v>
      </c>
      <c r="C5911" s="11" t="s">
        <v>67</v>
      </c>
      <c r="D5911" s="11" t="s">
        <v>328</v>
      </c>
      <c r="E5911" s="13" t="s">
        <v>13</v>
      </c>
      <c r="F5911" s="11" t="s">
        <v>14</v>
      </c>
      <c r="G5911" s="11" t="s">
        <v>597</v>
      </c>
      <c r="H5911" s="13">
        <v>170</v>
      </c>
    </row>
    <row r="5912" spans="1:8" x14ac:dyDescent="0.25">
      <c r="A5912" s="10">
        <v>37042</v>
      </c>
      <c r="B5912" s="11" t="s">
        <v>8</v>
      </c>
      <c r="C5912" s="11" t="s">
        <v>67</v>
      </c>
      <c r="D5912" s="11" t="s">
        <v>328</v>
      </c>
      <c r="E5912" s="13" t="s">
        <v>13</v>
      </c>
      <c r="F5912" s="11" t="s">
        <v>11</v>
      </c>
      <c r="G5912" s="11" t="s">
        <v>150</v>
      </c>
      <c r="H5912" s="13">
        <v>558</v>
      </c>
    </row>
    <row r="5913" spans="1:8" x14ac:dyDescent="0.25">
      <c r="A5913" s="10">
        <v>37042</v>
      </c>
      <c r="B5913" s="11" t="s">
        <v>8</v>
      </c>
      <c r="C5913" s="11" t="s">
        <v>67</v>
      </c>
      <c r="D5913" s="11" t="s">
        <v>328</v>
      </c>
      <c r="E5913" s="13" t="s">
        <v>13</v>
      </c>
      <c r="F5913" s="11" t="s">
        <v>11</v>
      </c>
      <c r="G5913" s="11" t="s">
        <v>576</v>
      </c>
      <c r="H5913" s="13">
        <v>314</v>
      </c>
    </row>
    <row r="5914" spans="1:8" x14ac:dyDescent="0.25">
      <c r="A5914" s="10">
        <v>37042</v>
      </c>
      <c r="B5914" s="11" t="s">
        <v>8</v>
      </c>
      <c r="C5914" s="11" t="s">
        <v>67</v>
      </c>
      <c r="D5914" s="11" t="s">
        <v>328</v>
      </c>
      <c r="E5914" s="13" t="s">
        <v>13</v>
      </c>
      <c r="F5914" s="11" t="s">
        <v>126</v>
      </c>
      <c r="G5914" s="11" t="s">
        <v>570</v>
      </c>
      <c r="H5914" s="13">
        <v>175</v>
      </c>
    </row>
    <row r="5915" spans="1:8" x14ac:dyDescent="0.25">
      <c r="A5915" s="10">
        <v>37042</v>
      </c>
      <c r="B5915" s="11" t="s">
        <v>8</v>
      </c>
      <c r="C5915" s="11" t="s">
        <v>9</v>
      </c>
      <c r="D5915" s="11" t="s">
        <v>251</v>
      </c>
      <c r="E5915" s="13" t="s">
        <v>13</v>
      </c>
      <c r="F5915" s="11" t="s">
        <v>11</v>
      </c>
      <c r="G5915" s="11" t="s">
        <v>150</v>
      </c>
      <c r="H5915" s="13">
        <v>426.6</v>
      </c>
    </row>
    <row r="5916" spans="1:8" x14ac:dyDescent="0.25">
      <c r="A5916" s="10">
        <v>37042</v>
      </c>
      <c r="B5916" s="11" t="s">
        <v>8</v>
      </c>
      <c r="C5916" s="11" t="s">
        <v>9</v>
      </c>
      <c r="D5916" s="11" t="s">
        <v>153</v>
      </c>
      <c r="E5916" s="13" t="s">
        <v>13</v>
      </c>
      <c r="F5916" s="11" t="s">
        <v>71</v>
      </c>
      <c r="G5916" s="11" t="s">
        <v>575</v>
      </c>
      <c r="H5916" s="13">
        <v>186.5</v>
      </c>
    </row>
    <row r="5917" spans="1:8" x14ac:dyDescent="0.25">
      <c r="A5917" s="10">
        <v>37042</v>
      </c>
      <c r="B5917" s="11" t="s">
        <v>8</v>
      </c>
      <c r="C5917" s="11" t="s">
        <v>9</v>
      </c>
      <c r="D5917" s="11" t="s">
        <v>153</v>
      </c>
      <c r="E5917" s="13" t="s">
        <v>13</v>
      </c>
      <c r="F5917" s="11" t="s">
        <v>71</v>
      </c>
      <c r="G5917" s="11" t="s">
        <v>69</v>
      </c>
      <c r="H5917" s="13">
        <v>580</v>
      </c>
    </row>
    <row r="5918" spans="1:8" x14ac:dyDescent="0.25">
      <c r="A5918" s="10">
        <v>37042</v>
      </c>
      <c r="B5918" s="11" t="s">
        <v>8</v>
      </c>
      <c r="C5918" s="11" t="s">
        <v>9</v>
      </c>
      <c r="D5918" s="11" t="s">
        <v>153</v>
      </c>
      <c r="E5918" s="13" t="s">
        <v>13</v>
      </c>
      <c r="F5918" s="11" t="s">
        <v>71</v>
      </c>
      <c r="G5918" s="11" t="s">
        <v>230</v>
      </c>
      <c r="H5918" s="13">
        <v>2434.9</v>
      </c>
    </row>
    <row r="5919" spans="1:8" x14ac:dyDescent="0.25">
      <c r="A5919" s="10">
        <v>37042</v>
      </c>
      <c r="B5919" s="11" t="s">
        <v>8</v>
      </c>
      <c r="C5919" s="11" t="s">
        <v>9</v>
      </c>
      <c r="D5919" s="11" t="s">
        <v>153</v>
      </c>
      <c r="E5919" s="13" t="s">
        <v>13</v>
      </c>
      <c r="F5919" s="11" t="s">
        <v>71</v>
      </c>
      <c r="G5919" s="11" t="s">
        <v>200</v>
      </c>
      <c r="H5919" s="13">
        <v>100</v>
      </c>
    </row>
    <row r="5920" spans="1:8" x14ac:dyDescent="0.25">
      <c r="A5920" s="10">
        <v>37042</v>
      </c>
      <c r="B5920" s="11" t="s">
        <v>8</v>
      </c>
      <c r="C5920" s="11" t="s">
        <v>9</v>
      </c>
      <c r="D5920" s="11" t="s">
        <v>153</v>
      </c>
      <c r="E5920" s="13" t="s">
        <v>13</v>
      </c>
      <c r="F5920" s="11" t="s">
        <v>571</v>
      </c>
      <c r="G5920" s="11" t="s">
        <v>364</v>
      </c>
      <c r="H5920" s="13">
        <v>285</v>
      </c>
    </row>
    <row r="5921" spans="1:8" x14ac:dyDescent="0.25">
      <c r="A5921" s="10">
        <v>37042</v>
      </c>
      <c r="B5921" s="11" t="s">
        <v>8</v>
      </c>
      <c r="C5921" s="11" t="s">
        <v>9</v>
      </c>
      <c r="D5921" s="11" t="s">
        <v>153</v>
      </c>
      <c r="E5921" s="13" t="s">
        <v>13</v>
      </c>
      <c r="F5921" s="11" t="s">
        <v>138</v>
      </c>
      <c r="G5921" s="11" t="s">
        <v>205</v>
      </c>
      <c r="H5921" s="13">
        <v>399.9</v>
      </c>
    </row>
    <row r="5922" spans="1:8" x14ac:dyDescent="0.25">
      <c r="A5922" s="10">
        <v>37042</v>
      </c>
      <c r="B5922" s="11" t="s">
        <v>8</v>
      </c>
      <c r="C5922" s="11" t="s">
        <v>9</v>
      </c>
      <c r="D5922" s="11" t="s">
        <v>153</v>
      </c>
      <c r="E5922" s="13" t="s">
        <v>13</v>
      </c>
      <c r="F5922" s="11" t="s">
        <v>248</v>
      </c>
      <c r="G5922" s="11" t="s">
        <v>43</v>
      </c>
      <c r="H5922" s="13">
        <v>205</v>
      </c>
    </row>
    <row r="5923" spans="1:8" x14ac:dyDescent="0.25">
      <c r="A5923" s="10">
        <v>37042</v>
      </c>
      <c r="B5923" s="11" t="s">
        <v>8</v>
      </c>
      <c r="C5923" s="11" t="s">
        <v>9</v>
      </c>
      <c r="D5923" s="11" t="s">
        <v>153</v>
      </c>
      <c r="E5923" s="13" t="s">
        <v>13</v>
      </c>
      <c r="F5923" s="11" t="s">
        <v>19</v>
      </c>
      <c r="G5923" s="11" t="s">
        <v>589</v>
      </c>
      <c r="H5923" s="13">
        <v>200</v>
      </c>
    </row>
    <row r="5924" spans="1:8" x14ac:dyDescent="0.25">
      <c r="A5924" s="10">
        <v>37042</v>
      </c>
      <c r="B5924" s="11" t="s">
        <v>8</v>
      </c>
      <c r="C5924" s="11" t="s">
        <v>9</v>
      </c>
      <c r="D5924" s="11" t="s">
        <v>153</v>
      </c>
      <c r="E5924" s="13" t="s">
        <v>13</v>
      </c>
      <c r="F5924" s="11" t="s">
        <v>19</v>
      </c>
      <c r="G5924" s="11" t="s">
        <v>573</v>
      </c>
      <c r="H5924" s="13">
        <v>868</v>
      </c>
    </row>
    <row r="5925" spans="1:8" x14ac:dyDescent="0.25">
      <c r="A5925" s="10">
        <v>37042</v>
      </c>
      <c r="B5925" s="11" t="s">
        <v>8</v>
      </c>
      <c r="C5925" s="11" t="s">
        <v>9</v>
      </c>
      <c r="D5925" s="11" t="s">
        <v>153</v>
      </c>
      <c r="E5925" s="13" t="s">
        <v>13</v>
      </c>
      <c r="F5925" s="11" t="s">
        <v>591</v>
      </c>
      <c r="G5925" s="11" t="s">
        <v>592</v>
      </c>
      <c r="H5925" s="13">
        <v>167.5</v>
      </c>
    </row>
    <row r="5926" spans="1:8" x14ac:dyDescent="0.25">
      <c r="A5926" s="10">
        <v>37042</v>
      </c>
      <c r="B5926" s="11" t="s">
        <v>8</v>
      </c>
      <c r="C5926" s="11" t="s">
        <v>9</v>
      </c>
      <c r="D5926" s="11" t="s">
        <v>153</v>
      </c>
      <c r="E5926" s="13" t="s">
        <v>13</v>
      </c>
      <c r="F5926" s="11" t="s">
        <v>42</v>
      </c>
      <c r="G5926" s="11" t="s">
        <v>595</v>
      </c>
      <c r="H5926" s="13">
        <v>135</v>
      </c>
    </row>
    <row r="5927" spans="1:8" x14ac:dyDescent="0.25">
      <c r="A5927" s="10">
        <v>37042</v>
      </c>
      <c r="B5927" s="11" t="s">
        <v>8</v>
      </c>
      <c r="C5927" s="11" t="s">
        <v>9</v>
      </c>
      <c r="D5927" s="11" t="s">
        <v>153</v>
      </c>
      <c r="E5927" s="13" t="s">
        <v>13</v>
      </c>
      <c r="F5927" s="11" t="s">
        <v>14</v>
      </c>
      <c r="G5927" s="11" t="s">
        <v>94</v>
      </c>
      <c r="H5927" s="13">
        <v>330</v>
      </c>
    </row>
    <row r="5928" spans="1:8" x14ac:dyDescent="0.25">
      <c r="A5928" s="10">
        <v>37042</v>
      </c>
      <c r="B5928" s="11" t="s">
        <v>8</v>
      </c>
      <c r="C5928" s="11" t="s">
        <v>9</v>
      </c>
      <c r="D5928" s="11" t="s">
        <v>153</v>
      </c>
      <c r="E5928" s="13" t="s">
        <v>13</v>
      </c>
      <c r="F5928" s="11" t="s">
        <v>14</v>
      </c>
      <c r="G5928" s="11" t="s">
        <v>597</v>
      </c>
      <c r="H5928" s="13">
        <v>149</v>
      </c>
    </row>
    <row r="5929" spans="1:8" x14ac:dyDescent="0.25">
      <c r="A5929" s="10">
        <v>37042</v>
      </c>
      <c r="B5929" s="11" t="s">
        <v>8</v>
      </c>
      <c r="C5929" s="11" t="s">
        <v>9</v>
      </c>
      <c r="D5929" s="11" t="s">
        <v>153</v>
      </c>
      <c r="E5929" s="13" t="s">
        <v>13</v>
      </c>
      <c r="F5929" s="11" t="s">
        <v>11</v>
      </c>
      <c r="G5929" s="11" t="s">
        <v>150</v>
      </c>
      <c r="H5929" s="13">
        <v>2158.4</v>
      </c>
    </row>
    <row r="5930" spans="1:8" x14ac:dyDescent="0.25">
      <c r="A5930" s="10">
        <v>37042</v>
      </c>
      <c r="B5930" s="11" t="s">
        <v>8</v>
      </c>
      <c r="C5930" s="11" t="s">
        <v>9</v>
      </c>
      <c r="D5930" s="11" t="s">
        <v>153</v>
      </c>
      <c r="E5930" s="13" t="s">
        <v>13</v>
      </c>
      <c r="F5930" s="11" t="s">
        <v>11</v>
      </c>
      <c r="G5930" s="11" t="s">
        <v>576</v>
      </c>
      <c r="H5930" s="13">
        <v>3851</v>
      </c>
    </row>
    <row r="5931" spans="1:8" x14ac:dyDescent="0.25">
      <c r="A5931" s="10">
        <v>37042</v>
      </c>
      <c r="B5931" s="11" t="s">
        <v>8</v>
      </c>
      <c r="C5931" s="11" t="s">
        <v>9</v>
      </c>
      <c r="D5931" s="11" t="s">
        <v>10</v>
      </c>
      <c r="E5931" s="13" t="s">
        <v>89</v>
      </c>
      <c r="F5931" s="11" t="s">
        <v>90</v>
      </c>
      <c r="G5931" s="11" t="s">
        <v>90</v>
      </c>
      <c r="H5931" s="13">
        <v>2551.8000000000002</v>
      </c>
    </row>
    <row r="5932" spans="1:8" x14ac:dyDescent="0.25">
      <c r="A5932" s="10">
        <v>37042</v>
      </c>
      <c r="B5932" s="11" t="s">
        <v>8</v>
      </c>
      <c r="C5932" s="11" t="s">
        <v>9</v>
      </c>
      <c r="D5932" s="11" t="s">
        <v>10</v>
      </c>
      <c r="E5932" s="13" t="s">
        <v>89</v>
      </c>
      <c r="F5932" s="11" t="s">
        <v>102</v>
      </c>
      <c r="G5932" s="11" t="s">
        <v>106</v>
      </c>
      <c r="H5932" s="13">
        <v>4094.5</v>
      </c>
    </row>
    <row r="5933" spans="1:8" x14ac:dyDescent="0.25">
      <c r="A5933" s="10">
        <v>37042</v>
      </c>
      <c r="B5933" s="11" t="s">
        <v>8</v>
      </c>
      <c r="C5933" s="11" t="s">
        <v>9</v>
      </c>
      <c r="D5933" s="11" t="s">
        <v>10</v>
      </c>
      <c r="E5933" s="13" t="s">
        <v>89</v>
      </c>
      <c r="F5933" s="11" t="s">
        <v>102</v>
      </c>
      <c r="G5933" s="11" t="s">
        <v>103</v>
      </c>
      <c r="H5933" s="13">
        <v>2505.4</v>
      </c>
    </row>
    <row r="5934" spans="1:8" x14ac:dyDescent="0.25">
      <c r="A5934" s="10">
        <v>37042</v>
      </c>
      <c r="B5934" s="11" t="s">
        <v>8</v>
      </c>
      <c r="C5934" s="11" t="s">
        <v>9</v>
      </c>
      <c r="D5934" s="11" t="s">
        <v>10</v>
      </c>
      <c r="E5934" s="13" t="s">
        <v>89</v>
      </c>
      <c r="F5934" s="11" t="s">
        <v>577</v>
      </c>
      <c r="G5934" s="11" t="s">
        <v>1106</v>
      </c>
      <c r="H5934" s="13">
        <v>548</v>
      </c>
    </row>
    <row r="5935" spans="1:8" x14ac:dyDescent="0.25">
      <c r="A5935" s="10">
        <v>37042</v>
      </c>
      <c r="B5935" s="11" t="s">
        <v>8</v>
      </c>
      <c r="C5935" s="11" t="s">
        <v>9</v>
      </c>
      <c r="D5935" s="11" t="s">
        <v>10</v>
      </c>
      <c r="E5935" s="13" t="s">
        <v>89</v>
      </c>
      <c r="F5935" s="11" t="s">
        <v>577</v>
      </c>
      <c r="G5935" s="11" t="s">
        <v>578</v>
      </c>
      <c r="H5935" s="13">
        <v>2288</v>
      </c>
    </row>
    <row r="5936" spans="1:8" x14ac:dyDescent="0.25">
      <c r="A5936" s="10">
        <v>37042</v>
      </c>
      <c r="B5936" s="11" t="s">
        <v>8</v>
      </c>
      <c r="C5936" s="11" t="s">
        <v>9</v>
      </c>
      <c r="D5936" s="11" t="s">
        <v>10</v>
      </c>
      <c r="E5936" s="13" t="s">
        <v>89</v>
      </c>
      <c r="F5936" s="11" t="s">
        <v>577</v>
      </c>
      <c r="G5936" s="11" t="s">
        <v>569</v>
      </c>
      <c r="H5936" s="13">
        <v>100</v>
      </c>
    </row>
    <row r="5937" spans="1:8" x14ac:dyDescent="0.25">
      <c r="A5937" s="10">
        <v>37042</v>
      </c>
      <c r="B5937" s="11" t="s">
        <v>8</v>
      </c>
      <c r="C5937" s="11" t="s">
        <v>9</v>
      </c>
      <c r="D5937" s="11" t="s">
        <v>10</v>
      </c>
      <c r="E5937" s="13" t="s">
        <v>13</v>
      </c>
      <c r="F5937" s="11" t="s">
        <v>29</v>
      </c>
      <c r="G5937" s="11" t="s">
        <v>30</v>
      </c>
      <c r="H5937" s="13">
        <v>7460.8</v>
      </c>
    </row>
    <row r="5938" spans="1:8" x14ac:dyDescent="0.25">
      <c r="A5938" s="10">
        <v>37042</v>
      </c>
      <c r="B5938" s="11" t="s">
        <v>8</v>
      </c>
      <c r="C5938" s="11" t="s">
        <v>9</v>
      </c>
      <c r="D5938" s="11" t="s">
        <v>10</v>
      </c>
      <c r="E5938" s="13" t="s">
        <v>13</v>
      </c>
      <c r="F5938" s="11" t="s">
        <v>29</v>
      </c>
      <c r="G5938" s="11" t="s">
        <v>607</v>
      </c>
      <c r="H5938" s="13">
        <v>375</v>
      </c>
    </row>
    <row r="5939" spans="1:8" x14ac:dyDescent="0.25">
      <c r="A5939" s="10">
        <v>37042</v>
      </c>
      <c r="B5939" s="11" t="s">
        <v>8</v>
      </c>
      <c r="C5939" s="11" t="s">
        <v>9</v>
      </c>
      <c r="D5939" s="11" t="s">
        <v>10</v>
      </c>
      <c r="E5939" s="13" t="s">
        <v>13</v>
      </c>
      <c r="F5939" s="11" t="s">
        <v>71</v>
      </c>
      <c r="G5939" s="11" t="s">
        <v>580</v>
      </c>
      <c r="H5939" s="13">
        <v>5664</v>
      </c>
    </row>
    <row r="5940" spans="1:8" x14ac:dyDescent="0.25">
      <c r="A5940" s="10">
        <v>37042</v>
      </c>
      <c r="B5940" s="11" t="s">
        <v>8</v>
      </c>
      <c r="C5940" s="11" t="s">
        <v>9</v>
      </c>
      <c r="D5940" s="11" t="s">
        <v>10</v>
      </c>
      <c r="E5940" s="13" t="s">
        <v>13</v>
      </c>
      <c r="F5940" s="11" t="s">
        <v>71</v>
      </c>
      <c r="G5940" s="11" t="s">
        <v>575</v>
      </c>
      <c r="H5940" s="13">
        <v>3843.5</v>
      </c>
    </row>
    <row r="5941" spans="1:8" x14ac:dyDescent="0.25">
      <c r="A5941" s="10">
        <v>37042</v>
      </c>
      <c r="B5941" s="11" t="s">
        <v>8</v>
      </c>
      <c r="C5941" s="11" t="s">
        <v>9</v>
      </c>
      <c r="D5941" s="11" t="s">
        <v>10</v>
      </c>
      <c r="E5941" s="13" t="s">
        <v>13</v>
      </c>
      <c r="F5941" s="11" t="s">
        <v>71</v>
      </c>
      <c r="G5941" s="11" t="s">
        <v>69</v>
      </c>
      <c r="H5941" s="13">
        <v>8164.5</v>
      </c>
    </row>
    <row r="5942" spans="1:8" x14ac:dyDescent="0.25">
      <c r="A5942" s="10">
        <v>37042</v>
      </c>
      <c r="B5942" s="11" t="s">
        <v>8</v>
      </c>
      <c r="C5942" s="11" t="s">
        <v>9</v>
      </c>
      <c r="D5942" s="11" t="s">
        <v>10</v>
      </c>
      <c r="E5942" s="13" t="s">
        <v>13</v>
      </c>
      <c r="F5942" s="11" t="s">
        <v>71</v>
      </c>
      <c r="G5942" s="11" t="s">
        <v>230</v>
      </c>
      <c r="H5942" s="13">
        <v>5213.3</v>
      </c>
    </row>
    <row r="5943" spans="1:8" x14ac:dyDescent="0.25">
      <c r="A5943" s="10">
        <v>37042</v>
      </c>
      <c r="B5943" s="11" t="s">
        <v>8</v>
      </c>
      <c r="C5943" s="11" t="s">
        <v>9</v>
      </c>
      <c r="D5943" s="11" t="s">
        <v>10</v>
      </c>
      <c r="E5943" s="13" t="s">
        <v>13</v>
      </c>
      <c r="F5943" s="11" t="s">
        <v>71</v>
      </c>
      <c r="G5943" s="11" t="s">
        <v>200</v>
      </c>
      <c r="H5943" s="13">
        <v>4388.1000000000004</v>
      </c>
    </row>
    <row r="5944" spans="1:8" x14ac:dyDescent="0.25">
      <c r="A5944" s="10">
        <v>37042</v>
      </c>
      <c r="B5944" s="11" t="s">
        <v>8</v>
      </c>
      <c r="C5944" s="11" t="s">
        <v>9</v>
      </c>
      <c r="D5944" s="11" t="s">
        <v>10</v>
      </c>
      <c r="E5944" s="13" t="s">
        <v>13</v>
      </c>
      <c r="F5944" s="11" t="s">
        <v>71</v>
      </c>
      <c r="G5944" s="11" t="s">
        <v>117</v>
      </c>
      <c r="H5944" s="13">
        <v>3354</v>
      </c>
    </row>
    <row r="5945" spans="1:8" x14ac:dyDescent="0.25">
      <c r="A5945" s="10">
        <v>37042</v>
      </c>
      <c r="B5945" s="11" t="s">
        <v>8</v>
      </c>
      <c r="C5945" s="11" t="s">
        <v>9</v>
      </c>
      <c r="D5945" s="11" t="s">
        <v>10</v>
      </c>
      <c r="E5945" s="13" t="s">
        <v>13</v>
      </c>
      <c r="F5945" s="11" t="s">
        <v>161</v>
      </c>
      <c r="G5945" s="11" t="s">
        <v>581</v>
      </c>
      <c r="H5945" s="13">
        <v>2875</v>
      </c>
    </row>
    <row r="5946" spans="1:8" x14ac:dyDescent="0.25">
      <c r="A5946" s="10">
        <v>37042</v>
      </c>
      <c r="B5946" s="11" t="s">
        <v>8</v>
      </c>
      <c r="C5946" s="11" t="s">
        <v>9</v>
      </c>
      <c r="D5946" s="11" t="s">
        <v>10</v>
      </c>
      <c r="E5946" s="13" t="s">
        <v>13</v>
      </c>
      <c r="F5946" s="11" t="s">
        <v>161</v>
      </c>
      <c r="G5946" s="11" t="s">
        <v>162</v>
      </c>
      <c r="H5946" s="13">
        <v>2367.1999999999998</v>
      </c>
    </row>
    <row r="5947" spans="1:8" x14ac:dyDescent="0.25">
      <c r="A5947" s="10">
        <v>37042</v>
      </c>
      <c r="B5947" s="11" t="s">
        <v>8</v>
      </c>
      <c r="C5947" s="11" t="s">
        <v>9</v>
      </c>
      <c r="D5947" s="11" t="s">
        <v>10</v>
      </c>
      <c r="E5947" s="13" t="s">
        <v>13</v>
      </c>
      <c r="F5947" s="11" t="s">
        <v>161</v>
      </c>
      <c r="G5947" s="11" t="s">
        <v>582</v>
      </c>
      <c r="H5947" s="13">
        <v>3918.3</v>
      </c>
    </row>
    <row r="5948" spans="1:8" x14ac:dyDescent="0.25">
      <c r="A5948" s="10">
        <v>37042</v>
      </c>
      <c r="B5948" s="11" t="s">
        <v>8</v>
      </c>
      <c r="C5948" s="11" t="s">
        <v>9</v>
      </c>
      <c r="D5948" s="11" t="s">
        <v>10</v>
      </c>
      <c r="E5948" s="13" t="s">
        <v>13</v>
      </c>
      <c r="F5948" s="11" t="s">
        <v>161</v>
      </c>
      <c r="G5948" s="11" t="s">
        <v>167</v>
      </c>
      <c r="H5948" s="13">
        <v>6471.2</v>
      </c>
    </row>
    <row r="5949" spans="1:8" x14ac:dyDescent="0.25">
      <c r="A5949" s="10">
        <v>37042</v>
      </c>
      <c r="B5949" s="11" t="s">
        <v>8</v>
      </c>
      <c r="C5949" s="11" t="s">
        <v>9</v>
      </c>
      <c r="D5949" s="11" t="s">
        <v>10</v>
      </c>
      <c r="E5949" s="13" t="s">
        <v>13</v>
      </c>
      <c r="F5949" s="11" t="s">
        <v>571</v>
      </c>
      <c r="G5949" s="11" t="s">
        <v>364</v>
      </c>
      <c r="H5949" s="13">
        <v>530</v>
      </c>
    </row>
    <row r="5950" spans="1:8" x14ac:dyDescent="0.25">
      <c r="A5950" s="10">
        <v>37042</v>
      </c>
      <c r="B5950" s="11" t="s">
        <v>8</v>
      </c>
      <c r="C5950" s="11" t="s">
        <v>9</v>
      </c>
      <c r="D5950" s="11" t="s">
        <v>10</v>
      </c>
      <c r="E5950" s="13" t="s">
        <v>13</v>
      </c>
      <c r="F5950" s="11" t="s">
        <v>571</v>
      </c>
      <c r="G5950" s="11" t="s">
        <v>133</v>
      </c>
      <c r="H5950" s="13">
        <v>3512.6</v>
      </c>
    </row>
    <row r="5951" spans="1:8" x14ac:dyDescent="0.25">
      <c r="A5951" s="10">
        <v>37042</v>
      </c>
      <c r="B5951" s="11" t="s">
        <v>8</v>
      </c>
      <c r="C5951" s="11" t="s">
        <v>9</v>
      </c>
      <c r="D5951" s="11" t="s">
        <v>10</v>
      </c>
      <c r="E5951" s="13" t="s">
        <v>13</v>
      </c>
      <c r="F5951" s="11" t="s">
        <v>571</v>
      </c>
      <c r="G5951" s="11" t="s">
        <v>572</v>
      </c>
      <c r="H5951" s="13">
        <v>8220.4</v>
      </c>
    </row>
    <row r="5952" spans="1:8" x14ac:dyDescent="0.25">
      <c r="A5952" s="10">
        <v>37042</v>
      </c>
      <c r="B5952" s="11" t="s">
        <v>8</v>
      </c>
      <c r="C5952" s="11" t="s">
        <v>9</v>
      </c>
      <c r="D5952" s="11" t="s">
        <v>10</v>
      </c>
      <c r="E5952" s="13" t="s">
        <v>13</v>
      </c>
      <c r="F5952" s="11" t="s">
        <v>571</v>
      </c>
      <c r="G5952" s="11" t="s">
        <v>1108</v>
      </c>
      <c r="H5952" s="13">
        <v>125</v>
      </c>
    </row>
    <row r="5953" spans="1:8" x14ac:dyDescent="0.25">
      <c r="A5953" s="10">
        <v>37042</v>
      </c>
      <c r="B5953" s="11" t="s">
        <v>8</v>
      </c>
      <c r="C5953" s="11" t="s">
        <v>9</v>
      </c>
      <c r="D5953" s="11" t="s">
        <v>10</v>
      </c>
      <c r="E5953" s="13" t="s">
        <v>13</v>
      </c>
      <c r="F5953" s="11" t="s">
        <v>138</v>
      </c>
      <c r="G5953" s="11" t="s">
        <v>205</v>
      </c>
      <c r="H5953" s="13">
        <v>7956.8</v>
      </c>
    </row>
    <row r="5954" spans="1:8" x14ac:dyDescent="0.25">
      <c r="A5954" s="10">
        <v>37042</v>
      </c>
      <c r="B5954" s="11" t="s">
        <v>8</v>
      </c>
      <c r="C5954" s="11" t="s">
        <v>9</v>
      </c>
      <c r="D5954" s="11" t="s">
        <v>10</v>
      </c>
      <c r="E5954" s="13" t="s">
        <v>13</v>
      </c>
      <c r="F5954" s="11" t="s">
        <v>138</v>
      </c>
      <c r="G5954" s="11" t="s">
        <v>583</v>
      </c>
      <c r="H5954" s="13">
        <v>275</v>
      </c>
    </row>
    <row r="5955" spans="1:8" x14ac:dyDescent="0.25">
      <c r="A5955" s="10">
        <v>37042</v>
      </c>
      <c r="B5955" s="11" t="s">
        <v>8</v>
      </c>
      <c r="C5955" s="11" t="s">
        <v>9</v>
      </c>
      <c r="D5955" s="11" t="s">
        <v>10</v>
      </c>
      <c r="E5955" s="13" t="s">
        <v>13</v>
      </c>
      <c r="F5955" s="11" t="s">
        <v>138</v>
      </c>
      <c r="G5955" s="11" t="s">
        <v>584</v>
      </c>
      <c r="H5955" s="13">
        <v>210</v>
      </c>
    </row>
    <row r="5956" spans="1:8" x14ac:dyDescent="0.25">
      <c r="A5956" s="10">
        <v>37042</v>
      </c>
      <c r="B5956" s="11" t="s">
        <v>8</v>
      </c>
      <c r="C5956" s="11" t="s">
        <v>9</v>
      </c>
      <c r="D5956" s="11" t="s">
        <v>10</v>
      </c>
      <c r="E5956" s="13" t="s">
        <v>13</v>
      </c>
      <c r="F5956" s="11" t="s">
        <v>138</v>
      </c>
      <c r="G5956" s="11" t="s">
        <v>139</v>
      </c>
      <c r="H5956" s="13">
        <v>2229.8000000000002</v>
      </c>
    </row>
    <row r="5957" spans="1:8" x14ac:dyDescent="0.25">
      <c r="A5957" s="10">
        <v>37042</v>
      </c>
      <c r="B5957" s="11" t="s">
        <v>8</v>
      </c>
      <c r="C5957" s="11" t="s">
        <v>9</v>
      </c>
      <c r="D5957" s="11" t="s">
        <v>10</v>
      </c>
      <c r="E5957" s="13" t="s">
        <v>13</v>
      </c>
      <c r="F5957" s="11" t="s">
        <v>138</v>
      </c>
      <c r="G5957" s="11" t="s">
        <v>585</v>
      </c>
      <c r="H5957" s="13">
        <v>2033.5</v>
      </c>
    </row>
    <row r="5958" spans="1:8" x14ac:dyDescent="0.25">
      <c r="A5958" s="10">
        <v>37042</v>
      </c>
      <c r="B5958" s="11" t="s">
        <v>8</v>
      </c>
      <c r="C5958" s="11" t="s">
        <v>9</v>
      </c>
      <c r="D5958" s="11" t="s">
        <v>10</v>
      </c>
      <c r="E5958" s="13" t="s">
        <v>13</v>
      </c>
      <c r="F5958" s="11" t="s">
        <v>111</v>
      </c>
      <c r="G5958" s="11" t="s">
        <v>112</v>
      </c>
      <c r="H5958" s="13">
        <v>12821.6</v>
      </c>
    </row>
    <row r="5959" spans="1:8" x14ac:dyDescent="0.25">
      <c r="A5959" s="10">
        <v>37042</v>
      </c>
      <c r="B5959" s="11" t="s">
        <v>8</v>
      </c>
      <c r="C5959" s="11" t="s">
        <v>9</v>
      </c>
      <c r="D5959" s="11" t="s">
        <v>10</v>
      </c>
      <c r="E5959" s="13" t="s">
        <v>13</v>
      </c>
      <c r="F5959" s="11" t="s">
        <v>111</v>
      </c>
      <c r="G5959" s="11" t="s">
        <v>267</v>
      </c>
      <c r="H5959" s="13">
        <v>3589.1</v>
      </c>
    </row>
    <row r="5960" spans="1:8" x14ac:dyDescent="0.25">
      <c r="A5960" s="10">
        <v>37042</v>
      </c>
      <c r="B5960" s="11" t="s">
        <v>8</v>
      </c>
      <c r="C5960" s="11" t="s">
        <v>9</v>
      </c>
      <c r="D5960" s="11" t="s">
        <v>10</v>
      </c>
      <c r="E5960" s="13" t="s">
        <v>13</v>
      </c>
      <c r="F5960" s="11" t="s">
        <v>111</v>
      </c>
      <c r="G5960" s="11" t="s">
        <v>614</v>
      </c>
      <c r="H5960" s="13">
        <v>100</v>
      </c>
    </row>
    <row r="5961" spans="1:8" x14ac:dyDescent="0.25">
      <c r="A5961" s="10">
        <v>37042</v>
      </c>
      <c r="B5961" s="11" t="s">
        <v>8</v>
      </c>
      <c r="C5961" s="11" t="s">
        <v>9</v>
      </c>
      <c r="D5961" s="11" t="s">
        <v>10</v>
      </c>
      <c r="E5961" s="13" t="s">
        <v>13</v>
      </c>
      <c r="F5961" s="11" t="s">
        <v>111</v>
      </c>
      <c r="G5961" s="11" t="s">
        <v>356</v>
      </c>
      <c r="H5961" s="13">
        <v>2308.9</v>
      </c>
    </row>
    <row r="5962" spans="1:8" x14ac:dyDescent="0.25">
      <c r="A5962" s="10">
        <v>37042</v>
      </c>
      <c r="B5962" s="11" t="s">
        <v>8</v>
      </c>
      <c r="C5962" s="11" t="s">
        <v>9</v>
      </c>
      <c r="D5962" s="11" t="s">
        <v>10</v>
      </c>
      <c r="E5962" s="13" t="s">
        <v>13</v>
      </c>
      <c r="F5962" s="11" t="s">
        <v>111</v>
      </c>
      <c r="G5962" s="11" t="s">
        <v>586</v>
      </c>
      <c r="H5962" s="13">
        <v>725</v>
      </c>
    </row>
    <row r="5963" spans="1:8" x14ac:dyDescent="0.25">
      <c r="A5963" s="10">
        <v>37042</v>
      </c>
      <c r="B5963" s="11" t="s">
        <v>8</v>
      </c>
      <c r="C5963" s="11" t="s">
        <v>9</v>
      </c>
      <c r="D5963" s="11" t="s">
        <v>10</v>
      </c>
      <c r="E5963" s="13" t="s">
        <v>13</v>
      </c>
      <c r="F5963" s="11" t="s">
        <v>248</v>
      </c>
      <c r="G5963" s="11" t="s">
        <v>262</v>
      </c>
      <c r="H5963" s="13">
        <v>13951.2</v>
      </c>
    </row>
    <row r="5964" spans="1:8" x14ac:dyDescent="0.25">
      <c r="A5964" s="10">
        <v>37042</v>
      </c>
      <c r="B5964" s="11" t="s">
        <v>8</v>
      </c>
      <c r="C5964" s="11" t="s">
        <v>9</v>
      </c>
      <c r="D5964" s="11" t="s">
        <v>10</v>
      </c>
      <c r="E5964" s="13" t="s">
        <v>13</v>
      </c>
      <c r="F5964" s="11" t="s">
        <v>248</v>
      </c>
      <c r="G5964" s="11" t="s">
        <v>587</v>
      </c>
      <c r="H5964" s="13">
        <v>5785.8</v>
      </c>
    </row>
    <row r="5965" spans="1:8" x14ac:dyDescent="0.25">
      <c r="A5965" s="10">
        <v>37042</v>
      </c>
      <c r="B5965" s="11" t="s">
        <v>8</v>
      </c>
      <c r="C5965" s="11" t="s">
        <v>9</v>
      </c>
      <c r="D5965" s="11" t="s">
        <v>10</v>
      </c>
      <c r="E5965" s="13" t="s">
        <v>13</v>
      </c>
      <c r="F5965" s="11" t="s">
        <v>248</v>
      </c>
      <c r="G5965" s="11" t="s">
        <v>588</v>
      </c>
      <c r="H5965" s="13">
        <v>2943.2</v>
      </c>
    </row>
    <row r="5966" spans="1:8" x14ac:dyDescent="0.25">
      <c r="A5966" s="10">
        <v>37042</v>
      </c>
      <c r="B5966" s="11" t="s">
        <v>8</v>
      </c>
      <c r="C5966" s="11" t="s">
        <v>9</v>
      </c>
      <c r="D5966" s="11" t="s">
        <v>10</v>
      </c>
      <c r="E5966" s="13" t="s">
        <v>13</v>
      </c>
      <c r="F5966" s="11" t="s">
        <v>248</v>
      </c>
      <c r="G5966" s="11" t="s">
        <v>43</v>
      </c>
      <c r="H5966" s="13">
        <v>828.4</v>
      </c>
    </row>
    <row r="5967" spans="1:8" x14ac:dyDescent="0.25">
      <c r="A5967" s="10">
        <v>37042</v>
      </c>
      <c r="B5967" s="11" t="s">
        <v>8</v>
      </c>
      <c r="C5967" s="11" t="s">
        <v>9</v>
      </c>
      <c r="D5967" s="11" t="s">
        <v>10</v>
      </c>
      <c r="E5967" s="13" t="s">
        <v>13</v>
      </c>
      <c r="F5967" s="11" t="s">
        <v>19</v>
      </c>
      <c r="G5967" s="11" t="s">
        <v>589</v>
      </c>
      <c r="H5967" s="13">
        <v>939</v>
      </c>
    </row>
    <row r="5968" spans="1:8" x14ac:dyDescent="0.25">
      <c r="A5968" s="10">
        <v>37042</v>
      </c>
      <c r="B5968" s="11" t="s">
        <v>8</v>
      </c>
      <c r="C5968" s="11" t="s">
        <v>9</v>
      </c>
      <c r="D5968" s="11" t="s">
        <v>10</v>
      </c>
      <c r="E5968" s="13" t="s">
        <v>13</v>
      </c>
      <c r="F5968" s="11" t="s">
        <v>19</v>
      </c>
      <c r="G5968" s="11" t="s">
        <v>573</v>
      </c>
      <c r="H5968" s="13">
        <v>27646.400000000001</v>
      </c>
    </row>
    <row r="5969" spans="1:8" x14ac:dyDescent="0.25">
      <c r="A5969" s="10">
        <v>37042</v>
      </c>
      <c r="B5969" s="11" t="s">
        <v>8</v>
      </c>
      <c r="C5969" s="11" t="s">
        <v>9</v>
      </c>
      <c r="D5969" s="11" t="s">
        <v>10</v>
      </c>
      <c r="E5969" s="13" t="s">
        <v>13</v>
      </c>
      <c r="F5969" s="11" t="s">
        <v>19</v>
      </c>
      <c r="G5969" s="11" t="s">
        <v>590</v>
      </c>
      <c r="H5969" s="13">
        <v>3052.7</v>
      </c>
    </row>
    <row r="5970" spans="1:8" x14ac:dyDescent="0.25">
      <c r="A5970" s="10">
        <v>37042</v>
      </c>
      <c r="B5970" s="11" t="s">
        <v>8</v>
      </c>
      <c r="C5970" s="11" t="s">
        <v>9</v>
      </c>
      <c r="D5970" s="11" t="s">
        <v>10</v>
      </c>
      <c r="E5970" s="13" t="s">
        <v>13</v>
      </c>
      <c r="F5970" s="11" t="s">
        <v>19</v>
      </c>
      <c r="G5970" s="11" t="s">
        <v>574</v>
      </c>
      <c r="H5970" s="13">
        <v>8998.7999999999993</v>
      </c>
    </row>
    <row r="5971" spans="1:8" x14ac:dyDescent="0.25">
      <c r="A5971" s="10">
        <v>37042</v>
      </c>
      <c r="B5971" s="11" t="s">
        <v>8</v>
      </c>
      <c r="C5971" s="11" t="s">
        <v>9</v>
      </c>
      <c r="D5971" s="11" t="s">
        <v>10</v>
      </c>
      <c r="E5971" s="13" t="s">
        <v>13</v>
      </c>
      <c r="F5971" s="11" t="s">
        <v>19</v>
      </c>
      <c r="G5971" s="11" t="s">
        <v>21</v>
      </c>
      <c r="H5971" s="13">
        <v>2995</v>
      </c>
    </row>
    <row r="5972" spans="1:8" x14ac:dyDescent="0.25">
      <c r="A5972" s="10">
        <v>37042</v>
      </c>
      <c r="B5972" s="11" t="s">
        <v>8</v>
      </c>
      <c r="C5972" s="11" t="s">
        <v>9</v>
      </c>
      <c r="D5972" s="11" t="s">
        <v>10</v>
      </c>
      <c r="E5972" s="13" t="s">
        <v>13</v>
      </c>
      <c r="F5972" s="11" t="s">
        <v>591</v>
      </c>
      <c r="G5972" s="11" t="s">
        <v>608</v>
      </c>
      <c r="H5972" s="13">
        <v>625</v>
      </c>
    </row>
    <row r="5973" spans="1:8" x14ac:dyDescent="0.25">
      <c r="A5973" s="10">
        <v>37042</v>
      </c>
      <c r="B5973" s="11" t="s">
        <v>8</v>
      </c>
      <c r="C5973" s="11" t="s">
        <v>9</v>
      </c>
      <c r="D5973" s="11" t="s">
        <v>10</v>
      </c>
      <c r="E5973" s="13" t="s">
        <v>13</v>
      </c>
      <c r="F5973" s="11" t="s">
        <v>591</v>
      </c>
      <c r="G5973" s="11" t="s">
        <v>592</v>
      </c>
      <c r="H5973" s="13">
        <v>800</v>
      </c>
    </row>
    <row r="5974" spans="1:8" x14ac:dyDescent="0.25">
      <c r="A5974" s="10">
        <v>37042</v>
      </c>
      <c r="B5974" s="11" t="s">
        <v>8</v>
      </c>
      <c r="C5974" s="11" t="s">
        <v>9</v>
      </c>
      <c r="D5974" s="11" t="s">
        <v>10</v>
      </c>
      <c r="E5974" s="13" t="s">
        <v>13</v>
      </c>
      <c r="F5974" s="11" t="s">
        <v>34</v>
      </c>
      <c r="G5974" s="11" t="s">
        <v>593</v>
      </c>
      <c r="H5974" s="13">
        <v>10844.4</v>
      </c>
    </row>
    <row r="5975" spans="1:8" x14ac:dyDescent="0.25">
      <c r="A5975" s="10">
        <v>37042</v>
      </c>
      <c r="B5975" s="11" t="s">
        <v>8</v>
      </c>
      <c r="C5975" s="11" t="s">
        <v>9</v>
      </c>
      <c r="D5975" s="11" t="s">
        <v>10</v>
      </c>
      <c r="E5975" s="13" t="s">
        <v>13</v>
      </c>
      <c r="F5975" s="11" t="s">
        <v>34</v>
      </c>
      <c r="G5975" s="11" t="s">
        <v>171</v>
      </c>
      <c r="H5975" s="13">
        <v>150</v>
      </c>
    </row>
    <row r="5976" spans="1:8" x14ac:dyDescent="0.25">
      <c r="A5976" s="10">
        <v>37042</v>
      </c>
      <c r="B5976" s="11" t="s">
        <v>8</v>
      </c>
      <c r="C5976" s="11" t="s">
        <v>9</v>
      </c>
      <c r="D5976" s="11" t="s">
        <v>10</v>
      </c>
      <c r="E5976" s="13" t="s">
        <v>13</v>
      </c>
      <c r="F5976" s="11" t="s">
        <v>34</v>
      </c>
      <c r="G5976" s="11" t="s">
        <v>57</v>
      </c>
      <c r="H5976" s="13">
        <v>2571.8000000000002</v>
      </c>
    </row>
    <row r="5977" spans="1:8" x14ac:dyDescent="0.25">
      <c r="A5977" s="10">
        <v>37042</v>
      </c>
      <c r="B5977" s="11" t="s">
        <v>8</v>
      </c>
      <c r="C5977" s="11" t="s">
        <v>9</v>
      </c>
      <c r="D5977" s="11" t="s">
        <v>10</v>
      </c>
      <c r="E5977" s="13" t="s">
        <v>13</v>
      </c>
      <c r="F5977" s="11" t="s">
        <v>34</v>
      </c>
      <c r="G5977" s="11" t="s">
        <v>47</v>
      </c>
      <c r="H5977" s="13">
        <v>3627.1</v>
      </c>
    </row>
    <row r="5978" spans="1:8" x14ac:dyDescent="0.25">
      <c r="A5978" s="10">
        <v>37042</v>
      </c>
      <c r="B5978" s="11" t="s">
        <v>8</v>
      </c>
      <c r="C5978" s="11" t="s">
        <v>9</v>
      </c>
      <c r="D5978" s="11" t="s">
        <v>10</v>
      </c>
      <c r="E5978" s="13" t="s">
        <v>13</v>
      </c>
      <c r="F5978" s="11" t="s">
        <v>34</v>
      </c>
      <c r="G5978" s="11" t="s">
        <v>36</v>
      </c>
      <c r="H5978" s="13">
        <v>8753.2999999999993</v>
      </c>
    </row>
    <row r="5979" spans="1:8" x14ac:dyDescent="0.25">
      <c r="A5979" s="10">
        <v>37042</v>
      </c>
      <c r="B5979" s="11" t="s">
        <v>8</v>
      </c>
      <c r="C5979" s="11" t="s">
        <v>9</v>
      </c>
      <c r="D5979" s="11" t="s">
        <v>10</v>
      </c>
      <c r="E5979" s="13" t="s">
        <v>13</v>
      </c>
      <c r="F5979" s="11" t="s">
        <v>42</v>
      </c>
      <c r="G5979" s="11" t="s">
        <v>594</v>
      </c>
      <c r="H5979" s="13">
        <v>4944.2</v>
      </c>
    </row>
    <row r="5980" spans="1:8" x14ac:dyDescent="0.25">
      <c r="A5980" s="10">
        <v>37042</v>
      </c>
      <c r="B5980" s="11" t="s">
        <v>8</v>
      </c>
      <c r="C5980" s="11" t="s">
        <v>9</v>
      </c>
      <c r="D5980" s="11" t="s">
        <v>10</v>
      </c>
      <c r="E5980" s="13" t="s">
        <v>13</v>
      </c>
      <c r="F5980" s="11" t="s">
        <v>42</v>
      </c>
      <c r="G5980" s="11" t="s">
        <v>595</v>
      </c>
      <c r="H5980" s="13">
        <v>3978.6</v>
      </c>
    </row>
    <row r="5981" spans="1:8" x14ac:dyDescent="0.25">
      <c r="A5981" s="10">
        <v>37042</v>
      </c>
      <c r="B5981" s="11" t="s">
        <v>8</v>
      </c>
      <c r="C5981" s="11" t="s">
        <v>9</v>
      </c>
      <c r="D5981" s="11" t="s">
        <v>10</v>
      </c>
      <c r="E5981" s="13" t="s">
        <v>13</v>
      </c>
      <c r="F5981" s="11" t="s">
        <v>14</v>
      </c>
      <c r="G5981" s="11" t="s">
        <v>94</v>
      </c>
      <c r="H5981" s="13">
        <v>3898.6</v>
      </c>
    </row>
    <row r="5982" spans="1:8" x14ac:dyDescent="0.25">
      <c r="A5982" s="10">
        <v>37042</v>
      </c>
      <c r="B5982" s="11" t="s">
        <v>8</v>
      </c>
      <c r="C5982" s="11" t="s">
        <v>9</v>
      </c>
      <c r="D5982" s="11" t="s">
        <v>10</v>
      </c>
      <c r="E5982" s="13" t="s">
        <v>13</v>
      </c>
      <c r="F5982" s="11" t="s">
        <v>14</v>
      </c>
      <c r="G5982" s="11" t="s">
        <v>596</v>
      </c>
      <c r="H5982" s="13">
        <v>4746.5</v>
      </c>
    </row>
    <row r="5983" spans="1:8" x14ac:dyDescent="0.25">
      <c r="A5983" s="10">
        <v>37042</v>
      </c>
      <c r="B5983" s="11" t="s">
        <v>8</v>
      </c>
      <c r="C5983" s="11" t="s">
        <v>9</v>
      </c>
      <c r="D5983" s="11" t="s">
        <v>10</v>
      </c>
      <c r="E5983" s="13" t="s">
        <v>13</v>
      </c>
      <c r="F5983" s="11" t="s">
        <v>14</v>
      </c>
      <c r="G5983" s="11" t="s">
        <v>597</v>
      </c>
      <c r="H5983" s="13">
        <v>5903.3</v>
      </c>
    </row>
    <row r="5984" spans="1:8" x14ac:dyDescent="0.25">
      <c r="A5984" s="10">
        <v>37042</v>
      </c>
      <c r="B5984" s="11" t="s">
        <v>8</v>
      </c>
      <c r="C5984" s="11" t="s">
        <v>9</v>
      </c>
      <c r="D5984" s="11" t="s">
        <v>10</v>
      </c>
      <c r="E5984" s="13" t="s">
        <v>13</v>
      </c>
      <c r="F5984" s="11" t="s">
        <v>11</v>
      </c>
      <c r="G5984" s="11" t="s">
        <v>598</v>
      </c>
      <c r="H5984" s="13">
        <v>929</v>
      </c>
    </row>
    <row r="5985" spans="1:8" x14ac:dyDescent="0.25">
      <c r="A5985" s="10">
        <v>37042</v>
      </c>
      <c r="B5985" s="11" t="s">
        <v>8</v>
      </c>
      <c r="C5985" s="11" t="s">
        <v>9</v>
      </c>
      <c r="D5985" s="11" t="s">
        <v>10</v>
      </c>
      <c r="E5985" s="13" t="s">
        <v>13</v>
      </c>
      <c r="F5985" s="11" t="s">
        <v>11</v>
      </c>
      <c r="G5985" s="11" t="s">
        <v>150</v>
      </c>
      <c r="H5985" s="13">
        <v>24638.5</v>
      </c>
    </row>
    <row r="5986" spans="1:8" x14ac:dyDescent="0.25">
      <c r="A5986" s="10">
        <v>37042</v>
      </c>
      <c r="B5986" s="11" t="s">
        <v>8</v>
      </c>
      <c r="C5986" s="11" t="s">
        <v>9</v>
      </c>
      <c r="D5986" s="11" t="s">
        <v>10</v>
      </c>
      <c r="E5986" s="13" t="s">
        <v>13</v>
      </c>
      <c r="F5986" s="11" t="s">
        <v>11</v>
      </c>
      <c r="G5986" s="11" t="s">
        <v>576</v>
      </c>
      <c r="H5986" s="13">
        <v>31766</v>
      </c>
    </row>
    <row r="5987" spans="1:8" x14ac:dyDescent="0.25">
      <c r="A5987" s="10">
        <v>37042</v>
      </c>
      <c r="B5987" s="11" t="s">
        <v>8</v>
      </c>
      <c r="C5987" s="11" t="s">
        <v>9</v>
      </c>
      <c r="D5987" s="11" t="s">
        <v>10</v>
      </c>
      <c r="E5987" s="13" t="s">
        <v>13</v>
      </c>
      <c r="F5987" s="11" t="s">
        <v>126</v>
      </c>
      <c r="G5987" s="11" t="s">
        <v>599</v>
      </c>
      <c r="H5987" s="13">
        <v>3516.5</v>
      </c>
    </row>
    <row r="5988" spans="1:8" x14ac:dyDescent="0.25">
      <c r="A5988" s="10">
        <v>37042</v>
      </c>
      <c r="B5988" s="11" t="s">
        <v>8</v>
      </c>
      <c r="C5988" s="11" t="s">
        <v>9</v>
      </c>
      <c r="D5988" s="11" t="s">
        <v>10</v>
      </c>
      <c r="E5988" s="13" t="s">
        <v>13</v>
      </c>
      <c r="F5988" s="11" t="s">
        <v>126</v>
      </c>
      <c r="G5988" s="11" t="s">
        <v>613</v>
      </c>
      <c r="H5988" s="13">
        <v>229</v>
      </c>
    </row>
    <row r="5989" spans="1:8" x14ac:dyDescent="0.25">
      <c r="A5989" s="10">
        <v>37042</v>
      </c>
      <c r="B5989" s="11" t="s">
        <v>8</v>
      </c>
      <c r="C5989" s="11" t="s">
        <v>9</v>
      </c>
      <c r="D5989" s="11" t="s">
        <v>10</v>
      </c>
      <c r="E5989" s="13" t="s">
        <v>13</v>
      </c>
      <c r="F5989" s="11" t="s">
        <v>126</v>
      </c>
      <c r="G5989" s="11" t="s">
        <v>570</v>
      </c>
      <c r="H5989" s="13">
        <v>1395</v>
      </c>
    </row>
    <row r="5990" spans="1:8" x14ac:dyDescent="0.25">
      <c r="A5990" s="10">
        <v>37042</v>
      </c>
      <c r="B5990" s="11" t="s">
        <v>8</v>
      </c>
      <c r="C5990" s="11" t="s">
        <v>9</v>
      </c>
      <c r="D5990" s="11" t="s">
        <v>10</v>
      </c>
      <c r="E5990" s="13" t="s">
        <v>13</v>
      </c>
      <c r="F5990" s="11" t="s">
        <v>126</v>
      </c>
      <c r="G5990" s="11" t="s">
        <v>600</v>
      </c>
      <c r="H5990" s="13">
        <v>149</v>
      </c>
    </row>
    <row r="5991" spans="1:8" x14ac:dyDescent="0.25">
      <c r="A5991" s="10">
        <v>37042</v>
      </c>
      <c r="B5991" s="11" t="s">
        <v>8</v>
      </c>
      <c r="C5991" s="11" t="s">
        <v>9</v>
      </c>
      <c r="D5991" s="11" t="s">
        <v>10</v>
      </c>
      <c r="E5991" s="13" t="s">
        <v>188</v>
      </c>
      <c r="F5991" s="11" t="s">
        <v>188</v>
      </c>
      <c r="G5991" s="11" t="s">
        <v>601</v>
      </c>
      <c r="H5991" s="13">
        <v>550</v>
      </c>
    </row>
    <row r="5992" spans="1:8" x14ac:dyDescent="0.25">
      <c r="A5992" s="10">
        <v>37042</v>
      </c>
      <c r="B5992" s="11" t="s">
        <v>8</v>
      </c>
      <c r="C5992" s="11" t="s">
        <v>9</v>
      </c>
      <c r="D5992" s="11" t="s">
        <v>10</v>
      </c>
      <c r="E5992" s="13" t="s">
        <v>188</v>
      </c>
      <c r="F5992" s="11" t="s">
        <v>188</v>
      </c>
      <c r="G5992" s="11" t="s">
        <v>602</v>
      </c>
      <c r="H5992" s="13">
        <v>9383.7999999999993</v>
      </c>
    </row>
    <row r="5993" spans="1:8" x14ac:dyDescent="0.25">
      <c r="A5993" s="10">
        <v>37042</v>
      </c>
      <c r="B5993" s="11" t="s">
        <v>8</v>
      </c>
      <c r="C5993" s="11" t="s">
        <v>9</v>
      </c>
      <c r="D5993" s="11" t="s">
        <v>10</v>
      </c>
      <c r="E5993" s="13" t="s">
        <v>188</v>
      </c>
      <c r="F5993" s="11" t="s">
        <v>188</v>
      </c>
      <c r="G5993" s="11" t="s">
        <v>187</v>
      </c>
      <c r="H5993" s="13">
        <v>14072.1</v>
      </c>
    </row>
    <row r="5994" spans="1:8" x14ac:dyDescent="0.25">
      <c r="A5994" s="10">
        <v>37042</v>
      </c>
      <c r="B5994" s="11" t="s">
        <v>8</v>
      </c>
      <c r="C5994" s="11" t="s">
        <v>9</v>
      </c>
      <c r="D5994" s="11" t="s">
        <v>10</v>
      </c>
      <c r="E5994" s="13" t="s">
        <v>188</v>
      </c>
      <c r="F5994" s="11" t="s">
        <v>188</v>
      </c>
      <c r="G5994" s="11" t="s">
        <v>1109</v>
      </c>
      <c r="H5994" s="13">
        <v>440</v>
      </c>
    </row>
    <row r="5995" spans="1:8" x14ac:dyDescent="0.25">
      <c r="A5995" s="10">
        <v>37042</v>
      </c>
      <c r="B5995" s="11" t="s">
        <v>8</v>
      </c>
      <c r="C5995" s="11" t="s">
        <v>463</v>
      </c>
      <c r="D5995" s="11" t="s">
        <v>464</v>
      </c>
      <c r="E5995" s="13" t="s">
        <v>13</v>
      </c>
      <c r="F5995" s="11" t="s">
        <v>71</v>
      </c>
      <c r="G5995" s="11" t="s">
        <v>200</v>
      </c>
      <c r="H5995" s="13">
        <v>1165</v>
      </c>
    </row>
    <row r="5996" spans="1:8" x14ac:dyDescent="0.25">
      <c r="A5996" s="10">
        <v>37042</v>
      </c>
      <c r="B5996" s="11" t="s">
        <v>8</v>
      </c>
      <c r="C5996" s="11" t="s">
        <v>463</v>
      </c>
      <c r="D5996" s="11" t="s">
        <v>464</v>
      </c>
      <c r="E5996" s="13" t="s">
        <v>13</v>
      </c>
      <c r="F5996" s="11" t="s">
        <v>248</v>
      </c>
      <c r="G5996" s="11" t="s">
        <v>262</v>
      </c>
      <c r="H5996" s="13">
        <v>135</v>
      </c>
    </row>
    <row r="5997" spans="1:8" x14ac:dyDescent="0.25">
      <c r="A5997" s="10">
        <v>37042</v>
      </c>
      <c r="B5997" s="11" t="s">
        <v>97</v>
      </c>
      <c r="C5997" s="11" t="s">
        <v>98</v>
      </c>
      <c r="D5997" s="11" t="s">
        <v>239</v>
      </c>
      <c r="E5997" s="13" t="s">
        <v>188</v>
      </c>
      <c r="F5997" s="11" t="s">
        <v>188</v>
      </c>
      <c r="G5997" s="11" t="s">
        <v>602</v>
      </c>
      <c r="H5997" s="13">
        <v>169</v>
      </c>
    </row>
    <row r="5998" spans="1:8" x14ac:dyDescent="0.25">
      <c r="A5998" s="10">
        <v>37042</v>
      </c>
      <c r="B5998" s="11" t="s">
        <v>97</v>
      </c>
      <c r="C5998" s="11" t="s">
        <v>98</v>
      </c>
      <c r="D5998" s="11" t="s">
        <v>462</v>
      </c>
      <c r="E5998" s="13" t="s">
        <v>13</v>
      </c>
      <c r="F5998" s="11" t="s">
        <v>126</v>
      </c>
      <c r="G5998" s="11" t="s">
        <v>570</v>
      </c>
      <c r="H5998" s="13">
        <v>587.9</v>
      </c>
    </row>
    <row r="5999" spans="1:8" x14ac:dyDescent="0.25">
      <c r="A5999" s="10">
        <v>37042</v>
      </c>
      <c r="B5999" s="11" t="s">
        <v>97</v>
      </c>
      <c r="C5999" s="11" t="s">
        <v>98</v>
      </c>
      <c r="D5999" s="11" t="s">
        <v>1110</v>
      </c>
      <c r="E5999" s="13" t="s">
        <v>13</v>
      </c>
      <c r="F5999" s="11" t="s">
        <v>71</v>
      </c>
      <c r="G5999" s="11" t="s">
        <v>69</v>
      </c>
      <c r="H5999" s="13">
        <v>100</v>
      </c>
    </row>
    <row r="6000" spans="1:8" x14ac:dyDescent="0.25">
      <c r="A6000" s="10">
        <v>37042</v>
      </c>
      <c r="B6000" s="11" t="s">
        <v>97</v>
      </c>
      <c r="C6000" s="11" t="s">
        <v>98</v>
      </c>
      <c r="D6000" s="11" t="s">
        <v>99</v>
      </c>
      <c r="E6000" s="13" t="s">
        <v>13</v>
      </c>
      <c r="F6000" s="11" t="s">
        <v>71</v>
      </c>
      <c r="G6000" s="11" t="s">
        <v>230</v>
      </c>
      <c r="H6000" s="13">
        <v>597.4</v>
      </c>
    </row>
    <row r="6001" spans="1:8" x14ac:dyDescent="0.25">
      <c r="A6001" s="10">
        <v>37042</v>
      </c>
      <c r="B6001" s="11" t="s">
        <v>97</v>
      </c>
      <c r="C6001" s="11" t="s">
        <v>98</v>
      </c>
      <c r="D6001" s="11" t="s">
        <v>123</v>
      </c>
      <c r="E6001" s="13" t="s">
        <v>13</v>
      </c>
      <c r="F6001" s="11" t="s">
        <v>14</v>
      </c>
      <c r="G6001" s="11" t="s">
        <v>94</v>
      </c>
      <c r="H6001" s="13">
        <v>649.79999999999995</v>
      </c>
    </row>
    <row r="6002" spans="1:8" x14ac:dyDescent="0.25">
      <c r="A6002" s="10">
        <v>37042</v>
      </c>
      <c r="B6002" s="11" t="s">
        <v>97</v>
      </c>
      <c r="C6002" s="11" t="s">
        <v>98</v>
      </c>
      <c r="D6002" s="11" t="s">
        <v>1105</v>
      </c>
      <c r="E6002" s="13" t="s">
        <v>13</v>
      </c>
      <c r="F6002" s="11" t="s">
        <v>71</v>
      </c>
      <c r="G6002" s="11" t="s">
        <v>230</v>
      </c>
      <c r="H6002" s="13">
        <v>111.3</v>
      </c>
    </row>
    <row r="6003" spans="1:8" x14ac:dyDescent="0.25">
      <c r="A6003" s="10">
        <v>37042</v>
      </c>
      <c r="B6003" s="11" t="s">
        <v>97</v>
      </c>
      <c r="C6003" s="11" t="s">
        <v>67</v>
      </c>
      <c r="D6003" s="11" t="s">
        <v>500</v>
      </c>
      <c r="E6003" s="13" t="s">
        <v>13</v>
      </c>
      <c r="F6003" s="11" t="s">
        <v>19</v>
      </c>
      <c r="G6003" s="11" t="s">
        <v>574</v>
      </c>
      <c r="H6003" s="13">
        <v>100</v>
      </c>
    </row>
    <row r="6004" spans="1:8" x14ac:dyDescent="0.25">
      <c r="A6004" s="10">
        <v>37042</v>
      </c>
      <c r="B6004" s="11" t="s">
        <v>97</v>
      </c>
      <c r="C6004" s="11" t="s">
        <v>67</v>
      </c>
      <c r="D6004" s="11" t="s">
        <v>499</v>
      </c>
      <c r="E6004" s="13" t="s">
        <v>13</v>
      </c>
      <c r="F6004" s="11" t="s">
        <v>11</v>
      </c>
      <c r="G6004" s="11" t="s">
        <v>150</v>
      </c>
      <c r="H6004" s="13">
        <v>403.2</v>
      </c>
    </row>
    <row r="6005" spans="1:8" x14ac:dyDescent="0.25">
      <c r="A6005" s="10">
        <v>37042</v>
      </c>
      <c r="B6005" s="11" t="s">
        <v>97</v>
      </c>
      <c r="C6005" s="11" t="s">
        <v>67</v>
      </c>
      <c r="D6005" s="11" t="s">
        <v>499</v>
      </c>
      <c r="E6005" s="13" t="s">
        <v>13</v>
      </c>
      <c r="F6005" s="11" t="s">
        <v>11</v>
      </c>
      <c r="G6005" s="11" t="s">
        <v>576</v>
      </c>
      <c r="H6005" s="13">
        <v>391.6</v>
      </c>
    </row>
    <row r="6006" spans="1:8" x14ac:dyDescent="0.25">
      <c r="A6006" s="10">
        <v>37042</v>
      </c>
      <c r="B6006" s="11" t="s">
        <v>97</v>
      </c>
      <c r="C6006" s="11" t="s">
        <v>67</v>
      </c>
      <c r="D6006" s="11" t="s">
        <v>502</v>
      </c>
      <c r="E6006" s="13" t="s">
        <v>13</v>
      </c>
      <c r="F6006" s="11" t="s">
        <v>11</v>
      </c>
      <c r="G6006" s="11" t="s">
        <v>150</v>
      </c>
      <c r="H6006" s="13">
        <v>685</v>
      </c>
    </row>
    <row r="6007" spans="1:8" x14ac:dyDescent="0.25">
      <c r="A6007" s="10">
        <v>37042</v>
      </c>
      <c r="B6007" s="11" t="s">
        <v>97</v>
      </c>
      <c r="C6007" s="11" t="s">
        <v>130</v>
      </c>
      <c r="D6007" s="11" t="s">
        <v>288</v>
      </c>
      <c r="E6007" s="13" t="s">
        <v>13</v>
      </c>
      <c r="F6007" s="11" t="s">
        <v>11</v>
      </c>
      <c r="G6007" s="11" t="s">
        <v>576</v>
      </c>
      <c r="H6007" s="13">
        <v>616.70000000000005</v>
      </c>
    </row>
    <row r="6008" spans="1:8" x14ac:dyDescent="0.25">
      <c r="A6008" s="10">
        <v>37042</v>
      </c>
      <c r="B6008" s="11" t="s">
        <v>97</v>
      </c>
      <c r="C6008" s="11" t="s">
        <v>130</v>
      </c>
      <c r="D6008" s="11" t="s">
        <v>466</v>
      </c>
      <c r="E6008" s="13" t="s">
        <v>13</v>
      </c>
      <c r="F6008" s="11" t="s">
        <v>138</v>
      </c>
      <c r="G6008" s="11" t="s">
        <v>585</v>
      </c>
      <c r="H6008" s="13">
        <v>500</v>
      </c>
    </row>
    <row r="6009" spans="1:8" x14ac:dyDescent="0.25">
      <c r="A6009" s="10">
        <v>37042</v>
      </c>
      <c r="B6009" s="11" t="s">
        <v>97</v>
      </c>
      <c r="C6009" s="11" t="s">
        <v>192</v>
      </c>
      <c r="D6009" s="11" t="s">
        <v>193</v>
      </c>
      <c r="E6009" s="13" t="s">
        <v>13</v>
      </c>
      <c r="F6009" s="11" t="s">
        <v>11</v>
      </c>
      <c r="G6009" s="11" t="s">
        <v>150</v>
      </c>
      <c r="H6009" s="13">
        <v>175</v>
      </c>
    </row>
    <row r="6010" spans="1:8" x14ac:dyDescent="0.25">
      <c r="A6010" s="10">
        <v>37072</v>
      </c>
      <c r="B6010" s="11" t="s">
        <v>8</v>
      </c>
      <c r="C6010" s="11" t="s">
        <v>67</v>
      </c>
      <c r="D6010" s="11" t="s">
        <v>1107</v>
      </c>
      <c r="E6010" s="13" t="s">
        <v>13</v>
      </c>
      <c r="F6010" s="11" t="s">
        <v>138</v>
      </c>
      <c r="G6010" s="11" t="s">
        <v>139</v>
      </c>
      <c r="H6010" s="13">
        <v>170</v>
      </c>
    </row>
    <row r="6011" spans="1:8" x14ac:dyDescent="0.25">
      <c r="A6011" s="10">
        <v>37072</v>
      </c>
      <c r="B6011" s="11" t="s">
        <v>8</v>
      </c>
      <c r="C6011" s="11" t="s">
        <v>67</v>
      </c>
      <c r="D6011" s="11" t="s">
        <v>1107</v>
      </c>
      <c r="E6011" s="13" t="s">
        <v>13</v>
      </c>
      <c r="F6011" s="11" t="s">
        <v>11</v>
      </c>
      <c r="G6011" s="11" t="s">
        <v>576</v>
      </c>
      <c r="H6011" s="13">
        <v>147.5</v>
      </c>
    </row>
    <row r="6012" spans="1:8" x14ac:dyDescent="0.25">
      <c r="A6012" s="10">
        <v>37072</v>
      </c>
      <c r="B6012" s="11" t="s">
        <v>8</v>
      </c>
      <c r="C6012" s="11" t="s">
        <v>67</v>
      </c>
      <c r="D6012" s="11" t="s">
        <v>455</v>
      </c>
      <c r="E6012" s="13" t="s">
        <v>13</v>
      </c>
      <c r="F6012" s="11" t="s">
        <v>571</v>
      </c>
      <c r="G6012" s="11" t="s">
        <v>364</v>
      </c>
      <c r="H6012" s="13">
        <v>105.3</v>
      </c>
    </row>
    <row r="6013" spans="1:8" x14ac:dyDescent="0.25">
      <c r="A6013" s="10">
        <v>37072</v>
      </c>
      <c r="B6013" s="11" t="s">
        <v>8</v>
      </c>
      <c r="C6013" s="11" t="s">
        <v>67</v>
      </c>
      <c r="D6013" s="11" t="s">
        <v>455</v>
      </c>
      <c r="E6013" s="13" t="s">
        <v>13</v>
      </c>
      <c r="F6013" s="11" t="s">
        <v>19</v>
      </c>
      <c r="G6013" s="11" t="s">
        <v>574</v>
      </c>
      <c r="H6013" s="13">
        <v>115</v>
      </c>
    </row>
    <row r="6014" spans="1:8" x14ac:dyDescent="0.25">
      <c r="A6014" s="10">
        <v>37072</v>
      </c>
      <c r="B6014" s="11" t="s">
        <v>8</v>
      </c>
      <c r="C6014" s="11" t="s">
        <v>67</v>
      </c>
      <c r="D6014" s="11" t="s">
        <v>455</v>
      </c>
      <c r="E6014" s="13" t="s">
        <v>13</v>
      </c>
      <c r="F6014" s="11" t="s">
        <v>126</v>
      </c>
      <c r="G6014" s="11" t="s">
        <v>570</v>
      </c>
      <c r="H6014" s="13">
        <v>140</v>
      </c>
    </row>
    <row r="6015" spans="1:8" x14ac:dyDescent="0.25">
      <c r="A6015" s="10">
        <v>37072</v>
      </c>
      <c r="B6015" s="11" t="s">
        <v>8</v>
      </c>
      <c r="C6015" s="11" t="s">
        <v>67</v>
      </c>
      <c r="D6015" s="11" t="s">
        <v>160</v>
      </c>
      <c r="E6015" s="13" t="s">
        <v>13</v>
      </c>
      <c r="F6015" s="11" t="s">
        <v>111</v>
      </c>
      <c r="G6015" s="11" t="s">
        <v>586</v>
      </c>
      <c r="H6015" s="13">
        <v>159.69999999999999</v>
      </c>
    </row>
    <row r="6016" spans="1:8" x14ac:dyDescent="0.25">
      <c r="A6016" s="10">
        <v>37072</v>
      </c>
      <c r="B6016" s="11" t="s">
        <v>8</v>
      </c>
      <c r="C6016" s="11" t="s">
        <v>67</v>
      </c>
      <c r="D6016" s="11" t="s">
        <v>1111</v>
      </c>
      <c r="E6016" s="13" t="s">
        <v>13</v>
      </c>
      <c r="F6016" s="11" t="s">
        <v>161</v>
      </c>
      <c r="G6016" s="11" t="s">
        <v>582</v>
      </c>
      <c r="H6016" s="13">
        <v>200</v>
      </c>
    </row>
    <row r="6017" spans="1:8" x14ac:dyDescent="0.25">
      <c r="A6017" s="10">
        <v>37072</v>
      </c>
      <c r="B6017" s="11" t="s">
        <v>8</v>
      </c>
      <c r="C6017" s="11" t="s">
        <v>67</v>
      </c>
      <c r="D6017" s="11" t="s">
        <v>456</v>
      </c>
      <c r="E6017" s="13" t="s">
        <v>13</v>
      </c>
      <c r="F6017" s="11" t="s">
        <v>11</v>
      </c>
      <c r="G6017" s="11" t="s">
        <v>150</v>
      </c>
      <c r="H6017" s="13">
        <v>962</v>
      </c>
    </row>
    <row r="6018" spans="1:8" x14ac:dyDescent="0.25">
      <c r="A6018" s="10">
        <v>37072</v>
      </c>
      <c r="B6018" s="11" t="s">
        <v>8</v>
      </c>
      <c r="C6018" s="11" t="s">
        <v>67</v>
      </c>
      <c r="D6018" s="11" t="s">
        <v>68</v>
      </c>
      <c r="E6018" s="13" t="s">
        <v>13</v>
      </c>
      <c r="F6018" s="11" t="s">
        <v>161</v>
      </c>
      <c r="G6018" s="11" t="s">
        <v>167</v>
      </c>
      <c r="H6018" s="13">
        <v>100</v>
      </c>
    </row>
    <row r="6019" spans="1:8" x14ac:dyDescent="0.25">
      <c r="A6019" s="10">
        <v>37072</v>
      </c>
      <c r="B6019" s="11" t="s">
        <v>8</v>
      </c>
      <c r="C6019" s="11" t="s">
        <v>67</v>
      </c>
      <c r="D6019" s="11" t="s">
        <v>68</v>
      </c>
      <c r="E6019" s="13" t="s">
        <v>13</v>
      </c>
      <c r="F6019" s="11" t="s">
        <v>19</v>
      </c>
      <c r="G6019" s="11" t="s">
        <v>573</v>
      </c>
      <c r="H6019" s="13">
        <v>4364</v>
      </c>
    </row>
    <row r="6020" spans="1:8" x14ac:dyDescent="0.25">
      <c r="A6020" s="10">
        <v>37072</v>
      </c>
      <c r="B6020" s="11" t="s">
        <v>8</v>
      </c>
      <c r="C6020" s="11" t="s">
        <v>67</v>
      </c>
      <c r="D6020" s="11" t="s">
        <v>68</v>
      </c>
      <c r="E6020" s="13" t="s">
        <v>13</v>
      </c>
      <c r="F6020" s="11" t="s">
        <v>34</v>
      </c>
      <c r="G6020" s="11" t="s">
        <v>36</v>
      </c>
      <c r="H6020" s="13">
        <v>350</v>
      </c>
    </row>
    <row r="6021" spans="1:8" x14ac:dyDescent="0.25">
      <c r="A6021" s="10">
        <v>37072</v>
      </c>
      <c r="B6021" s="11" t="s">
        <v>8</v>
      </c>
      <c r="C6021" s="11" t="s">
        <v>67</v>
      </c>
      <c r="D6021" s="11" t="s">
        <v>68</v>
      </c>
      <c r="E6021" s="13" t="s">
        <v>13</v>
      </c>
      <c r="F6021" s="11" t="s">
        <v>11</v>
      </c>
      <c r="G6021" s="11" t="s">
        <v>576</v>
      </c>
      <c r="H6021" s="13">
        <v>1469.6</v>
      </c>
    </row>
    <row r="6022" spans="1:8" x14ac:dyDescent="0.25">
      <c r="A6022" s="10">
        <v>37072</v>
      </c>
      <c r="B6022" s="11" t="s">
        <v>8</v>
      </c>
      <c r="C6022" s="11" t="s">
        <v>67</v>
      </c>
      <c r="D6022" s="11" t="s">
        <v>468</v>
      </c>
      <c r="E6022" s="13" t="s">
        <v>13</v>
      </c>
      <c r="F6022" s="11" t="s">
        <v>138</v>
      </c>
      <c r="G6022" s="11" t="s">
        <v>139</v>
      </c>
      <c r="H6022" s="13">
        <v>565</v>
      </c>
    </row>
    <row r="6023" spans="1:8" x14ac:dyDescent="0.25">
      <c r="A6023" s="10">
        <v>37072</v>
      </c>
      <c r="B6023" s="11" t="s">
        <v>8</v>
      </c>
      <c r="C6023" s="11" t="s">
        <v>67</v>
      </c>
      <c r="D6023" s="11" t="s">
        <v>1104</v>
      </c>
      <c r="E6023" s="13" t="s">
        <v>13</v>
      </c>
      <c r="F6023" s="11" t="s">
        <v>11</v>
      </c>
      <c r="G6023" s="11" t="s">
        <v>576</v>
      </c>
      <c r="H6023" s="13">
        <v>100</v>
      </c>
    </row>
    <row r="6024" spans="1:8" x14ac:dyDescent="0.25">
      <c r="A6024" s="10">
        <v>37072</v>
      </c>
      <c r="B6024" s="11" t="s">
        <v>8</v>
      </c>
      <c r="C6024" s="11" t="s">
        <v>67</v>
      </c>
      <c r="D6024" s="11" t="s">
        <v>457</v>
      </c>
      <c r="E6024" s="13" t="s">
        <v>13</v>
      </c>
      <c r="F6024" s="11" t="s">
        <v>126</v>
      </c>
      <c r="G6024" s="11" t="s">
        <v>570</v>
      </c>
      <c r="H6024" s="13">
        <v>175</v>
      </c>
    </row>
    <row r="6025" spans="1:8" x14ac:dyDescent="0.25">
      <c r="A6025" s="10">
        <v>37072</v>
      </c>
      <c r="B6025" s="11" t="s">
        <v>8</v>
      </c>
      <c r="C6025" s="11" t="s">
        <v>67</v>
      </c>
      <c r="D6025" s="11" t="s">
        <v>501</v>
      </c>
      <c r="E6025" s="13" t="s">
        <v>13</v>
      </c>
      <c r="F6025" s="11" t="s">
        <v>11</v>
      </c>
      <c r="G6025" s="11" t="s">
        <v>576</v>
      </c>
      <c r="H6025" s="13">
        <v>160</v>
      </c>
    </row>
    <row r="6026" spans="1:8" x14ac:dyDescent="0.25">
      <c r="A6026" s="10">
        <v>37072</v>
      </c>
      <c r="B6026" s="11" t="s">
        <v>8</v>
      </c>
      <c r="C6026" s="11" t="s">
        <v>67</v>
      </c>
      <c r="D6026" s="11" t="s">
        <v>328</v>
      </c>
      <c r="E6026" s="13" t="s">
        <v>13</v>
      </c>
      <c r="F6026" s="11" t="s">
        <v>71</v>
      </c>
      <c r="G6026" s="11" t="s">
        <v>69</v>
      </c>
      <c r="H6026" s="13">
        <v>814.4</v>
      </c>
    </row>
    <row r="6027" spans="1:8" x14ac:dyDescent="0.25">
      <c r="A6027" s="10">
        <v>37072</v>
      </c>
      <c r="B6027" s="11" t="s">
        <v>8</v>
      </c>
      <c r="C6027" s="11" t="s">
        <v>67</v>
      </c>
      <c r="D6027" s="11" t="s">
        <v>328</v>
      </c>
      <c r="E6027" s="13" t="s">
        <v>13</v>
      </c>
      <c r="F6027" s="11" t="s">
        <v>161</v>
      </c>
      <c r="G6027" s="11" t="s">
        <v>581</v>
      </c>
      <c r="H6027" s="13">
        <v>224</v>
      </c>
    </row>
    <row r="6028" spans="1:8" x14ac:dyDescent="0.25">
      <c r="A6028" s="10">
        <v>37072</v>
      </c>
      <c r="B6028" s="11" t="s">
        <v>8</v>
      </c>
      <c r="C6028" s="11" t="s">
        <v>67</v>
      </c>
      <c r="D6028" s="11" t="s">
        <v>328</v>
      </c>
      <c r="E6028" s="13" t="s">
        <v>13</v>
      </c>
      <c r="F6028" s="11" t="s">
        <v>161</v>
      </c>
      <c r="G6028" s="11" t="s">
        <v>167</v>
      </c>
      <c r="H6028" s="13">
        <v>500</v>
      </c>
    </row>
    <row r="6029" spans="1:8" x14ac:dyDescent="0.25">
      <c r="A6029" s="10">
        <v>37072</v>
      </c>
      <c r="B6029" s="11" t="s">
        <v>8</v>
      </c>
      <c r="C6029" s="11" t="s">
        <v>67</v>
      </c>
      <c r="D6029" s="11" t="s">
        <v>328</v>
      </c>
      <c r="E6029" s="13" t="s">
        <v>13</v>
      </c>
      <c r="F6029" s="11" t="s">
        <v>571</v>
      </c>
      <c r="G6029" s="11" t="s">
        <v>133</v>
      </c>
      <c r="H6029" s="13">
        <v>200</v>
      </c>
    </row>
    <row r="6030" spans="1:8" x14ac:dyDescent="0.25">
      <c r="A6030" s="10">
        <v>37072</v>
      </c>
      <c r="B6030" s="11" t="s">
        <v>8</v>
      </c>
      <c r="C6030" s="11" t="s">
        <v>67</v>
      </c>
      <c r="D6030" s="11" t="s">
        <v>328</v>
      </c>
      <c r="E6030" s="13" t="s">
        <v>13</v>
      </c>
      <c r="F6030" s="11" t="s">
        <v>571</v>
      </c>
      <c r="G6030" s="11" t="s">
        <v>572</v>
      </c>
      <c r="H6030" s="13">
        <v>338.1</v>
      </c>
    </row>
    <row r="6031" spans="1:8" x14ac:dyDescent="0.25">
      <c r="A6031" s="10">
        <v>37072</v>
      </c>
      <c r="B6031" s="11" t="s">
        <v>8</v>
      </c>
      <c r="C6031" s="11" t="s">
        <v>67</v>
      </c>
      <c r="D6031" s="11" t="s">
        <v>328</v>
      </c>
      <c r="E6031" s="13" t="s">
        <v>13</v>
      </c>
      <c r="F6031" s="11" t="s">
        <v>19</v>
      </c>
      <c r="G6031" s="11" t="s">
        <v>573</v>
      </c>
      <c r="H6031" s="13">
        <v>5143.7</v>
      </c>
    </row>
    <row r="6032" spans="1:8" x14ac:dyDescent="0.25">
      <c r="A6032" s="10">
        <v>37072</v>
      </c>
      <c r="B6032" s="11" t="s">
        <v>8</v>
      </c>
      <c r="C6032" s="11" t="s">
        <v>67</v>
      </c>
      <c r="D6032" s="11" t="s">
        <v>328</v>
      </c>
      <c r="E6032" s="13" t="s">
        <v>13</v>
      </c>
      <c r="F6032" s="11" t="s">
        <v>19</v>
      </c>
      <c r="G6032" s="11" t="s">
        <v>21</v>
      </c>
      <c r="H6032" s="13">
        <v>110</v>
      </c>
    </row>
    <row r="6033" spans="1:8" x14ac:dyDescent="0.25">
      <c r="A6033" s="10">
        <v>37072</v>
      </c>
      <c r="B6033" s="11" t="s">
        <v>8</v>
      </c>
      <c r="C6033" s="11" t="s">
        <v>67</v>
      </c>
      <c r="D6033" s="11" t="s">
        <v>328</v>
      </c>
      <c r="E6033" s="13" t="s">
        <v>13</v>
      </c>
      <c r="F6033" s="11" t="s">
        <v>591</v>
      </c>
      <c r="G6033" s="11" t="s">
        <v>608</v>
      </c>
      <c r="H6033" s="13">
        <v>225</v>
      </c>
    </row>
    <row r="6034" spans="1:8" x14ac:dyDescent="0.25">
      <c r="A6034" s="10">
        <v>37072</v>
      </c>
      <c r="B6034" s="11" t="s">
        <v>8</v>
      </c>
      <c r="C6034" s="11" t="s">
        <v>67</v>
      </c>
      <c r="D6034" s="11" t="s">
        <v>328</v>
      </c>
      <c r="E6034" s="13" t="s">
        <v>13</v>
      </c>
      <c r="F6034" s="11" t="s">
        <v>34</v>
      </c>
      <c r="G6034" s="11" t="s">
        <v>36</v>
      </c>
      <c r="H6034" s="13">
        <v>300</v>
      </c>
    </row>
    <row r="6035" spans="1:8" x14ac:dyDescent="0.25">
      <c r="A6035" s="10">
        <v>37072</v>
      </c>
      <c r="B6035" s="11" t="s">
        <v>8</v>
      </c>
      <c r="C6035" s="11" t="s">
        <v>67</v>
      </c>
      <c r="D6035" s="11" t="s">
        <v>328</v>
      </c>
      <c r="E6035" s="13" t="s">
        <v>13</v>
      </c>
      <c r="F6035" s="11" t="s">
        <v>14</v>
      </c>
      <c r="G6035" s="11" t="s">
        <v>597</v>
      </c>
      <c r="H6035" s="13">
        <v>170</v>
      </c>
    </row>
    <row r="6036" spans="1:8" x14ac:dyDescent="0.25">
      <c r="A6036" s="10">
        <v>37072</v>
      </c>
      <c r="B6036" s="11" t="s">
        <v>8</v>
      </c>
      <c r="C6036" s="11" t="s">
        <v>67</v>
      </c>
      <c r="D6036" s="11" t="s">
        <v>328</v>
      </c>
      <c r="E6036" s="13" t="s">
        <v>13</v>
      </c>
      <c r="F6036" s="11" t="s">
        <v>11</v>
      </c>
      <c r="G6036" s="11" t="s">
        <v>150</v>
      </c>
      <c r="H6036" s="13">
        <v>558</v>
      </c>
    </row>
    <row r="6037" spans="1:8" x14ac:dyDescent="0.25">
      <c r="A6037" s="10">
        <v>37072</v>
      </c>
      <c r="B6037" s="11" t="s">
        <v>8</v>
      </c>
      <c r="C6037" s="11" t="s">
        <v>67</v>
      </c>
      <c r="D6037" s="11" t="s">
        <v>328</v>
      </c>
      <c r="E6037" s="13" t="s">
        <v>13</v>
      </c>
      <c r="F6037" s="11" t="s">
        <v>11</v>
      </c>
      <c r="G6037" s="11" t="s">
        <v>576</v>
      </c>
      <c r="H6037" s="13">
        <v>314</v>
      </c>
    </row>
    <row r="6038" spans="1:8" x14ac:dyDescent="0.25">
      <c r="A6038" s="10">
        <v>37072</v>
      </c>
      <c r="B6038" s="11" t="s">
        <v>8</v>
      </c>
      <c r="C6038" s="11" t="s">
        <v>67</v>
      </c>
      <c r="D6038" s="11" t="s">
        <v>328</v>
      </c>
      <c r="E6038" s="13" t="s">
        <v>13</v>
      </c>
      <c r="F6038" s="11" t="s">
        <v>126</v>
      </c>
      <c r="G6038" s="11" t="s">
        <v>570</v>
      </c>
      <c r="H6038" s="13">
        <v>175</v>
      </c>
    </row>
    <row r="6039" spans="1:8" x14ac:dyDescent="0.25">
      <c r="A6039" s="10">
        <v>37072</v>
      </c>
      <c r="B6039" s="11" t="s">
        <v>8</v>
      </c>
      <c r="C6039" s="11" t="s">
        <v>67</v>
      </c>
      <c r="D6039" s="11" t="s">
        <v>328</v>
      </c>
      <c r="E6039" s="13" t="s">
        <v>188</v>
      </c>
      <c r="F6039" s="11" t="s">
        <v>188</v>
      </c>
      <c r="G6039" s="11" t="s">
        <v>602</v>
      </c>
      <c r="H6039" s="13">
        <v>200</v>
      </c>
    </row>
    <row r="6040" spans="1:8" x14ac:dyDescent="0.25">
      <c r="A6040" s="10">
        <v>37072</v>
      </c>
      <c r="B6040" s="11" t="s">
        <v>8</v>
      </c>
      <c r="C6040" s="11" t="s">
        <v>9</v>
      </c>
      <c r="D6040" s="11" t="s">
        <v>251</v>
      </c>
      <c r="E6040" s="13" t="s">
        <v>13</v>
      </c>
      <c r="F6040" s="11" t="s">
        <v>11</v>
      </c>
      <c r="G6040" s="11" t="s">
        <v>150</v>
      </c>
      <c r="H6040" s="13">
        <v>426.6</v>
      </c>
    </row>
    <row r="6041" spans="1:8" x14ac:dyDescent="0.25">
      <c r="A6041" s="10">
        <v>37072</v>
      </c>
      <c r="B6041" s="11" t="s">
        <v>8</v>
      </c>
      <c r="C6041" s="11" t="s">
        <v>9</v>
      </c>
      <c r="D6041" s="11" t="s">
        <v>153</v>
      </c>
      <c r="E6041" s="13" t="s">
        <v>13</v>
      </c>
      <c r="F6041" s="11" t="s">
        <v>71</v>
      </c>
      <c r="G6041" s="11" t="s">
        <v>575</v>
      </c>
      <c r="H6041" s="13">
        <v>186.5</v>
      </c>
    </row>
    <row r="6042" spans="1:8" x14ac:dyDescent="0.25">
      <c r="A6042" s="10">
        <v>37072</v>
      </c>
      <c r="B6042" s="11" t="s">
        <v>8</v>
      </c>
      <c r="C6042" s="11" t="s">
        <v>9</v>
      </c>
      <c r="D6042" s="11" t="s">
        <v>153</v>
      </c>
      <c r="E6042" s="13" t="s">
        <v>13</v>
      </c>
      <c r="F6042" s="11" t="s">
        <v>71</v>
      </c>
      <c r="G6042" s="11" t="s">
        <v>69</v>
      </c>
      <c r="H6042" s="13">
        <v>580</v>
      </c>
    </row>
    <row r="6043" spans="1:8" x14ac:dyDescent="0.25">
      <c r="A6043" s="10">
        <v>37072</v>
      </c>
      <c r="B6043" s="11" t="s">
        <v>8</v>
      </c>
      <c r="C6043" s="11" t="s">
        <v>9</v>
      </c>
      <c r="D6043" s="11" t="s">
        <v>153</v>
      </c>
      <c r="E6043" s="13" t="s">
        <v>13</v>
      </c>
      <c r="F6043" s="11" t="s">
        <v>71</v>
      </c>
      <c r="G6043" s="11" t="s">
        <v>230</v>
      </c>
      <c r="H6043" s="13">
        <v>2434.9</v>
      </c>
    </row>
    <row r="6044" spans="1:8" x14ac:dyDescent="0.25">
      <c r="A6044" s="10">
        <v>37072</v>
      </c>
      <c r="B6044" s="11" t="s">
        <v>8</v>
      </c>
      <c r="C6044" s="11" t="s">
        <v>9</v>
      </c>
      <c r="D6044" s="11" t="s">
        <v>153</v>
      </c>
      <c r="E6044" s="13" t="s">
        <v>13</v>
      </c>
      <c r="F6044" s="11" t="s">
        <v>571</v>
      </c>
      <c r="G6044" s="11" t="s">
        <v>364</v>
      </c>
      <c r="H6044" s="13">
        <v>285</v>
      </c>
    </row>
    <row r="6045" spans="1:8" x14ac:dyDescent="0.25">
      <c r="A6045" s="10">
        <v>37072</v>
      </c>
      <c r="B6045" s="11" t="s">
        <v>8</v>
      </c>
      <c r="C6045" s="11" t="s">
        <v>9</v>
      </c>
      <c r="D6045" s="11" t="s">
        <v>153</v>
      </c>
      <c r="E6045" s="13" t="s">
        <v>13</v>
      </c>
      <c r="F6045" s="11" t="s">
        <v>138</v>
      </c>
      <c r="G6045" s="11" t="s">
        <v>205</v>
      </c>
      <c r="H6045" s="13">
        <v>399.9</v>
      </c>
    </row>
    <row r="6046" spans="1:8" x14ac:dyDescent="0.25">
      <c r="A6046" s="10">
        <v>37072</v>
      </c>
      <c r="B6046" s="11" t="s">
        <v>8</v>
      </c>
      <c r="C6046" s="11" t="s">
        <v>9</v>
      </c>
      <c r="D6046" s="11" t="s">
        <v>153</v>
      </c>
      <c r="E6046" s="13" t="s">
        <v>13</v>
      </c>
      <c r="F6046" s="11" t="s">
        <v>248</v>
      </c>
      <c r="G6046" s="11" t="s">
        <v>43</v>
      </c>
      <c r="H6046" s="13">
        <v>300</v>
      </c>
    </row>
    <row r="6047" spans="1:8" x14ac:dyDescent="0.25">
      <c r="A6047" s="10">
        <v>37072</v>
      </c>
      <c r="B6047" s="11" t="s">
        <v>8</v>
      </c>
      <c r="C6047" s="11" t="s">
        <v>9</v>
      </c>
      <c r="D6047" s="11" t="s">
        <v>153</v>
      </c>
      <c r="E6047" s="13" t="s">
        <v>13</v>
      </c>
      <c r="F6047" s="11" t="s">
        <v>19</v>
      </c>
      <c r="G6047" s="11" t="s">
        <v>589</v>
      </c>
      <c r="H6047" s="13">
        <v>200</v>
      </c>
    </row>
    <row r="6048" spans="1:8" x14ac:dyDescent="0.25">
      <c r="A6048" s="10">
        <v>37072</v>
      </c>
      <c r="B6048" s="11" t="s">
        <v>8</v>
      </c>
      <c r="C6048" s="11" t="s">
        <v>9</v>
      </c>
      <c r="D6048" s="11" t="s">
        <v>153</v>
      </c>
      <c r="E6048" s="13" t="s">
        <v>13</v>
      </c>
      <c r="F6048" s="11" t="s">
        <v>19</v>
      </c>
      <c r="G6048" s="11" t="s">
        <v>573</v>
      </c>
      <c r="H6048" s="13">
        <v>868</v>
      </c>
    </row>
    <row r="6049" spans="1:8" x14ac:dyDescent="0.25">
      <c r="A6049" s="10">
        <v>37072</v>
      </c>
      <c r="B6049" s="11" t="s">
        <v>8</v>
      </c>
      <c r="C6049" s="11" t="s">
        <v>9</v>
      </c>
      <c r="D6049" s="11" t="s">
        <v>153</v>
      </c>
      <c r="E6049" s="13" t="s">
        <v>13</v>
      </c>
      <c r="F6049" s="11" t="s">
        <v>591</v>
      </c>
      <c r="G6049" s="11" t="s">
        <v>608</v>
      </c>
      <c r="H6049" s="13">
        <v>200</v>
      </c>
    </row>
    <row r="6050" spans="1:8" x14ac:dyDescent="0.25">
      <c r="A6050" s="10">
        <v>37072</v>
      </c>
      <c r="B6050" s="11" t="s">
        <v>8</v>
      </c>
      <c r="C6050" s="11" t="s">
        <v>9</v>
      </c>
      <c r="D6050" s="11" t="s">
        <v>153</v>
      </c>
      <c r="E6050" s="13" t="s">
        <v>13</v>
      </c>
      <c r="F6050" s="11" t="s">
        <v>591</v>
      </c>
      <c r="G6050" s="11" t="s">
        <v>592</v>
      </c>
      <c r="H6050" s="13">
        <v>167.5</v>
      </c>
    </row>
    <row r="6051" spans="1:8" x14ac:dyDescent="0.25">
      <c r="A6051" s="10">
        <v>37072</v>
      </c>
      <c r="B6051" s="11" t="s">
        <v>8</v>
      </c>
      <c r="C6051" s="11" t="s">
        <v>9</v>
      </c>
      <c r="D6051" s="11" t="s">
        <v>153</v>
      </c>
      <c r="E6051" s="13" t="s">
        <v>13</v>
      </c>
      <c r="F6051" s="11" t="s">
        <v>42</v>
      </c>
      <c r="G6051" s="11" t="s">
        <v>595</v>
      </c>
      <c r="H6051" s="13">
        <v>135</v>
      </c>
    </row>
    <row r="6052" spans="1:8" x14ac:dyDescent="0.25">
      <c r="A6052" s="10">
        <v>37072</v>
      </c>
      <c r="B6052" s="11" t="s">
        <v>8</v>
      </c>
      <c r="C6052" s="11" t="s">
        <v>9</v>
      </c>
      <c r="D6052" s="11" t="s">
        <v>153</v>
      </c>
      <c r="E6052" s="13" t="s">
        <v>13</v>
      </c>
      <c r="F6052" s="11" t="s">
        <v>14</v>
      </c>
      <c r="G6052" s="11" t="s">
        <v>94</v>
      </c>
      <c r="H6052" s="13">
        <v>330</v>
      </c>
    </row>
    <row r="6053" spans="1:8" x14ac:dyDescent="0.25">
      <c r="A6053" s="10">
        <v>37072</v>
      </c>
      <c r="B6053" s="11" t="s">
        <v>8</v>
      </c>
      <c r="C6053" s="11" t="s">
        <v>9</v>
      </c>
      <c r="D6053" s="11" t="s">
        <v>153</v>
      </c>
      <c r="E6053" s="13" t="s">
        <v>13</v>
      </c>
      <c r="F6053" s="11" t="s">
        <v>14</v>
      </c>
      <c r="G6053" s="11" t="s">
        <v>597</v>
      </c>
      <c r="H6053" s="13">
        <v>149</v>
      </c>
    </row>
    <row r="6054" spans="1:8" x14ac:dyDescent="0.25">
      <c r="A6054" s="10">
        <v>37072</v>
      </c>
      <c r="B6054" s="11" t="s">
        <v>8</v>
      </c>
      <c r="C6054" s="11" t="s">
        <v>9</v>
      </c>
      <c r="D6054" s="11" t="s">
        <v>153</v>
      </c>
      <c r="E6054" s="13" t="s">
        <v>13</v>
      </c>
      <c r="F6054" s="11" t="s">
        <v>11</v>
      </c>
      <c r="G6054" s="11" t="s">
        <v>150</v>
      </c>
      <c r="H6054" s="13">
        <v>2158.4</v>
      </c>
    </row>
    <row r="6055" spans="1:8" x14ac:dyDescent="0.25">
      <c r="A6055" s="10">
        <v>37072</v>
      </c>
      <c r="B6055" s="11" t="s">
        <v>8</v>
      </c>
      <c r="C6055" s="11" t="s">
        <v>9</v>
      </c>
      <c r="D6055" s="11" t="s">
        <v>153</v>
      </c>
      <c r="E6055" s="13" t="s">
        <v>13</v>
      </c>
      <c r="F6055" s="11" t="s">
        <v>11</v>
      </c>
      <c r="G6055" s="11" t="s">
        <v>576</v>
      </c>
      <c r="H6055" s="13">
        <v>3851</v>
      </c>
    </row>
    <row r="6056" spans="1:8" x14ac:dyDescent="0.25">
      <c r="A6056" s="10">
        <v>37072</v>
      </c>
      <c r="B6056" s="11" t="s">
        <v>8</v>
      </c>
      <c r="C6056" s="11" t="s">
        <v>9</v>
      </c>
      <c r="D6056" s="11" t="s">
        <v>10</v>
      </c>
      <c r="E6056" s="13" t="s">
        <v>89</v>
      </c>
      <c r="F6056" s="11" t="s">
        <v>90</v>
      </c>
      <c r="G6056" s="11" t="s">
        <v>90</v>
      </c>
      <c r="H6056" s="13">
        <v>2530.3000000000002</v>
      </c>
    </row>
    <row r="6057" spans="1:8" x14ac:dyDescent="0.25">
      <c r="A6057" s="10">
        <v>37072</v>
      </c>
      <c r="B6057" s="11" t="s">
        <v>8</v>
      </c>
      <c r="C6057" s="11" t="s">
        <v>9</v>
      </c>
      <c r="D6057" s="11" t="s">
        <v>10</v>
      </c>
      <c r="E6057" s="13" t="s">
        <v>89</v>
      </c>
      <c r="F6057" s="11" t="s">
        <v>102</v>
      </c>
      <c r="G6057" s="11" t="s">
        <v>106</v>
      </c>
      <c r="H6057" s="13">
        <v>4094.5</v>
      </c>
    </row>
    <row r="6058" spans="1:8" x14ac:dyDescent="0.25">
      <c r="A6058" s="10">
        <v>37072</v>
      </c>
      <c r="B6058" s="11" t="s">
        <v>8</v>
      </c>
      <c r="C6058" s="11" t="s">
        <v>9</v>
      </c>
      <c r="D6058" s="11" t="s">
        <v>10</v>
      </c>
      <c r="E6058" s="13" t="s">
        <v>89</v>
      </c>
      <c r="F6058" s="11" t="s">
        <v>102</v>
      </c>
      <c r="G6058" s="11" t="s">
        <v>103</v>
      </c>
      <c r="H6058" s="13">
        <v>2505.4</v>
      </c>
    </row>
    <row r="6059" spans="1:8" x14ac:dyDescent="0.25">
      <c r="A6059" s="10">
        <v>37072</v>
      </c>
      <c r="B6059" s="11" t="s">
        <v>8</v>
      </c>
      <c r="C6059" s="11" t="s">
        <v>9</v>
      </c>
      <c r="D6059" s="11" t="s">
        <v>10</v>
      </c>
      <c r="E6059" s="13" t="s">
        <v>89</v>
      </c>
      <c r="F6059" s="11" t="s">
        <v>577</v>
      </c>
      <c r="G6059" s="11" t="s">
        <v>1106</v>
      </c>
      <c r="H6059" s="13">
        <v>548</v>
      </c>
    </row>
    <row r="6060" spans="1:8" x14ac:dyDescent="0.25">
      <c r="A6060" s="10">
        <v>37072</v>
      </c>
      <c r="B6060" s="11" t="s">
        <v>8</v>
      </c>
      <c r="C6060" s="11" t="s">
        <v>9</v>
      </c>
      <c r="D6060" s="11" t="s">
        <v>10</v>
      </c>
      <c r="E6060" s="13" t="s">
        <v>89</v>
      </c>
      <c r="F6060" s="11" t="s">
        <v>577</v>
      </c>
      <c r="G6060" s="11" t="s">
        <v>578</v>
      </c>
      <c r="H6060" s="13">
        <v>2288</v>
      </c>
    </row>
    <row r="6061" spans="1:8" x14ac:dyDescent="0.25">
      <c r="A6061" s="10">
        <v>37072</v>
      </c>
      <c r="B6061" s="11" t="s">
        <v>8</v>
      </c>
      <c r="C6061" s="11" t="s">
        <v>9</v>
      </c>
      <c r="D6061" s="11" t="s">
        <v>10</v>
      </c>
      <c r="E6061" s="13" t="s">
        <v>89</v>
      </c>
      <c r="F6061" s="11" t="s">
        <v>577</v>
      </c>
      <c r="G6061" s="11" t="s">
        <v>569</v>
      </c>
      <c r="H6061" s="13">
        <v>100</v>
      </c>
    </row>
    <row r="6062" spans="1:8" x14ac:dyDescent="0.25">
      <c r="A6062" s="10">
        <v>37072</v>
      </c>
      <c r="B6062" s="11" t="s">
        <v>8</v>
      </c>
      <c r="C6062" s="11" t="s">
        <v>9</v>
      </c>
      <c r="D6062" s="11" t="s">
        <v>10</v>
      </c>
      <c r="E6062" s="13" t="s">
        <v>13</v>
      </c>
      <c r="F6062" s="11" t="s">
        <v>29</v>
      </c>
      <c r="G6062" s="11" t="s">
        <v>30</v>
      </c>
      <c r="H6062" s="13">
        <v>7560.8</v>
      </c>
    </row>
    <row r="6063" spans="1:8" x14ac:dyDescent="0.25">
      <c r="A6063" s="10">
        <v>37072</v>
      </c>
      <c r="B6063" s="11" t="s">
        <v>8</v>
      </c>
      <c r="C6063" s="11" t="s">
        <v>9</v>
      </c>
      <c r="D6063" s="11" t="s">
        <v>10</v>
      </c>
      <c r="E6063" s="13" t="s">
        <v>13</v>
      </c>
      <c r="F6063" s="11" t="s">
        <v>29</v>
      </c>
      <c r="G6063" s="11" t="s">
        <v>607</v>
      </c>
      <c r="H6063" s="13">
        <v>375</v>
      </c>
    </row>
    <row r="6064" spans="1:8" x14ac:dyDescent="0.25">
      <c r="A6064" s="10">
        <v>37072</v>
      </c>
      <c r="B6064" s="11" t="s">
        <v>8</v>
      </c>
      <c r="C6064" s="11" t="s">
        <v>9</v>
      </c>
      <c r="D6064" s="11" t="s">
        <v>10</v>
      </c>
      <c r="E6064" s="13" t="s">
        <v>13</v>
      </c>
      <c r="F6064" s="11" t="s">
        <v>71</v>
      </c>
      <c r="G6064" s="11" t="s">
        <v>580</v>
      </c>
      <c r="H6064" s="13">
        <v>5664</v>
      </c>
    </row>
    <row r="6065" spans="1:8" x14ac:dyDescent="0.25">
      <c r="A6065" s="10">
        <v>37072</v>
      </c>
      <c r="B6065" s="11" t="s">
        <v>8</v>
      </c>
      <c r="C6065" s="11" t="s">
        <v>9</v>
      </c>
      <c r="D6065" s="11" t="s">
        <v>10</v>
      </c>
      <c r="E6065" s="13" t="s">
        <v>13</v>
      </c>
      <c r="F6065" s="11" t="s">
        <v>71</v>
      </c>
      <c r="G6065" s="11" t="s">
        <v>575</v>
      </c>
      <c r="H6065" s="13">
        <v>3843.5</v>
      </c>
    </row>
    <row r="6066" spans="1:8" x14ac:dyDescent="0.25">
      <c r="A6066" s="10">
        <v>37072</v>
      </c>
      <c r="B6066" s="11" t="s">
        <v>8</v>
      </c>
      <c r="C6066" s="11" t="s">
        <v>9</v>
      </c>
      <c r="D6066" s="11" t="s">
        <v>10</v>
      </c>
      <c r="E6066" s="13" t="s">
        <v>13</v>
      </c>
      <c r="F6066" s="11" t="s">
        <v>71</v>
      </c>
      <c r="G6066" s="11" t="s">
        <v>69</v>
      </c>
      <c r="H6066" s="13">
        <v>9514.5</v>
      </c>
    </row>
    <row r="6067" spans="1:8" x14ac:dyDescent="0.25">
      <c r="A6067" s="10">
        <v>37072</v>
      </c>
      <c r="B6067" s="11" t="s">
        <v>8</v>
      </c>
      <c r="C6067" s="11" t="s">
        <v>9</v>
      </c>
      <c r="D6067" s="11" t="s">
        <v>10</v>
      </c>
      <c r="E6067" s="13" t="s">
        <v>13</v>
      </c>
      <c r="F6067" s="11" t="s">
        <v>71</v>
      </c>
      <c r="G6067" s="11" t="s">
        <v>230</v>
      </c>
      <c r="H6067" s="13">
        <v>4813.3</v>
      </c>
    </row>
    <row r="6068" spans="1:8" x14ac:dyDescent="0.25">
      <c r="A6068" s="10">
        <v>37072</v>
      </c>
      <c r="B6068" s="11" t="s">
        <v>8</v>
      </c>
      <c r="C6068" s="11" t="s">
        <v>9</v>
      </c>
      <c r="D6068" s="11" t="s">
        <v>10</v>
      </c>
      <c r="E6068" s="13" t="s">
        <v>13</v>
      </c>
      <c r="F6068" s="11" t="s">
        <v>71</v>
      </c>
      <c r="G6068" s="11" t="s">
        <v>200</v>
      </c>
      <c r="H6068" s="13">
        <v>4388.8</v>
      </c>
    </row>
    <row r="6069" spans="1:8" x14ac:dyDescent="0.25">
      <c r="A6069" s="10">
        <v>37072</v>
      </c>
      <c r="B6069" s="11" t="s">
        <v>8</v>
      </c>
      <c r="C6069" s="11" t="s">
        <v>9</v>
      </c>
      <c r="D6069" s="11" t="s">
        <v>10</v>
      </c>
      <c r="E6069" s="13" t="s">
        <v>13</v>
      </c>
      <c r="F6069" s="11" t="s">
        <v>71</v>
      </c>
      <c r="G6069" s="11" t="s">
        <v>117</v>
      </c>
      <c r="H6069" s="13">
        <v>3354</v>
      </c>
    </row>
    <row r="6070" spans="1:8" x14ac:dyDescent="0.25">
      <c r="A6070" s="10">
        <v>37072</v>
      </c>
      <c r="B6070" s="11" t="s">
        <v>8</v>
      </c>
      <c r="C6070" s="11" t="s">
        <v>9</v>
      </c>
      <c r="D6070" s="11" t="s">
        <v>10</v>
      </c>
      <c r="E6070" s="13" t="s">
        <v>13</v>
      </c>
      <c r="F6070" s="11" t="s">
        <v>161</v>
      </c>
      <c r="G6070" s="11" t="s">
        <v>581</v>
      </c>
      <c r="H6070" s="13">
        <v>2875</v>
      </c>
    </row>
    <row r="6071" spans="1:8" x14ac:dyDescent="0.25">
      <c r="A6071" s="10">
        <v>37072</v>
      </c>
      <c r="B6071" s="11" t="s">
        <v>8</v>
      </c>
      <c r="C6071" s="11" t="s">
        <v>9</v>
      </c>
      <c r="D6071" s="11" t="s">
        <v>10</v>
      </c>
      <c r="E6071" s="13" t="s">
        <v>13</v>
      </c>
      <c r="F6071" s="11" t="s">
        <v>161</v>
      </c>
      <c r="G6071" s="11" t="s">
        <v>162</v>
      </c>
      <c r="H6071" s="13">
        <v>2367.1999999999998</v>
      </c>
    </row>
    <row r="6072" spans="1:8" x14ac:dyDescent="0.25">
      <c r="A6072" s="10">
        <v>37072</v>
      </c>
      <c r="B6072" s="11" t="s">
        <v>8</v>
      </c>
      <c r="C6072" s="11" t="s">
        <v>9</v>
      </c>
      <c r="D6072" s="11" t="s">
        <v>10</v>
      </c>
      <c r="E6072" s="13" t="s">
        <v>13</v>
      </c>
      <c r="F6072" s="11" t="s">
        <v>161</v>
      </c>
      <c r="G6072" s="11" t="s">
        <v>582</v>
      </c>
      <c r="H6072" s="13">
        <v>3683.3</v>
      </c>
    </row>
    <row r="6073" spans="1:8" x14ac:dyDescent="0.25">
      <c r="A6073" s="10">
        <v>37072</v>
      </c>
      <c r="B6073" s="11" t="s">
        <v>8</v>
      </c>
      <c r="C6073" s="11" t="s">
        <v>9</v>
      </c>
      <c r="D6073" s="11" t="s">
        <v>10</v>
      </c>
      <c r="E6073" s="13" t="s">
        <v>13</v>
      </c>
      <c r="F6073" s="11" t="s">
        <v>161</v>
      </c>
      <c r="G6073" s="11" t="s">
        <v>167</v>
      </c>
      <c r="H6073" s="13">
        <v>6471.2</v>
      </c>
    </row>
    <row r="6074" spans="1:8" x14ac:dyDescent="0.25">
      <c r="A6074" s="10">
        <v>37072</v>
      </c>
      <c r="B6074" s="11" t="s">
        <v>8</v>
      </c>
      <c r="C6074" s="11" t="s">
        <v>9</v>
      </c>
      <c r="D6074" s="11" t="s">
        <v>10</v>
      </c>
      <c r="E6074" s="13" t="s">
        <v>13</v>
      </c>
      <c r="F6074" s="11" t="s">
        <v>571</v>
      </c>
      <c r="G6074" s="11" t="s">
        <v>364</v>
      </c>
      <c r="H6074" s="13">
        <v>530</v>
      </c>
    </row>
    <row r="6075" spans="1:8" x14ac:dyDescent="0.25">
      <c r="A6075" s="10">
        <v>37072</v>
      </c>
      <c r="B6075" s="11" t="s">
        <v>8</v>
      </c>
      <c r="C6075" s="11" t="s">
        <v>9</v>
      </c>
      <c r="D6075" s="11" t="s">
        <v>10</v>
      </c>
      <c r="E6075" s="13" t="s">
        <v>13</v>
      </c>
      <c r="F6075" s="11" t="s">
        <v>571</v>
      </c>
      <c r="G6075" s="11" t="s">
        <v>133</v>
      </c>
      <c r="H6075" s="13">
        <v>3481.8</v>
      </c>
    </row>
    <row r="6076" spans="1:8" x14ac:dyDescent="0.25">
      <c r="A6076" s="10">
        <v>37072</v>
      </c>
      <c r="B6076" s="11" t="s">
        <v>8</v>
      </c>
      <c r="C6076" s="11" t="s">
        <v>9</v>
      </c>
      <c r="D6076" s="11" t="s">
        <v>10</v>
      </c>
      <c r="E6076" s="13" t="s">
        <v>13</v>
      </c>
      <c r="F6076" s="11" t="s">
        <v>571</v>
      </c>
      <c r="G6076" s="11" t="s">
        <v>572</v>
      </c>
      <c r="H6076" s="13">
        <v>8120.4</v>
      </c>
    </row>
    <row r="6077" spans="1:8" x14ac:dyDescent="0.25">
      <c r="A6077" s="10">
        <v>37072</v>
      </c>
      <c r="B6077" s="11" t="s">
        <v>8</v>
      </c>
      <c r="C6077" s="11" t="s">
        <v>9</v>
      </c>
      <c r="D6077" s="11" t="s">
        <v>10</v>
      </c>
      <c r="E6077" s="13" t="s">
        <v>13</v>
      </c>
      <c r="F6077" s="11" t="s">
        <v>571</v>
      </c>
      <c r="G6077" s="11" t="s">
        <v>1108</v>
      </c>
      <c r="H6077" s="13">
        <v>125</v>
      </c>
    </row>
    <row r="6078" spans="1:8" x14ac:dyDescent="0.25">
      <c r="A6078" s="10">
        <v>37072</v>
      </c>
      <c r="B6078" s="11" t="s">
        <v>8</v>
      </c>
      <c r="C6078" s="11" t="s">
        <v>9</v>
      </c>
      <c r="D6078" s="11" t="s">
        <v>10</v>
      </c>
      <c r="E6078" s="13" t="s">
        <v>13</v>
      </c>
      <c r="F6078" s="11" t="s">
        <v>138</v>
      </c>
      <c r="G6078" s="11" t="s">
        <v>205</v>
      </c>
      <c r="H6078" s="13">
        <v>7309.3</v>
      </c>
    </row>
    <row r="6079" spans="1:8" x14ac:dyDescent="0.25">
      <c r="A6079" s="10">
        <v>37072</v>
      </c>
      <c r="B6079" s="11" t="s">
        <v>8</v>
      </c>
      <c r="C6079" s="11" t="s">
        <v>9</v>
      </c>
      <c r="D6079" s="11" t="s">
        <v>10</v>
      </c>
      <c r="E6079" s="13" t="s">
        <v>13</v>
      </c>
      <c r="F6079" s="11" t="s">
        <v>138</v>
      </c>
      <c r="G6079" s="11" t="s">
        <v>583</v>
      </c>
      <c r="H6079" s="13">
        <v>275</v>
      </c>
    </row>
    <row r="6080" spans="1:8" x14ac:dyDescent="0.25">
      <c r="A6080" s="10">
        <v>37072</v>
      </c>
      <c r="B6080" s="11" t="s">
        <v>8</v>
      </c>
      <c r="C6080" s="11" t="s">
        <v>9</v>
      </c>
      <c r="D6080" s="11" t="s">
        <v>10</v>
      </c>
      <c r="E6080" s="13" t="s">
        <v>13</v>
      </c>
      <c r="F6080" s="11" t="s">
        <v>138</v>
      </c>
      <c r="G6080" s="11" t="s">
        <v>584</v>
      </c>
      <c r="H6080" s="13">
        <v>495</v>
      </c>
    </row>
    <row r="6081" spans="1:8" x14ac:dyDescent="0.25">
      <c r="A6081" s="10">
        <v>37072</v>
      </c>
      <c r="B6081" s="11" t="s">
        <v>8</v>
      </c>
      <c r="C6081" s="11" t="s">
        <v>9</v>
      </c>
      <c r="D6081" s="11" t="s">
        <v>10</v>
      </c>
      <c r="E6081" s="13" t="s">
        <v>13</v>
      </c>
      <c r="F6081" s="11" t="s">
        <v>138</v>
      </c>
      <c r="G6081" s="11" t="s">
        <v>139</v>
      </c>
      <c r="H6081" s="13">
        <v>2229.8000000000002</v>
      </c>
    </row>
    <row r="6082" spans="1:8" x14ac:dyDescent="0.25">
      <c r="A6082" s="10">
        <v>37072</v>
      </c>
      <c r="B6082" s="11" t="s">
        <v>8</v>
      </c>
      <c r="C6082" s="11" t="s">
        <v>9</v>
      </c>
      <c r="D6082" s="11" t="s">
        <v>10</v>
      </c>
      <c r="E6082" s="13" t="s">
        <v>13</v>
      </c>
      <c r="F6082" s="11" t="s">
        <v>138</v>
      </c>
      <c r="G6082" s="11" t="s">
        <v>585</v>
      </c>
      <c r="H6082" s="13">
        <v>2033.5</v>
      </c>
    </row>
    <row r="6083" spans="1:8" x14ac:dyDescent="0.25">
      <c r="A6083" s="10">
        <v>37072</v>
      </c>
      <c r="B6083" s="11" t="s">
        <v>8</v>
      </c>
      <c r="C6083" s="11" t="s">
        <v>9</v>
      </c>
      <c r="D6083" s="11" t="s">
        <v>10</v>
      </c>
      <c r="E6083" s="13" t="s">
        <v>13</v>
      </c>
      <c r="F6083" s="11" t="s">
        <v>111</v>
      </c>
      <c r="G6083" s="11" t="s">
        <v>112</v>
      </c>
      <c r="H6083" s="13">
        <v>13321.6</v>
      </c>
    </row>
    <row r="6084" spans="1:8" x14ac:dyDescent="0.25">
      <c r="A6084" s="10">
        <v>37072</v>
      </c>
      <c r="B6084" s="11" t="s">
        <v>8</v>
      </c>
      <c r="C6084" s="11" t="s">
        <v>9</v>
      </c>
      <c r="D6084" s="11" t="s">
        <v>10</v>
      </c>
      <c r="E6084" s="13" t="s">
        <v>13</v>
      </c>
      <c r="F6084" s="11" t="s">
        <v>111</v>
      </c>
      <c r="G6084" s="11" t="s">
        <v>267</v>
      </c>
      <c r="H6084" s="13">
        <v>3589.1</v>
      </c>
    </row>
    <row r="6085" spans="1:8" x14ac:dyDescent="0.25">
      <c r="A6085" s="10">
        <v>37072</v>
      </c>
      <c r="B6085" s="11" t="s">
        <v>8</v>
      </c>
      <c r="C6085" s="11" t="s">
        <v>9</v>
      </c>
      <c r="D6085" s="11" t="s">
        <v>10</v>
      </c>
      <c r="E6085" s="13" t="s">
        <v>13</v>
      </c>
      <c r="F6085" s="11" t="s">
        <v>111</v>
      </c>
      <c r="G6085" s="11" t="s">
        <v>614</v>
      </c>
      <c r="H6085" s="13">
        <v>100</v>
      </c>
    </row>
    <row r="6086" spans="1:8" x14ac:dyDescent="0.25">
      <c r="A6086" s="10">
        <v>37072</v>
      </c>
      <c r="B6086" s="11" t="s">
        <v>8</v>
      </c>
      <c r="C6086" s="11" t="s">
        <v>9</v>
      </c>
      <c r="D6086" s="11" t="s">
        <v>10</v>
      </c>
      <c r="E6086" s="13" t="s">
        <v>13</v>
      </c>
      <c r="F6086" s="11" t="s">
        <v>111</v>
      </c>
      <c r="G6086" s="11" t="s">
        <v>356</v>
      </c>
      <c r="H6086" s="13">
        <v>1958.9</v>
      </c>
    </row>
    <row r="6087" spans="1:8" x14ac:dyDescent="0.25">
      <c r="A6087" s="10">
        <v>37072</v>
      </c>
      <c r="B6087" s="11" t="s">
        <v>8</v>
      </c>
      <c r="C6087" s="11" t="s">
        <v>9</v>
      </c>
      <c r="D6087" s="11" t="s">
        <v>10</v>
      </c>
      <c r="E6087" s="13" t="s">
        <v>13</v>
      </c>
      <c r="F6087" s="11" t="s">
        <v>111</v>
      </c>
      <c r="G6087" s="11" t="s">
        <v>586</v>
      </c>
      <c r="H6087" s="13">
        <v>725</v>
      </c>
    </row>
    <row r="6088" spans="1:8" x14ac:dyDescent="0.25">
      <c r="A6088" s="10">
        <v>37072</v>
      </c>
      <c r="B6088" s="11" t="s">
        <v>8</v>
      </c>
      <c r="C6088" s="11" t="s">
        <v>9</v>
      </c>
      <c r="D6088" s="11" t="s">
        <v>10</v>
      </c>
      <c r="E6088" s="13" t="s">
        <v>13</v>
      </c>
      <c r="F6088" s="11" t="s">
        <v>248</v>
      </c>
      <c r="G6088" s="11" t="s">
        <v>262</v>
      </c>
      <c r="H6088" s="13">
        <v>13946.3</v>
      </c>
    </row>
    <row r="6089" spans="1:8" x14ac:dyDescent="0.25">
      <c r="A6089" s="10">
        <v>37072</v>
      </c>
      <c r="B6089" s="11" t="s">
        <v>8</v>
      </c>
      <c r="C6089" s="11" t="s">
        <v>9</v>
      </c>
      <c r="D6089" s="11" t="s">
        <v>10</v>
      </c>
      <c r="E6089" s="13" t="s">
        <v>13</v>
      </c>
      <c r="F6089" s="11" t="s">
        <v>248</v>
      </c>
      <c r="G6089" s="11" t="s">
        <v>587</v>
      </c>
      <c r="H6089" s="13">
        <v>5485.8</v>
      </c>
    </row>
    <row r="6090" spans="1:8" x14ac:dyDescent="0.25">
      <c r="A6090" s="10">
        <v>37072</v>
      </c>
      <c r="B6090" s="11" t="s">
        <v>8</v>
      </c>
      <c r="C6090" s="11" t="s">
        <v>9</v>
      </c>
      <c r="D6090" s="11" t="s">
        <v>10</v>
      </c>
      <c r="E6090" s="13" t="s">
        <v>13</v>
      </c>
      <c r="F6090" s="11" t="s">
        <v>248</v>
      </c>
      <c r="G6090" s="11" t="s">
        <v>588</v>
      </c>
      <c r="H6090" s="13">
        <v>2833.2</v>
      </c>
    </row>
    <row r="6091" spans="1:8" x14ac:dyDescent="0.25">
      <c r="A6091" s="10">
        <v>37072</v>
      </c>
      <c r="B6091" s="11" t="s">
        <v>8</v>
      </c>
      <c r="C6091" s="11" t="s">
        <v>9</v>
      </c>
      <c r="D6091" s="11" t="s">
        <v>10</v>
      </c>
      <c r="E6091" s="13" t="s">
        <v>13</v>
      </c>
      <c r="F6091" s="11" t="s">
        <v>248</v>
      </c>
      <c r="G6091" s="11" t="s">
        <v>43</v>
      </c>
      <c r="H6091" s="13">
        <v>828.4</v>
      </c>
    </row>
    <row r="6092" spans="1:8" x14ac:dyDescent="0.25">
      <c r="A6092" s="10">
        <v>37072</v>
      </c>
      <c r="B6092" s="11" t="s">
        <v>8</v>
      </c>
      <c r="C6092" s="11" t="s">
        <v>9</v>
      </c>
      <c r="D6092" s="11" t="s">
        <v>10</v>
      </c>
      <c r="E6092" s="13" t="s">
        <v>13</v>
      </c>
      <c r="F6092" s="11" t="s">
        <v>19</v>
      </c>
      <c r="G6092" s="11" t="s">
        <v>589</v>
      </c>
      <c r="H6092" s="13">
        <v>939</v>
      </c>
    </row>
    <row r="6093" spans="1:8" x14ac:dyDescent="0.25">
      <c r="A6093" s="10">
        <v>37072</v>
      </c>
      <c r="B6093" s="11" t="s">
        <v>8</v>
      </c>
      <c r="C6093" s="11" t="s">
        <v>9</v>
      </c>
      <c r="D6093" s="11" t="s">
        <v>10</v>
      </c>
      <c r="E6093" s="13" t="s">
        <v>13</v>
      </c>
      <c r="F6093" s="11" t="s">
        <v>19</v>
      </c>
      <c r="G6093" s="11" t="s">
        <v>573</v>
      </c>
      <c r="H6093" s="13">
        <v>29646.400000000001</v>
      </c>
    </row>
    <row r="6094" spans="1:8" x14ac:dyDescent="0.25">
      <c r="A6094" s="10">
        <v>37072</v>
      </c>
      <c r="B6094" s="11" t="s">
        <v>8</v>
      </c>
      <c r="C6094" s="11" t="s">
        <v>9</v>
      </c>
      <c r="D6094" s="11" t="s">
        <v>10</v>
      </c>
      <c r="E6094" s="13" t="s">
        <v>13</v>
      </c>
      <c r="F6094" s="11" t="s">
        <v>19</v>
      </c>
      <c r="G6094" s="11" t="s">
        <v>590</v>
      </c>
      <c r="H6094" s="13">
        <v>3052.7</v>
      </c>
    </row>
    <row r="6095" spans="1:8" x14ac:dyDescent="0.25">
      <c r="A6095" s="10">
        <v>37072</v>
      </c>
      <c r="B6095" s="11" t="s">
        <v>8</v>
      </c>
      <c r="C6095" s="11" t="s">
        <v>9</v>
      </c>
      <c r="D6095" s="11" t="s">
        <v>10</v>
      </c>
      <c r="E6095" s="13" t="s">
        <v>13</v>
      </c>
      <c r="F6095" s="11" t="s">
        <v>19</v>
      </c>
      <c r="G6095" s="11" t="s">
        <v>574</v>
      </c>
      <c r="H6095" s="13">
        <v>6998.8</v>
      </c>
    </row>
    <row r="6096" spans="1:8" x14ac:dyDescent="0.25">
      <c r="A6096" s="10">
        <v>37072</v>
      </c>
      <c r="B6096" s="11" t="s">
        <v>8</v>
      </c>
      <c r="C6096" s="11" t="s">
        <v>9</v>
      </c>
      <c r="D6096" s="11" t="s">
        <v>10</v>
      </c>
      <c r="E6096" s="13" t="s">
        <v>13</v>
      </c>
      <c r="F6096" s="11" t="s">
        <v>19</v>
      </c>
      <c r="G6096" s="11" t="s">
        <v>21</v>
      </c>
      <c r="H6096" s="13">
        <v>2995</v>
      </c>
    </row>
    <row r="6097" spans="1:8" x14ac:dyDescent="0.25">
      <c r="A6097" s="10">
        <v>37072</v>
      </c>
      <c r="B6097" s="11" t="s">
        <v>8</v>
      </c>
      <c r="C6097" s="11" t="s">
        <v>9</v>
      </c>
      <c r="D6097" s="11" t="s">
        <v>10</v>
      </c>
      <c r="E6097" s="13" t="s">
        <v>13</v>
      </c>
      <c r="F6097" s="11" t="s">
        <v>591</v>
      </c>
      <c r="G6097" s="11" t="s">
        <v>608</v>
      </c>
      <c r="H6097" s="13">
        <v>625</v>
      </c>
    </row>
    <row r="6098" spans="1:8" x14ac:dyDescent="0.25">
      <c r="A6098" s="10">
        <v>37072</v>
      </c>
      <c r="B6098" s="11" t="s">
        <v>8</v>
      </c>
      <c r="C6098" s="11" t="s">
        <v>9</v>
      </c>
      <c r="D6098" s="11" t="s">
        <v>10</v>
      </c>
      <c r="E6098" s="13" t="s">
        <v>13</v>
      </c>
      <c r="F6098" s="11" t="s">
        <v>591</v>
      </c>
      <c r="G6098" s="11" t="s">
        <v>592</v>
      </c>
      <c r="H6098" s="13">
        <v>900</v>
      </c>
    </row>
    <row r="6099" spans="1:8" x14ac:dyDescent="0.25">
      <c r="A6099" s="10">
        <v>37072</v>
      </c>
      <c r="B6099" s="11" t="s">
        <v>8</v>
      </c>
      <c r="C6099" s="11" t="s">
        <v>9</v>
      </c>
      <c r="D6099" s="11" t="s">
        <v>10</v>
      </c>
      <c r="E6099" s="13" t="s">
        <v>13</v>
      </c>
      <c r="F6099" s="11" t="s">
        <v>34</v>
      </c>
      <c r="G6099" s="11" t="s">
        <v>593</v>
      </c>
      <c r="H6099" s="13">
        <v>10844.4</v>
      </c>
    </row>
    <row r="6100" spans="1:8" x14ac:dyDescent="0.25">
      <c r="A6100" s="10">
        <v>37072</v>
      </c>
      <c r="B6100" s="11" t="s">
        <v>8</v>
      </c>
      <c r="C6100" s="11" t="s">
        <v>9</v>
      </c>
      <c r="D6100" s="11" t="s">
        <v>10</v>
      </c>
      <c r="E6100" s="13" t="s">
        <v>13</v>
      </c>
      <c r="F6100" s="11" t="s">
        <v>34</v>
      </c>
      <c r="G6100" s="11" t="s">
        <v>171</v>
      </c>
      <c r="H6100" s="13">
        <v>150</v>
      </c>
    </row>
    <row r="6101" spans="1:8" x14ac:dyDescent="0.25">
      <c r="A6101" s="10">
        <v>37072</v>
      </c>
      <c r="B6101" s="11" t="s">
        <v>8</v>
      </c>
      <c r="C6101" s="11" t="s">
        <v>9</v>
      </c>
      <c r="D6101" s="11" t="s">
        <v>10</v>
      </c>
      <c r="E6101" s="13" t="s">
        <v>13</v>
      </c>
      <c r="F6101" s="11" t="s">
        <v>34</v>
      </c>
      <c r="G6101" s="11" t="s">
        <v>57</v>
      </c>
      <c r="H6101" s="13">
        <v>2571.8000000000002</v>
      </c>
    </row>
    <row r="6102" spans="1:8" x14ac:dyDescent="0.25">
      <c r="A6102" s="10">
        <v>37072</v>
      </c>
      <c r="B6102" s="11" t="s">
        <v>8</v>
      </c>
      <c r="C6102" s="11" t="s">
        <v>9</v>
      </c>
      <c r="D6102" s="11" t="s">
        <v>10</v>
      </c>
      <c r="E6102" s="13" t="s">
        <v>13</v>
      </c>
      <c r="F6102" s="11" t="s">
        <v>34</v>
      </c>
      <c r="G6102" s="11" t="s">
        <v>47</v>
      </c>
      <c r="H6102" s="13">
        <v>3627.1</v>
      </c>
    </row>
    <row r="6103" spans="1:8" x14ac:dyDescent="0.25">
      <c r="A6103" s="10">
        <v>37072</v>
      </c>
      <c r="B6103" s="11" t="s">
        <v>8</v>
      </c>
      <c r="C6103" s="11" t="s">
        <v>9</v>
      </c>
      <c r="D6103" s="11" t="s">
        <v>10</v>
      </c>
      <c r="E6103" s="13" t="s">
        <v>13</v>
      </c>
      <c r="F6103" s="11" t="s">
        <v>34</v>
      </c>
      <c r="G6103" s="11" t="s">
        <v>36</v>
      </c>
      <c r="H6103" s="13">
        <v>8753.2999999999993</v>
      </c>
    </row>
    <row r="6104" spans="1:8" x14ac:dyDescent="0.25">
      <c r="A6104" s="10">
        <v>37072</v>
      </c>
      <c r="B6104" s="11" t="s">
        <v>8</v>
      </c>
      <c r="C6104" s="11" t="s">
        <v>9</v>
      </c>
      <c r="D6104" s="11" t="s">
        <v>10</v>
      </c>
      <c r="E6104" s="13" t="s">
        <v>13</v>
      </c>
      <c r="F6104" s="11" t="s">
        <v>42</v>
      </c>
      <c r="G6104" s="11" t="s">
        <v>594</v>
      </c>
      <c r="H6104" s="13">
        <v>4944.2</v>
      </c>
    </row>
    <row r="6105" spans="1:8" x14ac:dyDescent="0.25">
      <c r="A6105" s="10">
        <v>37072</v>
      </c>
      <c r="B6105" s="11" t="s">
        <v>8</v>
      </c>
      <c r="C6105" s="11" t="s">
        <v>9</v>
      </c>
      <c r="D6105" s="11" t="s">
        <v>10</v>
      </c>
      <c r="E6105" s="13" t="s">
        <v>13</v>
      </c>
      <c r="F6105" s="11" t="s">
        <v>42</v>
      </c>
      <c r="G6105" s="11" t="s">
        <v>595</v>
      </c>
      <c r="H6105" s="13">
        <v>3978.6</v>
      </c>
    </row>
    <row r="6106" spans="1:8" x14ac:dyDescent="0.25">
      <c r="A6106" s="10">
        <v>37072</v>
      </c>
      <c r="B6106" s="11" t="s">
        <v>8</v>
      </c>
      <c r="C6106" s="11" t="s">
        <v>9</v>
      </c>
      <c r="D6106" s="11" t="s">
        <v>10</v>
      </c>
      <c r="E6106" s="13" t="s">
        <v>13</v>
      </c>
      <c r="F6106" s="11" t="s">
        <v>14</v>
      </c>
      <c r="G6106" s="11" t="s">
        <v>94</v>
      </c>
      <c r="H6106" s="13">
        <v>3743.6</v>
      </c>
    </row>
    <row r="6107" spans="1:8" x14ac:dyDescent="0.25">
      <c r="A6107" s="10">
        <v>37072</v>
      </c>
      <c r="B6107" s="11" t="s">
        <v>8</v>
      </c>
      <c r="C6107" s="11" t="s">
        <v>9</v>
      </c>
      <c r="D6107" s="11" t="s">
        <v>10</v>
      </c>
      <c r="E6107" s="13" t="s">
        <v>13</v>
      </c>
      <c r="F6107" s="11" t="s">
        <v>14</v>
      </c>
      <c r="G6107" s="11" t="s">
        <v>596</v>
      </c>
      <c r="H6107" s="13">
        <v>5395.2</v>
      </c>
    </row>
    <row r="6108" spans="1:8" x14ac:dyDescent="0.25">
      <c r="A6108" s="10">
        <v>37072</v>
      </c>
      <c r="B6108" s="11" t="s">
        <v>8</v>
      </c>
      <c r="C6108" s="11" t="s">
        <v>9</v>
      </c>
      <c r="D6108" s="11" t="s">
        <v>10</v>
      </c>
      <c r="E6108" s="13" t="s">
        <v>13</v>
      </c>
      <c r="F6108" s="11" t="s">
        <v>14</v>
      </c>
      <c r="G6108" s="11" t="s">
        <v>597</v>
      </c>
      <c r="H6108" s="13">
        <v>4754.6000000000004</v>
      </c>
    </row>
    <row r="6109" spans="1:8" x14ac:dyDescent="0.25">
      <c r="A6109" s="10">
        <v>37072</v>
      </c>
      <c r="B6109" s="11" t="s">
        <v>8</v>
      </c>
      <c r="C6109" s="11" t="s">
        <v>9</v>
      </c>
      <c r="D6109" s="11" t="s">
        <v>10</v>
      </c>
      <c r="E6109" s="13" t="s">
        <v>13</v>
      </c>
      <c r="F6109" s="11" t="s">
        <v>11</v>
      </c>
      <c r="G6109" s="11" t="s">
        <v>598</v>
      </c>
      <c r="H6109" s="13">
        <v>929</v>
      </c>
    </row>
    <row r="6110" spans="1:8" x14ac:dyDescent="0.25">
      <c r="A6110" s="10">
        <v>37072</v>
      </c>
      <c r="B6110" s="11" t="s">
        <v>8</v>
      </c>
      <c r="C6110" s="11" t="s">
        <v>9</v>
      </c>
      <c r="D6110" s="11" t="s">
        <v>10</v>
      </c>
      <c r="E6110" s="13" t="s">
        <v>13</v>
      </c>
      <c r="F6110" s="11" t="s">
        <v>11</v>
      </c>
      <c r="G6110" s="11" t="s">
        <v>150</v>
      </c>
      <c r="H6110" s="13">
        <v>24938.3</v>
      </c>
    </row>
    <row r="6111" spans="1:8" x14ac:dyDescent="0.25">
      <c r="A6111" s="10">
        <v>37072</v>
      </c>
      <c r="B6111" s="11" t="s">
        <v>8</v>
      </c>
      <c r="C6111" s="11" t="s">
        <v>9</v>
      </c>
      <c r="D6111" s="11" t="s">
        <v>10</v>
      </c>
      <c r="E6111" s="13" t="s">
        <v>13</v>
      </c>
      <c r="F6111" s="11" t="s">
        <v>11</v>
      </c>
      <c r="G6111" s="11" t="s">
        <v>576</v>
      </c>
      <c r="H6111" s="13">
        <v>30709.9</v>
      </c>
    </row>
    <row r="6112" spans="1:8" x14ac:dyDescent="0.25">
      <c r="A6112" s="10">
        <v>37072</v>
      </c>
      <c r="B6112" s="11" t="s">
        <v>8</v>
      </c>
      <c r="C6112" s="11" t="s">
        <v>9</v>
      </c>
      <c r="D6112" s="11" t="s">
        <v>10</v>
      </c>
      <c r="E6112" s="13" t="s">
        <v>13</v>
      </c>
      <c r="F6112" s="11" t="s">
        <v>126</v>
      </c>
      <c r="G6112" s="11" t="s">
        <v>599</v>
      </c>
      <c r="H6112" s="13">
        <v>3516.5</v>
      </c>
    </row>
    <row r="6113" spans="1:8" x14ac:dyDescent="0.25">
      <c r="A6113" s="10">
        <v>37072</v>
      </c>
      <c r="B6113" s="11" t="s">
        <v>8</v>
      </c>
      <c r="C6113" s="11" t="s">
        <v>9</v>
      </c>
      <c r="D6113" s="11" t="s">
        <v>10</v>
      </c>
      <c r="E6113" s="13" t="s">
        <v>13</v>
      </c>
      <c r="F6113" s="11" t="s">
        <v>126</v>
      </c>
      <c r="G6113" s="11" t="s">
        <v>613</v>
      </c>
      <c r="H6113" s="13">
        <v>229</v>
      </c>
    </row>
    <row r="6114" spans="1:8" x14ac:dyDescent="0.25">
      <c r="A6114" s="10">
        <v>37072</v>
      </c>
      <c r="B6114" s="11" t="s">
        <v>8</v>
      </c>
      <c r="C6114" s="11" t="s">
        <v>9</v>
      </c>
      <c r="D6114" s="11" t="s">
        <v>10</v>
      </c>
      <c r="E6114" s="13" t="s">
        <v>13</v>
      </c>
      <c r="F6114" s="11" t="s">
        <v>126</v>
      </c>
      <c r="G6114" s="11" t="s">
        <v>570</v>
      </c>
      <c r="H6114" s="13">
        <v>1395</v>
      </c>
    </row>
    <row r="6115" spans="1:8" x14ac:dyDescent="0.25">
      <c r="A6115" s="10">
        <v>37072</v>
      </c>
      <c r="B6115" s="11" t="s">
        <v>8</v>
      </c>
      <c r="C6115" s="11" t="s">
        <v>9</v>
      </c>
      <c r="D6115" s="11" t="s">
        <v>10</v>
      </c>
      <c r="E6115" s="13" t="s">
        <v>13</v>
      </c>
      <c r="F6115" s="11" t="s">
        <v>126</v>
      </c>
      <c r="G6115" s="11" t="s">
        <v>600</v>
      </c>
      <c r="H6115" s="13">
        <v>149</v>
      </c>
    </row>
    <row r="6116" spans="1:8" x14ac:dyDescent="0.25">
      <c r="A6116" s="10">
        <v>37072</v>
      </c>
      <c r="B6116" s="11" t="s">
        <v>8</v>
      </c>
      <c r="C6116" s="11" t="s">
        <v>9</v>
      </c>
      <c r="D6116" s="11" t="s">
        <v>10</v>
      </c>
      <c r="E6116" s="13" t="s">
        <v>188</v>
      </c>
      <c r="F6116" s="11" t="s">
        <v>188</v>
      </c>
      <c r="G6116" s="11" t="s">
        <v>601</v>
      </c>
      <c r="H6116" s="13">
        <v>550</v>
      </c>
    </row>
    <row r="6117" spans="1:8" x14ac:dyDescent="0.25">
      <c r="A6117" s="10">
        <v>37072</v>
      </c>
      <c r="B6117" s="11" t="s">
        <v>8</v>
      </c>
      <c r="C6117" s="11" t="s">
        <v>9</v>
      </c>
      <c r="D6117" s="11" t="s">
        <v>10</v>
      </c>
      <c r="E6117" s="13" t="s">
        <v>188</v>
      </c>
      <c r="F6117" s="11" t="s">
        <v>188</v>
      </c>
      <c r="G6117" s="11" t="s">
        <v>602</v>
      </c>
      <c r="H6117" s="13">
        <v>9298.7999999999993</v>
      </c>
    </row>
    <row r="6118" spans="1:8" x14ac:dyDescent="0.25">
      <c r="A6118" s="10">
        <v>37072</v>
      </c>
      <c r="B6118" s="11" t="s">
        <v>8</v>
      </c>
      <c r="C6118" s="11" t="s">
        <v>9</v>
      </c>
      <c r="D6118" s="11" t="s">
        <v>10</v>
      </c>
      <c r="E6118" s="13" t="s">
        <v>188</v>
      </c>
      <c r="F6118" s="11" t="s">
        <v>188</v>
      </c>
      <c r="G6118" s="11" t="s">
        <v>187</v>
      </c>
      <c r="H6118" s="13">
        <v>13722.1</v>
      </c>
    </row>
    <row r="6119" spans="1:8" x14ac:dyDescent="0.25">
      <c r="A6119" s="10">
        <v>37072</v>
      </c>
      <c r="B6119" s="11" t="s">
        <v>8</v>
      </c>
      <c r="C6119" s="11" t="s">
        <v>9</v>
      </c>
      <c r="D6119" s="11" t="s">
        <v>10</v>
      </c>
      <c r="E6119" s="13" t="s">
        <v>188</v>
      </c>
      <c r="F6119" s="11" t="s">
        <v>188</v>
      </c>
      <c r="G6119" s="11" t="s">
        <v>1109</v>
      </c>
      <c r="H6119" s="13">
        <v>440</v>
      </c>
    </row>
    <row r="6120" spans="1:8" x14ac:dyDescent="0.25">
      <c r="A6120" s="10">
        <v>37072</v>
      </c>
      <c r="B6120" s="11" t="s">
        <v>8</v>
      </c>
      <c r="C6120" s="11" t="s">
        <v>463</v>
      </c>
      <c r="D6120" s="11" t="s">
        <v>464</v>
      </c>
      <c r="E6120" s="13" t="s">
        <v>13</v>
      </c>
      <c r="F6120" s="11" t="s">
        <v>71</v>
      </c>
      <c r="G6120" s="11" t="s">
        <v>200</v>
      </c>
      <c r="H6120" s="13">
        <v>1165</v>
      </c>
    </row>
    <row r="6121" spans="1:8" x14ac:dyDescent="0.25">
      <c r="A6121" s="10">
        <v>37072</v>
      </c>
      <c r="B6121" s="11" t="s">
        <v>8</v>
      </c>
      <c r="C6121" s="11" t="s">
        <v>463</v>
      </c>
      <c r="D6121" s="11" t="s">
        <v>464</v>
      </c>
      <c r="E6121" s="13" t="s">
        <v>13</v>
      </c>
      <c r="F6121" s="11" t="s">
        <v>248</v>
      </c>
      <c r="G6121" s="11" t="s">
        <v>262</v>
      </c>
      <c r="H6121" s="13">
        <v>135</v>
      </c>
    </row>
    <row r="6122" spans="1:8" x14ac:dyDescent="0.25">
      <c r="A6122" s="10">
        <v>37072</v>
      </c>
      <c r="B6122" s="11" t="s">
        <v>97</v>
      </c>
      <c r="C6122" s="11" t="s">
        <v>98</v>
      </c>
      <c r="D6122" s="11" t="s">
        <v>239</v>
      </c>
      <c r="E6122" s="13" t="s">
        <v>188</v>
      </c>
      <c r="F6122" s="11" t="s">
        <v>188</v>
      </c>
      <c r="G6122" s="11" t="s">
        <v>602</v>
      </c>
      <c r="H6122" s="13">
        <v>169</v>
      </c>
    </row>
    <row r="6123" spans="1:8" x14ac:dyDescent="0.25">
      <c r="A6123" s="10">
        <v>37072</v>
      </c>
      <c r="B6123" s="11" t="s">
        <v>97</v>
      </c>
      <c r="C6123" s="11" t="s">
        <v>98</v>
      </c>
      <c r="D6123" s="11" t="s">
        <v>462</v>
      </c>
      <c r="E6123" s="13" t="s">
        <v>13</v>
      </c>
      <c r="F6123" s="11" t="s">
        <v>126</v>
      </c>
      <c r="G6123" s="11" t="s">
        <v>570</v>
      </c>
      <c r="H6123" s="13">
        <v>587.9</v>
      </c>
    </row>
    <row r="6124" spans="1:8" x14ac:dyDescent="0.25">
      <c r="A6124" s="10">
        <v>37072</v>
      </c>
      <c r="B6124" s="11" t="s">
        <v>97</v>
      </c>
      <c r="C6124" s="11" t="s">
        <v>98</v>
      </c>
      <c r="D6124" s="11" t="s">
        <v>1110</v>
      </c>
      <c r="E6124" s="13" t="s">
        <v>13</v>
      </c>
      <c r="F6124" s="11" t="s">
        <v>71</v>
      </c>
      <c r="G6124" s="11" t="s">
        <v>69</v>
      </c>
      <c r="H6124" s="13">
        <v>100</v>
      </c>
    </row>
    <row r="6125" spans="1:8" x14ac:dyDescent="0.25">
      <c r="A6125" s="10">
        <v>37072</v>
      </c>
      <c r="B6125" s="11" t="s">
        <v>97</v>
      </c>
      <c r="C6125" s="11" t="s">
        <v>98</v>
      </c>
      <c r="D6125" s="11" t="s">
        <v>99</v>
      </c>
      <c r="E6125" s="13" t="s">
        <v>13</v>
      </c>
      <c r="F6125" s="11" t="s">
        <v>71</v>
      </c>
      <c r="G6125" s="11" t="s">
        <v>230</v>
      </c>
      <c r="H6125" s="13">
        <v>597.4</v>
      </c>
    </row>
    <row r="6126" spans="1:8" x14ac:dyDescent="0.25">
      <c r="A6126" s="10">
        <v>37072</v>
      </c>
      <c r="B6126" s="11" t="s">
        <v>97</v>
      </c>
      <c r="C6126" s="11" t="s">
        <v>98</v>
      </c>
      <c r="D6126" s="11" t="s">
        <v>123</v>
      </c>
      <c r="E6126" s="13" t="s">
        <v>13</v>
      </c>
      <c r="F6126" s="11" t="s">
        <v>14</v>
      </c>
      <c r="G6126" s="11" t="s">
        <v>94</v>
      </c>
      <c r="H6126" s="13">
        <v>649.79999999999995</v>
      </c>
    </row>
    <row r="6127" spans="1:8" x14ac:dyDescent="0.25">
      <c r="A6127" s="10">
        <v>37072</v>
      </c>
      <c r="B6127" s="11" t="s">
        <v>97</v>
      </c>
      <c r="C6127" s="11" t="s">
        <v>98</v>
      </c>
      <c r="D6127" s="11" t="s">
        <v>1105</v>
      </c>
      <c r="E6127" s="13" t="s">
        <v>13</v>
      </c>
      <c r="F6127" s="11" t="s">
        <v>71</v>
      </c>
      <c r="G6127" s="11" t="s">
        <v>230</v>
      </c>
      <c r="H6127" s="13">
        <v>111.3</v>
      </c>
    </row>
    <row r="6128" spans="1:8" x14ac:dyDescent="0.25">
      <c r="A6128" s="10">
        <v>37072</v>
      </c>
      <c r="B6128" s="11" t="s">
        <v>97</v>
      </c>
      <c r="C6128" s="11" t="s">
        <v>67</v>
      </c>
      <c r="D6128" s="11" t="s">
        <v>500</v>
      </c>
      <c r="E6128" s="13" t="s">
        <v>13</v>
      </c>
      <c r="F6128" s="11" t="s">
        <v>19</v>
      </c>
      <c r="G6128" s="11" t="s">
        <v>574</v>
      </c>
      <c r="H6128" s="13">
        <v>100</v>
      </c>
    </row>
    <row r="6129" spans="1:8" x14ac:dyDescent="0.25">
      <c r="A6129" s="10">
        <v>37072</v>
      </c>
      <c r="B6129" s="11" t="s">
        <v>97</v>
      </c>
      <c r="C6129" s="11" t="s">
        <v>67</v>
      </c>
      <c r="D6129" s="11" t="s">
        <v>499</v>
      </c>
      <c r="E6129" s="13" t="s">
        <v>13</v>
      </c>
      <c r="F6129" s="11" t="s">
        <v>11</v>
      </c>
      <c r="G6129" s="11" t="s">
        <v>150</v>
      </c>
      <c r="H6129" s="13">
        <v>403.2</v>
      </c>
    </row>
    <row r="6130" spans="1:8" x14ac:dyDescent="0.25">
      <c r="A6130" s="10">
        <v>37072</v>
      </c>
      <c r="B6130" s="11" t="s">
        <v>97</v>
      </c>
      <c r="C6130" s="11" t="s">
        <v>67</v>
      </c>
      <c r="D6130" s="11" t="s">
        <v>499</v>
      </c>
      <c r="E6130" s="13" t="s">
        <v>13</v>
      </c>
      <c r="F6130" s="11" t="s">
        <v>11</v>
      </c>
      <c r="G6130" s="11" t="s">
        <v>576</v>
      </c>
      <c r="H6130" s="13">
        <v>391.6</v>
      </c>
    </row>
    <row r="6131" spans="1:8" x14ac:dyDescent="0.25">
      <c r="A6131" s="10">
        <v>37072</v>
      </c>
      <c r="B6131" s="11" t="s">
        <v>97</v>
      </c>
      <c r="C6131" s="11" t="s">
        <v>67</v>
      </c>
      <c r="D6131" s="11" t="s">
        <v>502</v>
      </c>
      <c r="E6131" s="13" t="s">
        <v>13</v>
      </c>
      <c r="F6131" s="11" t="s">
        <v>11</v>
      </c>
      <c r="G6131" s="11" t="s">
        <v>150</v>
      </c>
      <c r="H6131" s="13">
        <v>685</v>
      </c>
    </row>
    <row r="6132" spans="1:8" x14ac:dyDescent="0.25">
      <c r="A6132" s="10">
        <v>37072</v>
      </c>
      <c r="B6132" s="11" t="s">
        <v>97</v>
      </c>
      <c r="C6132" s="11" t="s">
        <v>130</v>
      </c>
      <c r="D6132" s="11" t="s">
        <v>288</v>
      </c>
      <c r="E6132" s="13" t="s">
        <v>13</v>
      </c>
      <c r="F6132" s="11" t="s">
        <v>11</v>
      </c>
      <c r="G6132" s="11" t="s">
        <v>576</v>
      </c>
      <c r="H6132" s="13">
        <v>616.70000000000005</v>
      </c>
    </row>
    <row r="6133" spans="1:8" x14ac:dyDescent="0.25">
      <c r="A6133" s="10">
        <v>37072</v>
      </c>
      <c r="B6133" s="11" t="s">
        <v>97</v>
      </c>
      <c r="C6133" s="11" t="s">
        <v>130</v>
      </c>
      <c r="D6133" s="11" t="s">
        <v>466</v>
      </c>
      <c r="E6133" s="13" t="s">
        <v>13</v>
      </c>
      <c r="F6133" s="11" t="s">
        <v>138</v>
      </c>
      <c r="G6133" s="11" t="s">
        <v>585</v>
      </c>
      <c r="H6133" s="13">
        <v>500</v>
      </c>
    </row>
    <row r="6134" spans="1:8" x14ac:dyDescent="0.25">
      <c r="A6134" s="10">
        <v>37072</v>
      </c>
      <c r="B6134" s="11" t="s">
        <v>97</v>
      </c>
      <c r="C6134" s="11" t="s">
        <v>192</v>
      </c>
      <c r="D6134" s="11" t="s">
        <v>193</v>
      </c>
      <c r="E6134" s="13" t="s">
        <v>13</v>
      </c>
      <c r="F6134" s="11" t="s">
        <v>11</v>
      </c>
      <c r="G6134" s="11" t="s">
        <v>150</v>
      </c>
      <c r="H6134" s="13">
        <v>175</v>
      </c>
    </row>
    <row r="6135" spans="1:8" x14ac:dyDescent="0.25">
      <c r="A6135" s="10">
        <v>37103</v>
      </c>
      <c r="B6135" s="11" t="s">
        <v>8</v>
      </c>
      <c r="C6135" s="11" t="s">
        <v>67</v>
      </c>
      <c r="D6135" s="11" t="s">
        <v>1107</v>
      </c>
      <c r="E6135" s="13" t="s">
        <v>13</v>
      </c>
      <c r="F6135" s="11" t="s">
        <v>138</v>
      </c>
      <c r="G6135" s="11" t="s">
        <v>139</v>
      </c>
      <c r="H6135" s="13">
        <v>170</v>
      </c>
    </row>
    <row r="6136" spans="1:8" x14ac:dyDescent="0.25">
      <c r="A6136" s="10">
        <v>37103</v>
      </c>
      <c r="B6136" s="11" t="s">
        <v>8</v>
      </c>
      <c r="C6136" s="11" t="s">
        <v>67</v>
      </c>
      <c r="D6136" s="11" t="s">
        <v>1107</v>
      </c>
      <c r="E6136" s="13" t="s">
        <v>13</v>
      </c>
      <c r="F6136" s="11" t="s">
        <v>11</v>
      </c>
      <c r="G6136" s="11" t="s">
        <v>576</v>
      </c>
      <c r="H6136" s="13">
        <v>147.5</v>
      </c>
    </row>
    <row r="6137" spans="1:8" x14ac:dyDescent="0.25">
      <c r="A6137" s="10">
        <v>37103</v>
      </c>
      <c r="B6137" s="11" t="s">
        <v>8</v>
      </c>
      <c r="C6137" s="11" t="s">
        <v>67</v>
      </c>
      <c r="D6137" s="11" t="s">
        <v>455</v>
      </c>
      <c r="E6137" s="13" t="s">
        <v>13</v>
      </c>
      <c r="F6137" s="11" t="s">
        <v>571</v>
      </c>
      <c r="G6137" s="11" t="s">
        <v>364</v>
      </c>
      <c r="H6137" s="13">
        <v>105.3</v>
      </c>
    </row>
    <row r="6138" spans="1:8" x14ac:dyDescent="0.25">
      <c r="A6138" s="10">
        <v>37103</v>
      </c>
      <c r="B6138" s="11" t="s">
        <v>8</v>
      </c>
      <c r="C6138" s="11" t="s">
        <v>67</v>
      </c>
      <c r="D6138" s="11" t="s">
        <v>455</v>
      </c>
      <c r="E6138" s="13" t="s">
        <v>13</v>
      </c>
      <c r="F6138" s="11" t="s">
        <v>19</v>
      </c>
      <c r="G6138" s="11" t="s">
        <v>574</v>
      </c>
      <c r="H6138" s="13">
        <v>115</v>
      </c>
    </row>
    <row r="6139" spans="1:8" x14ac:dyDescent="0.25">
      <c r="A6139" s="10">
        <v>37103</v>
      </c>
      <c r="B6139" s="11" t="s">
        <v>8</v>
      </c>
      <c r="C6139" s="11" t="s">
        <v>67</v>
      </c>
      <c r="D6139" s="11" t="s">
        <v>455</v>
      </c>
      <c r="E6139" s="13" t="s">
        <v>13</v>
      </c>
      <c r="F6139" s="11" t="s">
        <v>126</v>
      </c>
      <c r="G6139" s="11" t="s">
        <v>570</v>
      </c>
      <c r="H6139" s="13">
        <v>140</v>
      </c>
    </row>
    <row r="6140" spans="1:8" x14ac:dyDescent="0.25">
      <c r="A6140" s="10">
        <v>37103</v>
      </c>
      <c r="B6140" s="11" t="s">
        <v>8</v>
      </c>
      <c r="C6140" s="11" t="s">
        <v>67</v>
      </c>
      <c r="D6140" s="11" t="s">
        <v>160</v>
      </c>
      <c r="E6140" s="13" t="s">
        <v>13</v>
      </c>
      <c r="F6140" s="11" t="s">
        <v>111</v>
      </c>
      <c r="G6140" s="11" t="s">
        <v>586</v>
      </c>
      <c r="H6140" s="13">
        <v>159.69999999999999</v>
      </c>
    </row>
    <row r="6141" spans="1:8" x14ac:dyDescent="0.25">
      <c r="A6141" s="10">
        <v>37103</v>
      </c>
      <c r="B6141" s="11" t="s">
        <v>8</v>
      </c>
      <c r="C6141" s="11" t="s">
        <v>67</v>
      </c>
      <c r="D6141" s="11" t="s">
        <v>1111</v>
      </c>
      <c r="E6141" s="13" t="s">
        <v>13</v>
      </c>
      <c r="F6141" s="11" t="s">
        <v>161</v>
      </c>
      <c r="G6141" s="11" t="s">
        <v>582</v>
      </c>
      <c r="H6141" s="13">
        <v>200</v>
      </c>
    </row>
    <row r="6142" spans="1:8" x14ac:dyDescent="0.25">
      <c r="A6142" s="10">
        <v>37103</v>
      </c>
      <c r="B6142" s="11" t="s">
        <v>8</v>
      </c>
      <c r="C6142" s="11" t="s">
        <v>67</v>
      </c>
      <c r="D6142" s="11" t="s">
        <v>456</v>
      </c>
      <c r="E6142" s="13" t="s">
        <v>13</v>
      </c>
      <c r="F6142" s="11" t="s">
        <v>11</v>
      </c>
      <c r="G6142" s="11" t="s">
        <v>150</v>
      </c>
      <c r="H6142" s="13">
        <v>962</v>
      </c>
    </row>
    <row r="6143" spans="1:8" x14ac:dyDescent="0.25">
      <c r="A6143" s="10">
        <v>37103</v>
      </c>
      <c r="B6143" s="11" t="s">
        <v>8</v>
      </c>
      <c r="C6143" s="11" t="s">
        <v>67</v>
      </c>
      <c r="D6143" s="11" t="s">
        <v>68</v>
      </c>
      <c r="E6143" s="13" t="s">
        <v>13</v>
      </c>
      <c r="F6143" s="11" t="s">
        <v>161</v>
      </c>
      <c r="G6143" s="11" t="s">
        <v>167</v>
      </c>
      <c r="H6143" s="13">
        <v>100</v>
      </c>
    </row>
    <row r="6144" spans="1:8" x14ac:dyDescent="0.25">
      <c r="A6144" s="10">
        <v>37103</v>
      </c>
      <c r="B6144" s="11" t="s">
        <v>8</v>
      </c>
      <c r="C6144" s="11" t="s">
        <v>67</v>
      </c>
      <c r="D6144" s="11" t="s">
        <v>68</v>
      </c>
      <c r="E6144" s="13" t="s">
        <v>13</v>
      </c>
      <c r="F6144" s="11" t="s">
        <v>19</v>
      </c>
      <c r="G6144" s="11" t="s">
        <v>573</v>
      </c>
      <c r="H6144" s="13">
        <v>4364</v>
      </c>
    </row>
    <row r="6145" spans="1:8" x14ac:dyDescent="0.25">
      <c r="A6145" s="10">
        <v>37103</v>
      </c>
      <c r="B6145" s="11" t="s">
        <v>8</v>
      </c>
      <c r="C6145" s="11" t="s">
        <v>67</v>
      </c>
      <c r="D6145" s="11" t="s">
        <v>68</v>
      </c>
      <c r="E6145" s="13" t="s">
        <v>13</v>
      </c>
      <c r="F6145" s="11" t="s">
        <v>34</v>
      </c>
      <c r="G6145" s="11" t="s">
        <v>36</v>
      </c>
      <c r="H6145" s="13">
        <v>350</v>
      </c>
    </row>
    <row r="6146" spans="1:8" x14ac:dyDescent="0.25">
      <c r="A6146" s="10">
        <v>37103</v>
      </c>
      <c r="B6146" s="11" t="s">
        <v>8</v>
      </c>
      <c r="C6146" s="11" t="s">
        <v>67</v>
      </c>
      <c r="D6146" s="11" t="s">
        <v>68</v>
      </c>
      <c r="E6146" s="13" t="s">
        <v>13</v>
      </c>
      <c r="F6146" s="11" t="s">
        <v>11</v>
      </c>
      <c r="G6146" s="11" t="s">
        <v>576</v>
      </c>
      <c r="H6146" s="13">
        <v>1469.6</v>
      </c>
    </row>
    <row r="6147" spans="1:8" x14ac:dyDescent="0.25">
      <c r="A6147" s="10">
        <v>37103</v>
      </c>
      <c r="B6147" s="11" t="s">
        <v>8</v>
      </c>
      <c r="C6147" s="11" t="s">
        <v>67</v>
      </c>
      <c r="D6147" s="11" t="s">
        <v>468</v>
      </c>
      <c r="E6147" s="13" t="s">
        <v>13</v>
      </c>
      <c r="F6147" s="11" t="s">
        <v>138</v>
      </c>
      <c r="G6147" s="11" t="s">
        <v>139</v>
      </c>
      <c r="H6147" s="13">
        <v>565</v>
      </c>
    </row>
    <row r="6148" spans="1:8" x14ac:dyDescent="0.25">
      <c r="A6148" s="10">
        <v>37103</v>
      </c>
      <c r="B6148" s="11" t="s">
        <v>8</v>
      </c>
      <c r="C6148" s="11" t="s">
        <v>67</v>
      </c>
      <c r="D6148" s="11" t="s">
        <v>1104</v>
      </c>
      <c r="E6148" s="13" t="s">
        <v>13</v>
      </c>
      <c r="F6148" s="11" t="s">
        <v>11</v>
      </c>
      <c r="G6148" s="11" t="s">
        <v>576</v>
      </c>
      <c r="H6148" s="13">
        <v>100</v>
      </c>
    </row>
    <row r="6149" spans="1:8" x14ac:dyDescent="0.25">
      <c r="A6149" s="10">
        <v>37103</v>
      </c>
      <c r="B6149" s="11" t="s">
        <v>8</v>
      </c>
      <c r="C6149" s="11" t="s">
        <v>67</v>
      </c>
      <c r="D6149" s="11" t="s">
        <v>457</v>
      </c>
      <c r="E6149" s="13" t="s">
        <v>13</v>
      </c>
      <c r="F6149" s="11" t="s">
        <v>126</v>
      </c>
      <c r="G6149" s="11" t="s">
        <v>570</v>
      </c>
      <c r="H6149" s="13">
        <v>175</v>
      </c>
    </row>
    <row r="6150" spans="1:8" x14ac:dyDescent="0.25">
      <c r="A6150" s="10">
        <v>37103</v>
      </c>
      <c r="B6150" s="11" t="s">
        <v>8</v>
      </c>
      <c r="C6150" s="11" t="s">
        <v>67</v>
      </c>
      <c r="D6150" s="11" t="s">
        <v>501</v>
      </c>
      <c r="E6150" s="13" t="s">
        <v>13</v>
      </c>
      <c r="F6150" s="11" t="s">
        <v>11</v>
      </c>
      <c r="G6150" s="11" t="s">
        <v>576</v>
      </c>
      <c r="H6150" s="13">
        <v>160</v>
      </c>
    </row>
    <row r="6151" spans="1:8" x14ac:dyDescent="0.25">
      <c r="A6151" s="10">
        <v>37103</v>
      </c>
      <c r="B6151" s="11" t="s">
        <v>8</v>
      </c>
      <c r="C6151" s="11" t="s">
        <v>67</v>
      </c>
      <c r="D6151" s="11" t="s">
        <v>328</v>
      </c>
      <c r="E6151" s="13" t="s">
        <v>13</v>
      </c>
      <c r="F6151" s="11" t="s">
        <v>71</v>
      </c>
      <c r="G6151" s="11" t="s">
        <v>69</v>
      </c>
      <c r="H6151" s="13">
        <v>814.4</v>
      </c>
    </row>
    <row r="6152" spans="1:8" x14ac:dyDescent="0.25">
      <c r="A6152" s="10">
        <v>37103</v>
      </c>
      <c r="B6152" s="11" t="s">
        <v>8</v>
      </c>
      <c r="C6152" s="11" t="s">
        <v>67</v>
      </c>
      <c r="D6152" s="11" t="s">
        <v>328</v>
      </c>
      <c r="E6152" s="13" t="s">
        <v>13</v>
      </c>
      <c r="F6152" s="11" t="s">
        <v>161</v>
      </c>
      <c r="G6152" s="11" t="s">
        <v>581</v>
      </c>
      <c r="H6152" s="13">
        <v>224</v>
      </c>
    </row>
    <row r="6153" spans="1:8" x14ac:dyDescent="0.25">
      <c r="A6153" s="10">
        <v>37103</v>
      </c>
      <c r="B6153" s="11" t="s">
        <v>8</v>
      </c>
      <c r="C6153" s="11" t="s">
        <v>67</v>
      </c>
      <c r="D6153" s="11" t="s">
        <v>328</v>
      </c>
      <c r="E6153" s="13" t="s">
        <v>13</v>
      </c>
      <c r="F6153" s="11" t="s">
        <v>161</v>
      </c>
      <c r="G6153" s="11" t="s">
        <v>167</v>
      </c>
      <c r="H6153" s="13">
        <v>500</v>
      </c>
    </row>
    <row r="6154" spans="1:8" x14ac:dyDescent="0.25">
      <c r="A6154" s="10">
        <v>37103</v>
      </c>
      <c r="B6154" s="11" t="s">
        <v>8</v>
      </c>
      <c r="C6154" s="11" t="s">
        <v>67</v>
      </c>
      <c r="D6154" s="11" t="s">
        <v>328</v>
      </c>
      <c r="E6154" s="13" t="s">
        <v>13</v>
      </c>
      <c r="F6154" s="11" t="s">
        <v>571</v>
      </c>
      <c r="G6154" s="11" t="s">
        <v>133</v>
      </c>
      <c r="H6154" s="13">
        <v>200</v>
      </c>
    </row>
    <row r="6155" spans="1:8" x14ac:dyDescent="0.25">
      <c r="A6155" s="10">
        <v>37103</v>
      </c>
      <c r="B6155" s="11" t="s">
        <v>8</v>
      </c>
      <c r="C6155" s="11" t="s">
        <v>67</v>
      </c>
      <c r="D6155" s="11" t="s">
        <v>328</v>
      </c>
      <c r="E6155" s="13" t="s">
        <v>13</v>
      </c>
      <c r="F6155" s="11" t="s">
        <v>571</v>
      </c>
      <c r="G6155" s="11" t="s">
        <v>572</v>
      </c>
      <c r="H6155" s="13">
        <v>338.1</v>
      </c>
    </row>
    <row r="6156" spans="1:8" x14ac:dyDescent="0.25">
      <c r="A6156" s="10">
        <v>37103</v>
      </c>
      <c r="B6156" s="11" t="s">
        <v>8</v>
      </c>
      <c r="C6156" s="11" t="s">
        <v>67</v>
      </c>
      <c r="D6156" s="11" t="s">
        <v>328</v>
      </c>
      <c r="E6156" s="13" t="s">
        <v>13</v>
      </c>
      <c r="F6156" s="11" t="s">
        <v>19</v>
      </c>
      <c r="G6156" s="11" t="s">
        <v>573</v>
      </c>
      <c r="H6156" s="13">
        <v>5143.7</v>
      </c>
    </row>
    <row r="6157" spans="1:8" x14ac:dyDescent="0.25">
      <c r="A6157" s="10">
        <v>37103</v>
      </c>
      <c r="B6157" s="11" t="s">
        <v>8</v>
      </c>
      <c r="C6157" s="11" t="s">
        <v>67</v>
      </c>
      <c r="D6157" s="11" t="s">
        <v>328</v>
      </c>
      <c r="E6157" s="13" t="s">
        <v>13</v>
      </c>
      <c r="F6157" s="11" t="s">
        <v>19</v>
      </c>
      <c r="G6157" s="11" t="s">
        <v>21</v>
      </c>
      <c r="H6157" s="13">
        <v>110</v>
      </c>
    </row>
    <row r="6158" spans="1:8" x14ac:dyDescent="0.25">
      <c r="A6158" s="10">
        <v>37103</v>
      </c>
      <c r="B6158" s="11" t="s">
        <v>8</v>
      </c>
      <c r="C6158" s="11" t="s">
        <v>67</v>
      </c>
      <c r="D6158" s="11" t="s">
        <v>328</v>
      </c>
      <c r="E6158" s="13" t="s">
        <v>13</v>
      </c>
      <c r="F6158" s="11" t="s">
        <v>591</v>
      </c>
      <c r="G6158" s="11" t="s">
        <v>608</v>
      </c>
      <c r="H6158" s="13">
        <v>225</v>
      </c>
    </row>
    <row r="6159" spans="1:8" x14ac:dyDescent="0.25">
      <c r="A6159" s="10">
        <v>37103</v>
      </c>
      <c r="B6159" s="11" t="s">
        <v>8</v>
      </c>
      <c r="C6159" s="11" t="s">
        <v>67</v>
      </c>
      <c r="D6159" s="11" t="s">
        <v>328</v>
      </c>
      <c r="E6159" s="13" t="s">
        <v>13</v>
      </c>
      <c r="F6159" s="11" t="s">
        <v>34</v>
      </c>
      <c r="G6159" s="11" t="s">
        <v>36</v>
      </c>
      <c r="H6159" s="13">
        <v>300</v>
      </c>
    </row>
    <row r="6160" spans="1:8" x14ac:dyDescent="0.25">
      <c r="A6160" s="10">
        <v>37103</v>
      </c>
      <c r="B6160" s="11" t="s">
        <v>8</v>
      </c>
      <c r="C6160" s="11" t="s">
        <v>67</v>
      </c>
      <c r="D6160" s="11" t="s">
        <v>328</v>
      </c>
      <c r="E6160" s="13" t="s">
        <v>13</v>
      </c>
      <c r="F6160" s="11" t="s">
        <v>14</v>
      </c>
      <c r="G6160" s="11" t="s">
        <v>597</v>
      </c>
      <c r="H6160" s="13">
        <v>170</v>
      </c>
    </row>
    <row r="6161" spans="1:8" x14ac:dyDescent="0.25">
      <c r="A6161" s="10">
        <v>37103</v>
      </c>
      <c r="B6161" s="11" t="s">
        <v>8</v>
      </c>
      <c r="C6161" s="11" t="s">
        <v>67</v>
      </c>
      <c r="D6161" s="11" t="s">
        <v>328</v>
      </c>
      <c r="E6161" s="13" t="s">
        <v>13</v>
      </c>
      <c r="F6161" s="11" t="s">
        <v>11</v>
      </c>
      <c r="G6161" s="11" t="s">
        <v>150</v>
      </c>
      <c r="H6161" s="13">
        <v>558</v>
      </c>
    </row>
    <row r="6162" spans="1:8" x14ac:dyDescent="0.25">
      <c r="A6162" s="10">
        <v>37103</v>
      </c>
      <c r="B6162" s="11" t="s">
        <v>8</v>
      </c>
      <c r="C6162" s="11" t="s">
        <v>67</v>
      </c>
      <c r="D6162" s="11" t="s">
        <v>328</v>
      </c>
      <c r="E6162" s="13" t="s">
        <v>13</v>
      </c>
      <c r="F6162" s="11" t="s">
        <v>11</v>
      </c>
      <c r="G6162" s="11" t="s">
        <v>576</v>
      </c>
      <c r="H6162" s="13">
        <v>314</v>
      </c>
    </row>
    <row r="6163" spans="1:8" x14ac:dyDescent="0.25">
      <c r="A6163" s="10">
        <v>37103</v>
      </c>
      <c r="B6163" s="11" t="s">
        <v>8</v>
      </c>
      <c r="C6163" s="11" t="s">
        <v>67</v>
      </c>
      <c r="D6163" s="11" t="s">
        <v>328</v>
      </c>
      <c r="E6163" s="13" t="s">
        <v>13</v>
      </c>
      <c r="F6163" s="11" t="s">
        <v>126</v>
      </c>
      <c r="G6163" s="11" t="s">
        <v>570</v>
      </c>
      <c r="H6163" s="13">
        <v>175</v>
      </c>
    </row>
    <row r="6164" spans="1:8" x14ac:dyDescent="0.25">
      <c r="A6164" s="10">
        <v>37103</v>
      </c>
      <c r="B6164" s="11" t="s">
        <v>8</v>
      </c>
      <c r="C6164" s="11" t="s">
        <v>67</v>
      </c>
      <c r="D6164" s="11" t="s">
        <v>328</v>
      </c>
      <c r="E6164" s="13" t="s">
        <v>188</v>
      </c>
      <c r="F6164" s="11" t="s">
        <v>188</v>
      </c>
      <c r="G6164" s="11" t="s">
        <v>602</v>
      </c>
      <c r="H6164" s="13">
        <v>200</v>
      </c>
    </row>
    <row r="6165" spans="1:8" x14ac:dyDescent="0.25">
      <c r="A6165" s="10">
        <v>37103</v>
      </c>
      <c r="B6165" s="11" t="s">
        <v>8</v>
      </c>
      <c r="C6165" s="11" t="s">
        <v>9</v>
      </c>
      <c r="D6165" s="11" t="s">
        <v>251</v>
      </c>
      <c r="E6165" s="13" t="s">
        <v>13</v>
      </c>
      <c r="F6165" s="11" t="s">
        <v>11</v>
      </c>
      <c r="G6165" s="11" t="s">
        <v>576</v>
      </c>
      <c r="H6165" s="13">
        <v>426.6</v>
      </c>
    </row>
    <row r="6166" spans="1:8" x14ac:dyDescent="0.25">
      <c r="A6166" s="10">
        <v>37103</v>
      </c>
      <c r="B6166" s="11" t="s">
        <v>8</v>
      </c>
      <c r="C6166" s="11" t="s">
        <v>9</v>
      </c>
      <c r="D6166" s="11" t="s">
        <v>153</v>
      </c>
      <c r="E6166" s="13" t="s">
        <v>13</v>
      </c>
      <c r="F6166" s="11" t="s">
        <v>71</v>
      </c>
      <c r="G6166" s="11" t="s">
        <v>575</v>
      </c>
      <c r="H6166" s="13">
        <v>186.5</v>
      </c>
    </row>
    <row r="6167" spans="1:8" x14ac:dyDescent="0.25">
      <c r="A6167" s="10">
        <v>37103</v>
      </c>
      <c r="B6167" s="11" t="s">
        <v>8</v>
      </c>
      <c r="C6167" s="11" t="s">
        <v>9</v>
      </c>
      <c r="D6167" s="11" t="s">
        <v>153</v>
      </c>
      <c r="E6167" s="13" t="s">
        <v>13</v>
      </c>
      <c r="F6167" s="11" t="s">
        <v>71</v>
      </c>
      <c r="G6167" s="11" t="s">
        <v>69</v>
      </c>
      <c r="H6167" s="13">
        <v>580</v>
      </c>
    </row>
    <row r="6168" spans="1:8" x14ac:dyDescent="0.25">
      <c r="A6168" s="10">
        <v>37103</v>
      </c>
      <c r="B6168" s="11" t="s">
        <v>8</v>
      </c>
      <c r="C6168" s="11" t="s">
        <v>9</v>
      </c>
      <c r="D6168" s="11" t="s">
        <v>153</v>
      </c>
      <c r="E6168" s="13" t="s">
        <v>13</v>
      </c>
      <c r="F6168" s="11" t="s">
        <v>71</v>
      </c>
      <c r="G6168" s="11" t="s">
        <v>230</v>
      </c>
      <c r="H6168" s="13">
        <v>2209.9</v>
      </c>
    </row>
    <row r="6169" spans="1:8" x14ac:dyDescent="0.25">
      <c r="A6169" s="10">
        <v>37103</v>
      </c>
      <c r="B6169" s="11" t="s">
        <v>8</v>
      </c>
      <c r="C6169" s="11" t="s">
        <v>9</v>
      </c>
      <c r="D6169" s="11" t="s">
        <v>153</v>
      </c>
      <c r="E6169" s="13" t="s">
        <v>13</v>
      </c>
      <c r="F6169" s="11" t="s">
        <v>571</v>
      </c>
      <c r="G6169" s="11" t="s">
        <v>364</v>
      </c>
      <c r="H6169" s="13">
        <v>285</v>
      </c>
    </row>
    <row r="6170" spans="1:8" x14ac:dyDescent="0.25">
      <c r="A6170" s="10">
        <v>37103</v>
      </c>
      <c r="B6170" s="11" t="s">
        <v>8</v>
      </c>
      <c r="C6170" s="11" t="s">
        <v>9</v>
      </c>
      <c r="D6170" s="11" t="s">
        <v>153</v>
      </c>
      <c r="E6170" s="13" t="s">
        <v>13</v>
      </c>
      <c r="F6170" s="11" t="s">
        <v>138</v>
      </c>
      <c r="G6170" s="11" t="s">
        <v>205</v>
      </c>
      <c r="H6170" s="13">
        <v>399.9</v>
      </c>
    </row>
    <row r="6171" spans="1:8" x14ac:dyDescent="0.25">
      <c r="A6171" s="10">
        <v>37103</v>
      </c>
      <c r="B6171" s="11" t="s">
        <v>8</v>
      </c>
      <c r="C6171" s="11" t="s">
        <v>9</v>
      </c>
      <c r="D6171" s="11" t="s">
        <v>153</v>
      </c>
      <c r="E6171" s="13" t="s">
        <v>13</v>
      </c>
      <c r="F6171" s="11" t="s">
        <v>248</v>
      </c>
      <c r="G6171" s="11" t="s">
        <v>43</v>
      </c>
      <c r="H6171" s="13">
        <v>300</v>
      </c>
    </row>
    <row r="6172" spans="1:8" x14ac:dyDescent="0.25">
      <c r="A6172" s="10">
        <v>37103</v>
      </c>
      <c r="B6172" s="11" t="s">
        <v>8</v>
      </c>
      <c r="C6172" s="11" t="s">
        <v>9</v>
      </c>
      <c r="D6172" s="11" t="s">
        <v>153</v>
      </c>
      <c r="E6172" s="13" t="s">
        <v>13</v>
      </c>
      <c r="F6172" s="11" t="s">
        <v>19</v>
      </c>
      <c r="G6172" s="11" t="s">
        <v>589</v>
      </c>
      <c r="H6172" s="13">
        <v>200</v>
      </c>
    </row>
    <row r="6173" spans="1:8" x14ac:dyDescent="0.25">
      <c r="A6173" s="10">
        <v>37103</v>
      </c>
      <c r="B6173" s="11" t="s">
        <v>8</v>
      </c>
      <c r="C6173" s="11" t="s">
        <v>9</v>
      </c>
      <c r="D6173" s="11" t="s">
        <v>153</v>
      </c>
      <c r="E6173" s="13" t="s">
        <v>13</v>
      </c>
      <c r="F6173" s="11" t="s">
        <v>19</v>
      </c>
      <c r="G6173" s="11" t="s">
        <v>573</v>
      </c>
      <c r="H6173" s="13">
        <v>868</v>
      </c>
    </row>
    <row r="6174" spans="1:8" x14ac:dyDescent="0.25">
      <c r="A6174" s="10">
        <v>37103</v>
      </c>
      <c r="B6174" s="11" t="s">
        <v>8</v>
      </c>
      <c r="C6174" s="11" t="s">
        <v>9</v>
      </c>
      <c r="D6174" s="11" t="s">
        <v>153</v>
      </c>
      <c r="E6174" s="13" t="s">
        <v>13</v>
      </c>
      <c r="F6174" s="11" t="s">
        <v>591</v>
      </c>
      <c r="G6174" s="11" t="s">
        <v>608</v>
      </c>
      <c r="H6174" s="13">
        <v>200</v>
      </c>
    </row>
    <row r="6175" spans="1:8" x14ac:dyDescent="0.25">
      <c r="A6175" s="10">
        <v>37103</v>
      </c>
      <c r="B6175" s="11" t="s">
        <v>8</v>
      </c>
      <c r="C6175" s="11" t="s">
        <v>9</v>
      </c>
      <c r="D6175" s="11" t="s">
        <v>153</v>
      </c>
      <c r="E6175" s="13" t="s">
        <v>13</v>
      </c>
      <c r="F6175" s="11" t="s">
        <v>591</v>
      </c>
      <c r="G6175" s="11" t="s">
        <v>592</v>
      </c>
      <c r="H6175" s="13">
        <v>167.5</v>
      </c>
    </row>
    <row r="6176" spans="1:8" x14ac:dyDescent="0.25">
      <c r="A6176" s="10">
        <v>37103</v>
      </c>
      <c r="B6176" s="11" t="s">
        <v>8</v>
      </c>
      <c r="C6176" s="11" t="s">
        <v>9</v>
      </c>
      <c r="D6176" s="11" t="s">
        <v>153</v>
      </c>
      <c r="E6176" s="13" t="s">
        <v>13</v>
      </c>
      <c r="F6176" s="11" t="s">
        <v>42</v>
      </c>
      <c r="G6176" s="11" t="s">
        <v>595</v>
      </c>
      <c r="H6176" s="13">
        <v>135</v>
      </c>
    </row>
    <row r="6177" spans="1:8" x14ac:dyDescent="0.25">
      <c r="A6177" s="10">
        <v>37103</v>
      </c>
      <c r="B6177" s="11" t="s">
        <v>8</v>
      </c>
      <c r="C6177" s="11" t="s">
        <v>9</v>
      </c>
      <c r="D6177" s="11" t="s">
        <v>153</v>
      </c>
      <c r="E6177" s="13" t="s">
        <v>13</v>
      </c>
      <c r="F6177" s="11" t="s">
        <v>14</v>
      </c>
      <c r="G6177" s="11" t="s">
        <v>94</v>
      </c>
      <c r="H6177" s="13">
        <v>330</v>
      </c>
    </row>
    <row r="6178" spans="1:8" x14ac:dyDescent="0.25">
      <c r="A6178" s="10">
        <v>37103</v>
      </c>
      <c r="B6178" s="11" t="s">
        <v>8</v>
      </c>
      <c r="C6178" s="11" t="s">
        <v>9</v>
      </c>
      <c r="D6178" s="11" t="s">
        <v>153</v>
      </c>
      <c r="E6178" s="13" t="s">
        <v>13</v>
      </c>
      <c r="F6178" s="11" t="s">
        <v>14</v>
      </c>
      <c r="G6178" s="11" t="s">
        <v>597</v>
      </c>
      <c r="H6178" s="13">
        <v>149</v>
      </c>
    </row>
    <row r="6179" spans="1:8" x14ac:dyDescent="0.25">
      <c r="A6179" s="10">
        <v>37103</v>
      </c>
      <c r="B6179" s="11" t="s">
        <v>8</v>
      </c>
      <c r="C6179" s="11" t="s">
        <v>9</v>
      </c>
      <c r="D6179" s="11" t="s">
        <v>153</v>
      </c>
      <c r="E6179" s="13" t="s">
        <v>13</v>
      </c>
      <c r="F6179" s="11" t="s">
        <v>11</v>
      </c>
      <c r="G6179" s="11" t="s">
        <v>150</v>
      </c>
      <c r="H6179" s="13">
        <v>2158.4</v>
      </c>
    </row>
    <row r="6180" spans="1:8" x14ac:dyDescent="0.25">
      <c r="A6180" s="10">
        <v>37103</v>
      </c>
      <c r="B6180" s="11" t="s">
        <v>8</v>
      </c>
      <c r="C6180" s="11" t="s">
        <v>9</v>
      </c>
      <c r="D6180" s="11" t="s">
        <v>153</v>
      </c>
      <c r="E6180" s="13" t="s">
        <v>13</v>
      </c>
      <c r="F6180" s="11" t="s">
        <v>11</v>
      </c>
      <c r="G6180" s="11" t="s">
        <v>576</v>
      </c>
      <c r="H6180" s="13">
        <v>3676</v>
      </c>
    </row>
    <row r="6181" spans="1:8" x14ac:dyDescent="0.25">
      <c r="A6181" s="10">
        <v>37103</v>
      </c>
      <c r="B6181" s="11" t="s">
        <v>8</v>
      </c>
      <c r="C6181" s="11" t="s">
        <v>9</v>
      </c>
      <c r="D6181" s="11" t="s">
        <v>10</v>
      </c>
      <c r="E6181" s="13" t="s">
        <v>89</v>
      </c>
      <c r="F6181" s="11" t="s">
        <v>90</v>
      </c>
      <c r="G6181" s="11" t="s">
        <v>90</v>
      </c>
      <c r="H6181" s="13">
        <v>2682.3</v>
      </c>
    </row>
    <row r="6182" spans="1:8" x14ac:dyDescent="0.25">
      <c r="A6182" s="10">
        <v>37103</v>
      </c>
      <c r="B6182" s="11" t="s">
        <v>8</v>
      </c>
      <c r="C6182" s="11" t="s">
        <v>9</v>
      </c>
      <c r="D6182" s="11" t="s">
        <v>10</v>
      </c>
      <c r="E6182" s="13" t="s">
        <v>89</v>
      </c>
      <c r="F6182" s="11" t="s">
        <v>102</v>
      </c>
      <c r="G6182" s="11" t="s">
        <v>106</v>
      </c>
      <c r="H6182" s="13">
        <v>3977.2</v>
      </c>
    </row>
    <row r="6183" spans="1:8" x14ac:dyDescent="0.25">
      <c r="A6183" s="10">
        <v>37103</v>
      </c>
      <c r="B6183" s="11" t="s">
        <v>8</v>
      </c>
      <c r="C6183" s="11" t="s">
        <v>9</v>
      </c>
      <c r="D6183" s="11" t="s">
        <v>10</v>
      </c>
      <c r="E6183" s="13" t="s">
        <v>89</v>
      </c>
      <c r="F6183" s="11" t="s">
        <v>102</v>
      </c>
      <c r="G6183" s="11" t="s">
        <v>103</v>
      </c>
      <c r="H6183" s="13">
        <v>2505.4</v>
      </c>
    </row>
    <row r="6184" spans="1:8" x14ac:dyDescent="0.25">
      <c r="A6184" s="10">
        <v>37103</v>
      </c>
      <c r="B6184" s="11" t="s">
        <v>8</v>
      </c>
      <c r="C6184" s="11" t="s">
        <v>9</v>
      </c>
      <c r="D6184" s="11" t="s">
        <v>10</v>
      </c>
      <c r="E6184" s="13" t="s">
        <v>89</v>
      </c>
      <c r="F6184" s="11" t="s">
        <v>577</v>
      </c>
      <c r="G6184" s="11" t="s">
        <v>1106</v>
      </c>
      <c r="H6184" s="13">
        <v>548</v>
      </c>
    </row>
    <row r="6185" spans="1:8" x14ac:dyDescent="0.25">
      <c r="A6185" s="10">
        <v>37103</v>
      </c>
      <c r="B6185" s="11" t="s">
        <v>8</v>
      </c>
      <c r="C6185" s="11" t="s">
        <v>9</v>
      </c>
      <c r="D6185" s="11" t="s">
        <v>10</v>
      </c>
      <c r="E6185" s="13" t="s">
        <v>89</v>
      </c>
      <c r="F6185" s="11" t="s">
        <v>577</v>
      </c>
      <c r="G6185" s="11" t="s">
        <v>578</v>
      </c>
      <c r="H6185" s="13">
        <v>2288</v>
      </c>
    </row>
    <row r="6186" spans="1:8" x14ac:dyDescent="0.25">
      <c r="A6186" s="10">
        <v>37103</v>
      </c>
      <c r="B6186" s="11" t="s">
        <v>8</v>
      </c>
      <c r="C6186" s="11" t="s">
        <v>9</v>
      </c>
      <c r="D6186" s="11" t="s">
        <v>10</v>
      </c>
      <c r="E6186" s="13" t="s">
        <v>89</v>
      </c>
      <c r="F6186" s="11" t="s">
        <v>577</v>
      </c>
      <c r="G6186" s="11" t="s">
        <v>569</v>
      </c>
      <c r="H6186" s="13">
        <v>100</v>
      </c>
    </row>
    <row r="6187" spans="1:8" x14ac:dyDescent="0.25">
      <c r="A6187" s="10">
        <v>37103</v>
      </c>
      <c r="B6187" s="11" t="s">
        <v>8</v>
      </c>
      <c r="C6187" s="11" t="s">
        <v>9</v>
      </c>
      <c r="D6187" s="11" t="s">
        <v>10</v>
      </c>
      <c r="E6187" s="13" t="s">
        <v>13</v>
      </c>
      <c r="F6187" s="11" t="s">
        <v>29</v>
      </c>
      <c r="G6187" s="11" t="s">
        <v>30</v>
      </c>
      <c r="H6187" s="13">
        <v>7560.8</v>
      </c>
    </row>
    <row r="6188" spans="1:8" x14ac:dyDescent="0.25">
      <c r="A6188" s="10">
        <v>37103</v>
      </c>
      <c r="B6188" s="11" t="s">
        <v>8</v>
      </c>
      <c r="C6188" s="11" t="s">
        <v>9</v>
      </c>
      <c r="D6188" s="11" t="s">
        <v>10</v>
      </c>
      <c r="E6188" s="13" t="s">
        <v>13</v>
      </c>
      <c r="F6188" s="11" t="s">
        <v>29</v>
      </c>
      <c r="G6188" s="11" t="s">
        <v>607</v>
      </c>
      <c r="H6188" s="13">
        <v>375</v>
      </c>
    </row>
    <row r="6189" spans="1:8" x14ac:dyDescent="0.25">
      <c r="A6189" s="10">
        <v>37103</v>
      </c>
      <c r="B6189" s="11" t="s">
        <v>8</v>
      </c>
      <c r="C6189" s="11" t="s">
        <v>9</v>
      </c>
      <c r="D6189" s="11" t="s">
        <v>10</v>
      </c>
      <c r="E6189" s="13" t="s">
        <v>13</v>
      </c>
      <c r="F6189" s="11" t="s">
        <v>71</v>
      </c>
      <c r="G6189" s="11" t="s">
        <v>580</v>
      </c>
      <c r="H6189" s="13">
        <v>5749</v>
      </c>
    </row>
    <row r="6190" spans="1:8" x14ac:dyDescent="0.25">
      <c r="A6190" s="10">
        <v>37103</v>
      </c>
      <c r="B6190" s="11" t="s">
        <v>8</v>
      </c>
      <c r="C6190" s="11" t="s">
        <v>9</v>
      </c>
      <c r="D6190" s="11" t="s">
        <v>10</v>
      </c>
      <c r="E6190" s="13" t="s">
        <v>13</v>
      </c>
      <c r="F6190" s="11" t="s">
        <v>71</v>
      </c>
      <c r="G6190" s="11" t="s">
        <v>575</v>
      </c>
      <c r="H6190" s="13">
        <v>3679.8</v>
      </c>
    </row>
    <row r="6191" spans="1:8" x14ac:dyDescent="0.25">
      <c r="A6191" s="10">
        <v>37103</v>
      </c>
      <c r="B6191" s="11" t="s">
        <v>8</v>
      </c>
      <c r="C6191" s="11" t="s">
        <v>9</v>
      </c>
      <c r="D6191" s="11" t="s">
        <v>10</v>
      </c>
      <c r="E6191" s="13" t="s">
        <v>13</v>
      </c>
      <c r="F6191" s="11" t="s">
        <v>71</v>
      </c>
      <c r="G6191" s="11" t="s">
        <v>69</v>
      </c>
      <c r="H6191" s="13">
        <v>11354.5</v>
      </c>
    </row>
    <row r="6192" spans="1:8" x14ac:dyDescent="0.25">
      <c r="A6192" s="10">
        <v>37103</v>
      </c>
      <c r="B6192" s="11" t="s">
        <v>8</v>
      </c>
      <c r="C6192" s="11" t="s">
        <v>9</v>
      </c>
      <c r="D6192" s="11" t="s">
        <v>10</v>
      </c>
      <c r="E6192" s="13" t="s">
        <v>13</v>
      </c>
      <c r="F6192" s="11" t="s">
        <v>71</v>
      </c>
      <c r="G6192" s="11" t="s">
        <v>230</v>
      </c>
      <c r="H6192" s="13">
        <v>4688.3</v>
      </c>
    </row>
    <row r="6193" spans="1:8" x14ac:dyDescent="0.25">
      <c r="A6193" s="10">
        <v>37103</v>
      </c>
      <c r="B6193" s="11" t="s">
        <v>8</v>
      </c>
      <c r="C6193" s="11" t="s">
        <v>9</v>
      </c>
      <c r="D6193" s="11" t="s">
        <v>10</v>
      </c>
      <c r="E6193" s="13" t="s">
        <v>13</v>
      </c>
      <c r="F6193" s="11" t="s">
        <v>71</v>
      </c>
      <c r="G6193" s="11" t="s">
        <v>200</v>
      </c>
      <c r="H6193" s="13">
        <v>4228.8</v>
      </c>
    </row>
    <row r="6194" spans="1:8" x14ac:dyDescent="0.25">
      <c r="A6194" s="10">
        <v>37103</v>
      </c>
      <c r="B6194" s="11" t="s">
        <v>8</v>
      </c>
      <c r="C6194" s="11" t="s">
        <v>9</v>
      </c>
      <c r="D6194" s="11" t="s">
        <v>10</v>
      </c>
      <c r="E6194" s="13" t="s">
        <v>13</v>
      </c>
      <c r="F6194" s="11" t="s">
        <v>71</v>
      </c>
      <c r="G6194" s="11" t="s">
        <v>117</v>
      </c>
      <c r="H6194" s="13">
        <v>3244</v>
      </c>
    </row>
    <row r="6195" spans="1:8" x14ac:dyDescent="0.25">
      <c r="A6195" s="10">
        <v>37103</v>
      </c>
      <c r="B6195" s="11" t="s">
        <v>8</v>
      </c>
      <c r="C6195" s="11" t="s">
        <v>9</v>
      </c>
      <c r="D6195" s="11" t="s">
        <v>10</v>
      </c>
      <c r="E6195" s="13" t="s">
        <v>13</v>
      </c>
      <c r="F6195" s="11" t="s">
        <v>161</v>
      </c>
      <c r="G6195" s="11" t="s">
        <v>581</v>
      </c>
      <c r="H6195" s="13">
        <v>2875</v>
      </c>
    </row>
    <row r="6196" spans="1:8" x14ac:dyDescent="0.25">
      <c r="A6196" s="10">
        <v>37103</v>
      </c>
      <c r="B6196" s="11" t="s">
        <v>8</v>
      </c>
      <c r="C6196" s="11" t="s">
        <v>9</v>
      </c>
      <c r="D6196" s="11" t="s">
        <v>10</v>
      </c>
      <c r="E6196" s="13" t="s">
        <v>13</v>
      </c>
      <c r="F6196" s="11" t="s">
        <v>161</v>
      </c>
      <c r="G6196" s="11" t="s">
        <v>162</v>
      </c>
      <c r="H6196" s="13">
        <v>2367.1999999999998</v>
      </c>
    </row>
    <row r="6197" spans="1:8" x14ac:dyDescent="0.25">
      <c r="A6197" s="10">
        <v>37103</v>
      </c>
      <c r="B6197" s="11" t="s">
        <v>8</v>
      </c>
      <c r="C6197" s="11" t="s">
        <v>9</v>
      </c>
      <c r="D6197" s="11" t="s">
        <v>10</v>
      </c>
      <c r="E6197" s="13" t="s">
        <v>13</v>
      </c>
      <c r="F6197" s="11" t="s">
        <v>161</v>
      </c>
      <c r="G6197" s="11" t="s">
        <v>582</v>
      </c>
      <c r="H6197" s="13">
        <v>3202.3</v>
      </c>
    </row>
    <row r="6198" spans="1:8" x14ac:dyDescent="0.25">
      <c r="A6198" s="10">
        <v>37103</v>
      </c>
      <c r="B6198" s="11" t="s">
        <v>8</v>
      </c>
      <c r="C6198" s="11" t="s">
        <v>9</v>
      </c>
      <c r="D6198" s="11" t="s">
        <v>10</v>
      </c>
      <c r="E6198" s="13" t="s">
        <v>13</v>
      </c>
      <c r="F6198" s="11" t="s">
        <v>161</v>
      </c>
      <c r="G6198" s="11" t="s">
        <v>167</v>
      </c>
      <c r="H6198" s="13">
        <v>6471.2</v>
      </c>
    </row>
    <row r="6199" spans="1:8" x14ac:dyDescent="0.25">
      <c r="A6199" s="10">
        <v>37103</v>
      </c>
      <c r="B6199" s="11" t="s">
        <v>8</v>
      </c>
      <c r="C6199" s="11" t="s">
        <v>9</v>
      </c>
      <c r="D6199" s="11" t="s">
        <v>10</v>
      </c>
      <c r="E6199" s="13" t="s">
        <v>13</v>
      </c>
      <c r="F6199" s="11" t="s">
        <v>571</v>
      </c>
      <c r="G6199" s="11" t="s">
        <v>364</v>
      </c>
      <c r="H6199" s="13">
        <v>530</v>
      </c>
    </row>
    <row r="6200" spans="1:8" x14ac:dyDescent="0.25">
      <c r="A6200" s="10">
        <v>37103</v>
      </c>
      <c r="B6200" s="11" t="s">
        <v>8</v>
      </c>
      <c r="C6200" s="11" t="s">
        <v>9</v>
      </c>
      <c r="D6200" s="11" t="s">
        <v>10</v>
      </c>
      <c r="E6200" s="13" t="s">
        <v>13</v>
      </c>
      <c r="F6200" s="11" t="s">
        <v>571</v>
      </c>
      <c r="G6200" s="11" t="s">
        <v>133</v>
      </c>
      <c r="H6200" s="13">
        <v>4256.8</v>
      </c>
    </row>
    <row r="6201" spans="1:8" x14ac:dyDescent="0.25">
      <c r="A6201" s="10">
        <v>37103</v>
      </c>
      <c r="B6201" s="11" t="s">
        <v>8</v>
      </c>
      <c r="C6201" s="11" t="s">
        <v>9</v>
      </c>
      <c r="D6201" s="11" t="s">
        <v>10</v>
      </c>
      <c r="E6201" s="13" t="s">
        <v>13</v>
      </c>
      <c r="F6201" s="11" t="s">
        <v>571</v>
      </c>
      <c r="G6201" s="11" t="s">
        <v>572</v>
      </c>
      <c r="H6201" s="13">
        <v>7851.9</v>
      </c>
    </row>
    <row r="6202" spans="1:8" x14ac:dyDescent="0.25">
      <c r="A6202" s="10">
        <v>37103</v>
      </c>
      <c r="B6202" s="11" t="s">
        <v>8</v>
      </c>
      <c r="C6202" s="11" t="s">
        <v>9</v>
      </c>
      <c r="D6202" s="11" t="s">
        <v>10</v>
      </c>
      <c r="E6202" s="13" t="s">
        <v>13</v>
      </c>
      <c r="F6202" s="11" t="s">
        <v>571</v>
      </c>
      <c r="G6202" s="11" t="s">
        <v>1108</v>
      </c>
      <c r="H6202" s="13">
        <v>125</v>
      </c>
    </row>
    <row r="6203" spans="1:8" x14ac:dyDescent="0.25">
      <c r="A6203" s="10">
        <v>37103</v>
      </c>
      <c r="B6203" s="11" t="s">
        <v>8</v>
      </c>
      <c r="C6203" s="11" t="s">
        <v>9</v>
      </c>
      <c r="D6203" s="11" t="s">
        <v>10</v>
      </c>
      <c r="E6203" s="13" t="s">
        <v>13</v>
      </c>
      <c r="F6203" s="11" t="s">
        <v>138</v>
      </c>
      <c r="G6203" s="11" t="s">
        <v>205</v>
      </c>
      <c r="H6203" s="13">
        <v>7509.3</v>
      </c>
    </row>
    <row r="6204" spans="1:8" x14ac:dyDescent="0.25">
      <c r="A6204" s="10">
        <v>37103</v>
      </c>
      <c r="B6204" s="11" t="s">
        <v>8</v>
      </c>
      <c r="C6204" s="11" t="s">
        <v>9</v>
      </c>
      <c r="D6204" s="11" t="s">
        <v>10</v>
      </c>
      <c r="E6204" s="13" t="s">
        <v>13</v>
      </c>
      <c r="F6204" s="11" t="s">
        <v>138</v>
      </c>
      <c r="G6204" s="11" t="s">
        <v>583</v>
      </c>
      <c r="H6204" s="13">
        <v>275</v>
      </c>
    </row>
    <row r="6205" spans="1:8" x14ac:dyDescent="0.25">
      <c r="A6205" s="10">
        <v>37103</v>
      </c>
      <c r="B6205" s="11" t="s">
        <v>8</v>
      </c>
      <c r="C6205" s="11" t="s">
        <v>9</v>
      </c>
      <c r="D6205" s="11" t="s">
        <v>10</v>
      </c>
      <c r="E6205" s="13" t="s">
        <v>13</v>
      </c>
      <c r="F6205" s="11" t="s">
        <v>138</v>
      </c>
      <c r="G6205" s="11" t="s">
        <v>139</v>
      </c>
      <c r="H6205" s="13">
        <v>2229.8000000000002</v>
      </c>
    </row>
    <row r="6206" spans="1:8" x14ac:dyDescent="0.25">
      <c r="A6206" s="10">
        <v>37103</v>
      </c>
      <c r="B6206" s="11" t="s">
        <v>8</v>
      </c>
      <c r="C6206" s="11" t="s">
        <v>9</v>
      </c>
      <c r="D6206" s="11" t="s">
        <v>10</v>
      </c>
      <c r="E6206" s="13" t="s">
        <v>13</v>
      </c>
      <c r="F6206" s="11" t="s">
        <v>138</v>
      </c>
      <c r="G6206" s="11" t="s">
        <v>585</v>
      </c>
      <c r="H6206" s="13">
        <v>2020.5</v>
      </c>
    </row>
    <row r="6207" spans="1:8" x14ac:dyDescent="0.25">
      <c r="A6207" s="10">
        <v>37103</v>
      </c>
      <c r="B6207" s="11" t="s">
        <v>8</v>
      </c>
      <c r="C6207" s="11" t="s">
        <v>9</v>
      </c>
      <c r="D6207" s="11" t="s">
        <v>10</v>
      </c>
      <c r="E6207" s="13" t="s">
        <v>13</v>
      </c>
      <c r="F6207" s="11" t="s">
        <v>111</v>
      </c>
      <c r="G6207" s="11" t="s">
        <v>112</v>
      </c>
      <c r="H6207" s="13">
        <v>13571.5</v>
      </c>
    </row>
    <row r="6208" spans="1:8" x14ac:dyDescent="0.25">
      <c r="A6208" s="10">
        <v>37103</v>
      </c>
      <c r="B6208" s="11" t="s">
        <v>8</v>
      </c>
      <c r="C6208" s="11" t="s">
        <v>9</v>
      </c>
      <c r="D6208" s="11" t="s">
        <v>10</v>
      </c>
      <c r="E6208" s="13" t="s">
        <v>13</v>
      </c>
      <c r="F6208" s="11" t="s">
        <v>111</v>
      </c>
      <c r="G6208" s="11" t="s">
        <v>267</v>
      </c>
      <c r="H6208" s="13">
        <v>3789.1</v>
      </c>
    </row>
    <row r="6209" spans="1:8" x14ac:dyDescent="0.25">
      <c r="A6209" s="10">
        <v>37103</v>
      </c>
      <c r="B6209" s="11" t="s">
        <v>8</v>
      </c>
      <c r="C6209" s="11" t="s">
        <v>9</v>
      </c>
      <c r="D6209" s="11" t="s">
        <v>10</v>
      </c>
      <c r="E6209" s="13" t="s">
        <v>13</v>
      </c>
      <c r="F6209" s="11" t="s">
        <v>111</v>
      </c>
      <c r="G6209" s="11" t="s">
        <v>614</v>
      </c>
      <c r="H6209" s="13">
        <v>100</v>
      </c>
    </row>
    <row r="6210" spans="1:8" x14ac:dyDescent="0.25">
      <c r="A6210" s="10">
        <v>37103</v>
      </c>
      <c r="B6210" s="11" t="s">
        <v>8</v>
      </c>
      <c r="C6210" s="11" t="s">
        <v>9</v>
      </c>
      <c r="D6210" s="11" t="s">
        <v>10</v>
      </c>
      <c r="E6210" s="13" t="s">
        <v>13</v>
      </c>
      <c r="F6210" s="11" t="s">
        <v>111</v>
      </c>
      <c r="G6210" s="11" t="s">
        <v>356</v>
      </c>
      <c r="H6210" s="13">
        <v>1858.9</v>
      </c>
    </row>
    <row r="6211" spans="1:8" x14ac:dyDescent="0.25">
      <c r="A6211" s="10">
        <v>37103</v>
      </c>
      <c r="B6211" s="11" t="s">
        <v>8</v>
      </c>
      <c r="C6211" s="11" t="s">
        <v>9</v>
      </c>
      <c r="D6211" s="11" t="s">
        <v>10</v>
      </c>
      <c r="E6211" s="13" t="s">
        <v>13</v>
      </c>
      <c r="F6211" s="11" t="s">
        <v>111</v>
      </c>
      <c r="G6211" s="11" t="s">
        <v>586</v>
      </c>
      <c r="H6211" s="13">
        <v>725</v>
      </c>
    </row>
    <row r="6212" spans="1:8" x14ac:dyDescent="0.25">
      <c r="A6212" s="10">
        <v>37103</v>
      </c>
      <c r="B6212" s="11" t="s">
        <v>8</v>
      </c>
      <c r="C6212" s="11" t="s">
        <v>9</v>
      </c>
      <c r="D6212" s="11" t="s">
        <v>10</v>
      </c>
      <c r="E6212" s="13" t="s">
        <v>13</v>
      </c>
      <c r="F6212" s="11" t="s">
        <v>248</v>
      </c>
      <c r="G6212" s="11" t="s">
        <v>262</v>
      </c>
      <c r="H6212" s="13">
        <v>14246.3</v>
      </c>
    </row>
    <row r="6213" spans="1:8" x14ac:dyDescent="0.25">
      <c r="A6213" s="10">
        <v>37103</v>
      </c>
      <c r="B6213" s="11" t="s">
        <v>8</v>
      </c>
      <c r="C6213" s="11" t="s">
        <v>9</v>
      </c>
      <c r="D6213" s="11" t="s">
        <v>10</v>
      </c>
      <c r="E6213" s="13" t="s">
        <v>13</v>
      </c>
      <c r="F6213" s="11" t="s">
        <v>248</v>
      </c>
      <c r="G6213" s="11" t="s">
        <v>587</v>
      </c>
      <c r="H6213" s="13">
        <v>5785.8</v>
      </c>
    </row>
    <row r="6214" spans="1:8" x14ac:dyDescent="0.25">
      <c r="A6214" s="10">
        <v>37103</v>
      </c>
      <c r="B6214" s="11" t="s">
        <v>8</v>
      </c>
      <c r="C6214" s="11" t="s">
        <v>9</v>
      </c>
      <c r="D6214" s="11" t="s">
        <v>10</v>
      </c>
      <c r="E6214" s="13" t="s">
        <v>13</v>
      </c>
      <c r="F6214" s="11" t="s">
        <v>248</v>
      </c>
      <c r="G6214" s="11" t="s">
        <v>588</v>
      </c>
      <c r="H6214" s="13">
        <v>2833.2</v>
      </c>
    </row>
    <row r="6215" spans="1:8" x14ac:dyDescent="0.25">
      <c r="A6215" s="10">
        <v>37103</v>
      </c>
      <c r="B6215" s="11" t="s">
        <v>8</v>
      </c>
      <c r="C6215" s="11" t="s">
        <v>9</v>
      </c>
      <c r="D6215" s="11" t="s">
        <v>10</v>
      </c>
      <c r="E6215" s="13" t="s">
        <v>13</v>
      </c>
      <c r="F6215" s="11" t="s">
        <v>248</v>
      </c>
      <c r="G6215" s="11" t="s">
        <v>43</v>
      </c>
      <c r="H6215" s="13">
        <v>828.4</v>
      </c>
    </row>
    <row r="6216" spans="1:8" x14ac:dyDescent="0.25">
      <c r="A6216" s="10">
        <v>37103</v>
      </c>
      <c r="B6216" s="11" t="s">
        <v>8</v>
      </c>
      <c r="C6216" s="11" t="s">
        <v>9</v>
      </c>
      <c r="D6216" s="11" t="s">
        <v>10</v>
      </c>
      <c r="E6216" s="13" t="s">
        <v>13</v>
      </c>
      <c r="F6216" s="11" t="s">
        <v>19</v>
      </c>
      <c r="G6216" s="11" t="s">
        <v>589</v>
      </c>
      <c r="H6216" s="13">
        <v>1099</v>
      </c>
    </row>
    <row r="6217" spans="1:8" x14ac:dyDescent="0.25">
      <c r="A6217" s="10">
        <v>37103</v>
      </c>
      <c r="B6217" s="11" t="s">
        <v>8</v>
      </c>
      <c r="C6217" s="11" t="s">
        <v>9</v>
      </c>
      <c r="D6217" s="11" t="s">
        <v>10</v>
      </c>
      <c r="E6217" s="13" t="s">
        <v>13</v>
      </c>
      <c r="F6217" s="11" t="s">
        <v>19</v>
      </c>
      <c r="G6217" s="11" t="s">
        <v>573</v>
      </c>
      <c r="H6217" s="13">
        <v>31017.200000000001</v>
      </c>
    </row>
    <row r="6218" spans="1:8" x14ac:dyDescent="0.25">
      <c r="A6218" s="10">
        <v>37103</v>
      </c>
      <c r="B6218" s="11" t="s">
        <v>8</v>
      </c>
      <c r="C6218" s="11" t="s">
        <v>9</v>
      </c>
      <c r="D6218" s="11" t="s">
        <v>10</v>
      </c>
      <c r="E6218" s="13" t="s">
        <v>13</v>
      </c>
      <c r="F6218" s="11" t="s">
        <v>19</v>
      </c>
      <c r="G6218" s="11" t="s">
        <v>590</v>
      </c>
      <c r="H6218" s="13">
        <v>2682.7</v>
      </c>
    </row>
    <row r="6219" spans="1:8" x14ac:dyDescent="0.25">
      <c r="A6219" s="10">
        <v>37103</v>
      </c>
      <c r="B6219" s="11" t="s">
        <v>8</v>
      </c>
      <c r="C6219" s="11" t="s">
        <v>9</v>
      </c>
      <c r="D6219" s="11" t="s">
        <v>10</v>
      </c>
      <c r="E6219" s="13" t="s">
        <v>13</v>
      </c>
      <c r="F6219" s="11" t="s">
        <v>19</v>
      </c>
      <c r="G6219" s="11" t="s">
        <v>574</v>
      </c>
      <c r="H6219" s="13">
        <v>6883.8</v>
      </c>
    </row>
    <row r="6220" spans="1:8" x14ac:dyDescent="0.25">
      <c r="A6220" s="10">
        <v>37103</v>
      </c>
      <c r="B6220" s="11" t="s">
        <v>8</v>
      </c>
      <c r="C6220" s="11" t="s">
        <v>9</v>
      </c>
      <c r="D6220" s="11" t="s">
        <v>10</v>
      </c>
      <c r="E6220" s="13" t="s">
        <v>13</v>
      </c>
      <c r="F6220" s="11" t="s">
        <v>19</v>
      </c>
      <c r="G6220" s="11" t="s">
        <v>21</v>
      </c>
      <c r="H6220" s="13">
        <v>2995</v>
      </c>
    </row>
    <row r="6221" spans="1:8" x14ac:dyDescent="0.25">
      <c r="A6221" s="10">
        <v>37103</v>
      </c>
      <c r="B6221" s="11" t="s">
        <v>8</v>
      </c>
      <c r="C6221" s="11" t="s">
        <v>9</v>
      </c>
      <c r="D6221" s="11" t="s">
        <v>10</v>
      </c>
      <c r="E6221" s="13" t="s">
        <v>13</v>
      </c>
      <c r="F6221" s="11" t="s">
        <v>591</v>
      </c>
      <c r="G6221" s="11" t="s">
        <v>608</v>
      </c>
      <c r="H6221" s="13">
        <v>450</v>
      </c>
    </row>
    <row r="6222" spans="1:8" x14ac:dyDescent="0.25">
      <c r="A6222" s="10">
        <v>37103</v>
      </c>
      <c r="B6222" s="11" t="s">
        <v>8</v>
      </c>
      <c r="C6222" s="11" t="s">
        <v>9</v>
      </c>
      <c r="D6222" s="11" t="s">
        <v>10</v>
      </c>
      <c r="E6222" s="13" t="s">
        <v>13</v>
      </c>
      <c r="F6222" s="11" t="s">
        <v>591</v>
      </c>
      <c r="G6222" s="11" t="s">
        <v>592</v>
      </c>
      <c r="H6222" s="13">
        <v>600</v>
      </c>
    </row>
    <row r="6223" spans="1:8" x14ac:dyDescent="0.25">
      <c r="A6223" s="10">
        <v>37103</v>
      </c>
      <c r="B6223" s="11" t="s">
        <v>8</v>
      </c>
      <c r="C6223" s="11" t="s">
        <v>9</v>
      </c>
      <c r="D6223" s="11" t="s">
        <v>10</v>
      </c>
      <c r="E6223" s="13" t="s">
        <v>13</v>
      </c>
      <c r="F6223" s="11" t="s">
        <v>34</v>
      </c>
      <c r="G6223" s="11" t="s">
        <v>593</v>
      </c>
      <c r="H6223" s="13">
        <v>10637.4</v>
      </c>
    </row>
    <row r="6224" spans="1:8" x14ac:dyDescent="0.25">
      <c r="A6224" s="10">
        <v>37103</v>
      </c>
      <c r="B6224" s="11" t="s">
        <v>8</v>
      </c>
      <c r="C6224" s="11" t="s">
        <v>9</v>
      </c>
      <c r="D6224" s="11" t="s">
        <v>10</v>
      </c>
      <c r="E6224" s="13" t="s">
        <v>13</v>
      </c>
      <c r="F6224" s="11" t="s">
        <v>34</v>
      </c>
      <c r="G6224" s="11" t="s">
        <v>171</v>
      </c>
      <c r="H6224" s="13">
        <v>150</v>
      </c>
    </row>
    <row r="6225" spans="1:8" x14ac:dyDescent="0.25">
      <c r="A6225" s="10">
        <v>37103</v>
      </c>
      <c r="B6225" s="11" t="s">
        <v>8</v>
      </c>
      <c r="C6225" s="11" t="s">
        <v>9</v>
      </c>
      <c r="D6225" s="11" t="s">
        <v>10</v>
      </c>
      <c r="E6225" s="13" t="s">
        <v>13</v>
      </c>
      <c r="F6225" s="11" t="s">
        <v>34</v>
      </c>
      <c r="G6225" s="11" t="s">
        <v>57</v>
      </c>
      <c r="H6225" s="13">
        <v>2571.8000000000002</v>
      </c>
    </row>
    <row r="6226" spans="1:8" x14ac:dyDescent="0.25">
      <c r="A6226" s="10">
        <v>37103</v>
      </c>
      <c r="B6226" s="11" t="s">
        <v>8</v>
      </c>
      <c r="C6226" s="11" t="s">
        <v>9</v>
      </c>
      <c r="D6226" s="11" t="s">
        <v>10</v>
      </c>
      <c r="E6226" s="13" t="s">
        <v>13</v>
      </c>
      <c r="F6226" s="11" t="s">
        <v>34</v>
      </c>
      <c r="G6226" s="11" t="s">
        <v>47</v>
      </c>
      <c r="H6226" s="13">
        <v>3502.1</v>
      </c>
    </row>
    <row r="6227" spans="1:8" x14ac:dyDescent="0.25">
      <c r="A6227" s="10">
        <v>37103</v>
      </c>
      <c r="B6227" s="11" t="s">
        <v>8</v>
      </c>
      <c r="C6227" s="11" t="s">
        <v>9</v>
      </c>
      <c r="D6227" s="11" t="s">
        <v>10</v>
      </c>
      <c r="E6227" s="13" t="s">
        <v>13</v>
      </c>
      <c r="F6227" s="11" t="s">
        <v>34</v>
      </c>
      <c r="G6227" s="11" t="s">
        <v>36</v>
      </c>
      <c r="H6227" s="13">
        <v>9138.2999999999993</v>
      </c>
    </row>
    <row r="6228" spans="1:8" x14ac:dyDescent="0.25">
      <c r="A6228" s="10">
        <v>37103</v>
      </c>
      <c r="B6228" s="11" t="s">
        <v>8</v>
      </c>
      <c r="C6228" s="11" t="s">
        <v>9</v>
      </c>
      <c r="D6228" s="11" t="s">
        <v>10</v>
      </c>
      <c r="E6228" s="13" t="s">
        <v>13</v>
      </c>
      <c r="F6228" s="11" t="s">
        <v>42</v>
      </c>
      <c r="G6228" s="11" t="s">
        <v>594</v>
      </c>
      <c r="H6228" s="13">
        <v>4944.2</v>
      </c>
    </row>
    <row r="6229" spans="1:8" x14ac:dyDescent="0.25">
      <c r="A6229" s="10">
        <v>37103</v>
      </c>
      <c r="B6229" s="11" t="s">
        <v>8</v>
      </c>
      <c r="C6229" s="11" t="s">
        <v>9</v>
      </c>
      <c r="D6229" s="11" t="s">
        <v>10</v>
      </c>
      <c r="E6229" s="13" t="s">
        <v>13</v>
      </c>
      <c r="F6229" s="11" t="s">
        <v>42</v>
      </c>
      <c r="G6229" s="11" t="s">
        <v>595</v>
      </c>
      <c r="H6229" s="13">
        <v>4328.6000000000004</v>
      </c>
    </row>
    <row r="6230" spans="1:8" x14ac:dyDescent="0.25">
      <c r="A6230" s="10">
        <v>37103</v>
      </c>
      <c r="B6230" s="11" t="s">
        <v>8</v>
      </c>
      <c r="C6230" s="11" t="s">
        <v>9</v>
      </c>
      <c r="D6230" s="11" t="s">
        <v>10</v>
      </c>
      <c r="E6230" s="13" t="s">
        <v>13</v>
      </c>
      <c r="F6230" s="11" t="s">
        <v>14</v>
      </c>
      <c r="G6230" s="11" t="s">
        <v>94</v>
      </c>
      <c r="H6230" s="13">
        <v>3893.6</v>
      </c>
    </row>
    <row r="6231" spans="1:8" x14ac:dyDescent="0.25">
      <c r="A6231" s="10">
        <v>37103</v>
      </c>
      <c r="B6231" s="11" t="s">
        <v>8</v>
      </c>
      <c r="C6231" s="11" t="s">
        <v>9</v>
      </c>
      <c r="D6231" s="11" t="s">
        <v>10</v>
      </c>
      <c r="E6231" s="13" t="s">
        <v>13</v>
      </c>
      <c r="F6231" s="11" t="s">
        <v>14</v>
      </c>
      <c r="G6231" s="11" t="s">
        <v>596</v>
      </c>
      <c r="H6231" s="13">
        <v>3146.2</v>
      </c>
    </row>
    <row r="6232" spans="1:8" x14ac:dyDescent="0.25">
      <c r="A6232" s="10">
        <v>37103</v>
      </c>
      <c r="B6232" s="11" t="s">
        <v>8</v>
      </c>
      <c r="C6232" s="11" t="s">
        <v>9</v>
      </c>
      <c r="D6232" s="11" t="s">
        <v>10</v>
      </c>
      <c r="E6232" s="13" t="s">
        <v>13</v>
      </c>
      <c r="F6232" s="11" t="s">
        <v>14</v>
      </c>
      <c r="G6232" s="11" t="s">
        <v>597</v>
      </c>
      <c r="H6232" s="13">
        <v>7330.4</v>
      </c>
    </row>
    <row r="6233" spans="1:8" x14ac:dyDescent="0.25">
      <c r="A6233" s="10">
        <v>37103</v>
      </c>
      <c r="B6233" s="11" t="s">
        <v>8</v>
      </c>
      <c r="C6233" s="11" t="s">
        <v>9</v>
      </c>
      <c r="D6233" s="11" t="s">
        <v>10</v>
      </c>
      <c r="E6233" s="13" t="s">
        <v>13</v>
      </c>
      <c r="F6233" s="11" t="s">
        <v>11</v>
      </c>
      <c r="G6233" s="11" t="s">
        <v>598</v>
      </c>
      <c r="H6233" s="13">
        <v>929</v>
      </c>
    </row>
    <row r="6234" spans="1:8" x14ac:dyDescent="0.25">
      <c r="A6234" s="10">
        <v>37103</v>
      </c>
      <c r="B6234" s="11" t="s">
        <v>8</v>
      </c>
      <c r="C6234" s="11" t="s">
        <v>9</v>
      </c>
      <c r="D6234" s="11" t="s">
        <v>10</v>
      </c>
      <c r="E6234" s="13" t="s">
        <v>13</v>
      </c>
      <c r="F6234" s="11" t="s">
        <v>11</v>
      </c>
      <c r="G6234" s="11" t="s">
        <v>150</v>
      </c>
      <c r="H6234" s="13">
        <v>22480.9</v>
      </c>
    </row>
    <row r="6235" spans="1:8" x14ac:dyDescent="0.25">
      <c r="A6235" s="10">
        <v>37103</v>
      </c>
      <c r="B6235" s="11" t="s">
        <v>8</v>
      </c>
      <c r="C6235" s="11" t="s">
        <v>9</v>
      </c>
      <c r="D6235" s="11" t="s">
        <v>10</v>
      </c>
      <c r="E6235" s="13" t="s">
        <v>13</v>
      </c>
      <c r="F6235" s="11" t="s">
        <v>11</v>
      </c>
      <c r="G6235" s="11" t="s">
        <v>576</v>
      </c>
      <c r="H6235" s="13">
        <v>31852.1</v>
      </c>
    </row>
    <row r="6236" spans="1:8" x14ac:dyDescent="0.25">
      <c r="A6236" s="10">
        <v>37103</v>
      </c>
      <c r="B6236" s="11" t="s">
        <v>8</v>
      </c>
      <c r="C6236" s="11" t="s">
        <v>9</v>
      </c>
      <c r="D6236" s="11" t="s">
        <v>10</v>
      </c>
      <c r="E6236" s="13" t="s">
        <v>13</v>
      </c>
      <c r="F6236" s="11" t="s">
        <v>126</v>
      </c>
      <c r="G6236" s="11" t="s">
        <v>599</v>
      </c>
      <c r="H6236" s="13">
        <v>3816.5</v>
      </c>
    </row>
    <row r="6237" spans="1:8" x14ac:dyDescent="0.25">
      <c r="A6237" s="10">
        <v>37103</v>
      </c>
      <c r="B6237" s="11" t="s">
        <v>8</v>
      </c>
      <c r="C6237" s="11" t="s">
        <v>9</v>
      </c>
      <c r="D6237" s="11" t="s">
        <v>10</v>
      </c>
      <c r="E6237" s="13" t="s">
        <v>13</v>
      </c>
      <c r="F6237" s="11" t="s">
        <v>126</v>
      </c>
      <c r="G6237" s="11" t="s">
        <v>613</v>
      </c>
      <c r="H6237" s="13">
        <v>229</v>
      </c>
    </row>
    <row r="6238" spans="1:8" x14ac:dyDescent="0.25">
      <c r="A6238" s="10">
        <v>37103</v>
      </c>
      <c r="B6238" s="11" t="s">
        <v>8</v>
      </c>
      <c r="C6238" s="11" t="s">
        <v>9</v>
      </c>
      <c r="D6238" s="11" t="s">
        <v>10</v>
      </c>
      <c r="E6238" s="13" t="s">
        <v>13</v>
      </c>
      <c r="F6238" s="11" t="s">
        <v>126</v>
      </c>
      <c r="G6238" s="11" t="s">
        <v>570</v>
      </c>
      <c r="H6238" s="13">
        <v>1395</v>
      </c>
    </row>
    <row r="6239" spans="1:8" x14ac:dyDescent="0.25">
      <c r="A6239" s="10">
        <v>37103</v>
      </c>
      <c r="B6239" s="11" t="s">
        <v>8</v>
      </c>
      <c r="C6239" s="11" t="s">
        <v>9</v>
      </c>
      <c r="D6239" s="11" t="s">
        <v>10</v>
      </c>
      <c r="E6239" s="13" t="s">
        <v>13</v>
      </c>
      <c r="F6239" s="11" t="s">
        <v>126</v>
      </c>
      <c r="G6239" s="11" t="s">
        <v>600</v>
      </c>
      <c r="H6239" s="13">
        <v>149</v>
      </c>
    </row>
    <row r="6240" spans="1:8" x14ac:dyDescent="0.25">
      <c r="A6240" s="10">
        <v>37103</v>
      </c>
      <c r="B6240" s="11" t="s">
        <v>8</v>
      </c>
      <c r="C6240" s="11" t="s">
        <v>9</v>
      </c>
      <c r="D6240" s="11" t="s">
        <v>10</v>
      </c>
      <c r="E6240" s="13" t="s">
        <v>188</v>
      </c>
      <c r="F6240" s="11" t="s">
        <v>188</v>
      </c>
      <c r="G6240" s="11" t="s">
        <v>601</v>
      </c>
      <c r="H6240" s="13">
        <v>900</v>
      </c>
    </row>
    <row r="6241" spans="1:8" x14ac:dyDescent="0.25">
      <c r="A6241" s="10">
        <v>37103</v>
      </c>
      <c r="B6241" s="11" t="s">
        <v>8</v>
      </c>
      <c r="C6241" s="11" t="s">
        <v>9</v>
      </c>
      <c r="D6241" s="11" t="s">
        <v>10</v>
      </c>
      <c r="E6241" s="13" t="s">
        <v>188</v>
      </c>
      <c r="F6241" s="11" t="s">
        <v>188</v>
      </c>
      <c r="G6241" s="11" t="s">
        <v>602</v>
      </c>
      <c r="H6241" s="13">
        <v>9581.2000000000007</v>
      </c>
    </row>
    <row r="6242" spans="1:8" x14ac:dyDescent="0.25">
      <c r="A6242" s="10">
        <v>37103</v>
      </c>
      <c r="B6242" s="11" t="s">
        <v>8</v>
      </c>
      <c r="C6242" s="11" t="s">
        <v>9</v>
      </c>
      <c r="D6242" s="11" t="s">
        <v>10</v>
      </c>
      <c r="E6242" s="13" t="s">
        <v>188</v>
      </c>
      <c r="F6242" s="11" t="s">
        <v>188</v>
      </c>
      <c r="G6242" s="11" t="s">
        <v>187</v>
      </c>
      <c r="H6242" s="13">
        <v>13012.2</v>
      </c>
    </row>
    <row r="6243" spans="1:8" x14ac:dyDescent="0.25">
      <c r="A6243" s="10">
        <v>37103</v>
      </c>
      <c r="B6243" s="11" t="s">
        <v>8</v>
      </c>
      <c r="C6243" s="11" t="s">
        <v>9</v>
      </c>
      <c r="D6243" s="11" t="s">
        <v>10</v>
      </c>
      <c r="E6243" s="13" t="s">
        <v>188</v>
      </c>
      <c r="F6243" s="11" t="s">
        <v>188</v>
      </c>
      <c r="G6243" s="11" t="s">
        <v>1109</v>
      </c>
      <c r="H6243" s="13">
        <v>440</v>
      </c>
    </row>
    <row r="6244" spans="1:8" x14ac:dyDescent="0.25">
      <c r="A6244" s="10">
        <v>37103</v>
      </c>
      <c r="B6244" s="11" t="s">
        <v>8</v>
      </c>
      <c r="C6244" s="11" t="s">
        <v>463</v>
      </c>
      <c r="D6244" s="11" t="s">
        <v>464</v>
      </c>
      <c r="E6244" s="13" t="s">
        <v>13</v>
      </c>
      <c r="F6244" s="11" t="s">
        <v>71</v>
      </c>
      <c r="G6244" s="11" t="s">
        <v>200</v>
      </c>
      <c r="H6244" s="13">
        <v>940</v>
      </c>
    </row>
    <row r="6245" spans="1:8" x14ac:dyDescent="0.25">
      <c r="A6245" s="10">
        <v>37103</v>
      </c>
      <c r="B6245" s="11" t="s">
        <v>8</v>
      </c>
      <c r="C6245" s="11" t="s">
        <v>463</v>
      </c>
      <c r="D6245" s="11" t="s">
        <v>464</v>
      </c>
      <c r="E6245" s="13" t="s">
        <v>13</v>
      </c>
      <c r="F6245" s="11" t="s">
        <v>248</v>
      </c>
      <c r="G6245" s="11" t="s">
        <v>262</v>
      </c>
      <c r="H6245" s="13">
        <v>135</v>
      </c>
    </row>
    <row r="6246" spans="1:8" x14ac:dyDescent="0.25">
      <c r="A6246" s="10">
        <v>37103</v>
      </c>
      <c r="B6246" s="11" t="s">
        <v>97</v>
      </c>
      <c r="C6246" s="11" t="s">
        <v>98</v>
      </c>
      <c r="D6246" s="11" t="s">
        <v>239</v>
      </c>
      <c r="E6246" s="13" t="s">
        <v>188</v>
      </c>
      <c r="F6246" s="11" t="s">
        <v>188</v>
      </c>
      <c r="G6246" s="11" t="s">
        <v>602</v>
      </c>
      <c r="H6246" s="13">
        <v>169</v>
      </c>
    </row>
    <row r="6247" spans="1:8" x14ac:dyDescent="0.25">
      <c r="A6247" s="10">
        <v>37103</v>
      </c>
      <c r="B6247" s="11" t="s">
        <v>97</v>
      </c>
      <c r="C6247" s="11" t="s">
        <v>98</v>
      </c>
      <c r="D6247" s="11" t="s">
        <v>462</v>
      </c>
      <c r="E6247" s="13" t="s">
        <v>13</v>
      </c>
      <c r="F6247" s="11" t="s">
        <v>126</v>
      </c>
      <c r="G6247" s="11" t="s">
        <v>570</v>
      </c>
      <c r="H6247" s="13">
        <v>587.9</v>
      </c>
    </row>
    <row r="6248" spans="1:8" x14ac:dyDescent="0.25">
      <c r="A6248" s="10">
        <v>37103</v>
      </c>
      <c r="B6248" s="11" t="s">
        <v>97</v>
      </c>
      <c r="C6248" s="11" t="s">
        <v>98</v>
      </c>
      <c r="D6248" s="11" t="s">
        <v>1110</v>
      </c>
      <c r="E6248" s="13" t="s">
        <v>13</v>
      </c>
      <c r="F6248" s="11" t="s">
        <v>71</v>
      </c>
      <c r="G6248" s="11" t="s">
        <v>69</v>
      </c>
      <c r="H6248" s="13">
        <v>100</v>
      </c>
    </row>
    <row r="6249" spans="1:8" x14ac:dyDescent="0.25">
      <c r="A6249" s="10">
        <v>37103</v>
      </c>
      <c r="B6249" s="11" t="s">
        <v>97</v>
      </c>
      <c r="C6249" s="11" t="s">
        <v>98</v>
      </c>
      <c r="D6249" s="11" t="s">
        <v>99</v>
      </c>
      <c r="E6249" s="13" t="s">
        <v>13</v>
      </c>
      <c r="F6249" s="11" t="s">
        <v>71</v>
      </c>
      <c r="G6249" s="11" t="s">
        <v>230</v>
      </c>
      <c r="H6249" s="13">
        <v>597.4</v>
      </c>
    </row>
    <row r="6250" spans="1:8" x14ac:dyDescent="0.25">
      <c r="A6250" s="10">
        <v>37103</v>
      </c>
      <c r="B6250" s="11" t="s">
        <v>97</v>
      </c>
      <c r="C6250" s="11" t="s">
        <v>98</v>
      </c>
      <c r="D6250" s="11" t="s">
        <v>123</v>
      </c>
      <c r="E6250" s="13" t="s">
        <v>13</v>
      </c>
      <c r="F6250" s="11" t="s">
        <v>14</v>
      </c>
      <c r="G6250" s="11" t="s">
        <v>94</v>
      </c>
      <c r="H6250" s="13">
        <v>649.79999999999995</v>
      </c>
    </row>
    <row r="6251" spans="1:8" x14ac:dyDescent="0.25">
      <c r="A6251" s="10">
        <v>37103</v>
      </c>
      <c r="B6251" s="11" t="s">
        <v>97</v>
      </c>
      <c r="C6251" s="11" t="s">
        <v>98</v>
      </c>
      <c r="D6251" s="11" t="s">
        <v>1105</v>
      </c>
      <c r="E6251" s="13" t="s">
        <v>13</v>
      </c>
      <c r="F6251" s="11" t="s">
        <v>71</v>
      </c>
      <c r="G6251" s="11" t="s">
        <v>230</v>
      </c>
      <c r="H6251" s="13">
        <v>111.3</v>
      </c>
    </row>
    <row r="6252" spans="1:8" x14ac:dyDescent="0.25">
      <c r="A6252" s="10">
        <v>37103</v>
      </c>
      <c r="B6252" s="11" t="s">
        <v>97</v>
      </c>
      <c r="C6252" s="11" t="s">
        <v>67</v>
      </c>
      <c r="D6252" s="11" t="s">
        <v>500</v>
      </c>
      <c r="E6252" s="13" t="s">
        <v>13</v>
      </c>
      <c r="F6252" s="11" t="s">
        <v>19</v>
      </c>
      <c r="G6252" s="11" t="s">
        <v>574</v>
      </c>
      <c r="H6252" s="13">
        <v>100</v>
      </c>
    </row>
    <row r="6253" spans="1:8" x14ac:dyDescent="0.25">
      <c r="A6253" s="10">
        <v>37103</v>
      </c>
      <c r="B6253" s="11" t="s">
        <v>97</v>
      </c>
      <c r="C6253" s="11" t="s">
        <v>67</v>
      </c>
      <c r="D6253" s="11" t="s">
        <v>499</v>
      </c>
      <c r="E6253" s="13" t="s">
        <v>13</v>
      </c>
      <c r="F6253" s="11" t="s">
        <v>11</v>
      </c>
      <c r="G6253" s="11" t="s">
        <v>150</v>
      </c>
      <c r="H6253" s="13">
        <v>403.2</v>
      </c>
    </row>
    <row r="6254" spans="1:8" x14ac:dyDescent="0.25">
      <c r="A6254" s="10">
        <v>37103</v>
      </c>
      <c r="B6254" s="11" t="s">
        <v>97</v>
      </c>
      <c r="C6254" s="11" t="s">
        <v>67</v>
      </c>
      <c r="D6254" s="11" t="s">
        <v>499</v>
      </c>
      <c r="E6254" s="13" t="s">
        <v>13</v>
      </c>
      <c r="F6254" s="11" t="s">
        <v>11</v>
      </c>
      <c r="G6254" s="11" t="s">
        <v>576</v>
      </c>
      <c r="H6254" s="13">
        <v>391.6</v>
      </c>
    </row>
    <row r="6255" spans="1:8" x14ac:dyDescent="0.25">
      <c r="A6255" s="10">
        <v>37103</v>
      </c>
      <c r="B6255" s="11" t="s">
        <v>97</v>
      </c>
      <c r="C6255" s="11" t="s">
        <v>67</v>
      </c>
      <c r="D6255" s="11" t="s">
        <v>502</v>
      </c>
      <c r="E6255" s="13" t="s">
        <v>13</v>
      </c>
      <c r="F6255" s="11" t="s">
        <v>11</v>
      </c>
      <c r="G6255" s="11" t="s">
        <v>150</v>
      </c>
      <c r="H6255" s="13">
        <v>685</v>
      </c>
    </row>
    <row r="6256" spans="1:8" x14ac:dyDescent="0.25">
      <c r="A6256" s="10">
        <v>37103</v>
      </c>
      <c r="B6256" s="11" t="s">
        <v>97</v>
      </c>
      <c r="C6256" s="11" t="s">
        <v>130</v>
      </c>
      <c r="D6256" s="11" t="s">
        <v>288</v>
      </c>
      <c r="E6256" s="13" t="s">
        <v>13</v>
      </c>
      <c r="F6256" s="11" t="s">
        <v>11</v>
      </c>
      <c r="G6256" s="11" t="s">
        <v>576</v>
      </c>
      <c r="H6256" s="13">
        <v>616.70000000000005</v>
      </c>
    </row>
    <row r="6257" spans="1:8" x14ac:dyDescent="0.25">
      <c r="A6257" s="10">
        <v>37103</v>
      </c>
      <c r="B6257" s="11" t="s">
        <v>97</v>
      </c>
      <c r="C6257" s="11" t="s">
        <v>130</v>
      </c>
      <c r="D6257" s="11" t="s">
        <v>466</v>
      </c>
      <c r="E6257" s="13" t="s">
        <v>13</v>
      </c>
      <c r="F6257" s="11" t="s">
        <v>138</v>
      </c>
      <c r="G6257" s="11" t="s">
        <v>585</v>
      </c>
      <c r="H6257" s="13">
        <v>500</v>
      </c>
    </row>
    <row r="6258" spans="1:8" x14ac:dyDescent="0.25">
      <c r="A6258" s="10">
        <v>37103</v>
      </c>
      <c r="B6258" s="11" t="s">
        <v>97</v>
      </c>
      <c r="C6258" s="11" t="s">
        <v>192</v>
      </c>
      <c r="D6258" s="11" t="s">
        <v>193</v>
      </c>
      <c r="E6258" s="13" t="s">
        <v>13</v>
      </c>
      <c r="F6258" s="11" t="s">
        <v>11</v>
      </c>
      <c r="G6258" s="11" t="s">
        <v>150</v>
      </c>
      <c r="H6258" s="13">
        <v>175</v>
      </c>
    </row>
    <row r="6259" spans="1:8" x14ac:dyDescent="0.25">
      <c r="A6259" s="10">
        <v>37134</v>
      </c>
      <c r="B6259" s="11" t="s">
        <v>8</v>
      </c>
      <c r="C6259" s="11" t="s">
        <v>67</v>
      </c>
      <c r="D6259" s="11" t="s">
        <v>1107</v>
      </c>
      <c r="E6259" s="13" t="s">
        <v>13</v>
      </c>
      <c r="F6259" s="11" t="s">
        <v>138</v>
      </c>
      <c r="G6259" s="11" t="s">
        <v>139</v>
      </c>
      <c r="H6259" s="13">
        <v>170</v>
      </c>
    </row>
    <row r="6260" spans="1:8" x14ac:dyDescent="0.25">
      <c r="A6260" s="10">
        <v>37134</v>
      </c>
      <c r="B6260" s="11" t="s">
        <v>8</v>
      </c>
      <c r="C6260" s="11" t="s">
        <v>67</v>
      </c>
      <c r="D6260" s="11" t="s">
        <v>1107</v>
      </c>
      <c r="E6260" s="13" t="s">
        <v>13</v>
      </c>
      <c r="F6260" s="11" t="s">
        <v>11</v>
      </c>
      <c r="G6260" s="11" t="s">
        <v>576</v>
      </c>
      <c r="H6260" s="13">
        <v>147.5</v>
      </c>
    </row>
    <row r="6261" spans="1:8" x14ac:dyDescent="0.25">
      <c r="A6261" s="10">
        <v>37134</v>
      </c>
      <c r="B6261" s="11" t="s">
        <v>8</v>
      </c>
      <c r="C6261" s="11" t="s">
        <v>67</v>
      </c>
      <c r="D6261" s="11" t="s">
        <v>459</v>
      </c>
      <c r="E6261" s="13" t="s">
        <v>13</v>
      </c>
      <c r="F6261" s="11" t="s">
        <v>19</v>
      </c>
      <c r="G6261" s="11" t="s">
        <v>573</v>
      </c>
      <c r="H6261" s="13">
        <v>900</v>
      </c>
    </row>
    <row r="6262" spans="1:8" x14ac:dyDescent="0.25">
      <c r="A6262" s="10">
        <v>37134</v>
      </c>
      <c r="B6262" s="11" t="s">
        <v>8</v>
      </c>
      <c r="C6262" s="11" t="s">
        <v>67</v>
      </c>
      <c r="D6262" s="11" t="s">
        <v>455</v>
      </c>
      <c r="E6262" s="13" t="s">
        <v>13</v>
      </c>
      <c r="F6262" s="11" t="s">
        <v>571</v>
      </c>
      <c r="G6262" s="11" t="s">
        <v>364</v>
      </c>
      <c r="H6262" s="13">
        <v>105.3</v>
      </c>
    </row>
    <row r="6263" spans="1:8" x14ac:dyDescent="0.25">
      <c r="A6263" s="10">
        <v>37134</v>
      </c>
      <c r="B6263" s="11" t="s">
        <v>8</v>
      </c>
      <c r="C6263" s="11" t="s">
        <v>67</v>
      </c>
      <c r="D6263" s="11" t="s">
        <v>455</v>
      </c>
      <c r="E6263" s="13" t="s">
        <v>13</v>
      </c>
      <c r="F6263" s="11" t="s">
        <v>19</v>
      </c>
      <c r="G6263" s="11" t="s">
        <v>574</v>
      </c>
      <c r="H6263" s="13">
        <v>115</v>
      </c>
    </row>
    <row r="6264" spans="1:8" x14ac:dyDescent="0.25">
      <c r="A6264" s="10">
        <v>37134</v>
      </c>
      <c r="B6264" s="11" t="s">
        <v>8</v>
      </c>
      <c r="C6264" s="11" t="s">
        <v>67</v>
      </c>
      <c r="D6264" s="11" t="s">
        <v>455</v>
      </c>
      <c r="E6264" s="13" t="s">
        <v>13</v>
      </c>
      <c r="F6264" s="11" t="s">
        <v>126</v>
      </c>
      <c r="G6264" s="11" t="s">
        <v>570</v>
      </c>
      <c r="H6264" s="13">
        <v>140</v>
      </c>
    </row>
    <row r="6265" spans="1:8" x14ac:dyDescent="0.25">
      <c r="A6265" s="10">
        <v>37134</v>
      </c>
      <c r="B6265" s="11" t="s">
        <v>8</v>
      </c>
      <c r="C6265" s="11" t="s">
        <v>67</v>
      </c>
      <c r="D6265" s="11" t="s">
        <v>160</v>
      </c>
      <c r="E6265" s="13" t="s">
        <v>13</v>
      </c>
      <c r="F6265" s="11" t="s">
        <v>111</v>
      </c>
      <c r="G6265" s="11" t="s">
        <v>586</v>
      </c>
      <c r="H6265" s="13">
        <v>159.69999999999999</v>
      </c>
    </row>
    <row r="6266" spans="1:8" x14ac:dyDescent="0.25">
      <c r="A6266" s="10">
        <v>37134</v>
      </c>
      <c r="B6266" s="11" t="s">
        <v>8</v>
      </c>
      <c r="C6266" s="11" t="s">
        <v>67</v>
      </c>
      <c r="D6266" s="11" t="s">
        <v>1111</v>
      </c>
      <c r="E6266" s="13" t="s">
        <v>13</v>
      </c>
      <c r="F6266" s="11" t="s">
        <v>161</v>
      </c>
      <c r="G6266" s="11" t="s">
        <v>582</v>
      </c>
      <c r="H6266" s="13">
        <v>200</v>
      </c>
    </row>
    <row r="6267" spans="1:8" x14ac:dyDescent="0.25">
      <c r="A6267" s="10">
        <v>37134</v>
      </c>
      <c r="B6267" s="11" t="s">
        <v>8</v>
      </c>
      <c r="C6267" s="11" t="s">
        <v>67</v>
      </c>
      <c r="D6267" s="11" t="s">
        <v>456</v>
      </c>
      <c r="E6267" s="13" t="s">
        <v>13</v>
      </c>
      <c r="F6267" s="11" t="s">
        <v>11</v>
      </c>
      <c r="G6267" s="11" t="s">
        <v>150</v>
      </c>
      <c r="H6267" s="13">
        <v>962</v>
      </c>
    </row>
    <row r="6268" spans="1:8" x14ac:dyDescent="0.25">
      <c r="A6268" s="10">
        <v>37134</v>
      </c>
      <c r="B6268" s="11" t="s">
        <v>8</v>
      </c>
      <c r="C6268" s="11" t="s">
        <v>67</v>
      </c>
      <c r="D6268" s="11" t="s">
        <v>68</v>
      </c>
      <c r="E6268" s="13" t="s">
        <v>13</v>
      </c>
      <c r="F6268" s="11" t="s">
        <v>161</v>
      </c>
      <c r="G6268" s="11" t="s">
        <v>167</v>
      </c>
      <c r="H6268" s="13">
        <v>100</v>
      </c>
    </row>
    <row r="6269" spans="1:8" x14ac:dyDescent="0.25">
      <c r="A6269" s="10">
        <v>37134</v>
      </c>
      <c r="B6269" s="11" t="s">
        <v>8</v>
      </c>
      <c r="C6269" s="11" t="s">
        <v>67</v>
      </c>
      <c r="D6269" s="11" t="s">
        <v>68</v>
      </c>
      <c r="E6269" s="13" t="s">
        <v>13</v>
      </c>
      <c r="F6269" s="11" t="s">
        <v>19</v>
      </c>
      <c r="G6269" s="11" t="s">
        <v>573</v>
      </c>
      <c r="H6269" s="13">
        <v>4364</v>
      </c>
    </row>
    <row r="6270" spans="1:8" x14ac:dyDescent="0.25">
      <c r="A6270" s="10">
        <v>37134</v>
      </c>
      <c r="B6270" s="11" t="s">
        <v>8</v>
      </c>
      <c r="C6270" s="11" t="s">
        <v>67</v>
      </c>
      <c r="D6270" s="11" t="s">
        <v>68</v>
      </c>
      <c r="E6270" s="13" t="s">
        <v>13</v>
      </c>
      <c r="F6270" s="11" t="s">
        <v>34</v>
      </c>
      <c r="G6270" s="11" t="s">
        <v>36</v>
      </c>
      <c r="H6270" s="13">
        <v>350</v>
      </c>
    </row>
    <row r="6271" spans="1:8" x14ac:dyDescent="0.25">
      <c r="A6271" s="10">
        <v>37134</v>
      </c>
      <c r="B6271" s="11" t="s">
        <v>8</v>
      </c>
      <c r="C6271" s="11" t="s">
        <v>67</v>
      </c>
      <c r="D6271" s="11" t="s">
        <v>68</v>
      </c>
      <c r="E6271" s="13" t="s">
        <v>13</v>
      </c>
      <c r="F6271" s="11" t="s">
        <v>11</v>
      </c>
      <c r="G6271" s="11" t="s">
        <v>576</v>
      </c>
      <c r="H6271" s="13">
        <v>1469.6</v>
      </c>
    </row>
    <row r="6272" spans="1:8" x14ac:dyDescent="0.25">
      <c r="A6272" s="10">
        <v>37134</v>
      </c>
      <c r="B6272" s="11" t="s">
        <v>8</v>
      </c>
      <c r="C6272" s="11" t="s">
        <v>67</v>
      </c>
      <c r="D6272" s="11" t="s">
        <v>468</v>
      </c>
      <c r="E6272" s="13" t="s">
        <v>13</v>
      </c>
      <c r="F6272" s="11" t="s">
        <v>138</v>
      </c>
      <c r="G6272" s="11" t="s">
        <v>139</v>
      </c>
      <c r="H6272" s="13">
        <v>565</v>
      </c>
    </row>
    <row r="6273" spans="1:8" x14ac:dyDescent="0.25">
      <c r="A6273" s="10">
        <v>37134</v>
      </c>
      <c r="B6273" s="11" t="s">
        <v>8</v>
      </c>
      <c r="C6273" s="11" t="s">
        <v>67</v>
      </c>
      <c r="D6273" s="11" t="s">
        <v>1104</v>
      </c>
      <c r="E6273" s="13" t="s">
        <v>13</v>
      </c>
      <c r="F6273" s="11" t="s">
        <v>11</v>
      </c>
      <c r="G6273" s="11" t="s">
        <v>576</v>
      </c>
      <c r="H6273" s="13">
        <v>100</v>
      </c>
    </row>
    <row r="6274" spans="1:8" x14ac:dyDescent="0.25">
      <c r="A6274" s="10">
        <v>37134</v>
      </c>
      <c r="B6274" s="11" t="s">
        <v>8</v>
      </c>
      <c r="C6274" s="11" t="s">
        <v>67</v>
      </c>
      <c r="D6274" s="11" t="s">
        <v>457</v>
      </c>
      <c r="E6274" s="13" t="s">
        <v>13</v>
      </c>
      <c r="F6274" s="11" t="s">
        <v>126</v>
      </c>
      <c r="G6274" s="11" t="s">
        <v>570</v>
      </c>
      <c r="H6274" s="13">
        <v>175</v>
      </c>
    </row>
    <row r="6275" spans="1:8" x14ac:dyDescent="0.25">
      <c r="A6275" s="10">
        <v>37134</v>
      </c>
      <c r="B6275" s="11" t="s">
        <v>8</v>
      </c>
      <c r="C6275" s="11" t="s">
        <v>67</v>
      </c>
      <c r="D6275" s="11" t="s">
        <v>501</v>
      </c>
      <c r="E6275" s="13" t="s">
        <v>13</v>
      </c>
      <c r="F6275" s="11" t="s">
        <v>11</v>
      </c>
      <c r="G6275" s="11" t="s">
        <v>576</v>
      </c>
      <c r="H6275" s="13">
        <v>160</v>
      </c>
    </row>
    <row r="6276" spans="1:8" x14ac:dyDescent="0.25">
      <c r="A6276" s="10">
        <v>37134</v>
      </c>
      <c r="B6276" s="11" t="s">
        <v>8</v>
      </c>
      <c r="C6276" s="11" t="s">
        <v>67</v>
      </c>
      <c r="D6276" s="11" t="s">
        <v>328</v>
      </c>
      <c r="E6276" s="13" t="s">
        <v>13</v>
      </c>
      <c r="F6276" s="11" t="s">
        <v>71</v>
      </c>
      <c r="G6276" s="11" t="s">
        <v>69</v>
      </c>
      <c r="H6276" s="13">
        <v>689.4</v>
      </c>
    </row>
    <row r="6277" spans="1:8" x14ac:dyDescent="0.25">
      <c r="A6277" s="10">
        <v>37134</v>
      </c>
      <c r="B6277" s="11" t="s">
        <v>8</v>
      </c>
      <c r="C6277" s="11" t="s">
        <v>67</v>
      </c>
      <c r="D6277" s="11" t="s">
        <v>328</v>
      </c>
      <c r="E6277" s="13" t="s">
        <v>13</v>
      </c>
      <c r="F6277" s="11" t="s">
        <v>161</v>
      </c>
      <c r="G6277" s="11" t="s">
        <v>581</v>
      </c>
      <c r="H6277" s="13">
        <v>224</v>
      </c>
    </row>
    <row r="6278" spans="1:8" x14ac:dyDescent="0.25">
      <c r="A6278" s="10">
        <v>37134</v>
      </c>
      <c r="B6278" s="11" t="s">
        <v>8</v>
      </c>
      <c r="C6278" s="11" t="s">
        <v>67</v>
      </c>
      <c r="D6278" s="11" t="s">
        <v>328</v>
      </c>
      <c r="E6278" s="13" t="s">
        <v>13</v>
      </c>
      <c r="F6278" s="11" t="s">
        <v>161</v>
      </c>
      <c r="G6278" s="11" t="s">
        <v>167</v>
      </c>
      <c r="H6278" s="13">
        <v>500</v>
      </c>
    </row>
    <row r="6279" spans="1:8" x14ac:dyDescent="0.25">
      <c r="A6279" s="10">
        <v>37134</v>
      </c>
      <c r="B6279" s="11" t="s">
        <v>8</v>
      </c>
      <c r="C6279" s="11" t="s">
        <v>67</v>
      </c>
      <c r="D6279" s="11" t="s">
        <v>328</v>
      </c>
      <c r="E6279" s="13" t="s">
        <v>13</v>
      </c>
      <c r="F6279" s="11" t="s">
        <v>571</v>
      </c>
      <c r="G6279" s="11" t="s">
        <v>133</v>
      </c>
      <c r="H6279" s="13">
        <v>200</v>
      </c>
    </row>
    <row r="6280" spans="1:8" x14ac:dyDescent="0.25">
      <c r="A6280" s="10">
        <v>37134</v>
      </c>
      <c r="B6280" s="11" t="s">
        <v>8</v>
      </c>
      <c r="C6280" s="11" t="s">
        <v>67</v>
      </c>
      <c r="D6280" s="11" t="s">
        <v>328</v>
      </c>
      <c r="E6280" s="13" t="s">
        <v>13</v>
      </c>
      <c r="F6280" s="11" t="s">
        <v>571</v>
      </c>
      <c r="G6280" s="11" t="s">
        <v>572</v>
      </c>
      <c r="H6280" s="13">
        <v>322.89999999999998</v>
      </c>
    </row>
    <row r="6281" spans="1:8" x14ac:dyDescent="0.25">
      <c r="A6281" s="10">
        <v>37134</v>
      </c>
      <c r="B6281" s="11" t="s">
        <v>8</v>
      </c>
      <c r="C6281" s="11" t="s">
        <v>67</v>
      </c>
      <c r="D6281" s="11" t="s">
        <v>328</v>
      </c>
      <c r="E6281" s="13" t="s">
        <v>13</v>
      </c>
      <c r="F6281" s="11" t="s">
        <v>19</v>
      </c>
      <c r="G6281" s="11" t="s">
        <v>573</v>
      </c>
      <c r="H6281" s="13">
        <v>5143.7</v>
      </c>
    </row>
    <row r="6282" spans="1:8" x14ac:dyDescent="0.25">
      <c r="A6282" s="10">
        <v>37134</v>
      </c>
      <c r="B6282" s="11" t="s">
        <v>8</v>
      </c>
      <c r="C6282" s="11" t="s">
        <v>67</v>
      </c>
      <c r="D6282" s="11" t="s">
        <v>328</v>
      </c>
      <c r="E6282" s="13" t="s">
        <v>13</v>
      </c>
      <c r="F6282" s="11" t="s">
        <v>19</v>
      </c>
      <c r="G6282" s="11" t="s">
        <v>21</v>
      </c>
      <c r="H6282" s="13">
        <v>110</v>
      </c>
    </row>
    <row r="6283" spans="1:8" x14ac:dyDescent="0.25">
      <c r="A6283" s="10">
        <v>37134</v>
      </c>
      <c r="B6283" s="11" t="s">
        <v>8</v>
      </c>
      <c r="C6283" s="11" t="s">
        <v>67</v>
      </c>
      <c r="D6283" s="11" t="s">
        <v>328</v>
      </c>
      <c r="E6283" s="13" t="s">
        <v>13</v>
      </c>
      <c r="F6283" s="11" t="s">
        <v>591</v>
      </c>
      <c r="G6283" s="11" t="s">
        <v>608</v>
      </c>
      <c r="H6283" s="13">
        <v>225</v>
      </c>
    </row>
    <row r="6284" spans="1:8" x14ac:dyDescent="0.25">
      <c r="A6284" s="10">
        <v>37134</v>
      </c>
      <c r="B6284" s="11" t="s">
        <v>8</v>
      </c>
      <c r="C6284" s="11" t="s">
        <v>67</v>
      </c>
      <c r="D6284" s="11" t="s">
        <v>328</v>
      </c>
      <c r="E6284" s="13" t="s">
        <v>13</v>
      </c>
      <c r="F6284" s="11" t="s">
        <v>34</v>
      </c>
      <c r="G6284" s="11" t="s">
        <v>36</v>
      </c>
      <c r="H6284" s="13">
        <v>300</v>
      </c>
    </row>
    <row r="6285" spans="1:8" x14ac:dyDescent="0.25">
      <c r="A6285" s="10">
        <v>37134</v>
      </c>
      <c r="B6285" s="11" t="s">
        <v>8</v>
      </c>
      <c r="C6285" s="11" t="s">
        <v>67</v>
      </c>
      <c r="D6285" s="11" t="s">
        <v>328</v>
      </c>
      <c r="E6285" s="13" t="s">
        <v>13</v>
      </c>
      <c r="F6285" s="11" t="s">
        <v>14</v>
      </c>
      <c r="G6285" s="11" t="s">
        <v>597</v>
      </c>
      <c r="H6285" s="13">
        <v>170</v>
      </c>
    </row>
    <row r="6286" spans="1:8" x14ac:dyDescent="0.25">
      <c r="A6286" s="10">
        <v>37134</v>
      </c>
      <c r="B6286" s="11" t="s">
        <v>8</v>
      </c>
      <c r="C6286" s="11" t="s">
        <v>67</v>
      </c>
      <c r="D6286" s="11" t="s">
        <v>328</v>
      </c>
      <c r="E6286" s="13" t="s">
        <v>13</v>
      </c>
      <c r="F6286" s="11" t="s">
        <v>11</v>
      </c>
      <c r="G6286" s="11" t="s">
        <v>150</v>
      </c>
      <c r="H6286" s="13">
        <v>558</v>
      </c>
    </row>
    <row r="6287" spans="1:8" x14ac:dyDescent="0.25">
      <c r="A6287" s="10">
        <v>37134</v>
      </c>
      <c r="B6287" s="11" t="s">
        <v>8</v>
      </c>
      <c r="C6287" s="11" t="s">
        <v>67</v>
      </c>
      <c r="D6287" s="11" t="s">
        <v>328</v>
      </c>
      <c r="E6287" s="13" t="s">
        <v>13</v>
      </c>
      <c r="F6287" s="11" t="s">
        <v>11</v>
      </c>
      <c r="G6287" s="11" t="s">
        <v>576</v>
      </c>
      <c r="H6287" s="13">
        <v>314</v>
      </c>
    </row>
    <row r="6288" spans="1:8" x14ac:dyDescent="0.25">
      <c r="A6288" s="10">
        <v>37134</v>
      </c>
      <c r="B6288" s="11" t="s">
        <v>8</v>
      </c>
      <c r="C6288" s="11" t="s">
        <v>67</v>
      </c>
      <c r="D6288" s="11" t="s">
        <v>328</v>
      </c>
      <c r="E6288" s="13" t="s">
        <v>13</v>
      </c>
      <c r="F6288" s="11" t="s">
        <v>126</v>
      </c>
      <c r="G6288" s="11" t="s">
        <v>570</v>
      </c>
      <c r="H6288" s="13">
        <v>175</v>
      </c>
    </row>
    <row r="6289" spans="1:8" x14ac:dyDescent="0.25">
      <c r="A6289" s="10">
        <v>37134</v>
      </c>
      <c r="B6289" s="11" t="s">
        <v>8</v>
      </c>
      <c r="C6289" s="11" t="s">
        <v>67</v>
      </c>
      <c r="D6289" s="11" t="s">
        <v>328</v>
      </c>
      <c r="E6289" s="13" t="s">
        <v>188</v>
      </c>
      <c r="F6289" s="11" t="s">
        <v>188</v>
      </c>
      <c r="G6289" s="11" t="s">
        <v>602</v>
      </c>
      <c r="H6289" s="13">
        <v>200</v>
      </c>
    </row>
    <row r="6290" spans="1:8" x14ac:dyDescent="0.25">
      <c r="A6290" s="10">
        <v>37134</v>
      </c>
      <c r="B6290" s="11" t="s">
        <v>8</v>
      </c>
      <c r="C6290" s="11" t="s">
        <v>9</v>
      </c>
      <c r="D6290" s="11" t="s">
        <v>251</v>
      </c>
      <c r="E6290" s="13" t="s">
        <v>13</v>
      </c>
      <c r="F6290" s="11" t="s">
        <v>11</v>
      </c>
      <c r="G6290" s="11" t="s">
        <v>576</v>
      </c>
      <c r="H6290" s="13">
        <v>426.6</v>
      </c>
    </row>
    <row r="6291" spans="1:8" x14ac:dyDescent="0.25">
      <c r="A6291" s="10">
        <v>37134</v>
      </c>
      <c r="B6291" s="11" t="s">
        <v>8</v>
      </c>
      <c r="C6291" s="11" t="s">
        <v>9</v>
      </c>
      <c r="D6291" s="11" t="s">
        <v>153</v>
      </c>
      <c r="E6291" s="13" t="s">
        <v>13</v>
      </c>
      <c r="F6291" s="11" t="s">
        <v>71</v>
      </c>
      <c r="G6291" s="11" t="s">
        <v>575</v>
      </c>
      <c r="H6291" s="13">
        <v>186.5</v>
      </c>
    </row>
    <row r="6292" spans="1:8" x14ac:dyDescent="0.25">
      <c r="A6292" s="10">
        <v>37134</v>
      </c>
      <c r="B6292" s="11" t="s">
        <v>8</v>
      </c>
      <c r="C6292" s="11" t="s">
        <v>9</v>
      </c>
      <c r="D6292" s="11" t="s">
        <v>153</v>
      </c>
      <c r="E6292" s="13" t="s">
        <v>13</v>
      </c>
      <c r="F6292" s="11" t="s">
        <v>71</v>
      </c>
      <c r="G6292" s="11" t="s">
        <v>69</v>
      </c>
      <c r="H6292" s="13">
        <v>580</v>
      </c>
    </row>
    <row r="6293" spans="1:8" x14ac:dyDescent="0.25">
      <c r="A6293" s="10">
        <v>37134</v>
      </c>
      <c r="B6293" s="11" t="s">
        <v>8</v>
      </c>
      <c r="C6293" s="11" t="s">
        <v>9</v>
      </c>
      <c r="D6293" s="11" t="s">
        <v>153</v>
      </c>
      <c r="E6293" s="13" t="s">
        <v>13</v>
      </c>
      <c r="F6293" s="11" t="s">
        <v>71</v>
      </c>
      <c r="G6293" s="11" t="s">
        <v>230</v>
      </c>
      <c r="H6293" s="13">
        <v>2459.9</v>
      </c>
    </row>
    <row r="6294" spans="1:8" x14ac:dyDescent="0.25">
      <c r="A6294" s="10">
        <v>37134</v>
      </c>
      <c r="B6294" s="11" t="s">
        <v>8</v>
      </c>
      <c r="C6294" s="11" t="s">
        <v>9</v>
      </c>
      <c r="D6294" s="11" t="s">
        <v>153</v>
      </c>
      <c r="E6294" s="13" t="s">
        <v>13</v>
      </c>
      <c r="F6294" s="11" t="s">
        <v>571</v>
      </c>
      <c r="G6294" s="11" t="s">
        <v>364</v>
      </c>
      <c r="H6294" s="13">
        <v>285</v>
      </c>
    </row>
    <row r="6295" spans="1:8" x14ac:dyDescent="0.25">
      <c r="A6295" s="10">
        <v>37134</v>
      </c>
      <c r="B6295" s="11" t="s">
        <v>8</v>
      </c>
      <c r="C6295" s="11" t="s">
        <v>9</v>
      </c>
      <c r="D6295" s="11" t="s">
        <v>153</v>
      </c>
      <c r="E6295" s="13" t="s">
        <v>13</v>
      </c>
      <c r="F6295" s="11" t="s">
        <v>138</v>
      </c>
      <c r="G6295" s="11" t="s">
        <v>205</v>
      </c>
      <c r="H6295" s="13">
        <v>199.9</v>
      </c>
    </row>
    <row r="6296" spans="1:8" x14ac:dyDescent="0.25">
      <c r="A6296" s="10">
        <v>37134</v>
      </c>
      <c r="B6296" s="11" t="s">
        <v>8</v>
      </c>
      <c r="C6296" s="11" t="s">
        <v>9</v>
      </c>
      <c r="D6296" s="11" t="s">
        <v>153</v>
      </c>
      <c r="E6296" s="13" t="s">
        <v>13</v>
      </c>
      <c r="F6296" s="11" t="s">
        <v>248</v>
      </c>
      <c r="G6296" s="11" t="s">
        <v>43</v>
      </c>
      <c r="H6296" s="13">
        <v>300</v>
      </c>
    </row>
    <row r="6297" spans="1:8" x14ac:dyDescent="0.25">
      <c r="A6297" s="10">
        <v>37134</v>
      </c>
      <c r="B6297" s="11" t="s">
        <v>8</v>
      </c>
      <c r="C6297" s="11" t="s">
        <v>9</v>
      </c>
      <c r="D6297" s="11" t="s">
        <v>153</v>
      </c>
      <c r="E6297" s="13" t="s">
        <v>13</v>
      </c>
      <c r="F6297" s="11" t="s">
        <v>19</v>
      </c>
      <c r="G6297" s="11" t="s">
        <v>589</v>
      </c>
      <c r="H6297" s="13">
        <v>200</v>
      </c>
    </row>
    <row r="6298" spans="1:8" x14ac:dyDescent="0.25">
      <c r="A6298" s="10">
        <v>37134</v>
      </c>
      <c r="B6298" s="11" t="s">
        <v>8</v>
      </c>
      <c r="C6298" s="11" t="s">
        <v>9</v>
      </c>
      <c r="D6298" s="11" t="s">
        <v>153</v>
      </c>
      <c r="E6298" s="13" t="s">
        <v>13</v>
      </c>
      <c r="F6298" s="11" t="s">
        <v>19</v>
      </c>
      <c r="G6298" s="11" t="s">
        <v>573</v>
      </c>
      <c r="H6298" s="13">
        <v>868</v>
      </c>
    </row>
    <row r="6299" spans="1:8" x14ac:dyDescent="0.25">
      <c r="A6299" s="10">
        <v>37134</v>
      </c>
      <c r="B6299" s="11" t="s">
        <v>8</v>
      </c>
      <c r="C6299" s="11" t="s">
        <v>9</v>
      </c>
      <c r="D6299" s="11" t="s">
        <v>153</v>
      </c>
      <c r="E6299" s="13" t="s">
        <v>13</v>
      </c>
      <c r="F6299" s="11" t="s">
        <v>591</v>
      </c>
      <c r="G6299" s="11" t="s">
        <v>608</v>
      </c>
      <c r="H6299" s="13">
        <v>200</v>
      </c>
    </row>
    <row r="6300" spans="1:8" x14ac:dyDescent="0.25">
      <c r="A6300" s="10">
        <v>37134</v>
      </c>
      <c r="B6300" s="11" t="s">
        <v>8</v>
      </c>
      <c r="C6300" s="11" t="s">
        <v>9</v>
      </c>
      <c r="D6300" s="11" t="s">
        <v>153</v>
      </c>
      <c r="E6300" s="13" t="s">
        <v>13</v>
      </c>
      <c r="F6300" s="11" t="s">
        <v>591</v>
      </c>
      <c r="G6300" s="11" t="s">
        <v>592</v>
      </c>
      <c r="H6300" s="13">
        <v>167.5</v>
      </c>
    </row>
    <row r="6301" spans="1:8" x14ac:dyDescent="0.25">
      <c r="A6301" s="10">
        <v>37134</v>
      </c>
      <c r="B6301" s="11" t="s">
        <v>8</v>
      </c>
      <c r="C6301" s="11" t="s">
        <v>9</v>
      </c>
      <c r="D6301" s="11" t="s">
        <v>153</v>
      </c>
      <c r="E6301" s="13" t="s">
        <v>13</v>
      </c>
      <c r="F6301" s="11" t="s">
        <v>42</v>
      </c>
      <c r="G6301" s="11" t="s">
        <v>595</v>
      </c>
      <c r="H6301" s="13">
        <v>135</v>
      </c>
    </row>
    <row r="6302" spans="1:8" x14ac:dyDescent="0.25">
      <c r="A6302" s="10">
        <v>37134</v>
      </c>
      <c r="B6302" s="11" t="s">
        <v>8</v>
      </c>
      <c r="C6302" s="11" t="s">
        <v>9</v>
      </c>
      <c r="D6302" s="11" t="s">
        <v>153</v>
      </c>
      <c r="E6302" s="13" t="s">
        <v>13</v>
      </c>
      <c r="F6302" s="11" t="s">
        <v>14</v>
      </c>
      <c r="G6302" s="11" t="s">
        <v>94</v>
      </c>
      <c r="H6302" s="13">
        <v>330</v>
      </c>
    </row>
    <row r="6303" spans="1:8" x14ac:dyDescent="0.25">
      <c r="A6303" s="10">
        <v>37134</v>
      </c>
      <c r="B6303" s="11" t="s">
        <v>8</v>
      </c>
      <c r="C6303" s="11" t="s">
        <v>9</v>
      </c>
      <c r="D6303" s="11" t="s">
        <v>153</v>
      </c>
      <c r="E6303" s="13" t="s">
        <v>13</v>
      </c>
      <c r="F6303" s="11" t="s">
        <v>14</v>
      </c>
      <c r="G6303" s="11" t="s">
        <v>597</v>
      </c>
      <c r="H6303" s="13">
        <v>149</v>
      </c>
    </row>
    <row r="6304" spans="1:8" x14ac:dyDescent="0.25">
      <c r="A6304" s="10">
        <v>37134</v>
      </c>
      <c r="B6304" s="11" t="s">
        <v>8</v>
      </c>
      <c r="C6304" s="11" t="s">
        <v>9</v>
      </c>
      <c r="D6304" s="11" t="s">
        <v>153</v>
      </c>
      <c r="E6304" s="13" t="s">
        <v>13</v>
      </c>
      <c r="F6304" s="11" t="s">
        <v>11</v>
      </c>
      <c r="G6304" s="11" t="s">
        <v>150</v>
      </c>
      <c r="H6304" s="13">
        <v>2658.4</v>
      </c>
    </row>
    <row r="6305" spans="1:8" x14ac:dyDescent="0.25">
      <c r="A6305" s="10">
        <v>37134</v>
      </c>
      <c r="B6305" s="11" t="s">
        <v>8</v>
      </c>
      <c r="C6305" s="11" t="s">
        <v>9</v>
      </c>
      <c r="D6305" s="11" t="s">
        <v>153</v>
      </c>
      <c r="E6305" s="13" t="s">
        <v>13</v>
      </c>
      <c r="F6305" s="11" t="s">
        <v>11</v>
      </c>
      <c r="G6305" s="11" t="s">
        <v>576</v>
      </c>
      <c r="H6305" s="13">
        <v>2576</v>
      </c>
    </row>
    <row r="6306" spans="1:8" x14ac:dyDescent="0.25">
      <c r="A6306" s="10">
        <v>37134</v>
      </c>
      <c r="B6306" s="11" t="s">
        <v>8</v>
      </c>
      <c r="C6306" s="11" t="s">
        <v>9</v>
      </c>
      <c r="D6306" s="11" t="s">
        <v>153</v>
      </c>
      <c r="E6306" s="13" t="s">
        <v>13</v>
      </c>
      <c r="F6306" s="11" t="s">
        <v>126</v>
      </c>
      <c r="G6306" s="11" t="s">
        <v>599</v>
      </c>
      <c r="H6306" s="13">
        <v>299.39999999999998</v>
      </c>
    </row>
    <row r="6307" spans="1:8" x14ac:dyDescent="0.25">
      <c r="A6307" s="10">
        <v>37134</v>
      </c>
      <c r="B6307" s="11" t="s">
        <v>8</v>
      </c>
      <c r="C6307" s="11" t="s">
        <v>9</v>
      </c>
      <c r="D6307" s="11" t="s">
        <v>10</v>
      </c>
      <c r="E6307" s="13" t="s">
        <v>89</v>
      </c>
      <c r="F6307" s="11" t="s">
        <v>90</v>
      </c>
      <c r="G6307" s="11" t="s">
        <v>90</v>
      </c>
      <c r="H6307" s="13">
        <v>2557.3000000000002</v>
      </c>
    </row>
    <row r="6308" spans="1:8" x14ac:dyDescent="0.25">
      <c r="A6308" s="10">
        <v>37134</v>
      </c>
      <c r="B6308" s="11" t="s">
        <v>8</v>
      </c>
      <c r="C6308" s="11" t="s">
        <v>9</v>
      </c>
      <c r="D6308" s="11" t="s">
        <v>10</v>
      </c>
      <c r="E6308" s="13" t="s">
        <v>89</v>
      </c>
      <c r="F6308" s="11" t="s">
        <v>102</v>
      </c>
      <c r="G6308" s="11" t="s">
        <v>106</v>
      </c>
      <c r="H6308" s="13">
        <v>3464.2</v>
      </c>
    </row>
    <row r="6309" spans="1:8" x14ac:dyDescent="0.25">
      <c r="A6309" s="10">
        <v>37134</v>
      </c>
      <c r="B6309" s="11" t="s">
        <v>8</v>
      </c>
      <c r="C6309" s="11" t="s">
        <v>9</v>
      </c>
      <c r="D6309" s="11" t="s">
        <v>10</v>
      </c>
      <c r="E6309" s="13" t="s">
        <v>89</v>
      </c>
      <c r="F6309" s="11" t="s">
        <v>102</v>
      </c>
      <c r="G6309" s="11" t="s">
        <v>103</v>
      </c>
      <c r="H6309" s="13">
        <v>2505.4</v>
      </c>
    </row>
    <row r="6310" spans="1:8" x14ac:dyDescent="0.25">
      <c r="A6310" s="10">
        <v>37134</v>
      </c>
      <c r="B6310" s="11" t="s">
        <v>8</v>
      </c>
      <c r="C6310" s="11" t="s">
        <v>9</v>
      </c>
      <c r="D6310" s="11" t="s">
        <v>10</v>
      </c>
      <c r="E6310" s="13" t="s">
        <v>89</v>
      </c>
      <c r="F6310" s="11" t="s">
        <v>577</v>
      </c>
      <c r="G6310" s="11" t="s">
        <v>1106</v>
      </c>
      <c r="H6310" s="13">
        <v>548</v>
      </c>
    </row>
    <row r="6311" spans="1:8" x14ac:dyDescent="0.25">
      <c r="A6311" s="10">
        <v>37134</v>
      </c>
      <c r="B6311" s="11" t="s">
        <v>8</v>
      </c>
      <c r="C6311" s="11" t="s">
        <v>9</v>
      </c>
      <c r="D6311" s="11" t="s">
        <v>10</v>
      </c>
      <c r="E6311" s="13" t="s">
        <v>89</v>
      </c>
      <c r="F6311" s="11" t="s">
        <v>577</v>
      </c>
      <c r="G6311" s="11" t="s">
        <v>578</v>
      </c>
      <c r="H6311" s="13">
        <v>2688</v>
      </c>
    </row>
    <row r="6312" spans="1:8" x14ac:dyDescent="0.25">
      <c r="A6312" s="10">
        <v>37134</v>
      </c>
      <c r="B6312" s="11" t="s">
        <v>8</v>
      </c>
      <c r="C6312" s="11" t="s">
        <v>9</v>
      </c>
      <c r="D6312" s="11" t="s">
        <v>10</v>
      </c>
      <c r="E6312" s="13" t="s">
        <v>89</v>
      </c>
      <c r="F6312" s="11" t="s">
        <v>577</v>
      </c>
      <c r="G6312" s="11" t="s">
        <v>569</v>
      </c>
      <c r="H6312" s="13">
        <v>100</v>
      </c>
    </row>
    <row r="6313" spans="1:8" x14ac:dyDescent="0.25">
      <c r="A6313" s="10">
        <v>37134</v>
      </c>
      <c r="B6313" s="11" t="s">
        <v>8</v>
      </c>
      <c r="C6313" s="11" t="s">
        <v>9</v>
      </c>
      <c r="D6313" s="11" t="s">
        <v>10</v>
      </c>
      <c r="E6313" s="13" t="s">
        <v>13</v>
      </c>
      <c r="F6313" s="11" t="s">
        <v>29</v>
      </c>
      <c r="G6313" s="11" t="s">
        <v>30</v>
      </c>
      <c r="H6313" s="13">
        <v>8910.7999999999993</v>
      </c>
    </row>
    <row r="6314" spans="1:8" x14ac:dyDescent="0.25">
      <c r="A6314" s="10">
        <v>37134</v>
      </c>
      <c r="B6314" s="11" t="s">
        <v>8</v>
      </c>
      <c r="C6314" s="11" t="s">
        <v>9</v>
      </c>
      <c r="D6314" s="11" t="s">
        <v>10</v>
      </c>
      <c r="E6314" s="13" t="s">
        <v>13</v>
      </c>
      <c r="F6314" s="11" t="s">
        <v>29</v>
      </c>
      <c r="G6314" s="11" t="s">
        <v>607</v>
      </c>
      <c r="H6314" s="13">
        <v>725</v>
      </c>
    </row>
    <row r="6315" spans="1:8" x14ac:dyDescent="0.25">
      <c r="A6315" s="10">
        <v>37134</v>
      </c>
      <c r="B6315" s="11" t="s">
        <v>8</v>
      </c>
      <c r="C6315" s="11" t="s">
        <v>9</v>
      </c>
      <c r="D6315" s="11" t="s">
        <v>10</v>
      </c>
      <c r="E6315" s="13" t="s">
        <v>13</v>
      </c>
      <c r="F6315" s="11" t="s">
        <v>71</v>
      </c>
      <c r="G6315" s="11" t="s">
        <v>580</v>
      </c>
      <c r="H6315" s="13">
        <v>6199</v>
      </c>
    </row>
    <row r="6316" spans="1:8" x14ac:dyDescent="0.25">
      <c r="A6316" s="10">
        <v>37134</v>
      </c>
      <c r="B6316" s="11" t="s">
        <v>8</v>
      </c>
      <c r="C6316" s="11" t="s">
        <v>9</v>
      </c>
      <c r="D6316" s="11" t="s">
        <v>10</v>
      </c>
      <c r="E6316" s="13" t="s">
        <v>13</v>
      </c>
      <c r="F6316" s="11" t="s">
        <v>71</v>
      </c>
      <c r="G6316" s="11" t="s">
        <v>575</v>
      </c>
      <c r="H6316" s="13">
        <v>3675</v>
      </c>
    </row>
    <row r="6317" spans="1:8" x14ac:dyDescent="0.25">
      <c r="A6317" s="10">
        <v>37134</v>
      </c>
      <c r="B6317" s="11" t="s">
        <v>8</v>
      </c>
      <c r="C6317" s="11" t="s">
        <v>9</v>
      </c>
      <c r="D6317" s="11" t="s">
        <v>10</v>
      </c>
      <c r="E6317" s="13" t="s">
        <v>13</v>
      </c>
      <c r="F6317" s="11" t="s">
        <v>71</v>
      </c>
      <c r="G6317" s="11" t="s">
        <v>69</v>
      </c>
      <c r="H6317" s="13">
        <v>10442.700000000001</v>
      </c>
    </row>
    <row r="6318" spans="1:8" x14ac:dyDescent="0.25">
      <c r="A6318" s="10">
        <v>37134</v>
      </c>
      <c r="B6318" s="11" t="s">
        <v>8</v>
      </c>
      <c r="C6318" s="11" t="s">
        <v>9</v>
      </c>
      <c r="D6318" s="11" t="s">
        <v>10</v>
      </c>
      <c r="E6318" s="13" t="s">
        <v>13</v>
      </c>
      <c r="F6318" s="11" t="s">
        <v>71</v>
      </c>
      <c r="G6318" s="11" t="s">
        <v>230</v>
      </c>
      <c r="H6318" s="13">
        <v>5738.3</v>
      </c>
    </row>
    <row r="6319" spans="1:8" x14ac:dyDescent="0.25">
      <c r="A6319" s="10">
        <v>37134</v>
      </c>
      <c r="B6319" s="11" t="s">
        <v>8</v>
      </c>
      <c r="C6319" s="11" t="s">
        <v>9</v>
      </c>
      <c r="D6319" s="11" t="s">
        <v>10</v>
      </c>
      <c r="E6319" s="13" t="s">
        <v>13</v>
      </c>
      <c r="F6319" s="11" t="s">
        <v>71</v>
      </c>
      <c r="G6319" s="11" t="s">
        <v>200</v>
      </c>
      <c r="H6319" s="13">
        <v>4328.8</v>
      </c>
    </row>
    <row r="6320" spans="1:8" x14ac:dyDescent="0.25">
      <c r="A6320" s="10">
        <v>37134</v>
      </c>
      <c r="B6320" s="11" t="s">
        <v>8</v>
      </c>
      <c r="C6320" s="11" t="s">
        <v>9</v>
      </c>
      <c r="D6320" s="11" t="s">
        <v>10</v>
      </c>
      <c r="E6320" s="13" t="s">
        <v>13</v>
      </c>
      <c r="F6320" s="11" t="s">
        <v>71</v>
      </c>
      <c r="G6320" s="11" t="s">
        <v>117</v>
      </c>
      <c r="H6320" s="13">
        <v>3244</v>
      </c>
    </row>
    <row r="6321" spans="1:8" x14ac:dyDescent="0.25">
      <c r="A6321" s="10">
        <v>37134</v>
      </c>
      <c r="B6321" s="11" t="s">
        <v>8</v>
      </c>
      <c r="C6321" s="11" t="s">
        <v>9</v>
      </c>
      <c r="D6321" s="11" t="s">
        <v>10</v>
      </c>
      <c r="E6321" s="13" t="s">
        <v>13</v>
      </c>
      <c r="F6321" s="11" t="s">
        <v>161</v>
      </c>
      <c r="G6321" s="11" t="s">
        <v>581</v>
      </c>
      <c r="H6321" s="13">
        <v>3075</v>
      </c>
    </row>
    <row r="6322" spans="1:8" x14ac:dyDescent="0.25">
      <c r="A6322" s="10">
        <v>37134</v>
      </c>
      <c r="B6322" s="11" t="s">
        <v>8</v>
      </c>
      <c r="C6322" s="11" t="s">
        <v>9</v>
      </c>
      <c r="D6322" s="11" t="s">
        <v>10</v>
      </c>
      <c r="E6322" s="13" t="s">
        <v>13</v>
      </c>
      <c r="F6322" s="11" t="s">
        <v>161</v>
      </c>
      <c r="G6322" s="11" t="s">
        <v>162</v>
      </c>
      <c r="H6322" s="13">
        <v>2367.1999999999998</v>
      </c>
    </row>
    <row r="6323" spans="1:8" x14ac:dyDescent="0.25">
      <c r="A6323" s="10">
        <v>37134</v>
      </c>
      <c r="B6323" s="11" t="s">
        <v>8</v>
      </c>
      <c r="C6323" s="11" t="s">
        <v>9</v>
      </c>
      <c r="D6323" s="11" t="s">
        <v>10</v>
      </c>
      <c r="E6323" s="13" t="s">
        <v>13</v>
      </c>
      <c r="F6323" s="11" t="s">
        <v>161</v>
      </c>
      <c r="G6323" s="11" t="s">
        <v>582</v>
      </c>
      <c r="H6323" s="13">
        <v>3072.3</v>
      </c>
    </row>
    <row r="6324" spans="1:8" x14ac:dyDescent="0.25">
      <c r="A6324" s="10">
        <v>37134</v>
      </c>
      <c r="B6324" s="11" t="s">
        <v>8</v>
      </c>
      <c r="C6324" s="11" t="s">
        <v>9</v>
      </c>
      <c r="D6324" s="11" t="s">
        <v>10</v>
      </c>
      <c r="E6324" s="13" t="s">
        <v>13</v>
      </c>
      <c r="F6324" s="11" t="s">
        <v>161</v>
      </c>
      <c r="G6324" s="11" t="s">
        <v>167</v>
      </c>
      <c r="H6324" s="13">
        <v>6471.2</v>
      </c>
    </row>
    <row r="6325" spans="1:8" x14ac:dyDescent="0.25">
      <c r="A6325" s="10">
        <v>37134</v>
      </c>
      <c r="B6325" s="11" t="s">
        <v>8</v>
      </c>
      <c r="C6325" s="11" t="s">
        <v>9</v>
      </c>
      <c r="D6325" s="11" t="s">
        <v>10</v>
      </c>
      <c r="E6325" s="13" t="s">
        <v>13</v>
      </c>
      <c r="F6325" s="11" t="s">
        <v>571</v>
      </c>
      <c r="G6325" s="11" t="s">
        <v>364</v>
      </c>
      <c r="H6325" s="13">
        <v>530</v>
      </c>
    </row>
    <row r="6326" spans="1:8" x14ac:dyDescent="0.25">
      <c r="A6326" s="10">
        <v>37134</v>
      </c>
      <c r="B6326" s="11" t="s">
        <v>8</v>
      </c>
      <c r="C6326" s="11" t="s">
        <v>9</v>
      </c>
      <c r="D6326" s="11" t="s">
        <v>10</v>
      </c>
      <c r="E6326" s="13" t="s">
        <v>13</v>
      </c>
      <c r="F6326" s="11" t="s">
        <v>571</v>
      </c>
      <c r="G6326" s="11" t="s">
        <v>133</v>
      </c>
      <c r="H6326" s="13">
        <v>4131.8</v>
      </c>
    </row>
    <row r="6327" spans="1:8" x14ac:dyDescent="0.25">
      <c r="A6327" s="10">
        <v>37134</v>
      </c>
      <c r="B6327" s="11" t="s">
        <v>8</v>
      </c>
      <c r="C6327" s="11" t="s">
        <v>9</v>
      </c>
      <c r="D6327" s="11" t="s">
        <v>10</v>
      </c>
      <c r="E6327" s="13" t="s">
        <v>13</v>
      </c>
      <c r="F6327" s="11" t="s">
        <v>571</v>
      </c>
      <c r="G6327" s="11" t="s">
        <v>572</v>
      </c>
      <c r="H6327" s="13">
        <v>7941.9</v>
      </c>
    </row>
    <row r="6328" spans="1:8" x14ac:dyDescent="0.25">
      <c r="A6328" s="10">
        <v>37134</v>
      </c>
      <c r="B6328" s="11" t="s">
        <v>8</v>
      </c>
      <c r="C6328" s="11" t="s">
        <v>9</v>
      </c>
      <c r="D6328" s="11" t="s">
        <v>10</v>
      </c>
      <c r="E6328" s="13" t="s">
        <v>13</v>
      </c>
      <c r="F6328" s="11" t="s">
        <v>571</v>
      </c>
      <c r="G6328" s="11" t="s">
        <v>1108</v>
      </c>
      <c r="H6328" s="13">
        <v>125</v>
      </c>
    </row>
    <row r="6329" spans="1:8" x14ac:dyDescent="0.25">
      <c r="A6329" s="10">
        <v>37134</v>
      </c>
      <c r="B6329" s="11" t="s">
        <v>8</v>
      </c>
      <c r="C6329" s="11" t="s">
        <v>9</v>
      </c>
      <c r="D6329" s="11" t="s">
        <v>10</v>
      </c>
      <c r="E6329" s="13" t="s">
        <v>13</v>
      </c>
      <c r="F6329" s="11" t="s">
        <v>138</v>
      </c>
      <c r="G6329" s="11" t="s">
        <v>205</v>
      </c>
      <c r="H6329" s="13">
        <v>8298.7999999999993</v>
      </c>
    </row>
    <row r="6330" spans="1:8" x14ac:dyDescent="0.25">
      <c r="A6330" s="10">
        <v>37134</v>
      </c>
      <c r="B6330" s="11" t="s">
        <v>8</v>
      </c>
      <c r="C6330" s="11" t="s">
        <v>9</v>
      </c>
      <c r="D6330" s="11" t="s">
        <v>10</v>
      </c>
      <c r="E6330" s="13" t="s">
        <v>13</v>
      </c>
      <c r="F6330" s="11" t="s">
        <v>138</v>
      </c>
      <c r="G6330" s="11" t="s">
        <v>583</v>
      </c>
      <c r="H6330" s="13">
        <v>625</v>
      </c>
    </row>
    <row r="6331" spans="1:8" x14ac:dyDescent="0.25">
      <c r="A6331" s="10">
        <v>37134</v>
      </c>
      <c r="B6331" s="11" t="s">
        <v>8</v>
      </c>
      <c r="C6331" s="11" t="s">
        <v>9</v>
      </c>
      <c r="D6331" s="11" t="s">
        <v>10</v>
      </c>
      <c r="E6331" s="13" t="s">
        <v>13</v>
      </c>
      <c r="F6331" s="11" t="s">
        <v>138</v>
      </c>
      <c r="G6331" s="11" t="s">
        <v>139</v>
      </c>
      <c r="H6331" s="13">
        <v>2429.8000000000002</v>
      </c>
    </row>
    <row r="6332" spans="1:8" x14ac:dyDescent="0.25">
      <c r="A6332" s="10">
        <v>37134</v>
      </c>
      <c r="B6332" s="11" t="s">
        <v>8</v>
      </c>
      <c r="C6332" s="11" t="s">
        <v>9</v>
      </c>
      <c r="D6332" s="11" t="s">
        <v>10</v>
      </c>
      <c r="E6332" s="13" t="s">
        <v>13</v>
      </c>
      <c r="F6332" s="11" t="s">
        <v>138</v>
      </c>
      <c r="G6332" s="11" t="s">
        <v>585</v>
      </c>
      <c r="H6332" s="13">
        <v>2020.5</v>
      </c>
    </row>
    <row r="6333" spans="1:8" x14ac:dyDescent="0.25">
      <c r="A6333" s="10">
        <v>37134</v>
      </c>
      <c r="B6333" s="11" t="s">
        <v>8</v>
      </c>
      <c r="C6333" s="11" t="s">
        <v>9</v>
      </c>
      <c r="D6333" s="11" t="s">
        <v>10</v>
      </c>
      <c r="E6333" s="13" t="s">
        <v>13</v>
      </c>
      <c r="F6333" s="11" t="s">
        <v>111</v>
      </c>
      <c r="G6333" s="11" t="s">
        <v>112</v>
      </c>
      <c r="H6333" s="13">
        <v>13771.5</v>
      </c>
    </row>
    <row r="6334" spans="1:8" x14ac:dyDescent="0.25">
      <c r="A6334" s="10">
        <v>37134</v>
      </c>
      <c r="B6334" s="11" t="s">
        <v>8</v>
      </c>
      <c r="C6334" s="11" t="s">
        <v>9</v>
      </c>
      <c r="D6334" s="11" t="s">
        <v>10</v>
      </c>
      <c r="E6334" s="13" t="s">
        <v>13</v>
      </c>
      <c r="F6334" s="11" t="s">
        <v>111</v>
      </c>
      <c r="G6334" s="11" t="s">
        <v>267</v>
      </c>
      <c r="H6334" s="13">
        <v>3689.1</v>
      </c>
    </row>
    <row r="6335" spans="1:8" x14ac:dyDescent="0.25">
      <c r="A6335" s="10">
        <v>37134</v>
      </c>
      <c r="B6335" s="11" t="s">
        <v>8</v>
      </c>
      <c r="C6335" s="11" t="s">
        <v>9</v>
      </c>
      <c r="D6335" s="11" t="s">
        <v>10</v>
      </c>
      <c r="E6335" s="13" t="s">
        <v>13</v>
      </c>
      <c r="F6335" s="11" t="s">
        <v>111</v>
      </c>
      <c r="G6335" s="11" t="s">
        <v>614</v>
      </c>
      <c r="H6335" s="13">
        <v>100</v>
      </c>
    </row>
    <row r="6336" spans="1:8" x14ac:dyDescent="0.25">
      <c r="A6336" s="10">
        <v>37134</v>
      </c>
      <c r="B6336" s="11" t="s">
        <v>8</v>
      </c>
      <c r="C6336" s="11" t="s">
        <v>9</v>
      </c>
      <c r="D6336" s="11" t="s">
        <v>10</v>
      </c>
      <c r="E6336" s="13" t="s">
        <v>13</v>
      </c>
      <c r="F6336" s="11" t="s">
        <v>111</v>
      </c>
      <c r="G6336" s="11" t="s">
        <v>356</v>
      </c>
      <c r="H6336" s="13">
        <v>1708.9</v>
      </c>
    </row>
    <row r="6337" spans="1:8" x14ac:dyDescent="0.25">
      <c r="A6337" s="10">
        <v>37134</v>
      </c>
      <c r="B6337" s="11" t="s">
        <v>8</v>
      </c>
      <c r="C6337" s="11" t="s">
        <v>9</v>
      </c>
      <c r="D6337" s="11" t="s">
        <v>10</v>
      </c>
      <c r="E6337" s="13" t="s">
        <v>13</v>
      </c>
      <c r="F6337" s="11" t="s">
        <v>111</v>
      </c>
      <c r="G6337" s="11" t="s">
        <v>586</v>
      </c>
      <c r="H6337" s="13">
        <v>489</v>
      </c>
    </row>
    <row r="6338" spans="1:8" x14ac:dyDescent="0.25">
      <c r="A6338" s="10">
        <v>37134</v>
      </c>
      <c r="B6338" s="11" t="s">
        <v>8</v>
      </c>
      <c r="C6338" s="11" t="s">
        <v>9</v>
      </c>
      <c r="D6338" s="11" t="s">
        <v>10</v>
      </c>
      <c r="E6338" s="13" t="s">
        <v>13</v>
      </c>
      <c r="F6338" s="11" t="s">
        <v>248</v>
      </c>
      <c r="G6338" s="11" t="s">
        <v>262</v>
      </c>
      <c r="H6338" s="13">
        <v>14776.9</v>
      </c>
    </row>
    <row r="6339" spans="1:8" x14ac:dyDescent="0.25">
      <c r="A6339" s="10">
        <v>37134</v>
      </c>
      <c r="B6339" s="11" t="s">
        <v>8</v>
      </c>
      <c r="C6339" s="11" t="s">
        <v>9</v>
      </c>
      <c r="D6339" s="11" t="s">
        <v>10</v>
      </c>
      <c r="E6339" s="13" t="s">
        <v>13</v>
      </c>
      <c r="F6339" s="11" t="s">
        <v>248</v>
      </c>
      <c r="G6339" s="11" t="s">
        <v>587</v>
      </c>
      <c r="H6339" s="13">
        <v>5985.8</v>
      </c>
    </row>
    <row r="6340" spans="1:8" x14ac:dyDescent="0.25">
      <c r="A6340" s="10">
        <v>37134</v>
      </c>
      <c r="B6340" s="11" t="s">
        <v>8</v>
      </c>
      <c r="C6340" s="11" t="s">
        <v>9</v>
      </c>
      <c r="D6340" s="11" t="s">
        <v>10</v>
      </c>
      <c r="E6340" s="13" t="s">
        <v>13</v>
      </c>
      <c r="F6340" s="11" t="s">
        <v>248</v>
      </c>
      <c r="G6340" s="11" t="s">
        <v>588</v>
      </c>
      <c r="H6340" s="13">
        <v>2833.2</v>
      </c>
    </row>
    <row r="6341" spans="1:8" x14ac:dyDescent="0.25">
      <c r="A6341" s="10">
        <v>37134</v>
      </c>
      <c r="B6341" s="11" t="s">
        <v>8</v>
      </c>
      <c r="C6341" s="11" t="s">
        <v>9</v>
      </c>
      <c r="D6341" s="11" t="s">
        <v>10</v>
      </c>
      <c r="E6341" s="13" t="s">
        <v>13</v>
      </c>
      <c r="F6341" s="11" t="s">
        <v>248</v>
      </c>
      <c r="G6341" s="11" t="s">
        <v>43</v>
      </c>
      <c r="H6341" s="13">
        <v>826.7</v>
      </c>
    </row>
    <row r="6342" spans="1:8" x14ac:dyDescent="0.25">
      <c r="A6342" s="10">
        <v>37134</v>
      </c>
      <c r="B6342" s="11" t="s">
        <v>8</v>
      </c>
      <c r="C6342" s="11" t="s">
        <v>9</v>
      </c>
      <c r="D6342" s="11" t="s">
        <v>10</v>
      </c>
      <c r="E6342" s="13" t="s">
        <v>13</v>
      </c>
      <c r="F6342" s="11" t="s">
        <v>19</v>
      </c>
      <c r="G6342" s="11" t="s">
        <v>589</v>
      </c>
      <c r="H6342" s="13">
        <v>1399</v>
      </c>
    </row>
    <row r="6343" spans="1:8" x14ac:dyDescent="0.25">
      <c r="A6343" s="10">
        <v>37134</v>
      </c>
      <c r="B6343" s="11" t="s">
        <v>8</v>
      </c>
      <c r="C6343" s="11" t="s">
        <v>9</v>
      </c>
      <c r="D6343" s="11" t="s">
        <v>10</v>
      </c>
      <c r="E6343" s="13" t="s">
        <v>13</v>
      </c>
      <c r="F6343" s="11" t="s">
        <v>19</v>
      </c>
      <c r="G6343" s="11" t="s">
        <v>573</v>
      </c>
      <c r="H6343" s="13">
        <v>31017.200000000001</v>
      </c>
    </row>
    <row r="6344" spans="1:8" x14ac:dyDescent="0.25">
      <c r="A6344" s="10">
        <v>37134</v>
      </c>
      <c r="B6344" s="11" t="s">
        <v>8</v>
      </c>
      <c r="C6344" s="11" t="s">
        <v>9</v>
      </c>
      <c r="D6344" s="11" t="s">
        <v>10</v>
      </c>
      <c r="E6344" s="13" t="s">
        <v>13</v>
      </c>
      <c r="F6344" s="11" t="s">
        <v>19</v>
      </c>
      <c r="G6344" s="11" t="s">
        <v>590</v>
      </c>
      <c r="H6344" s="13">
        <v>2682.7</v>
      </c>
    </row>
    <row r="6345" spans="1:8" x14ac:dyDescent="0.25">
      <c r="A6345" s="10">
        <v>37134</v>
      </c>
      <c r="B6345" s="11" t="s">
        <v>8</v>
      </c>
      <c r="C6345" s="11" t="s">
        <v>9</v>
      </c>
      <c r="D6345" s="11" t="s">
        <v>10</v>
      </c>
      <c r="E6345" s="13" t="s">
        <v>13</v>
      </c>
      <c r="F6345" s="11" t="s">
        <v>19</v>
      </c>
      <c r="G6345" s="11" t="s">
        <v>574</v>
      </c>
      <c r="H6345" s="13">
        <v>6653.8</v>
      </c>
    </row>
    <row r="6346" spans="1:8" x14ac:dyDescent="0.25">
      <c r="A6346" s="10">
        <v>37134</v>
      </c>
      <c r="B6346" s="11" t="s">
        <v>8</v>
      </c>
      <c r="C6346" s="11" t="s">
        <v>9</v>
      </c>
      <c r="D6346" s="11" t="s">
        <v>10</v>
      </c>
      <c r="E6346" s="13" t="s">
        <v>13</v>
      </c>
      <c r="F6346" s="11" t="s">
        <v>19</v>
      </c>
      <c r="G6346" s="11" t="s">
        <v>21</v>
      </c>
      <c r="H6346" s="13">
        <v>2995</v>
      </c>
    </row>
    <row r="6347" spans="1:8" x14ac:dyDescent="0.25">
      <c r="A6347" s="10">
        <v>37134</v>
      </c>
      <c r="B6347" s="11" t="s">
        <v>8</v>
      </c>
      <c r="C6347" s="11" t="s">
        <v>9</v>
      </c>
      <c r="D6347" s="11" t="s">
        <v>10</v>
      </c>
      <c r="E6347" s="13" t="s">
        <v>13</v>
      </c>
      <c r="F6347" s="11" t="s">
        <v>591</v>
      </c>
      <c r="G6347" s="11" t="s">
        <v>608</v>
      </c>
      <c r="H6347" s="13">
        <v>450</v>
      </c>
    </row>
    <row r="6348" spans="1:8" x14ac:dyDescent="0.25">
      <c r="A6348" s="10">
        <v>37134</v>
      </c>
      <c r="B6348" s="11" t="s">
        <v>8</v>
      </c>
      <c r="C6348" s="11" t="s">
        <v>9</v>
      </c>
      <c r="D6348" s="11" t="s">
        <v>10</v>
      </c>
      <c r="E6348" s="13" t="s">
        <v>13</v>
      </c>
      <c r="F6348" s="11" t="s">
        <v>591</v>
      </c>
      <c r="G6348" s="11" t="s">
        <v>592</v>
      </c>
      <c r="H6348" s="13">
        <v>600</v>
      </c>
    </row>
    <row r="6349" spans="1:8" x14ac:dyDescent="0.25">
      <c r="A6349" s="10">
        <v>37134</v>
      </c>
      <c r="B6349" s="11" t="s">
        <v>8</v>
      </c>
      <c r="C6349" s="11" t="s">
        <v>9</v>
      </c>
      <c r="D6349" s="11" t="s">
        <v>10</v>
      </c>
      <c r="E6349" s="13" t="s">
        <v>13</v>
      </c>
      <c r="F6349" s="11" t="s">
        <v>34</v>
      </c>
      <c r="G6349" s="11" t="s">
        <v>593</v>
      </c>
      <c r="H6349" s="13">
        <v>10529.9</v>
      </c>
    </row>
    <row r="6350" spans="1:8" x14ac:dyDescent="0.25">
      <c r="A6350" s="10">
        <v>37134</v>
      </c>
      <c r="B6350" s="11" t="s">
        <v>8</v>
      </c>
      <c r="C6350" s="11" t="s">
        <v>9</v>
      </c>
      <c r="D6350" s="11" t="s">
        <v>10</v>
      </c>
      <c r="E6350" s="13" t="s">
        <v>13</v>
      </c>
      <c r="F6350" s="11" t="s">
        <v>34</v>
      </c>
      <c r="G6350" s="11" t="s">
        <v>171</v>
      </c>
      <c r="H6350" s="13">
        <v>150</v>
      </c>
    </row>
    <row r="6351" spans="1:8" x14ac:dyDescent="0.25">
      <c r="A6351" s="10">
        <v>37134</v>
      </c>
      <c r="B6351" s="11" t="s">
        <v>8</v>
      </c>
      <c r="C6351" s="11" t="s">
        <v>9</v>
      </c>
      <c r="D6351" s="11" t="s">
        <v>10</v>
      </c>
      <c r="E6351" s="13" t="s">
        <v>13</v>
      </c>
      <c r="F6351" s="11" t="s">
        <v>34</v>
      </c>
      <c r="G6351" s="11" t="s">
        <v>57</v>
      </c>
      <c r="H6351" s="13">
        <v>2571.8000000000002</v>
      </c>
    </row>
    <row r="6352" spans="1:8" x14ac:dyDescent="0.25">
      <c r="A6352" s="10">
        <v>37134</v>
      </c>
      <c r="B6352" s="11" t="s">
        <v>8</v>
      </c>
      <c r="C6352" s="11" t="s">
        <v>9</v>
      </c>
      <c r="D6352" s="11" t="s">
        <v>10</v>
      </c>
      <c r="E6352" s="13" t="s">
        <v>13</v>
      </c>
      <c r="F6352" s="11" t="s">
        <v>34</v>
      </c>
      <c r="G6352" s="11" t="s">
        <v>47</v>
      </c>
      <c r="H6352" s="13">
        <v>3627.1</v>
      </c>
    </row>
    <row r="6353" spans="1:8" x14ac:dyDescent="0.25">
      <c r="A6353" s="10">
        <v>37134</v>
      </c>
      <c r="B6353" s="11" t="s">
        <v>8</v>
      </c>
      <c r="C6353" s="11" t="s">
        <v>9</v>
      </c>
      <c r="D6353" s="11" t="s">
        <v>10</v>
      </c>
      <c r="E6353" s="13" t="s">
        <v>13</v>
      </c>
      <c r="F6353" s="11" t="s">
        <v>34</v>
      </c>
      <c r="G6353" s="11" t="s">
        <v>36</v>
      </c>
      <c r="H6353" s="13">
        <v>9251.7000000000007</v>
      </c>
    </row>
    <row r="6354" spans="1:8" x14ac:dyDescent="0.25">
      <c r="A6354" s="10">
        <v>37134</v>
      </c>
      <c r="B6354" s="11" t="s">
        <v>8</v>
      </c>
      <c r="C6354" s="11" t="s">
        <v>9</v>
      </c>
      <c r="D6354" s="11" t="s">
        <v>10</v>
      </c>
      <c r="E6354" s="13" t="s">
        <v>13</v>
      </c>
      <c r="F6354" s="11" t="s">
        <v>42</v>
      </c>
      <c r="G6354" s="11" t="s">
        <v>594</v>
      </c>
      <c r="H6354" s="13">
        <v>4724.2</v>
      </c>
    </row>
    <row r="6355" spans="1:8" x14ac:dyDescent="0.25">
      <c r="A6355" s="10">
        <v>37134</v>
      </c>
      <c r="B6355" s="11" t="s">
        <v>8</v>
      </c>
      <c r="C6355" s="11" t="s">
        <v>9</v>
      </c>
      <c r="D6355" s="11" t="s">
        <v>10</v>
      </c>
      <c r="E6355" s="13" t="s">
        <v>13</v>
      </c>
      <c r="F6355" s="11" t="s">
        <v>42</v>
      </c>
      <c r="G6355" s="11" t="s">
        <v>595</v>
      </c>
      <c r="H6355" s="13">
        <v>3203.6</v>
      </c>
    </row>
    <row r="6356" spans="1:8" x14ac:dyDescent="0.25">
      <c r="A6356" s="10">
        <v>37134</v>
      </c>
      <c r="B6356" s="11" t="s">
        <v>8</v>
      </c>
      <c r="C6356" s="11" t="s">
        <v>9</v>
      </c>
      <c r="D6356" s="11" t="s">
        <v>10</v>
      </c>
      <c r="E6356" s="13" t="s">
        <v>13</v>
      </c>
      <c r="F6356" s="11" t="s">
        <v>14</v>
      </c>
      <c r="G6356" s="11" t="s">
        <v>94</v>
      </c>
      <c r="H6356" s="13">
        <v>5493.6</v>
      </c>
    </row>
    <row r="6357" spans="1:8" x14ac:dyDescent="0.25">
      <c r="A6357" s="10">
        <v>37134</v>
      </c>
      <c r="B6357" s="11" t="s">
        <v>8</v>
      </c>
      <c r="C6357" s="11" t="s">
        <v>9</v>
      </c>
      <c r="D6357" s="11" t="s">
        <v>10</v>
      </c>
      <c r="E6357" s="13" t="s">
        <v>13</v>
      </c>
      <c r="F6357" s="11" t="s">
        <v>14</v>
      </c>
      <c r="G6357" s="11" t="s">
        <v>596</v>
      </c>
      <c r="H6357" s="13">
        <v>3146.2</v>
      </c>
    </row>
    <row r="6358" spans="1:8" x14ac:dyDescent="0.25">
      <c r="A6358" s="10">
        <v>37134</v>
      </c>
      <c r="B6358" s="11" t="s">
        <v>8</v>
      </c>
      <c r="C6358" s="11" t="s">
        <v>9</v>
      </c>
      <c r="D6358" s="11" t="s">
        <v>10</v>
      </c>
      <c r="E6358" s="13" t="s">
        <v>13</v>
      </c>
      <c r="F6358" s="11" t="s">
        <v>14</v>
      </c>
      <c r="G6358" s="11" t="s">
        <v>597</v>
      </c>
      <c r="H6358" s="13">
        <v>6730.4</v>
      </c>
    </row>
    <row r="6359" spans="1:8" x14ac:dyDescent="0.25">
      <c r="A6359" s="10">
        <v>37134</v>
      </c>
      <c r="B6359" s="11" t="s">
        <v>8</v>
      </c>
      <c r="C6359" s="11" t="s">
        <v>9</v>
      </c>
      <c r="D6359" s="11" t="s">
        <v>10</v>
      </c>
      <c r="E6359" s="13" t="s">
        <v>13</v>
      </c>
      <c r="F6359" s="11" t="s">
        <v>11</v>
      </c>
      <c r="G6359" s="11" t="s">
        <v>598</v>
      </c>
      <c r="H6359" s="13">
        <v>929</v>
      </c>
    </row>
    <row r="6360" spans="1:8" x14ac:dyDescent="0.25">
      <c r="A6360" s="10">
        <v>37134</v>
      </c>
      <c r="B6360" s="11" t="s">
        <v>8</v>
      </c>
      <c r="C6360" s="11" t="s">
        <v>9</v>
      </c>
      <c r="D6360" s="11" t="s">
        <v>10</v>
      </c>
      <c r="E6360" s="13" t="s">
        <v>13</v>
      </c>
      <c r="F6360" s="11" t="s">
        <v>11</v>
      </c>
      <c r="G6360" s="11" t="s">
        <v>150</v>
      </c>
      <c r="H6360" s="13">
        <v>23074.5</v>
      </c>
    </row>
    <row r="6361" spans="1:8" x14ac:dyDescent="0.25">
      <c r="A6361" s="10">
        <v>37134</v>
      </c>
      <c r="B6361" s="11" t="s">
        <v>8</v>
      </c>
      <c r="C6361" s="11" t="s">
        <v>9</v>
      </c>
      <c r="D6361" s="11" t="s">
        <v>10</v>
      </c>
      <c r="E6361" s="13" t="s">
        <v>13</v>
      </c>
      <c r="F6361" s="11" t="s">
        <v>11</v>
      </c>
      <c r="G6361" s="11" t="s">
        <v>576</v>
      </c>
      <c r="H6361" s="13">
        <v>29904</v>
      </c>
    </row>
    <row r="6362" spans="1:8" x14ac:dyDescent="0.25">
      <c r="A6362" s="10">
        <v>37134</v>
      </c>
      <c r="B6362" s="11" t="s">
        <v>8</v>
      </c>
      <c r="C6362" s="11" t="s">
        <v>9</v>
      </c>
      <c r="D6362" s="11" t="s">
        <v>10</v>
      </c>
      <c r="E6362" s="13" t="s">
        <v>13</v>
      </c>
      <c r="F6362" s="11" t="s">
        <v>126</v>
      </c>
      <c r="G6362" s="11" t="s">
        <v>599</v>
      </c>
      <c r="H6362" s="13">
        <v>3816.5</v>
      </c>
    </row>
    <row r="6363" spans="1:8" x14ac:dyDescent="0.25">
      <c r="A6363" s="10">
        <v>37134</v>
      </c>
      <c r="B6363" s="11" t="s">
        <v>8</v>
      </c>
      <c r="C6363" s="11" t="s">
        <v>9</v>
      </c>
      <c r="D6363" s="11" t="s">
        <v>10</v>
      </c>
      <c r="E6363" s="13" t="s">
        <v>13</v>
      </c>
      <c r="F6363" s="11" t="s">
        <v>126</v>
      </c>
      <c r="G6363" s="11" t="s">
        <v>613</v>
      </c>
      <c r="H6363" s="13">
        <v>229</v>
      </c>
    </row>
    <row r="6364" spans="1:8" x14ac:dyDescent="0.25">
      <c r="A6364" s="10">
        <v>37134</v>
      </c>
      <c r="B6364" s="11" t="s">
        <v>8</v>
      </c>
      <c r="C6364" s="11" t="s">
        <v>9</v>
      </c>
      <c r="D6364" s="11" t="s">
        <v>10</v>
      </c>
      <c r="E6364" s="13" t="s">
        <v>13</v>
      </c>
      <c r="F6364" s="11" t="s">
        <v>126</v>
      </c>
      <c r="G6364" s="11" t="s">
        <v>570</v>
      </c>
      <c r="H6364" s="13">
        <v>1395</v>
      </c>
    </row>
    <row r="6365" spans="1:8" x14ac:dyDescent="0.25">
      <c r="A6365" s="10">
        <v>37134</v>
      </c>
      <c r="B6365" s="11" t="s">
        <v>8</v>
      </c>
      <c r="C6365" s="11" t="s">
        <v>9</v>
      </c>
      <c r="D6365" s="11" t="s">
        <v>10</v>
      </c>
      <c r="E6365" s="13" t="s">
        <v>13</v>
      </c>
      <c r="F6365" s="11" t="s">
        <v>126</v>
      </c>
      <c r="G6365" s="11" t="s">
        <v>600</v>
      </c>
      <c r="H6365" s="13">
        <v>149</v>
      </c>
    </row>
    <row r="6366" spans="1:8" x14ac:dyDescent="0.25">
      <c r="A6366" s="10">
        <v>37134</v>
      </c>
      <c r="B6366" s="11" t="s">
        <v>8</v>
      </c>
      <c r="C6366" s="11" t="s">
        <v>9</v>
      </c>
      <c r="D6366" s="11" t="s">
        <v>10</v>
      </c>
      <c r="E6366" s="13" t="s">
        <v>188</v>
      </c>
      <c r="F6366" s="11" t="s">
        <v>188</v>
      </c>
      <c r="G6366" s="11" t="s">
        <v>601</v>
      </c>
      <c r="H6366" s="13">
        <v>550</v>
      </c>
    </row>
    <row r="6367" spans="1:8" x14ac:dyDescent="0.25">
      <c r="A6367" s="10">
        <v>37134</v>
      </c>
      <c r="B6367" s="11" t="s">
        <v>8</v>
      </c>
      <c r="C6367" s="11" t="s">
        <v>9</v>
      </c>
      <c r="D6367" s="11" t="s">
        <v>10</v>
      </c>
      <c r="E6367" s="13" t="s">
        <v>188</v>
      </c>
      <c r="F6367" s="11" t="s">
        <v>188</v>
      </c>
      <c r="G6367" s="11" t="s">
        <v>602</v>
      </c>
      <c r="H6367" s="13">
        <v>10181.200000000001</v>
      </c>
    </row>
    <row r="6368" spans="1:8" x14ac:dyDescent="0.25">
      <c r="A6368" s="10">
        <v>37134</v>
      </c>
      <c r="B6368" s="11" t="s">
        <v>8</v>
      </c>
      <c r="C6368" s="11" t="s">
        <v>9</v>
      </c>
      <c r="D6368" s="11" t="s">
        <v>10</v>
      </c>
      <c r="E6368" s="13" t="s">
        <v>188</v>
      </c>
      <c r="F6368" s="11" t="s">
        <v>188</v>
      </c>
      <c r="G6368" s="11" t="s">
        <v>187</v>
      </c>
      <c r="H6368" s="13">
        <v>13479.2</v>
      </c>
    </row>
    <row r="6369" spans="1:8" x14ac:dyDescent="0.25">
      <c r="A6369" s="10">
        <v>37134</v>
      </c>
      <c r="B6369" s="11" t="s">
        <v>8</v>
      </c>
      <c r="C6369" s="11" t="s">
        <v>9</v>
      </c>
      <c r="D6369" s="11" t="s">
        <v>10</v>
      </c>
      <c r="E6369" s="13" t="s">
        <v>188</v>
      </c>
      <c r="F6369" s="11" t="s">
        <v>188</v>
      </c>
      <c r="G6369" s="11" t="s">
        <v>1109</v>
      </c>
      <c r="H6369" s="13">
        <v>440</v>
      </c>
    </row>
    <row r="6370" spans="1:8" x14ac:dyDescent="0.25">
      <c r="A6370" s="10">
        <v>37134</v>
      </c>
      <c r="B6370" s="11" t="s">
        <v>8</v>
      </c>
      <c r="C6370" s="11" t="s">
        <v>463</v>
      </c>
      <c r="D6370" s="11" t="s">
        <v>464</v>
      </c>
      <c r="E6370" s="13" t="s">
        <v>13</v>
      </c>
      <c r="F6370" s="11" t="s">
        <v>71</v>
      </c>
      <c r="G6370" s="11" t="s">
        <v>200</v>
      </c>
      <c r="H6370" s="13">
        <v>940</v>
      </c>
    </row>
    <row r="6371" spans="1:8" x14ac:dyDescent="0.25">
      <c r="A6371" s="10">
        <v>37134</v>
      </c>
      <c r="B6371" s="11" t="s">
        <v>8</v>
      </c>
      <c r="C6371" s="11" t="s">
        <v>463</v>
      </c>
      <c r="D6371" s="11" t="s">
        <v>464</v>
      </c>
      <c r="E6371" s="13" t="s">
        <v>13</v>
      </c>
      <c r="F6371" s="11" t="s">
        <v>248</v>
      </c>
      <c r="G6371" s="11" t="s">
        <v>262</v>
      </c>
      <c r="H6371" s="13">
        <v>135</v>
      </c>
    </row>
    <row r="6372" spans="1:8" x14ac:dyDescent="0.25">
      <c r="A6372" s="10">
        <v>37134</v>
      </c>
      <c r="B6372" s="11" t="s">
        <v>97</v>
      </c>
      <c r="C6372" s="11" t="s">
        <v>98</v>
      </c>
      <c r="D6372" s="11" t="s">
        <v>239</v>
      </c>
      <c r="E6372" s="13" t="s">
        <v>188</v>
      </c>
      <c r="F6372" s="11" t="s">
        <v>188</v>
      </c>
      <c r="G6372" s="11" t="s">
        <v>602</v>
      </c>
      <c r="H6372" s="13">
        <v>142.69999999999999</v>
      </c>
    </row>
    <row r="6373" spans="1:8" x14ac:dyDescent="0.25">
      <c r="A6373" s="10">
        <v>37134</v>
      </c>
      <c r="B6373" s="11" t="s">
        <v>97</v>
      </c>
      <c r="C6373" s="11" t="s">
        <v>98</v>
      </c>
      <c r="D6373" s="11" t="s">
        <v>462</v>
      </c>
      <c r="E6373" s="13" t="s">
        <v>13</v>
      </c>
      <c r="F6373" s="11" t="s">
        <v>126</v>
      </c>
      <c r="G6373" s="11" t="s">
        <v>570</v>
      </c>
      <c r="H6373" s="13">
        <v>587.9</v>
      </c>
    </row>
    <row r="6374" spans="1:8" x14ac:dyDescent="0.25">
      <c r="A6374" s="10">
        <v>37134</v>
      </c>
      <c r="B6374" s="11" t="s">
        <v>97</v>
      </c>
      <c r="C6374" s="11" t="s">
        <v>98</v>
      </c>
      <c r="D6374" s="11" t="s">
        <v>1110</v>
      </c>
      <c r="E6374" s="13" t="s">
        <v>13</v>
      </c>
      <c r="F6374" s="11" t="s">
        <v>71</v>
      </c>
      <c r="G6374" s="11" t="s">
        <v>69</v>
      </c>
      <c r="H6374" s="13">
        <v>100</v>
      </c>
    </row>
    <row r="6375" spans="1:8" x14ac:dyDescent="0.25">
      <c r="A6375" s="10">
        <v>37134</v>
      </c>
      <c r="B6375" s="11" t="s">
        <v>97</v>
      </c>
      <c r="C6375" s="11" t="s">
        <v>98</v>
      </c>
      <c r="D6375" s="11" t="s">
        <v>99</v>
      </c>
      <c r="E6375" s="13" t="s">
        <v>13</v>
      </c>
      <c r="F6375" s="11" t="s">
        <v>71</v>
      </c>
      <c r="G6375" s="11" t="s">
        <v>230</v>
      </c>
      <c r="H6375" s="13">
        <v>597.4</v>
      </c>
    </row>
    <row r="6376" spans="1:8" x14ac:dyDescent="0.25">
      <c r="A6376" s="10">
        <v>37134</v>
      </c>
      <c r="B6376" s="11" t="s">
        <v>97</v>
      </c>
      <c r="C6376" s="11" t="s">
        <v>98</v>
      </c>
      <c r="D6376" s="11" t="s">
        <v>123</v>
      </c>
      <c r="E6376" s="13" t="s">
        <v>13</v>
      </c>
      <c r="F6376" s="11" t="s">
        <v>14</v>
      </c>
      <c r="G6376" s="11" t="s">
        <v>94</v>
      </c>
      <c r="H6376" s="13">
        <v>649.79999999999995</v>
      </c>
    </row>
    <row r="6377" spans="1:8" x14ac:dyDescent="0.25">
      <c r="A6377" s="10">
        <v>37134</v>
      </c>
      <c r="B6377" s="11" t="s">
        <v>97</v>
      </c>
      <c r="C6377" s="11" t="s">
        <v>98</v>
      </c>
      <c r="D6377" s="11" t="s">
        <v>1105</v>
      </c>
      <c r="E6377" s="13" t="s">
        <v>13</v>
      </c>
      <c r="F6377" s="11" t="s">
        <v>71</v>
      </c>
      <c r="G6377" s="11" t="s">
        <v>230</v>
      </c>
      <c r="H6377" s="13">
        <v>111.3</v>
      </c>
    </row>
    <row r="6378" spans="1:8" x14ac:dyDescent="0.25">
      <c r="A6378" s="10">
        <v>37134</v>
      </c>
      <c r="B6378" s="11" t="s">
        <v>97</v>
      </c>
      <c r="C6378" s="11" t="s">
        <v>67</v>
      </c>
      <c r="D6378" s="11" t="s">
        <v>500</v>
      </c>
      <c r="E6378" s="13" t="s">
        <v>13</v>
      </c>
      <c r="F6378" s="11" t="s">
        <v>19</v>
      </c>
      <c r="G6378" s="11" t="s">
        <v>574</v>
      </c>
      <c r="H6378" s="13">
        <v>100</v>
      </c>
    </row>
    <row r="6379" spans="1:8" x14ac:dyDescent="0.25">
      <c r="A6379" s="10">
        <v>37134</v>
      </c>
      <c r="B6379" s="11" t="s">
        <v>97</v>
      </c>
      <c r="C6379" s="11" t="s">
        <v>67</v>
      </c>
      <c r="D6379" s="11" t="s">
        <v>499</v>
      </c>
      <c r="E6379" s="13" t="s">
        <v>13</v>
      </c>
      <c r="F6379" s="11" t="s">
        <v>11</v>
      </c>
      <c r="G6379" s="11" t="s">
        <v>150</v>
      </c>
      <c r="H6379" s="13">
        <v>403.2</v>
      </c>
    </row>
    <row r="6380" spans="1:8" x14ac:dyDescent="0.25">
      <c r="A6380" s="10">
        <v>37134</v>
      </c>
      <c r="B6380" s="11" t="s">
        <v>97</v>
      </c>
      <c r="C6380" s="11" t="s">
        <v>67</v>
      </c>
      <c r="D6380" s="11" t="s">
        <v>499</v>
      </c>
      <c r="E6380" s="13" t="s">
        <v>13</v>
      </c>
      <c r="F6380" s="11" t="s">
        <v>11</v>
      </c>
      <c r="G6380" s="11" t="s">
        <v>576</v>
      </c>
      <c r="H6380" s="13">
        <v>391.6</v>
      </c>
    </row>
    <row r="6381" spans="1:8" x14ac:dyDescent="0.25">
      <c r="A6381" s="10">
        <v>37134</v>
      </c>
      <c r="B6381" s="11" t="s">
        <v>97</v>
      </c>
      <c r="C6381" s="11" t="s">
        <v>67</v>
      </c>
      <c r="D6381" s="11" t="s">
        <v>502</v>
      </c>
      <c r="E6381" s="13" t="s">
        <v>13</v>
      </c>
      <c r="F6381" s="11" t="s">
        <v>11</v>
      </c>
      <c r="G6381" s="11" t="s">
        <v>150</v>
      </c>
      <c r="H6381" s="13">
        <v>685</v>
      </c>
    </row>
    <row r="6382" spans="1:8" x14ac:dyDescent="0.25">
      <c r="A6382" s="10">
        <v>37134</v>
      </c>
      <c r="B6382" s="11" t="s">
        <v>97</v>
      </c>
      <c r="C6382" s="11" t="s">
        <v>130</v>
      </c>
      <c r="D6382" s="11" t="s">
        <v>288</v>
      </c>
      <c r="E6382" s="13" t="s">
        <v>13</v>
      </c>
      <c r="F6382" s="11" t="s">
        <v>11</v>
      </c>
      <c r="G6382" s="11" t="s">
        <v>576</v>
      </c>
      <c r="H6382" s="13">
        <v>616.70000000000005</v>
      </c>
    </row>
    <row r="6383" spans="1:8" x14ac:dyDescent="0.25">
      <c r="A6383" s="10">
        <v>37134</v>
      </c>
      <c r="B6383" s="11" t="s">
        <v>97</v>
      </c>
      <c r="C6383" s="11" t="s">
        <v>130</v>
      </c>
      <c r="D6383" s="11" t="s">
        <v>466</v>
      </c>
      <c r="E6383" s="13" t="s">
        <v>13</v>
      </c>
      <c r="F6383" s="11" t="s">
        <v>138</v>
      </c>
      <c r="G6383" s="11" t="s">
        <v>585</v>
      </c>
      <c r="H6383" s="13">
        <v>500</v>
      </c>
    </row>
    <row r="6384" spans="1:8" x14ac:dyDescent="0.25">
      <c r="A6384" s="10">
        <v>37134</v>
      </c>
      <c r="B6384" s="11" t="s">
        <v>97</v>
      </c>
      <c r="C6384" s="11" t="s">
        <v>192</v>
      </c>
      <c r="D6384" s="11" t="s">
        <v>193</v>
      </c>
      <c r="E6384" s="13" t="s">
        <v>13</v>
      </c>
      <c r="F6384" s="11" t="s">
        <v>11</v>
      </c>
      <c r="G6384" s="11" t="s">
        <v>150</v>
      </c>
      <c r="H6384" s="13">
        <v>175</v>
      </c>
    </row>
    <row r="6385" spans="1:8" x14ac:dyDescent="0.25">
      <c r="A6385" s="10">
        <v>37164</v>
      </c>
      <c r="B6385" s="11" t="s">
        <v>8</v>
      </c>
      <c r="C6385" s="11" t="s">
        <v>67</v>
      </c>
      <c r="D6385" s="11" t="s">
        <v>1107</v>
      </c>
      <c r="E6385" s="13" t="s">
        <v>13</v>
      </c>
      <c r="F6385" s="11" t="s">
        <v>138</v>
      </c>
      <c r="G6385" s="11" t="s">
        <v>139</v>
      </c>
      <c r="H6385" s="13">
        <v>170</v>
      </c>
    </row>
    <row r="6386" spans="1:8" x14ac:dyDescent="0.25">
      <c r="A6386" s="10">
        <v>37164</v>
      </c>
      <c r="B6386" s="11" t="s">
        <v>8</v>
      </c>
      <c r="C6386" s="11" t="s">
        <v>67</v>
      </c>
      <c r="D6386" s="11" t="s">
        <v>1107</v>
      </c>
      <c r="E6386" s="13" t="s">
        <v>13</v>
      </c>
      <c r="F6386" s="11" t="s">
        <v>11</v>
      </c>
      <c r="G6386" s="11" t="s">
        <v>576</v>
      </c>
      <c r="H6386" s="13">
        <v>147.5</v>
      </c>
    </row>
    <row r="6387" spans="1:8" x14ac:dyDescent="0.25">
      <c r="A6387" s="10">
        <v>37164</v>
      </c>
      <c r="B6387" s="11" t="s">
        <v>8</v>
      </c>
      <c r="C6387" s="11" t="s">
        <v>67</v>
      </c>
      <c r="D6387" s="11" t="s">
        <v>459</v>
      </c>
      <c r="E6387" s="13" t="s">
        <v>13</v>
      </c>
      <c r="F6387" s="11" t="s">
        <v>19</v>
      </c>
      <c r="G6387" s="11" t="s">
        <v>573</v>
      </c>
      <c r="H6387" s="13">
        <v>899.6</v>
      </c>
    </row>
    <row r="6388" spans="1:8" x14ac:dyDescent="0.25">
      <c r="A6388" s="10">
        <v>37164</v>
      </c>
      <c r="B6388" s="11" t="s">
        <v>8</v>
      </c>
      <c r="C6388" s="11" t="s">
        <v>67</v>
      </c>
      <c r="D6388" s="11" t="s">
        <v>455</v>
      </c>
      <c r="E6388" s="13" t="s">
        <v>13</v>
      </c>
      <c r="F6388" s="11" t="s">
        <v>571</v>
      </c>
      <c r="G6388" s="11" t="s">
        <v>364</v>
      </c>
      <c r="H6388" s="13">
        <v>105.3</v>
      </c>
    </row>
    <row r="6389" spans="1:8" x14ac:dyDescent="0.25">
      <c r="A6389" s="10">
        <v>37164</v>
      </c>
      <c r="B6389" s="11" t="s">
        <v>8</v>
      </c>
      <c r="C6389" s="11" t="s">
        <v>67</v>
      </c>
      <c r="D6389" s="11" t="s">
        <v>455</v>
      </c>
      <c r="E6389" s="13" t="s">
        <v>13</v>
      </c>
      <c r="F6389" s="11" t="s">
        <v>19</v>
      </c>
      <c r="G6389" s="11" t="s">
        <v>574</v>
      </c>
      <c r="H6389" s="13">
        <v>115</v>
      </c>
    </row>
    <row r="6390" spans="1:8" x14ac:dyDescent="0.25">
      <c r="A6390" s="10">
        <v>37164</v>
      </c>
      <c r="B6390" s="11" t="s">
        <v>8</v>
      </c>
      <c r="C6390" s="11" t="s">
        <v>67</v>
      </c>
      <c r="D6390" s="11" t="s">
        <v>455</v>
      </c>
      <c r="E6390" s="13" t="s">
        <v>13</v>
      </c>
      <c r="F6390" s="11" t="s">
        <v>126</v>
      </c>
      <c r="G6390" s="11" t="s">
        <v>570</v>
      </c>
      <c r="H6390" s="13">
        <v>140</v>
      </c>
    </row>
    <row r="6391" spans="1:8" x14ac:dyDescent="0.25">
      <c r="A6391" s="10">
        <v>37164</v>
      </c>
      <c r="B6391" s="11" t="s">
        <v>8</v>
      </c>
      <c r="C6391" s="11" t="s">
        <v>67</v>
      </c>
      <c r="D6391" s="11" t="s">
        <v>160</v>
      </c>
      <c r="E6391" s="13" t="s">
        <v>13</v>
      </c>
      <c r="F6391" s="11" t="s">
        <v>111</v>
      </c>
      <c r="G6391" s="11" t="s">
        <v>586</v>
      </c>
      <c r="H6391" s="13">
        <v>159.69999999999999</v>
      </c>
    </row>
    <row r="6392" spans="1:8" x14ac:dyDescent="0.25">
      <c r="A6392" s="10">
        <v>37164</v>
      </c>
      <c r="B6392" s="11" t="s">
        <v>8</v>
      </c>
      <c r="C6392" s="11" t="s">
        <v>67</v>
      </c>
      <c r="D6392" s="11" t="s">
        <v>1111</v>
      </c>
      <c r="E6392" s="13" t="s">
        <v>13</v>
      </c>
      <c r="F6392" s="11" t="s">
        <v>161</v>
      </c>
      <c r="G6392" s="11" t="s">
        <v>582</v>
      </c>
      <c r="H6392" s="13">
        <v>200</v>
      </c>
    </row>
    <row r="6393" spans="1:8" x14ac:dyDescent="0.25">
      <c r="A6393" s="10">
        <v>37164</v>
      </c>
      <c r="B6393" s="11" t="s">
        <v>8</v>
      </c>
      <c r="C6393" s="11" t="s">
        <v>67</v>
      </c>
      <c r="D6393" s="11" t="s">
        <v>456</v>
      </c>
      <c r="E6393" s="13" t="s">
        <v>13</v>
      </c>
      <c r="F6393" s="11" t="s">
        <v>11</v>
      </c>
      <c r="G6393" s="11" t="s">
        <v>150</v>
      </c>
      <c r="H6393" s="13">
        <v>962</v>
      </c>
    </row>
    <row r="6394" spans="1:8" x14ac:dyDescent="0.25">
      <c r="A6394" s="10">
        <v>37164</v>
      </c>
      <c r="B6394" s="11" t="s">
        <v>8</v>
      </c>
      <c r="C6394" s="11" t="s">
        <v>67</v>
      </c>
      <c r="D6394" s="11" t="s">
        <v>68</v>
      </c>
      <c r="E6394" s="13" t="s">
        <v>13</v>
      </c>
      <c r="F6394" s="11" t="s">
        <v>161</v>
      </c>
      <c r="G6394" s="11" t="s">
        <v>167</v>
      </c>
      <c r="H6394" s="13">
        <v>100</v>
      </c>
    </row>
    <row r="6395" spans="1:8" x14ac:dyDescent="0.25">
      <c r="A6395" s="10">
        <v>37164</v>
      </c>
      <c r="B6395" s="11" t="s">
        <v>8</v>
      </c>
      <c r="C6395" s="11" t="s">
        <v>67</v>
      </c>
      <c r="D6395" s="11" t="s">
        <v>68</v>
      </c>
      <c r="E6395" s="13" t="s">
        <v>13</v>
      </c>
      <c r="F6395" s="11" t="s">
        <v>19</v>
      </c>
      <c r="G6395" s="11" t="s">
        <v>573</v>
      </c>
      <c r="H6395" s="13">
        <v>4364</v>
      </c>
    </row>
    <row r="6396" spans="1:8" x14ac:dyDescent="0.25">
      <c r="A6396" s="10">
        <v>37164</v>
      </c>
      <c r="B6396" s="11" t="s">
        <v>8</v>
      </c>
      <c r="C6396" s="11" t="s">
        <v>67</v>
      </c>
      <c r="D6396" s="11" t="s">
        <v>68</v>
      </c>
      <c r="E6396" s="13" t="s">
        <v>13</v>
      </c>
      <c r="F6396" s="11" t="s">
        <v>34</v>
      </c>
      <c r="G6396" s="11" t="s">
        <v>36</v>
      </c>
      <c r="H6396" s="13">
        <v>350</v>
      </c>
    </row>
    <row r="6397" spans="1:8" x14ac:dyDescent="0.25">
      <c r="A6397" s="10">
        <v>37164</v>
      </c>
      <c r="B6397" s="11" t="s">
        <v>8</v>
      </c>
      <c r="C6397" s="11" t="s">
        <v>67</v>
      </c>
      <c r="D6397" s="11" t="s">
        <v>68</v>
      </c>
      <c r="E6397" s="13" t="s">
        <v>13</v>
      </c>
      <c r="F6397" s="11" t="s">
        <v>11</v>
      </c>
      <c r="G6397" s="11" t="s">
        <v>576</v>
      </c>
      <c r="H6397" s="13">
        <v>1005</v>
      </c>
    </row>
    <row r="6398" spans="1:8" x14ac:dyDescent="0.25">
      <c r="A6398" s="10">
        <v>37164</v>
      </c>
      <c r="B6398" s="11" t="s">
        <v>8</v>
      </c>
      <c r="C6398" s="11" t="s">
        <v>67</v>
      </c>
      <c r="D6398" s="11" t="s">
        <v>468</v>
      </c>
      <c r="E6398" s="13" t="s">
        <v>13</v>
      </c>
      <c r="F6398" s="11" t="s">
        <v>138</v>
      </c>
      <c r="G6398" s="11" t="s">
        <v>139</v>
      </c>
      <c r="H6398" s="13">
        <v>565</v>
      </c>
    </row>
    <row r="6399" spans="1:8" x14ac:dyDescent="0.25">
      <c r="A6399" s="10">
        <v>37164</v>
      </c>
      <c r="B6399" s="11" t="s">
        <v>8</v>
      </c>
      <c r="C6399" s="11" t="s">
        <v>67</v>
      </c>
      <c r="D6399" s="11" t="s">
        <v>1104</v>
      </c>
      <c r="E6399" s="13" t="s">
        <v>13</v>
      </c>
      <c r="F6399" s="11" t="s">
        <v>11</v>
      </c>
      <c r="G6399" s="11" t="s">
        <v>576</v>
      </c>
      <c r="H6399" s="13">
        <v>100</v>
      </c>
    </row>
    <row r="6400" spans="1:8" x14ac:dyDescent="0.25">
      <c r="A6400" s="10">
        <v>37164</v>
      </c>
      <c r="B6400" s="11" t="s">
        <v>8</v>
      </c>
      <c r="C6400" s="11" t="s">
        <v>67</v>
      </c>
      <c r="D6400" s="11" t="s">
        <v>457</v>
      </c>
      <c r="E6400" s="13" t="s">
        <v>13</v>
      </c>
      <c r="F6400" s="11" t="s">
        <v>126</v>
      </c>
      <c r="G6400" s="11" t="s">
        <v>570</v>
      </c>
      <c r="H6400" s="13">
        <v>175</v>
      </c>
    </row>
    <row r="6401" spans="1:8" x14ac:dyDescent="0.25">
      <c r="A6401" s="10">
        <v>37164</v>
      </c>
      <c r="B6401" s="11" t="s">
        <v>8</v>
      </c>
      <c r="C6401" s="11" t="s">
        <v>67</v>
      </c>
      <c r="D6401" s="11" t="s">
        <v>501</v>
      </c>
      <c r="E6401" s="13" t="s">
        <v>13</v>
      </c>
      <c r="F6401" s="11" t="s">
        <v>11</v>
      </c>
      <c r="G6401" s="11" t="s">
        <v>576</v>
      </c>
      <c r="H6401" s="13">
        <v>160</v>
      </c>
    </row>
    <row r="6402" spans="1:8" x14ac:dyDescent="0.25">
      <c r="A6402" s="10">
        <v>37164</v>
      </c>
      <c r="B6402" s="11" t="s">
        <v>8</v>
      </c>
      <c r="C6402" s="11" t="s">
        <v>67</v>
      </c>
      <c r="D6402" s="11" t="s">
        <v>328</v>
      </c>
      <c r="E6402" s="13" t="s">
        <v>13</v>
      </c>
      <c r="F6402" s="11" t="s">
        <v>71</v>
      </c>
      <c r="G6402" s="11" t="s">
        <v>69</v>
      </c>
      <c r="H6402" s="13">
        <v>689.4</v>
      </c>
    </row>
    <row r="6403" spans="1:8" x14ac:dyDescent="0.25">
      <c r="A6403" s="10">
        <v>37164</v>
      </c>
      <c r="B6403" s="11" t="s">
        <v>8</v>
      </c>
      <c r="C6403" s="11" t="s">
        <v>67</v>
      </c>
      <c r="D6403" s="11" t="s">
        <v>328</v>
      </c>
      <c r="E6403" s="13" t="s">
        <v>13</v>
      </c>
      <c r="F6403" s="11" t="s">
        <v>161</v>
      </c>
      <c r="G6403" s="11" t="s">
        <v>581</v>
      </c>
      <c r="H6403" s="13">
        <v>224</v>
      </c>
    </row>
    <row r="6404" spans="1:8" x14ac:dyDescent="0.25">
      <c r="A6404" s="10">
        <v>37164</v>
      </c>
      <c r="B6404" s="11" t="s">
        <v>8</v>
      </c>
      <c r="C6404" s="11" t="s">
        <v>67</v>
      </c>
      <c r="D6404" s="11" t="s">
        <v>328</v>
      </c>
      <c r="E6404" s="13" t="s">
        <v>13</v>
      </c>
      <c r="F6404" s="11" t="s">
        <v>161</v>
      </c>
      <c r="G6404" s="11" t="s">
        <v>167</v>
      </c>
      <c r="H6404" s="13">
        <v>500</v>
      </c>
    </row>
    <row r="6405" spans="1:8" x14ac:dyDescent="0.25">
      <c r="A6405" s="10">
        <v>37164</v>
      </c>
      <c r="B6405" s="11" t="s">
        <v>8</v>
      </c>
      <c r="C6405" s="11" t="s">
        <v>67</v>
      </c>
      <c r="D6405" s="11" t="s">
        <v>328</v>
      </c>
      <c r="E6405" s="13" t="s">
        <v>13</v>
      </c>
      <c r="F6405" s="11" t="s">
        <v>571</v>
      </c>
      <c r="G6405" s="11" t="s">
        <v>133</v>
      </c>
      <c r="H6405" s="13">
        <v>200</v>
      </c>
    </row>
    <row r="6406" spans="1:8" x14ac:dyDescent="0.25">
      <c r="A6406" s="10">
        <v>37164</v>
      </c>
      <c r="B6406" s="11" t="s">
        <v>8</v>
      </c>
      <c r="C6406" s="11" t="s">
        <v>67</v>
      </c>
      <c r="D6406" s="11" t="s">
        <v>328</v>
      </c>
      <c r="E6406" s="13" t="s">
        <v>13</v>
      </c>
      <c r="F6406" s="11" t="s">
        <v>571</v>
      </c>
      <c r="G6406" s="11" t="s">
        <v>572</v>
      </c>
      <c r="H6406" s="13">
        <v>322.89999999999998</v>
      </c>
    </row>
    <row r="6407" spans="1:8" x14ac:dyDescent="0.25">
      <c r="A6407" s="10">
        <v>37164</v>
      </c>
      <c r="B6407" s="11" t="s">
        <v>8</v>
      </c>
      <c r="C6407" s="11" t="s">
        <v>67</v>
      </c>
      <c r="D6407" s="11" t="s">
        <v>328</v>
      </c>
      <c r="E6407" s="13" t="s">
        <v>13</v>
      </c>
      <c r="F6407" s="11" t="s">
        <v>19</v>
      </c>
      <c r="G6407" s="11" t="s">
        <v>573</v>
      </c>
      <c r="H6407" s="13">
        <v>5343.7</v>
      </c>
    </row>
    <row r="6408" spans="1:8" x14ac:dyDescent="0.25">
      <c r="A6408" s="10">
        <v>37164</v>
      </c>
      <c r="B6408" s="11" t="s">
        <v>8</v>
      </c>
      <c r="C6408" s="11" t="s">
        <v>67</v>
      </c>
      <c r="D6408" s="11" t="s">
        <v>328</v>
      </c>
      <c r="E6408" s="13" t="s">
        <v>13</v>
      </c>
      <c r="F6408" s="11" t="s">
        <v>19</v>
      </c>
      <c r="G6408" s="11" t="s">
        <v>21</v>
      </c>
      <c r="H6408" s="13">
        <v>110</v>
      </c>
    </row>
    <row r="6409" spans="1:8" x14ac:dyDescent="0.25">
      <c r="A6409" s="10">
        <v>37164</v>
      </c>
      <c r="B6409" s="11" t="s">
        <v>8</v>
      </c>
      <c r="C6409" s="11" t="s">
        <v>67</v>
      </c>
      <c r="D6409" s="11" t="s">
        <v>328</v>
      </c>
      <c r="E6409" s="13" t="s">
        <v>13</v>
      </c>
      <c r="F6409" s="11" t="s">
        <v>591</v>
      </c>
      <c r="G6409" s="11" t="s">
        <v>608</v>
      </c>
      <c r="H6409" s="13">
        <v>225</v>
      </c>
    </row>
    <row r="6410" spans="1:8" x14ac:dyDescent="0.25">
      <c r="A6410" s="10">
        <v>37164</v>
      </c>
      <c r="B6410" s="11" t="s">
        <v>8</v>
      </c>
      <c r="C6410" s="11" t="s">
        <v>67</v>
      </c>
      <c r="D6410" s="11" t="s">
        <v>328</v>
      </c>
      <c r="E6410" s="13" t="s">
        <v>13</v>
      </c>
      <c r="F6410" s="11" t="s">
        <v>34</v>
      </c>
      <c r="G6410" s="11" t="s">
        <v>36</v>
      </c>
      <c r="H6410" s="13">
        <v>300</v>
      </c>
    </row>
    <row r="6411" spans="1:8" x14ac:dyDescent="0.25">
      <c r="A6411" s="10">
        <v>37164</v>
      </c>
      <c r="B6411" s="11" t="s">
        <v>8</v>
      </c>
      <c r="C6411" s="11" t="s">
        <v>67</v>
      </c>
      <c r="D6411" s="11" t="s">
        <v>328</v>
      </c>
      <c r="E6411" s="13" t="s">
        <v>13</v>
      </c>
      <c r="F6411" s="11" t="s">
        <v>14</v>
      </c>
      <c r="G6411" s="11" t="s">
        <v>597</v>
      </c>
      <c r="H6411" s="13">
        <v>170</v>
      </c>
    </row>
    <row r="6412" spans="1:8" x14ac:dyDescent="0.25">
      <c r="A6412" s="10">
        <v>37164</v>
      </c>
      <c r="B6412" s="11" t="s">
        <v>8</v>
      </c>
      <c r="C6412" s="11" t="s">
        <v>67</v>
      </c>
      <c r="D6412" s="11" t="s">
        <v>328</v>
      </c>
      <c r="E6412" s="13" t="s">
        <v>13</v>
      </c>
      <c r="F6412" s="11" t="s">
        <v>11</v>
      </c>
      <c r="G6412" s="11" t="s">
        <v>576</v>
      </c>
      <c r="H6412" s="13">
        <v>314</v>
      </c>
    </row>
    <row r="6413" spans="1:8" x14ac:dyDescent="0.25">
      <c r="A6413" s="10">
        <v>37164</v>
      </c>
      <c r="B6413" s="11" t="s">
        <v>8</v>
      </c>
      <c r="C6413" s="11" t="s">
        <v>67</v>
      </c>
      <c r="D6413" s="11" t="s">
        <v>328</v>
      </c>
      <c r="E6413" s="13" t="s">
        <v>13</v>
      </c>
      <c r="F6413" s="11" t="s">
        <v>126</v>
      </c>
      <c r="G6413" s="11" t="s">
        <v>570</v>
      </c>
      <c r="H6413" s="13">
        <v>175</v>
      </c>
    </row>
    <row r="6414" spans="1:8" x14ac:dyDescent="0.25">
      <c r="A6414" s="10">
        <v>37164</v>
      </c>
      <c r="B6414" s="11" t="s">
        <v>8</v>
      </c>
      <c r="C6414" s="11" t="s">
        <v>67</v>
      </c>
      <c r="D6414" s="11" t="s">
        <v>328</v>
      </c>
      <c r="E6414" s="13" t="s">
        <v>188</v>
      </c>
      <c r="F6414" s="11" t="s">
        <v>188</v>
      </c>
      <c r="G6414" s="11" t="s">
        <v>602</v>
      </c>
      <c r="H6414" s="13">
        <v>200</v>
      </c>
    </row>
    <row r="6415" spans="1:8" x14ac:dyDescent="0.25">
      <c r="A6415" s="10">
        <v>37164</v>
      </c>
      <c r="B6415" s="11" t="s">
        <v>8</v>
      </c>
      <c r="C6415" s="11" t="s">
        <v>9</v>
      </c>
      <c r="D6415" s="11" t="s">
        <v>251</v>
      </c>
      <c r="E6415" s="13" t="s">
        <v>13</v>
      </c>
      <c r="F6415" s="11" t="s">
        <v>11</v>
      </c>
      <c r="G6415" s="11" t="s">
        <v>576</v>
      </c>
      <c r="H6415" s="13">
        <v>426.6</v>
      </c>
    </row>
    <row r="6416" spans="1:8" x14ac:dyDescent="0.25">
      <c r="A6416" s="10">
        <v>37164</v>
      </c>
      <c r="B6416" s="11" t="s">
        <v>8</v>
      </c>
      <c r="C6416" s="11" t="s">
        <v>9</v>
      </c>
      <c r="D6416" s="11" t="s">
        <v>153</v>
      </c>
      <c r="E6416" s="13" t="s">
        <v>13</v>
      </c>
      <c r="F6416" s="11" t="s">
        <v>71</v>
      </c>
      <c r="G6416" s="11" t="s">
        <v>575</v>
      </c>
      <c r="H6416" s="13">
        <v>186.5</v>
      </c>
    </row>
    <row r="6417" spans="1:8" x14ac:dyDescent="0.25">
      <c r="A6417" s="10">
        <v>37164</v>
      </c>
      <c r="B6417" s="11" t="s">
        <v>8</v>
      </c>
      <c r="C6417" s="11" t="s">
        <v>9</v>
      </c>
      <c r="D6417" s="11" t="s">
        <v>153</v>
      </c>
      <c r="E6417" s="13" t="s">
        <v>13</v>
      </c>
      <c r="F6417" s="11" t="s">
        <v>71</v>
      </c>
      <c r="G6417" s="11" t="s">
        <v>69</v>
      </c>
      <c r="H6417" s="13">
        <v>430</v>
      </c>
    </row>
    <row r="6418" spans="1:8" x14ac:dyDescent="0.25">
      <c r="A6418" s="10">
        <v>37164</v>
      </c>
      <c r="B6418" s="11" t="s">
        <v>8</v>
      </c>
      <c r="C6418" s="11" t="s">
        <v>9</v>
      </c>
      <c r="D6418" s="11" t="s">
        <v>153</v>
      </c>
      <c r="E6418" s="13" t="s">
        <v>13</v>
      </c>
      <c r="F6418" s="11" t="s">
        <v>71</v>
      </c>
      <c r="G6418" s="11" t="s">
        <v>230</v>
      </c>
      <c r="H6418" s="13">
        <v>2459.9</v>
      </c>
    </row>
    <row r="6419" spans="1:8" x14ac:dyDescent="0.25">
      <c r="A6419" s="10">
        <v>37164</v>
      </c>
      <c r="B6419" s="11" t="s">
        <v>8</v>
      </c>
      <c r="C6419" s="11" t="s">
        <v>9</v>
      </c>
      <c r="D6419" s="11" t="s">
        <v>153</v>
      </c>
      <c r="E6419" s="13" t="s">
        <v>13</v>
      </c>
      <c r="F6419" s="11" t="s">
        <v>571</v>
      </c>
      <c r="G6419" s="11" t="s">
        <v>364</v>
      </c>
      <c r="H6419" s="13">
        <v>285</v>
      </c>
    </row>
    <row r="6420" spans="1:8" x14ac:dyDescent="0.25">
      <c r="A6420" s="10">
        <v>37164</v>
      </c>
      <c r="B6420" s="11" t="s">
        <v>8</v>
      </c>
      <c r="C6420" s="11" t="s">
        <v>9</v>
      </c>
      <c r="D6420" s="11" t="s">
        <v>153</v>
      </c>
      <c r="E6420" s="13" t="s">
        <v>13</v>
      </c>
      <c r="F6420" s="11" t="s">
        <v>138</v>
      </c>
      <c r="G6420" s="11" t="s">
        <v>205</v>
      </c>
      <c r="H6420" s="13">
        <v>142.69999999999999</v>
      </c>
    </row>
    <row r="6421" spans="1:8" x14ac:dyDescent="0.25">
      <c r="A6421" s="10">
        <v>37164</v>
      </c>
      <c r="B6421" s="11" t="s">
        <v>8</v>
      </c>
      <c r="C6421" s="11" t="s">
        <v>9</v>
      </c>
      <c r="D6421" s="11" t="s">
        <v>153</v>
      </c>
      <c r="E6421" s="13" t="s">
        <v>13</v>
      </c>
      <c r="F6421" s="11" t="s">
        <v>248</v>
      </c>
      <c r="G6421" s="11" t="s">
        <v>588</v>
      </c>
      <c r="H6421" s="13">
        <v>200</v>
      </c>
    </row>
    <row r="6422" spans="1:8" x14ac:dyDescent="0.25">
      <c r="A6422" s="10">
        <v>37164</v>
      </c>
      <c r="B6422" s="11" t="s">
        <v>8</v>
      </c>
      <c r="C6422" s="11" t="s">
        <v>9</v>
      </c>
      <c r="D6422" s="11" t="s">
        <v>153</v>
      </c>
      <c r="E6422" s="13" t="s">
        <v>13</v>
      </c>
      <c r="F6422" s="11" t="s">
        <v>248</v>
      </c>
      <c r="G6422" s="11" t="s">
        <v>43</v>
      </c>
      <c r="H6422" s="13">
        <v>300</v>
      </c>
    </row>
    <row r="6423" spans="1:8" x14ac:dyDescent="0.25">
      <c r="A6423" s="10">
        <v>37164</v>
      </c>
      <c r="B6423" s="11" t="s">
        <v>8</v>
      </c>
      <c r="C6423" s="11" t="s">
        <v>9</v>
      </c>
      <c r="D6423" s="11" t="s">
        <v>153</v>
      </c>
      <c r="E6423" s="13" t="s">
        <v>13</v>
      </c>
      <c r="F6423" s="11" t="s">
        <v>19</v>
      </c>
      <c r="G6423" s="11" t="s">
        <v>589</v>
      </c>
      <c r="H6423" s="13">
        <v>200</v>
      </c>
    </row>
    <row r="6424" spans="1:8" x14ac:dyDescent="0.25">
      <c r="A6424" s="10">
        <v>37164</v>
      </c>
      <c r="B6424" s="11" t="s">
        <v>8</v>
      </c>
      <c r="C6424" s="11" t="s">
        <v>9</v>
      </c>
      <c r="D6424" s="11" t="s">
        <v>153</v>
      </c>
      <c r="E6424" s="13" t="s">
        <v>13</v>
      </c>
      <c r="F6424" s="11" t="s">
        <v>19</v>
      </c>
      <c r="G6424" s="11" t="s">
        <v>573</v>
      </c>
      <c r="H6424" s="13">
        <v>868</v>
      </c>
    </row>
    <row r="6425" spans="1:8" x14ac:dyDescent="0.25">
      <c r="A6425" s="10">
        <v>37164</v>
      </c>
      <c r="B6425" s="11" t="s">
        <v>8</v>
      </c>
      <c r="C6425" s="11" t="s">
        <v>9</v>
      </c>
      <c r="D6425" s="11" t="s">
        <v>153</v>
      </c>
      <c r="E6425" s="13" t="s">
        <v>13</v>
      </c>
      <c r="F6425" s="11" t="s">
        <v>591</v>
      </c>
      <c r="G6425" s="11" t="s">
        <v>592</v>
      </c>
      <c r="H6425" s="13">
        <v>167.5</v>
      </c>
    </row>
    <row r="6426" spans="1:8" x14ac:dyDescent="0.25">
      <c r="A6426" s="10">
        <v>37164</v>
      </c>
      <c r="B6426" s="11" t="s">
        <v>8</v>
      </c>
      <c r="C6426" s="11" t="s">
        <v>9</v>
      </c>
      <c r="D6426" s="11" t="s">
        <v>153</v>
      </c>
      <c r="E6426" s="13" t="s">
        <v>13</v>
      </c>
      <c r="F6426" s="11" t="s">
        <v>42</v>
      </c>
      <c r="G6426" s="11" t="s">
        <v>595</v>
      </c>
      <c r="H6426" s="13">
        <v>135</v>
      </c>
    </row>
    <row r="6427" spans="1:8" x14ac:dyDescent="0.25">
      <c r="A6427" s="10">
        <v>37164</v>
      </c>
      <c r="B6427" s="11" t="s">
        <v>8</v>
      </c>
      <c r="C6427" s="11" t="s">
        <v>9</v>
      </c>
      <c r="D6427" s="11" t="s">
        <v>153</v>
      </c>
      <c r="E6427" s="13" t="s">
        <v>13</v>
      </c>
      <c r="F6427" s="11" t="s">
        <v>14</v>
      </c>
      <c r="G6427" s="11" t="s">
        <v>94</v>
      </c>
      <c r="H6427" s="13">
        <v>330</v>
      </c>
    </row>
    <row r="6428" spans="1:8" x14ac:dyDescent="0.25">
      <c r="A6428" s="10">
        <v>37164</v>
      </c>
      <c r="B6428" s="11" t="s">
        <v>8</v>
      </c>
      <c r="C6428" s="11" t="s">
        <v>9</v>
      </c>
      <c r="D6428" s="11" t="s">
        <v>153</v>
      </c>
      <c r="E6428" s="13" t="s">
        <v>13</v>
      </c>
      <c r="F6428" s="11" t="s">
        <v>14</v>
      </c>
      <c r="G6428" s="11" t="s">
        <v>597</v>
      </c>
      <c r="H6428" s="13">
        <v>149</v>
      </c>
    </row>
    <row r="6429" spans="1:8" x14ac:dyDescent="0.25">
      <c r="A6429" s="10">
        <v>37164</v>
      </c>
      <c r="B6429" s="11" t="s">
        <v>8</v>
      </c>
      <c r="C6429" s="11" t="s">
        <v>9</v>
      </c>
      <c r="D6429" s="11" t="s">
        <v>153</v>
      </c>
      <c r="E6429" s="13" t="s">
        <v>13</v>
      </c>
      <c r="F6429" s="11" t="s">
        <v>11</v>
      </c>
      <c r="G6429" s="11" t="s">
        <v>150</v>
      </c>
      <c r="H6429" s="13">
        <v>2658.4</v>
      </c>
    </row>
    <row r="6430" spans="1:8" x14ac:dyDescent="0.25">
      <c r="A6430" s="10">
        <v>37164</v>
      </c>
      <c r="B6430" s="11" t="s">
        <v>8</v>
      </c>
      <c r="C6430" s="11" t="s">
        <v>9</v>
      </c>
      <c r="D6430" s="11" t="s">
        <v>153</v>
      </c>
      <c r="E6430" s="13" t="s">
        <v>13</v>
      </c>
      <c r="F6430" s="11" t="s">
        <v>11</v>
      </c>
      <c r="G6430" s="11" t="s">
        <v>576</v>
      </c>
      <c r="H6430" s="13">
        <v>2576</v>
      </c>
    </row>
    <row r="6431" spans="1:8" x14ac:dyDescent="0.25">
      <c r="A6431" s="10">
        <v>37164</v>
      </c>
      <c r="B6431" s="11" t="s">
        <v>8</v>
      </c>
      <c r="C6431" s="11" t="s">
        <v>9</v>
      </c>
      <c r="D6431" s="11" t="s">
        <v>153</v>
      </c>
      <c r="E6431" s="13" t="s">
        <v>13</v>
      </c>
      <c r="F6431" s="11" t="s">
        <v>126</v>
      </c>
      <c r="G6431" s="11" t="s">
        <v>599</v>
      </c>
      <c r="H6431" s="13">
        <v>299.39999999999998</v>
      </c>
    </row>
    <row r="6432" spans="1:8" x14ac:dyDescent="0.25">
      <c r="A6432" s="10">
        <v>37164</v>
      </c>
      <c r="B6432" s="11" t="s">
        <v>8</v>
      </c>
      <c r="C6432" s="11" t="s">
        <v>9</v>
      </c>
      <c r="D6432" s="11" t="s">
        <v>10</v>
      </c>
      <c r="E6432" s="13" t="s">
        <v>89</v>
      </c>
      <c r="F6432" s="11" t="s">
        <v>90</v>
      </c>
      <c r="G6432" s="11" t="s">
        <v>90</v>
      </c>
      <c r="H6432" s="13">
        <v>2557.3000000000002</v>
      </c>
    </row>
    <row r="6433" spans="1:8" x14ac:dyDescent="0.25">
      <c r="A6433" s="10">
        <v>37164</v>
      </c>
      <c r="B6433" s="11" t="s">
        <v>8</v>
      </c>
      <c r="C6433" s="11" t="s">
        <v>9</v>
      </c>
      <c r="D6433" s="11" t="s">
        <v>10</v>
      </c>
      <c r="E6433" s="13" t="s">
        <v>89</v>
      </c>
      <c r="F6433" s="11" t="s">
        <v>102</v>
      </c>
      <c r="G6433" s="11" t="s">
        <v>106</v>
      </c>
      <c r="H6433" s="13">
        <v>3464.2</v>
      </c>
    </row>
    <row r="6434" spans="1:8" x14ac:dyDescent="0.25">
      <c r="A6434" s="10">
        <v>37164</v>
      </c>
      <c r="B6434" s="11" t="s">
        <v>8</v>
      </c>
      <c r="C6434" s="11" t="s">
        <v>9</v>
      </c>
      <c r="D6434" s="11" t="s">
        <v>10</v>
      </c>
      <c r="E6434" s="13" t="s">
        <v>89</v>
      </c>
      <c r="F6434" s="11" t="s">
        <v>102</v>
      </c>
      <c r="G6434" s="11" t="s">
        <v>103</v>
      </c>
      <c r="H6434" s="13">
        <v>2904.8</v>
      </c>
    </row>
    <row r="6435" spans="1:8" x14ac:dyDescent="0.25">
      <c r="A6435" s="10">
        <v>37164</v>
      </c>
      <c r="B6435" s="11" t="s">
        <v>8</v>
      </c>
      <c r="C6435" s="11" t="s">
        <v>9</v>
      </c>
      <c r="D6435" s="11" t="s">
        <v>10</v>
      </c>
      <c r="E6435" s="13" t="s">
        <v>89</v>
      </c>
      <c r="F6435" s="11" t="s">
        <v>577</v>
      </c>
      <c r="G6435" s="11" t="s">
        <v>1106</v>
      </c>
      <c r="H6435" s="13">
        <v>548</v>
      </c>
    </row>
    <row r="6436" spans="1:8" x14ac:dyDescent="0.25">
      <c r="A6436" s="10">
        <v>37164</v>
      </c>
      <c r="B6436" s="11" t="s">
        <v>8</v>
      </c>
      <c r="C6436" s="11" t="s">
        <v>9</v>
      </c>
      <c r="D6436" s="11" t="s">
        <v>10</v>
      </c>
      <c r="E6436" s="13" t="s">
        <v>89</v>
      </c>
      <c r="F6436" s="11" t="s">
        <v>577</v>
      </c>
      <c r="G6436" s="11" t="s">
        <v>578</v>
      </c>
      <c r="H6436" s="13">
        <v>2688</v>
      </c>
    </row>
    <row r="6437" spans="1:8" x14ac:dyDescent="0.25">
      <c r="A6437" s="10">
        <v>37164</v>
      </c>
      <c r="B6437" s="11" t="s">
        <v>8</v>
      </c>
      <c r="C6437" s="11" t="s">
        <v>9</v>
      </c>
      <c r="D6437" s="11" t="s">
        <v>10</v>
      </c>
      <c r="E6437" s="13" t="s">
        <v>89</v>
      </c>
      <c r="F6437" s="11" t="s">
        <v>577</v>
      </c>
      <c r="G6437" s="11" t="s">
        <v>569</v>
      </c>
      <c r="H6437" s="13">
        <v>100</v>
      </c>
    </row>
    <row r="6438" spans="1:8" x14ac:dyDescent="0.25">
      <c r="A6438" s="10">
        <v>37164</v>
      </c>
      <c r="B6438" s="11" t="s">
        <v>8</v>
      </c>
      <c r="C6438" s="11" t="s">
        <v>9</v>
      </c>
      <c r="D6438" s="11" t="s">
        <v>10</v>
      </c>
      <c r="E6438" s="13" t="s">
        <v>13</v>
      </c>
      <c r="F6438" s="11" t="s">
        <v>29</v>
      </c>
      <c r="G6438" s="11" t="s">
        <v>30</v>
      </c>
      <c r="H6438" s="13">
        <v>8585.7999999999993</v>
      </c>
    </row>
    <row r="6439" spans="1:8" x14ac:dyDescent="0.25">
      <c r="A6439" s="10">
        <v>37164</v>
      </c>
      <c r="B6439" s="11" t="s">
        <v>8</v>
      </c>
      <c r="C6439" s="11" t="s">
        <v>9</v>
      </c>
      <c r="D6439" s="11" t="s">
        <v>10</v>
      </c>
      <c r="E6439" s="13" t="s">
        <v>13</v>
      </c>
      <c r="F6439" s="11" t="s">
        <v>29</v>
      </c>
      <c r="G6439" s="11" t="s">
        <v>607</v>
      </c>
      <c r="H6439" s="13">
        <v>725</v>
      </c>
    </row>
    <row r="6440" spans="1:8" x14ac:dyDescent="0.25">
      <c r="A6440" s="10">
        <v>37164</v>
      </c>
      <c r="B6440" s="11" t="s">
        <v>8</v>
      </c>
      <c r="C6440" s="11" t="s">
        <v>9</v>
      </c>
      <c r="D6440" s="11" t="s">
        <v>10</v>
      </c>
      <c r="E6440" s="13" t="s">
        <v>13</v>
      </c>
      <c r="F6440" s="11" t="s">
        <v>71</v>
      </c>
      <c r="G6440" s="11" t="s">
        <v>580</v>
      </c>
      <c r="H6440" s="13">
        <v>6499</v>
      </c>
    </row>
    <row r="6441" spans="1:8" x14ac:dyDescent="0.25">
      <c r="A6441" s="10">
        <v>37164</v>
      </c>
      <c r="B6441" s="11" t="s">
        <v>8</v>
      </c>
      <c r="C6441" s="11" t="s">
        <v>9</v>
      </c>
      <c r="D6441" s="11" t="s">
        <v>10</v>
      </c>
      <c r="E6441" s="13" t="s">
        <v>13</v>
      </c>
      <c r="F6441" s="11" t="s">
        <v>71</v>
      </c>
      <c r="G6441" s="11" t="s">
        <v>575</v>
      </c>
      <c r="H6441" s="13">
        <v>4095</v>
      </c>
    </row>
    <row r="6442" spans="1:8" x14ac:dyDescent="0.25">
      <c r="A6442" s="10">
        <v>37164</v>
      </c>
      <c r="B6442" s="11" t="s">
        <v>8</v>
      </c>
      <c r="C6442" s="11" t="s">
        <v>9</v>
      </c>
      <c r="D6442" s="11" t="s">
        <v>10</v>
      </c>
      <c r="E6442" s="13" t="s">
        <v>13</v>
      </c>
      <c r="F6442" s="11" t="s">
        <v>71</v>
      </c>
      <c r="G6442" s="11" t="s">
        <v>69</v>
      </c>
      <c r="H6442" s="13">
        <v>10919.2</v>
      </c>
    </row>
    <row r="6443" spans="1:8" x14ac:dyDescent="0.25">
      <c r="A6443" s="10">
        <v>37164</v>
      </c>
      <c r="B6443" s="11" t="s">
        <v>8</v>
      </c>
      <c r="C6443" s="11" t="s">
        <v>9</v>
      </c>
      <c r="D6443" s="11" t="s">
        <v>10</v>
      </c>
      <c r="E6443" s="13" t="s">
        <v>13</v>
      </c>
      <c r="F6443" s="11" t="s">
        <v>71</v>
      </c>
      <c r="G6443" s="11" t="s">
        <v>230</v>
      </c>
      <c r="H6443" s="13">
        <v>6247.4</v>
      </c>
    </row>
    <row r="6444" spans="1:8" x14ac:dyDescent="0.25">
      <c r="A6444" s="10">
        <v>37164</v>
      </c>
      <c r="B6444" s="11" t="s">
        <v>8</v>
      </c>
      <c r="C6444" s="11" t="s">
        <v>9</v>
      </c>
      <c r="D6444" s="11" t="s">
        <v>10</v>
      </c>
      <c r="E6444" s="13" t="s">
        <v>13</v>
      </c>
      <c r="F6444" s="11" t="s">
        <v>71</v>
      </c>
      <c r="G6444" s="11" t="s">
        <v>200</v>
      </c>
      <c r="H6444" s="13">
        <v>4158.8</v>
      </c>
    </row>
    <row r="6445" spans="1:8" x14ac:dyDescent="0.25">
      <c r="A6445" s="10">
        <v>37164</v>
      </c>
      <c r="B6445" s="11" t="s">
        <v>8</v>
      </c>
      <c r="C6445" s="11" t="s">
        <v>9</v>
      </c>
      <c r="D6445" s="11" t="s">
        <v>10</v>
      </c>
      <c r="E6445" s="13" t="s">
        <v>13</v>
      </c>
      <c r="F6445" s="11" t="s">
        <v>71</v>
      </c>
      <c r="G6445" s="11" t="s">
        <v>117</v>
      </c>
      <c r="H6445" s="13">
        <v>3244</v>
      </c>
    </row>
    <row r="6446" spans="1:8" x14ac:dyDescent="0.25">
      <c r="A6446" s="10">
        <v>37164</v>
      </c>
      <c r="B6446" s="11" t="s">
        <v>8</v>
      </c>
      <c r="C6446" s="11" t="s">
        <v>9</v>
      </c>
      <c r="D6446" s="11" t="s">
        <v>10</v>
      </c>
      <c r="E6446" s="13" t="s">
        <v>13</v>
      </c>
      <c r="F6446" s="11" t="s">
        <v>161</v>
      </c>
      <c r="G6446" s="11" t="s">
        <v>581</v>
      </c>
      <c r="H6446" s="13">
        <v>3160</v>
      </c>
    </row>
    <row r="6447" spans="1:8" x14ac:dyDescent="0.25">
      <c r="A6447" s="10">
        <v>37164</v>
      </c>
      <c r="B6447" s="11" t="s">
        <v>8</v>
      </c>
      <c r="C6447" s="11" t="s">
        <v>9</v>
      </c>
      <c r="D6447" s="11" t="s">
        <v>10</v>
      </c>
      <c r="E6447" s="13" t="s">
        <v>13</v>
      </c>
      <c r="F6447" s="11" t="s">
        <v>161</v>
      </c>
      <c r="G6447" s="11" t="s">
        <v>162</v>
      </c>
      <c r="H6447" s="13">
        <v>2367.1999999999998</v>
      </c>
    </row>
    <row r="6448" spans="1:8" x14ac:dyDescent="0.25">
      <c r="A6448" s="10">
        <v>37164</v>
      </c>
      <c r="B6448" s="11" t="s">
        <v>8</v>
      </c>
      <c r="C6448" s="11" t="s">
        <v>9</v>
      </c>
      <c r="D6448" s="11" t="s">
        <v>10</v>
      </c>
      <c r="E6448" s="13" t="s">
        <v>13</v>
      </c>
      <c r="F6448" s="11" t="s">
        <v>161</v>
      </c>
      <c r="G6448" s="11" t="s">
        <v>582</v>
      </c>
      <c r="H6448" s="13">
        <v>3372.3</v>
      </c>
    </row>
    <row r="6449" spans="1:8" x14ac:dyDescent="0.25">
      <c r="A6449" s="10">
        <v>37164</v>
      </c>
      <c r="B6449" s="11" t="s">
        <v>8</v>
      </c>
      <c r="C6449" s="11" t="s">
        <v>9</v>
      </c>
      <c r="D6449" s="11" t="s">
        <v>10</v>
      </c>
      <c r="E6449" s="13" t="s">
        <v>13</v>
      </c>
      <c r="F6449" s="11" t="s">
        <v>161</v>
      </c>
      <c r="G6449" s="11" t="s">
        <v>167</v>
      </c>
      <c r="H6449" s="13">
        <v>6479.6</v>
      </c>
    </row>
    <row r="6450" spans="1:8" x14ac:dyDescent="0.25">
      <c r="A6450" s="10">
        <v>37164</v>
      </c>
      <c r="B6450" s="11" t="s">
        <v>8</v>
      </c>
      <c r="C6450" s="11" t="s">
        <v>9</v>
      </c>
      <c r="D6450" s="11" t="s">
        <v>10</v>
      </c>
      <c r="E6450" s="13" t="s">
        <v>13</v>
      </c>
      <c r="F6450" s="11" t="s">
        <v>571</v>
      </c>
      <c r="G6450" s="11" t="s">
        <v>364</v>
      </c>
      <c r="H6450" s="13">
        <v>730</v>
      </c>
    </row>
    <row r="6451" spans="1:8" x14ac:dyDescent="0.25">
      <c r="A6451" s="10">
        <v>37164</v>
      </c>
      <c r="B6451" s="11" t="s">
        <v>8</v>
      </c>
      <c r="C6451" s="11" t="s">
        <v>9</v>
      </c>
      <c r="D6451" s="11" t="s">
        <v>10</v>
      </c>
      <c r="E6451" s="13" t="s">
        <v>13</v>
      </c>
      <c r="F6451" s="11" t="s">
        <v>571</v>
      </c>
      <c r="G6451" s="11" t="s">
        <v>133</v>
      </c>
      <c r="H6451" s="13">
        <v>4956.8</v>
      </c>
    </row>
    <row r="6452" spans="1:8" x14ac:dyDescent="0.25">
      <c r="A6452" s="10">
        <v>37164</v>
      </c>
      <c r="B6452" s="11" t="s">
        <v>8</v>
      </c>
      <c r="C6452" s="11" t="s">
        <v>9</v>
      </c>
      <c r="D6452" s="11" t="s">
        <v>10</v>
      </c>
      <c r="E6452" s="13" t="s">
        <v>13</v>
      </c>
      <c r="F6452" s="11" t="s">
        <v>571</v>
      </c>
      <c r="G6452" s="11" t="s">
        <v>572</v>
      </c>
      <c r="H6452" s="13">
        <v>7190.5</v>
      </c>
    </row>
    <row r="6453" spans="1:8" x14ac:dyDescent="0.25">
      <c r="A6453" s="10">
        <v>37164</v>
      </c>
      <c r="B6453" s="11" t="s">
        <v>8</v>
      </c>
      <c r="C6453" s="11" t="s">
        <v>9</v>
      </c>
      <c r="D6453" s="11" t="s">
        <v>10</v>
      </c>
      <c r="E6453" s="13" t="s">
        <v>13</v>
      </c>
      <c r="F6453" s="11" t="s">
        <v>571</v>
      </c>
      <c r="G6453" s="11" t="s">
        <v>1108</v>
      </c>
      <c r="H6453" s="13">
        <v>125</v>
      </c>
    </row>
    <row r="6454" spans="1:8" x14ac:dyDescent="0.25">
      <c r="A6454" s="10">
        <v>37164</v>
      </c>
      <c r="B6454" s="11" t="s">
        <v>8</v>
      </c>
      <c r="C6454" s="11" t="s">
        <v>9</v>
      </c>
      <c r="D6454" s="11" t="s">
        <v>10</v>
      </c>
      <c r="E6454" s="13" t="s">
        <v>13</v>
      </c>
      <c r="F6454" s="11" t="s">
        <v>138</v>
      </c>
      <c r="G6454" s="11" t="s">
        <v>205</v>
      </c>
      <c r="H6454" s="13">
        <v>7839</v>
      </c>
    </row>
    <row r="6455" spans="1:8" x14ac:dyDescent="0.25">
      <c r="A6455" s="10">
        <v>37164</v>
      </c>
      <c r="B6455" s="11" t="s">
        <v>8</v>
      </c>
      <c r="C6455" s="11" t="s">
        <v>9</v>
      </c>
      <c r="D6455" s="11" t="s">
        <v>10</v>
      </c>
      <c r="E6455" s="13" t="s">
        <v>13</v>
      </c>
      <c r="F6455" s="11" t="s">
        <v>138</v>
      </c>
      <c r="G6455" s="11" t="s">
        <v>583</v>
      </c>
      <c r="H6455" s="13">
        <v>625</v>
      </c>
    </row>
    <row r="6456" spans="1:8" x14ac:dyDescent="0.25">
      <c r="A6456" s="10">
        <v>37164</v>
      </c>
      <c r="B6456" s="11" t="s">
        <v>8</v>
      </c>
      <c r="C6456" s="11" t="s">
        <v>9</v>
      </c>
      <c r="D6456" s="11" t="s">
        <v>10</v>
      </c>
      <c r="E6456" s="13" t="s">
        <v>13</v>
      </c>
      <c r="F6456" s="11" t="s">
        <v>138</v>
      </c>
      <c r="G6456" s="11" t="s">
        <v>139</v>
      </c>
      <c r="H6456" s="13">
        <v>2429.8000000000002</v>
      </c>
    </row>
    <row r="6457" spans="1:8" x14ac:dyDescent="0.25">
      <c r="A6457" s="10">
        <v>37164</v>
      </c>
      <c r="B6457" s="11" t="s">
        <v>8</v>
      </c>
      <c r="C6457" s="11" t="s">
        <v>9</v>
      </c>
      <c r="D6457" s="11" t="s">
        <v>10</v>
      </c>
      <c r="E6457" s="13" t="s">
        <v>13</v>
      </c>
      <c r="F6457" s="11" t="s">
        <v>138</v>
      </c>
      <c r="G6457" s="11" t="s">
        <v>585</v>
      </c>
      <c r="H6457" s="13">
        <v>2020.5</v>
      </c>
    </row>
    <row r="6458" spans="1:8" x14ac:dyDescent="0.25">
      <c r="A6458" s="10">
        <v>37164</v>
      </c>
      <c r="B6458" s="11" t="s">
        <v>8</v>
      </c>
      <c r="C6458" s="11" t="s">
        <v>9</v>
      </c>
      <c r="D6458" s="11" t="s">
        <v>10</v>
      </c>
      <c r="E6458" s="13" t="s">
        <v>13</v>
      </c>
      <c r="F6458" s="11" t="s">
        <v>111</v>
      </c>
      <c r="G6458" s="11" t="s">
        <v>112</v>
      </c>
      <c r="H6458" s="13">
        <v>14346.5</v>
      </c>
    </row>
    <row r="6459" spans="1:8" x14ac:dyDescent="0.25">
      <c r="A6459" s="10">
        <v>37164</v>
      </c>
      <c r="B6459" s="11" t="s">
        <v>8</v>
      </c>
      <c r="C6459" s="11" t="s">
        <v>9</v>
      </c>
      <c r="D6459" s="11" t="s">
        <v>10</v>
      </c>
      <c r="E6459" s="13" t="s">
        <v>13</v>
      </c>
      <c r="F6459" s="11" t="s">
        <v>111</v>
      </c>
      <c r="G6459" s="11" t="s">
        <v>267</v>
      </c>
      <c r="H6459" s="13">
        <v>3692.5</v>
      </c>
    </row>
    <row r="6460" spans="1:8" x14ac:dyDescent="0.25">
      <c r="A6460" s="10">
        <v>37164</v>
      </c>
      <c r="B6460" s="11" t="s">
        <v>8</v>
      </c>
      <c r="C6460" s="11" t="s">
        <v>9</v>
      </c>
      <c r="D6460" s="11" t="s">
        <v>10</v>
      </c>
      <c r="E6460" s="13" t="s">
        <v>13</v>
      </c>
      <c r="F6460" s="11" t="s">
        <v>111</v>
      </c>
      <c r="G6460" s="11" t="s">
        <v>614</v>
      </c>
      <c r="H6460" s="13">
        <v>100</v>
      </c>
    </row>
    <row r="6461" spans="1:8" x14ac:dyDescent="0.25">
      <c r="A6461" s="10">
        <v>37164</v>
      </c>
      <c r="B6461" s="11" t="s">
        <v>8</v>
      </c>
      <c r="C6461" s="11" t="s">
        <v>9</v>
      </c>
      <c r="D6461" s="11" t="s">
        <v>10</v>
      </c>
      <c r="E6461" s="13" t="s">
        <v>13</v>
      </c>
      <c r="F6461" s="11" t="s">
        <v>111</v>
      </c>
      <c r="G6461" s="11" t="s">
        <v>356</v>
      </c>
      <c r="H6461" s="13">
        <v>1708.9</v>
      </c>
    </row>
    <row r="6462" spans="1:8" x14ac:dyDescent="0.25">
      <c r="A6462" s="10">
        <v>37164</v>
      </c>
      <c r="B6462" s="11" t="s">
        <v>8</v>
      </c>
      <c r="C6462" s="11" t="s">
        <v>9</v>
      </c>
      <c r="D6462" s="11" t="s">
        <v>10</v>
      </c>
      <c r="E6462" s="13" t="s">
        <v>13</v>
      </c>
      <c r="F6462" s="11" t="s">
        <v>111</v>
      </c>
      <c r="G6462" s="11" t="s">
        <v>586</v>
      </c>
      <c r="H6462" s="13">
        <v>300</v>
      </c>
    </row>
    <row r="6463" spans="1:8" x14ac:dyDescent="0.25">
      <c r="A6463" s="10">
        <v>37164</v>
      </c>
      <c r="B6463" s="11" t="s">
        <v>8</v>
      </c>
      <c r="C6463" s="11" t="s">
        <v>9</v>
      </c>
      <c r="D6463" s="11" t="s">
        <v>10</v>
      </c>
      <c r="E6463" s="13" t="s">
        <v>13</v>
      </c>
      <c r="F6463" s="11" t="s">
        <v>248</v>
      </c>
      <c r="G6463" s="11" t="s">
        <v>262</v>
      </c>
      <c r="H6463" s="13">
        <v>15532.6</v>
      </c>
    </row>
    <row r="6464" spans="1:8" x14ac:dyDescent="0.25">
      <c r="A6464" s="10">
        <v>37164</v>
      </c>
      <c r="B6464" s="11" t="s">
        <v>8</v>
      </c>
      <c r="C6464" s="11" t="s">
        <v>9</v>
      </c>
      <c r="D6464" s="11" t="s">
        <v>10</v>
      </c>
      <c r="E6464" s="13" t="s">
        <v>13</v>
      </c>
      <c r="F6464" s="11" t="s">
        <v>248</v>
      </c>
      <c r="G6464" s="11" t="s">
        <v>587</v>
      </c>
      <c r="H6464" s="13">
        <v>6235.8</v>
      </c>
    </row>
    <row r="6465" spans="1:8" x14ac:dyDescent="0.25">
      <c r="A6465" s="10">
        <v>37164</v>
      </c>
      <c r="B6465" s="11" t="s">
        <v>8</v>
      </c>
      <c r="C6465" s="11" t="s">
        <v>9</v>
      </c>
      <c r="D6465" s="11" t="s">
        <v>10</v>
      </c>
      <c r="E6465" s="13" t="s">
        <v>13</v>
      </c>
      <c r="F6465" s="11" t="s">
        <v>248</v>
      </c>
      <c r="G6465" s="11" t="s">
        <v>588</v>
      </c>
      <c r="H6465" s="13">
        <v>2833.2</v>
      </c>
    </row>
    <row r="6466" spans="1:8" x14ac:dyDescent="0.25">
      <c r="A6466" s="10">
        <v>37164</v>
      </c>
      <c r="B6466" s="11" t="s">
        <v>8</v>
      </c>
      <c r="C6466" s="11" t="s">
        <v>9</v>
      </c>
      <c r="D6466" s="11" t="s">
        <v>10</v>
      </c>
      <c r="E6466" s="13" t="s">
        <v>13</v>
      </c>
      <c r="F6466" s="11" t="s">
        <v>248</v>
      </c>
      <c r="G6466" s="11" t="s">
        <v>43</v>
      </c>
      <c r="H6466" s="13">
        <v>826.7</v>
      </c>
    </row>
    <row r="6467" spans="1:8" x14ac:dyDescent="0.25">
      <c r="A6467" s="10">
        <v>37164</v>
      </c>
      <c r="B6467" s="11" t="s">
        <v>8</v>
      </c>
      <c r="C6467" s="11" t="s">
        <v>9</v>
      </c>
      <c r="D6467" s="11" t="s">
        <v>10</v>
      </c>
      <c r="E6467" s="13" t="s">
        <v>13</v>
      </c>
      <c r="F6467" s="11" t="s">
        <v>19</v>
      </c>
      <c r="G6467" s="11" t="s">
        <v>589</v>
      </c>
      <c r="H6467" s="13">
        <v>1294</v>
      </c>
    </row>
    <row r="6468" spans="1:8" x14ac:dyDescent="0.25">
      <c r="A6468" s="10">
        <v>37164</v>
      </c>
      <c r="B6468" s="11" t="s">
        <v>8</v>
      </c>
      <c r="C6468" s="11" t="s">
        <v>9</v>
      </c>
      <c r="D6468" s="11" t="s">
        <v>10</v>
      </c>
      <c r="E6468" s="13" t="s">
        <v>13</v>
      </c>
      <c r="F6468" s="11" t="s">
        <v>19</v>
      </c>
      <c r="G6468" s="11" t="s">
        <v>573</v>
      </c>
      <c r="H6468" s="13">
        <v>30867.200000000001</v>
      </c>
    </row>
    <row r="6469" spans="1:8" x14ac:dyDescent="0.25">
      <c r="A6469" s="10">
        <v>37164</v>
      </c>
      <c r="B6469" s="11" t="s">
        <v>8</v>
      </c>
      <c r="C6469" s="11" t="s">
        <v>9</v>
      </c>
      <c r="D6469" s="11" t="s">
        <v>10</v>
      </c>
      <c r="E6469" s="13" t="s">
        <v>13</v>
      </c>
      <c r="F6469" s="11" t="s">
        <v>19</v>
      </c>
      <c r="G6469" s="11" t="s">
        <v>590</v>
      </c>
      <c r="H6469" s="13">
        <v>2882.7</v>
      </c>
    </row>
    <row r="6470" spans="1:8" x14ac:dyDescent="0.25">
      <c r="A6470" s="10">
        <v>37164</v>
      </c>
      <c r="B6470" s="11" t="s">
        <v>8</v>
      </c>
      <c r="C6470" s="11" t="s">
        <v>9</v>
      </c>
      <c r="D6470" s="11" t="s">
        <v>10</v>
      </c>
      <c r="E6470" s="13" t="s">
        <v>13</v>
      </c>
      <c r="F6470" s="11" t="s">
        <v>19</v>
      </c>
      <c r="G6470" s="11" t="s">
        <v>574</v>
      </c>
      <c r="H6470" s="13">
        <v>6653.8</v>
      </c>
    </row>
    <row r="6471" spans="1:8" x14ac:dyDescent="0.25">
      <c r="A6471" s="10">
        <v>37164</v>
      </c>
      <c r="B6471" s="11" t="s">
        <v>8</v>
      </c>
      <c r="C6471" s="11" t="s">
        <v>9</v>
      </c>
      <c r="D6471" s="11" t="s">
        <v>10</v>
      </c>
      <c r="E6471" s="13" t="s">
        <v>13</v>
      </c>
      <c r="F6471" s="11" t="s">
        <v>19</v>
      </c>
      <c r="G6471" s="11" t="s">
        <v>21</v>
      </c>
      <c r="H6471" s="13">
        <v>2995</v>
      </c>
    </row>
    <row r="6472" spans="1:8" x14ac:dyDescent="0.25">
      <c r="A6472" s="10">
        <v>37164</v>
      </c>
      <c r="B6472" s="11" t="s">
        <v>8</v>
      </c>
      <c r="C6472" s="11" t="s">
        <v>9</v>
      </c>
      <c r="D6472" s="11" t="s">
        <v>10</v>
      </c>
      <c r="E6472" s="13" t="s">
        <v>13</v>
      </c>
      <c r="F6472" s="11" t="s">
        <v>591</v>
      </c>
      <c r="G6472" s="11" t="s">
        <v>608</v>
      </c>
      <c r="H6472" s="13">
        <v>450</v>
      </c>
    </row>
    <row r="6473" spans="1:8" x14ac:dyDescent="0.25">
      <c r="A6473" s="10">
        <v>37164</v>
      </c>
      <c r="B6473" s="11" t="s">
        <v>8</v>
      </c>
      <c r="C6473" s="11" t="s">
        <v>9</v>
      </c>
      <c r="D6473" s="11" t="s">
        <v>10</v>
      </c>
      <c r="E6473" s="13" t="s">
        <v>13</v>
      </c>
      <c r="F6473" s="11" t="s">
        <v>591</v>
      </c>
      <c r="G6473" s="11" t="s">
        <v>592</v>
      </c>
      <c r="H6473" s="13">
        <v>700</v>
      </c>
    </row>
    <row r="6474" spans="1:8" x14ac:dyDescent="0.25">
      <c r="A6474" s="10">
        <v>37164</v>
      </c>
      <c r="B6474" s="11" t="s">
        <v>8</v>
      </c>
      <c r="C6474" s="11" t="s">
        <v>9</v>
      </c>
      <c r="D6474" s="11" t="s">
        <v>10</v>
      </c>
      <c r="E6474" s="13" t="s">
        <v>13</v>
      </c>
      <c r="F6474" s="11" t="s">
        <v>34</v>
      </c>
      <c r="G6474" s="11" t="s">
        <v>593</v>
      </c>
      <c r="H6474" s="13">
        <v>10329.9</v>
      </c>
    </row>
    <row r="6475" spans="1:8" x14ac:dyDescent="0.25">
      <c r="A6475" s="10">
        <v>37164</v>
      </c>
      <c r="B6475" s="11" t="s">
        <v>8</v>
      </c>
      <c r="C6475" s="11" t="s">
        <v>9</v>
      </c>
      <c r="D6475" s="11" t="s">
        <v>10</v>
      </c>
      <c r="E6475" s="13" t="s">
        <v>13</v>
      </c>
      <c r="F6475" s="11" t="s">
        <v>34</v>
      </c>
      <c r="G6475" s="11" t="s">
        <v>171</v>
      </c>
      <c r="H6475" s="13">
        <v>150</v>
      </c>
    </row>
    <row r="6476" spans="1:8" x14ac:dyDescent="0.25">
      <c r="A6476" s="10">
        <v>37164</v>
      </c>
      <c r="B6476" s="11" t="s">
        <v>8</v>
      </c>
      <c r="C6476" s="11" t="s">
        <v>9</v>
      </c>
      <c r="D6476" s="11" t="s">
        <v>10</v>
      </c>
      <c r="E6476" s="13" t="s">
        <v>13</v>
      </c>
      <c r="F6476" s="11" t="s">
        <v>34</v>
      </c>
      <c r="G6476" s="11" t="s">
        <v>57</v>
      </c>
      <c r="H6476" s="13">
        <v>2571.8000000000002</v>
      </c>
    </row>
    <row r="6477" spans="1:8" x14ac:dyDescent="0.25">
      <c r="A6477" s="10">
        <v>37164</v>
      </c>
      <c r="B6477" s="11" t="s">
        <v>8</v>
      </c>
      <c r="C6477" s="11" t="s">
        <v>9</v>
      </c>
      <c r="D6477" s="11" t="s">
        <v>10</v>
      </c>
      <c r="E6477" s="13" t="s">
        <v>13</v>
      </c>
      <c r="F6477" s="11" t="s">
        <v>34</v>
      </c>
      <c r="G6477" s="11" t="s">
        <v>47</v>
      </c>
      <c r="H6477" s="13">
        <v>3627.1</v>
      </c>
    </row>
    <row r="6478" spans="1:8" x14ac:dyDescent="0.25">
      <c r="A6478" s="10">
        <v>37164</v>
      </c>
      <c r="B6478" s="11" t="s">
        <v>8</v>
      </c>
      <c r="C6478" s="11" t="s">
        <v>9</v>
      </c>
      <c r="D6478" s="11" t="s">
        <v>10</v>
      </c>
      <c r="E6478" s="13" t="s">
        <v>13</v>
      </c>
      <c r="F6478" s="11" t="s">
        <v>34</v>
      </c>
      <c r="G6478" s="11" t="s">
        <v>36</v>
      </c>
      <c r="H6478" s="13">
        <v>8980.6</v>
      </c>
    </row>
    <row r="6479" spans="1:8" x14ac:dyDescent="0.25">
      <c r="A6479" s="10">
        <v>37164</v>
      </c>
      <c r="B6479" s="11" t="s">
        <v>8</v>
      </c>
      <c r="C6479" s="11" t="s">
        <v>9</v>
      </c>
      <c r="D6479" s="11" t="s">
        <v>10</v>
      </c>
      <c r="E6479" s="13" t="s">
        <v>13</v>
      </c>
      <c r="F6479" s="11" t="s">
        <v>42</v>
      </c>
      <c r="G6479" s="11" t="s">
        <v>594</v>
      </c>
      <c r="H6479" s="13">
        <v>4724.2</v>
      </c>
    </row>
    <row r="6480" spans="1:8" x14ac:dyDescent="0.25">
      <c r="A6480" s="10">
        <v>37164</v>
      </c>
      <c r="B6480" s="11" t="s">
        <v>8</v>
      </c>
      <c r="C6480" s="11" t="s">
        <v>9</v>
      </c>
      <c r="D6480" s="11" t="s">
        <v>10</v>
      </c>
      <c r="E6480" s="13" t="s">
        <v>13</v>
      </c>
      <c r="F6480" s="11" t="s">
        <v>42</v>
      </c>
      <c r="G6480" s="11" t="s">
        <v>595</v>
      </c>
      <c r="H6480" s="13">
        <v>3403.6</v>
      </c>
    </row>
    <row r="6481" spans="1:8" x14ac:dyDescent="0.25">
      <c r="A6481" s="10">
        <v>37164</v>
      </c>
      <c r="B6481" s="11" t="s">
        <v>8</v>
      </c>
      <c r="C6481" s="11" t="s">
        <v>9</v>
      </c>
      <c r="D6481" s="11" t="s">
        <v>10</v>
      </c>
      <c r="E6481" s="13" t="s">
        <v>13</v>
      </c>
      <c r="F6481" s="11" t="s">
        <v>14</v>
      </c>
      <c r="G6481" s="11" t="s">
        <v>94</v>
      </c>
      <c r="H6481" s="13">
        <v>4493.6000000000004</v>
      </c>
    </row>
    <row r="6482" spans="1:8" x14ac:dyDescent="0.25">
      <c r="A6482" s="10">
        <v>37164</v>
      </c>
      <c r="B6482" s="11" t="s">
        <v>8</v>
      </c>
      <c r="C6482" s="11" t="s">
        <v>9</v>
      </c>
      <c r="D6482" s="11" t="s">
        <v>10</v>
      </c>
      <c r="E6482" s="13" t="s">
        <v>13</v>
      </c>
      <c r="F6482" s="11" t="s">
        <v>14</v>
      </c>
      <c r="G6482" s="11" t="s">
        <v>596</v>
      </c>
      <c r="H6482" s="13">
        <v>2232.1999999999998</v>
      </c>
    </row>
    <row r="6483" spans="1:8" x14ac:dyDescent="0.25">
      <c r="A6483" s="10">
        <v>37164</v>
      </c>
      <c r="B6483" s="11" t="s">
        <v>8</v>
      </c>
      <c r="C6483" s="11" t="s">
        <v>9</v>
      </c>
      <c r="D6483" s="11" t="s">
        <v>10</v>
      </c>
      <c r="E6483" s="13" t="s">
        <v>13</v>
      </c>
      <c r="F6483" s="11" t="s">
        <v>14</v>
      </c>
      <c r="G6483" s="11" t="s">
        <v>597</v>
      </c>
      <c r="H6483" s="13">
        <v>6780.4</v>
      </c>
    </row>
    <row r="6484" spans="1:8" x14ac:dyDescent="0.25">
      <c r="A6484" s="10">
        <v>37164</v>
      </c>
      <c r="B6484" s="11" t="s">
        <v>8</v>
      </c>
      <c r="C6484" s="11" t="s">
        <v>9</v>
      </c>
      <c r="D6484" s="11" t="s">
        <v>10</v>
      </c>
      <c r="E6484" s="13" t="s">
        <v>13</v>
      </c>
      <c r="F6484" s="11" t="s">
        <v>11</v>
      </c>
      <c r="G6484" s="11" t="s">
        <v>598</v>
      </c>
      <c r="H6484" s="13">
        <v>929</v>
      </c>
    </row>
    <row r="6485" spans="1:8" x14ac:dyDescent="0.25">
      <c r="A6485" s="10">
        <v>37164</v>
      </c>
      <c r="B6485" s="11" t="s">
        <v>8</v>
      </c>
      <c r="C6485" s="11" t="s">
        <v>9</v>
      </c>
      <c r="D6485" s="11" t="s">
        <v>10</v>
      </c>
      <c r="E6485" s="13" t="s">
        <v>13</v>
      </c>
      <c r="F6485" s="11" t="s">
        <v>11</v>
      </c>
      <c r="G6485" s="11" t="s">
        <v>150</v>
      </c>
      <c r="H6485" s="13">
        <v>25034.9</v>
      </c>
    </row>
    <row r="6486" spans="1:8" x14ac:dyDescent="0.25">
      <c r="A6486" s="10">
        <v>37164</v>
      </c>
      <c r="B6486" s="11" t="s">
        <v>8</v>
      </c>
      <c r="C6486" s="11" t="s">
        <v>9</v>
      </c>
      <c r="D6486" s="11" t="s">
        <v>10</v>
      </c>
      <c r="E6486" s="13" t="s">
        <v>13</v>
      </c>
      <c r="F6486" s="11" t="s">
        <v>11</v>
      </c>
      <c r="G6486" s="11" t="s">
        <v>576</v>
      </c>
      <c r="H6486" s="13">
        <v>28899.200000000001</v>
      </c>
    </row>
    <row r="6487" spans="1:8" x14ac:dyDescent="0.25">
      <c r="A6487" s="10">
        <v>37164</v>
      </c>
      <c r="B6487" s="11" t="s">
        <v>8</v>
      </c>
      <c r="C6487" s="11" t="s">
        <v>9</v>
      </c>
      <c r="D6487" s="11" t="s">
        <v>10</v>
      </c>
      <c r="E6487" s="13" t="s">
        <v>13</v>
      </c>
      <c r="F6487" s="11" t="s">
        <v>126</v>
      </c>
      <c r="G6487" s="11" t="s">
        <v>599</v>
      </c>
      <c r="H6487" s="13">
        <v>3816.5</v>
      </c>
    </row>
    <row r="6488" spans="1:8" x14ac:dyDescent="0.25">
      <c r="A6488" s="10">
        <v>37164</v>
      </c>
      <c r="B6488" s="11" t="s">
        <v>8</v>
      </c>
      <c r="C6488" s="11" t="s">
        <v>9</v>
      </c>
      <c r="D6488" s="11" t="s">
        <v>10</v>
      </c>
      <c r="E6488" s="13" t="s">
        <v>13</v>
      </c>
      <c r="F6488" s="11" t="s">
        <v>126</v>
      </c>
      <c r="G6488" s="11" t="s">
        <v>613</v>
      </c>
      <c r="H6488" s="13">
        <v>229</v>
      </c>
    </row>
    <row r="6489" spans="1:8" x14ac:dyDescent="0.25">
      <c r="A6489" s="10">
        <v>37164</v>
      </c>
      <c r="B6489" s="11" t="s">
        <v>8</v>
      </c>
      <c r="C6489" s="11" t="s">
        <v>9</v>
      </c>
      <c r="D6489" s="11" t="s">
        <v>10</v>
      </c>
      <c r="E6489" s="13" t="s">
        <v>13</v>
      </c>
      <c r="F6489" s="11" t="s">
        <v>126</v>
      </c>
      <c r="G6489" s="11" t="s">
        <v>570</v>
      </c>
      <c r="H6489" s="13">
        <v>1395</v>
      </c>
    </row>
    <row r="6490" spans="1:8" x14ac:dyDescent="0.25">
      <c r="A6490" s="10">
        <v>37164</v>
      </c>
      <c r="B6490" s="11" t="s">
        <v>8</v>
      </c>
      <c r="C6490" s="11" t="s">
        <v>9</v>
      </c>
      <c r="D6490" s="11" t="s">
        <v>10</v>
      </c>
      <c r="E6490" s="13" t="s">
        <v>13</v>
      </c>
      <c r="F6490" s="11" t="s">
        <v>126</v>
      </c>
      <c r="G6490" s="11" t="s">
        <v>600</v>
      </c>
      <c r="H6490" s="13">
        <v>149</v>
      </c>
    </row>
    <row r="6491" spans="1:8" x14ac:dyDescent="0.25">
      <c r="A6491" s="10">
        <v>37164</v>
      </c>
      <c r="B6491" s="11" t="s">
        <v>8</v>
      </c>
      <c r="C6491" s="11" t="s">
        <v>9</v>
      </c>
      <c r="D6491" s="11" t="s">
        <v>10</v>
      </c>
      <c r="E6491" s="13" t="s">
        <v>188</v>
      </c>
      <c r="F6491" s="11" t="s">
        <v>188</v>
      </c>
      <c r="G6491" s="11" t="s">
        <v>601</v>
      </c>
      <c r="H6491" s="13">
        <v>550</v>
      </c>
    </row>
    <row r="6492" spans="1:8" x14ac:dyDescent="0.25">
      <c r="A6492" s="10">
        <v>37164</v>
      </c>
      <c r="B6492" s="11" t="s">
        <v>8</v>
      </c>
      <c r="C6492" s="11" t="s">
        <v>9</v>
      </c>
      <c r="D6492" s="11" t="s">
        <v>10</v>
      </c>
      <c r="E6492" s="13" t="s">
        <v>188</v>
      </c>
      <c r="F6492" s="11" t="s">
        <v>188</v>
      </c>
      <c r="G6492" s="11" t="s">
        <v>602</v>
      </c>
      <c r="H6492" s="13">
        <v>10181.200000000001</v>
      </c>
    </row>
    <row r="6493" spans="1:8" x14ac:dyDescent="0.25">
      <c r="A6493" s="10">
        <v>37164</v>
      </c>
      <c r="B6493" s="11" t="s">
        <v>8</v>
      </c>
      <c r="C6493" s="11" t="s">
        <v>9</v>
      </c>
      <c r="D6493" s="11" t="s">
        <v>10</v>
      </c>
      <c r="E6493" s="13" t="s">
        <v>188</v>
      </c>
      <c r="F6493" s="11" t="s">
        <v>188</v>
      </c>
      <c r="G6493" s="11" t="s">
        <v>187</v>
      </c>
      <c r="H6493" s="13">
        <v>13134.2</v>
      </c>
    </row>
    <row r="6494" spans="1:8" x14ac:dyDescent="0.25">
      <c r="A6494" s="10">
        <v>37164</v>
      </c>
      <c r="B6494" s="11" t="s">
        <v>8</v>
      </c>
      <c r="C6494" s="11" t="s">
        <v>9</v>
      </c>
      <c r="D6494" s="11" t="s">
        <v>10</v>
      </c>
      <c r="E6494" s="13" t="s">
        <v>188</v>
      </c>
      <c r="F6494" s="11" t="s">
        <v>188</v>
      </c>
      <c r="G6494" s="11" t="s">
        <v>1109</v>
      </c>
      <c r="H6494" s="13">
        <v>440</v>
      </c>
    </row>
    <row r="6495" spans="1:8" x14ac:dyDescent="0.25">
      <c r="A6495" s="10">
        <v>37164</v>
      </c>
      <c r="B6495" s="11" t="s">
        <v>8</v>
      </c>
      <c r="C6495" s="11" t="s">
        <v>463</v>
      </c>
      <c r="D6495" s="11" t="s">
        <v>464</v>
      </c>
      <c r="E6495" s="13" t="s">
        <v>13</v>
      </c>
      <c r="F6495" s="11" t="s">
        <v>71</v>
      </c>
      <c r="G6495" s="11" t="s">
        <v>200</v>
      </c>
      <c r="H6495" s="13">
        <v>940</v>
      </c>
    </row>
    <row r="6496" spans="1:8" x14ac:dyDescent="0.25">
      <c r="A6496" s="10">
        <v>37164</v>
      </c>
      <c r="B6496" s="11" t="s">
        <v>8</v>
      </c>
      <c r="C6496" s="11" t="s">
        <v>463</v>
      </c>
      <c r="D6496" s="11" t="s">
        <v>464</v>
      </c>
      <c r="E6496" s="13" t="s">
        <v>13</v>
      </c>
      <c r="F6496" s="11" t="s">
        <v>248</v>
      </c>
      <c r="G6496" s="11" t="s">
        <v>262</v>
      </c>
      <c r="H6496" s="13">
        <v>135</v>
      </c>
    </row>
    <row r="6497" spans="1:8" x14ac:dyDescent="0.25">
      <c r="A6497" s="10">
        <v>37164</v>
      </c>
      <c r="B6497" s="11" t="s">
        <v>97</v>
      </c>
      <c r="C6497" s="11" t="s">
        <v>98</v>
      </c>
      <c r="D6497" s="11" t="s">
        <v>239</v>
      </c>
      <c r="E6497" s="13" t="s">
        <v>188</v>
      </c>
      <c r="F6497" s="11" t="s">
        <v>188</v>
      </c>
      <c r="G6497" s="11" t="s">
        <v>602</v>
      </c>
      <c r="H6497" s="13">
        <v>142.69999999999999</v>
      </c>
    </row>
    <row r="6498" spans="1:8" x14ac:dyDescent="0.25">
      <c r="A6498" s="10">
        <v>37164</v>
      </c>
      <c r="B6498" s="11" t="s">
        <v>97</v>
      </c>
      <c r="C6498" s="11" t="s">
        <v>98</v>
      </c>
      <c r="D6498" s="11" t="s">
        <v>462</v>
      </c>
      <c r="E6498" s="13" t="s">
        <v>13</v>
      </c>
      <c r="F6498" s="11" t="s">
        <v>126</v>
      </c>
      <c r="G6498" s="11" t="s">
        <v>570</v>
      </c>
      <c r="H6498" s="13">
        <v>587.9</v>
      </c>
    </row>
    <row r="6499" spans="1:8" x14ac:dyDescent="0.25">
      <c r="A6499" s="10">
        <v>37164</v>
      </c>
      <c r="B6499" s="11" t="s">
        <v>97</v>
      </c>
      <c r="C6499" s="11" t="s">
        <v>98</v>
      </c>
      <c r="D6499" s="11" t="s">
        <v>1110</v>
      </c>
      <c r="E6499" s="13" t="s">
        <v>13</v>
      </c>
      <c r="F6499" s="11" t="s">
        <v>71</v>
      </c>
      <c r="G6499" s="11" t="s">
        <v>69</v>
      </c>
      <c r="H6499" s="13">
        <v>100</v>
      </c>
    </row>
    <row r="6500" spans="1:8" x14ac:dyDescent="0.25">
      <c r="A6500" s="10">
        <v>37164</v>
      </c>
      <c r="B6500" s="11" t="s">
        <v>97</v>
      </c>
      <c r="C6500" s="11" t="s">
        <v>98</v>
      </c>
      <c r="D6500" s="11" t="s">
        <v>123</v>
      </c>
      <c r="E6500" s="13" t="s">
        <v>13</v>
      </c>
      <c r="F6500" s="11" t="s">
        <v>14</v>
      </c>
      <c r="G6500" s="11" t="s">
        <v>94</v>
      </c>
      <c r="H6500" s="13">
        <v>649.79999999999995</v>
      </c>
    </row>
    <row r="6501" spans="1:8" x14ac:dyDescent="0.25">
      <c r="A6501" s="10">
        <v>37164</v>
      </c>
      <c r="B6501" s="11" t="s">
        <v>97</v>
      </c>
      <c r="C6501" s="11" t="s">
        <v>98</v>
      </c>
      <c r="D6501" s="11" t="s">
        <v>1105</v>
      </c>
      <c r="E6501" s="13" t="s">
        <v>13</v>
      </c>
      <c r="F6501" s="11" t="s">
        <v>71</v>
      </c>
      <c r="G6501" s="11" t="s">
        <v>230</v>
      </c>
      <c r="H6501" s="13">
        <v>111.3</v>
      </c>
    </row>
    <row r="6502" spans="1:8" x14ac:dyDescent="0.25">
      <c r="A6502" s="10">
        <v>37164</v>
      </c>
      <c r="B6502" s="11" t="s">
        <v>97</v>
      </c>
      <c r="C6502" s="11" t="s">
        <v>67</v>
      </c>
      <c r="D6502" s="11" t="s">
        <v>500</v>
      </c>
      <c r="E6502" s="13" t="s">
        <v>13</v>
      </c>
      <c r="F6502" s="11" t="s">
        <v>19</v>
      </c>
      <c r="G6502" s="11" t="s">
        <v>574</v>
      </c>
      <c r="H6502" s="13">
        <v>100</v>
      </c>
    </row>
    <row r="6503" spans="1:8" x14ac:dyDescent="0.25">
      <c r="A6503" s="10">
        <v>37164</v>
      </c>
      <c r="B6503" s="11" t="s">
        <v>97</v>
      </c>
      <c r="C6503" s="11" t="s">
        <v>67</v>
      </c>
      <c r="D6503" s="11" t="s">
        <v>499</v>
      </c>
      <c r="E6503" s="13" t="s">
        <v>13</v>
      </c>
      <c r="F6503" s="11" t="s">
        <v>11</v>
      </c>
      <c r="G6503" s="11" t="s">
        <v>150</v>
      </c>
      <c r="H6503" s="13">
        <v>403.2</v>
      </c>
    </row>
    <row r="6504" spans="1:8" x14ac:dyDescent="0.25">
      <c r="A6504" s="10">
        <v>37164</v>
      </c>
      <c r="B6504" s="11" t="s">
        <v>97</v>
      </c>
      <c r="C6504" s="11" t="s">
        <v>67</v>
      </c>
      <c r="D6504" s="11" t="s">
        <v>499</v>
      </c>
      <c r="E6504" s="13" t="s">
        <v>13</v>
      </c>
      <c r="F6504" s="11" t="s">
        <v>11</v>
      </c>
      <c r="G6504" s="11" t="s">
        <v>576</v>
      </c>
      <c r="H6504" s="13">
        <v>391.6</v>
      </c>
    </row>
    <row r="6505" spans="1:8" x14ac:dyDescent="0.25">
      <c r="A6505" s="10">
        <v>37164</v>
      </c>
      <c r="B6505" s="11" t="s">
        <v>97</v>
      </c>
      <c r="C6505" s="11" t="s">
        <v>67</v>
      </c>
      <c r="D6505" s="11" t="s">
        <v>502</v>
      </c>
      <c r="E6505" s="13" t="s">
        <v>13</v>
      </c>
      <c r="F6505" s="11" t="s">
        <v>11</v>
      </c>
      <c r="G6505" s="11" t="s">
        <v>150</v>
      </c>
      <c r="H6505" s="13">
        <v>685</v>
      </c>
    </row>
    <row r="6506" spans="1:8" x14ac:dyDescent="0.25">
      <c r="A6506" s="10">
        <v>37164</v>
      </c>
      <c r="B6506" s="11" t="s">
        <v>97</v>
      </c>
      <c r="C6506" s="11" t="s">
        <v>130</v>
      </c>
      <c r="D6506" s="11" t="s">
        <v>288</v>
      </c>
      <c r="E6506" s="13" t="s">
        <v>13</v>
      </c>
      <c r="F6506" s="11" t="s">
        <v>11</v>
      </c>
      <c r="G6506" s="11" t="s">
        <v>576</v>
      </c>
      <c r="H6506" s="13">
        <v>616.70000000000005</v>
      </c>
    </row>
    <row r="6507" spans="1:8" x14ac:dyDescent="0.25">
      <c r="A6507" s="10">
        <v>37164</v>
      </c>
      <c r="B6507" s="11" t="s">
        <v>97</v>
      </c>
      <c r="C6507" s="11" t="s">
        <v>130</v>
      </c>
      <c r="D6507" s="11" t="s">
        <v>466</v>
      </c>
      <c r="E6507" s="13" t="s">
        <v>13</v>
      </c>
      <c r="F6507" s="11" t="s">
        <v>138</v>
      </c>
      <c r="G6507" s="11" t="s">
        <v>585</v>
      </c>
      <c r="H6507" s="13">
        <v>500</v>
      </c>
    </row>
    <row r="6508" spans="1:8" x14ac:dyDescent="0.25">
      <c r="A6508" s="10">
        <v>37164</v>
      </c>
      <c r="B6508" s="11" t="s">
        <v>97</v>
      </c>
      <c r="C6508" s="11" t="s">
        <v>192</v>
      </c>
      <c r="D6508" s="11" t="s">
        <v>193</v>
      </c>
      <c r="E6508" s="13" t="s">
        <v>13</v>
      </c>
      <c r="F6508" s="11" t="s">
        <v>11</v>
      </c>
      <c r="G6508" s="11" t="s">
        <v>150</v>
      </c>
      <c r="H6508" s="13">
        <v>175</v>
      </c>
    </row>
    <row r="6509" spans="1:8" x14ac:dyDescent="0.25">
      <c r="A6509" s="10">
        <v>37195</v>
      </c>
      <c r="B6509" s="11" t="s">
        <v>8</v>
      </c>
      <c r="C6509" s="11" t="s">
        <v>67</v>
      </c>
      <c r="D6509" s="11" t="s">
        <v>1107</v>
      </c>
      <c r="E6509" s="13" t="s">
        <v>13</v>
      </c>
      <c r="F6509" s="11" t="s">
        <v>138</v>
      </c>
      <c r="G6509" s="11" t="s">
        <v>139</v>
      </c>
      <c r="H6509" s="13">
        <v>170</v>
      </c>
    </row>
    <row r="6510" spans="1:8" x14ac:dyDescent="0.25">
      <c r="A6510" s="10">
        <v>37195</v>
      </c>
      <c r="B6510" s="11" t="s">
        <v>8</v>
      </c>
      <c r="C6510" s="11" t="s">
        <v>67</v>
      </c>
      <c r="D6510" s="11" t="s">
        <v>1107</v>
      </c>
      <c r="E6510" s="13" t="s">
        <v>13</v>
      </c>
      <c r="F6510" s="11" t="s">
        <v>11</v>
      </c>
      <c r="G6510" s="11" t="s">
        <v>576</v>
      </c>
      <c r="H6510" s="13">
        <v>147.5</v>
      </c>
    </row>
    <row r="6511" spans="1:8" x14ac:dyDescent="0.25">
      <c r="A6511" s="10">
        <v>37195</v>
      </c>
      <c r="B6511" s="11" t="s">
        <v>8</v>
      </c>
      <c r="C6511" s="11" t="s">
        <v>67</v>
      </c>
      <c r="D6511" s="11" t="s">
        <v>459</v>
      </c>
      <c r="E6511" s="13" t="s">
        <v>13</v>
      </c>
      <c r="F6511" s="11" t="s">
        <v>19</v>
      </c>
      <c r="G6511" s="11" t="s">
        <v>573</v>
      </c>
      <c r="H6511" s="13">
        <v>899.6</v>
      </c>
    </row>
    <row r="6512" spans="1:8" x14ac:dyDescent="0.25">
      <c r="A6512" s="10">
        <v>37195</v>
      </c>
      <c r="B6512" s="11" t="s">
        <v>8</v>
      </c>
      <c r="C6512" s="11" t="s">
        <v>67</v>
      </c>
      <c r="D6512" s="11" t="s">
        <v>455</v>
      </c>
      <c r="E6512" s="13" t="s">
        <v>13</v>
      </c>
      <c r="F6512" s="11" t="s">
        <v>571</v>
      </c>
      <c r="G6512" s="11" t="s">
        <v>364</v>
      </c>
      <c r="H6512" s="13">
        <v>105.3</v>
      </c>
    </row>
    <row r="6513" spans="1:8" x14ac:dyDescent="0.25">
      <c r="A6513" s="10">
        <v>37195</v>
      </c>
      <c r="B6513" s="11" t="s">
        <v>8</v>
      </c>
      <c r="C6513" s="11" t="s">
        <v>67</v>
      </c>
      <c r="D6513" s="11" t="s">
        <v>455</v>
      </c>
      <c r="E6513" s="13" t="s">
        <v>13</v>
      </c>
      <c r="F6513" s="11" t="s">
        <v>19</v>
      </c>
      <c r="G6513" s="11" t="s">
        <v>574</v>
      </c>
      <c r="H6513" s="13">
        <v>115</v>
      </c>
    </row>
    <row r="6514" spans="1:8" x14ac:dyDescent="0.25">
      <c r="A6514" s="10">
        <v>37195</v>
      </c>
      <c r="B6514" s="11" t="s">
        <v>8</v>
      </c>
      <c r="C6514" s="11" t="s">
        <v>67</v>
      </c>
      <c r="D6514" s="11" t="s">
        <v>455</v>
      </c>
      <c r="E6514" s="13" t="s">
        <v>13</v>
      </c>
      <c r="F6514" s="11" t="s">
        <v>126</v>
      </c>
      <c r="G6514" s="11" t="s">
        <v>570</v>
      </c>
      <c r="H6514" s="13">
        <v>140</v>
      </c>
    </row>
    <row r="6515" spans="1:8" x14ac:dyDescent="0.25">
      <c r="A6515" s="10">
        <v>37195</v>
      </c>
      <c r="B6515" s="11" t="s">
        <v>8</v>
      </c>
      <c r="C6515" s="11" t="s">
        <v>67</v>
      </c>
      <c r="D6515" s="11" t="s">
        <v>160</v>
      </c>
      <c r="E6515" s="13" t="s">
        <v>13</v>
      </c>
      <c r="F6515" s="11" t="s">
        <v>111</v>
      </c>
      <c r="G6515" s="11" t="s">
        <v>586</v>
      </c>
      <c r="H6515" s="13">
        <v>159.69999999999999</v>
      </c>
    </row>
    <row r="6516" spans="1:8" x14ac:dyDescent="0.25">
      <c r="A6516" s="10">
        <v>37195</v>
      </c>
      <c r="B6516" s="11" t="s">
        <v>8</v>
      </c>
      <c r="C6516" s="11" t="s">
        <v>67</v>
      </c>
      <c r="D6516" s="11" t="s">
        <v>1111</v>
      </c>
      <c r="E6516" s="13" t="s">
        <v>13</v>
      </c>
      <c r="F6516" s="11" t="s">
        <v>161</v>
      </c>
      <c r="G6516" s="11" t="s">
        <v>582</v>
      </c>
      <c r="H6516" s="13">
        <v>200</v>
      </c>
    </row>
    <row r="6517" spans="1:8" x14ac:dyDescent="0.25">
      <c r="A6517" s="10">
        <v>37195</v>
      </c>
      <c r="B6517" s="11" t="s">
        <v>8</v>
      </c>
      <c r="C6517" s="11" t="s">
        <v>67</v>
      </c>
      <c r="D6517" s="11" t="s">
        <v>456</v>
      </c>
      <c r="E6517" s="13" t="s">
        <v>13</v>
      </c>
      <c r="F6517" s="11" t="s">
        <v>11</v>
      </c>
      <c r="G6517" s="11" t="s">
        <v>150</v>
      </c>
      <c r="H6517" s="13">
        <v>962</v>
      </c>
    </row>
    <row r="6518" spans="1:8" x14ac:dyDescent="0.25">
      <c r="A6518" s="10">
        <v>37195</v>
      </c>
      <c r="B6518" s="11" t="s">
        <v>8</v>
      </c>
      <c r="C6518" s="11" t="s">
        <v>67</v>
      </c>
      <c r="D6518" s="11" t="s">
        <v>68</v>
      </c>
      <c r="E6518" s="13" t="s">
        <v>13</v>
      </c>
      <c r="F6518" s="11" t="s">
        <v>161</v>
      </c>
      <c r="G6518" s="11" t="s">
        <v>167</v>
      </c>
      <c r="H6518" s="13">
        <v>100</v>
      </c>
    </row>
    <row r="6519" spans="1:8" x14ac:dyDescent="0.25">
      <c r="A6519" s="10">
        <v>37195</v>
      </c>
      <c r="B6519" s="11" t="s">
        <v>8</v>
      </c>
      <c r="C6519" s="11" t="s">
        <v>67</v>
      </c>
      <c r="D6519" s="11" t="s">
        <v>68</v>
      </c>
      <c r="E6519" s="13" t="s">
        <v>13</v>
      </c>
      <c r="F6519" s="11" t="s">
        <v>19</v>
      </c>
      <c r="G6519" s="11" t="s">
        <v>573</v>
      </c>
      <c r="H6519" s="13">
        <v>4364</v>
      </c>
    </row>
    <row r="6520" spans="1:8" x14ac:dyDescent="0.25">
      <c r="A6520" s="10">
        <v>37195</v>
      </c>
      <c r="B6520" s="11" t="s">
        <v>8</v>
      </c>
      <c r="C6520" s="11" t="s">
        <v>67</v>
      </c>
      <c r="D6520" s="11" t="s">
        <v>68</v>
      </c>
      <c r="E6520" s="13" t="s">
        <v>13</v>
      </c>
      <c r="F6520" s="11" t="s">
        <v>34</v>
      </c>
      <c r="G6520" s="11" t="s">
        <v>36</v>
      </c>
      <c r="H6520" s="13">
        <v>350</v>
      </c>
    </row>
    <row r="6521" spans="1:8" x14ac:dyDescent="0.25">
      <c r="A6521" s="10">
        <v>37195</v>
      </c>
      <c r="B6521" s="11" t="s">
        <v>8</v>
      </c>
      <c r="C6521" s="11" t="s">
        <v>67</v>
      </c>
      <c r="D6521" s="11" t="s">
        <v>68</v>
      </c>
      <c r="E6521" s="13" t="s">
        <v>13</v>
      </c>
      <c r="F6521" s="11" t="s">
        <v>11</v>
      </c>
      <c r="G6521" s="11" t="s">
        <v>576</v>
      </c>
      <c r="H6521" s="13">
        <v>1005</v>
      </c>
    </row>
    <row r="6522" spans="1:8" x14ac:dyDescent="0.25">
      <c r="A6522" s="10">
        <v>37195</v>
      </c>
      <c r="B6522" s="11" t="s">
        <v>8</v>
      </c>
      <c r="C6522" s="11" t="s">
        <v>67</v>
      </c>
      <c r="D6522" s="11" t="s">
        <v>468</v>
      </c>
      <c r="E6522" s="13" t="s">
        <v>13</v>
      </c>
      <c r="F6522" s="11" t="s">
        <v>138</v>
      </c>
      <c r="G6522" s="11" t="s">
        <v>139</v>
      </c>
      <c r="H6522" s="13">
        <v>565</v>
      </c>
    </row>
    <row r="6523" spans="1:8" x14ac:dyDescent="0.25">
      <c r="A6523" s="10">
        <v>37195</v>
      </c>
      <c r="B6523" s="11" t="s">
        <v>8</v>
      </c>
      <c r="C6523" s="11" t="s">
        <v>67</v>
      </c>
      <c r="D6523" s="11" t="s">
        <v>1104</v>
      </c>
      <c r="E6523" s="13" t="s">
        <v>13</v>
      </c>
      <c r="F6523" s="11" t="s">
        <v>11</v>
      </c>
      <c r="G6523" s="11" t="s">
        <v>576</v>
      </c>
      <c r="H6523" s="13">
        <v>100</v>
      </c>
    </row>
    <row r="6524" spans="1:8" x14ac:dyDescent="0.25">
      <c r="A6524" s="10">
        <v>37195</v>
      </c>
      <c r="B6524" s="11" t="s">
        <v>8</v>
      </c>
      <c r="C6524" s="11" t="s">
        <v>67</v>
      </c>
      <c r="D6524" s="11" t="s">
        <v>457</v>
      </c>
      <c r="E6524" s="13" t="s">
        <v>13</v>
      </c>
      <c r="F6524" s="11" t="s">
        <v>126</v>
      </c>
      <c r="G6524" s="11" t="s">
        <v>570</v>
      </c>
      <c r="H6524" s="13">
        <v>175</v>
      </c>
    </row>
    <row r="6525" spans="1:8" x14ac:dyDescent="0.25">
      <c r="A6525" s="10">
        <v>37195</v>
      </c>
      <c r="B6525" s="11" t="s">
        <v>8</v>
      </c>
      <c r="C6525" s="11" t="s">
        <v>67</v>
      </c>
      <c r="D6525" s="11" t="s">
        <v>501</v>
      </c>
      <c r="E6525" s="13" t="s">
        <v>13</v>
      </c>
      <c r="F6525" s="11" t="s">
        <v>11</v>
      </c>
      <c r="G6525" s="11" t="s">
        <v>576</v>
      </c>
      <c r="H6525" s="13">
        <v>160</v>
      </c>
    </row>
    <row r="6526" spans="1:8" x14ac:dyDescent="0.25">
      <c r="A6526" s="10">
        <v>37195</v>
      </c>
      <c r="B6526" s="11" t="s">
        <v>8</v>
      </c>
      <c r="C6526" s="11" t="s">
        <v>67</v>
      </c>
      <c r="D6526" s="11" t="s">
        <v>328</v>
      </c>
      <c r="E6526" s="13" t="s">
        <v>13</v>
      </c>
      <c r="F6526" s="11" t="s">
        <v>71</v>
      </c>
      <c r="G6526" s="11" t="s">
        <v>69</v>
      </c>
      <c r="H6526" s="13">
        <v>689.4</v>
      </c>
    </row>
    <row r="6527" spans="1:8" x14ac:dyDescent="0.25">
      <c r="A6527" s="10">
        <v>37195</v>
      </c>
      <c r="B6527" s="11" t="s">
        <v>8</v>
      </c>
      <c r="C6527" s="11" t="s">
        <v>67</v>
      </c>
      <c r="D6527" s="11" t="s">
        <v>328</v>
      </c>
      <c r="E6527" s="13" t="s">
        <v>13</v>
      </c>
      <c r="F6527" s="11" t="s">
        <v>161</v>
      </c>
      <c r="G6527" s="11" t="s">
        <v>581</v>
      </c>
      <c r="H6527" s="13">
        <v>224</v>
      </c>
    </row>
    <row r="6528" spans="1:8" x14ac:dyDescent="0.25">
      <c r="A6528" s="10">
        <v>37195</v>
      </c>
      <c r="B6528" s="11" t="s">
        <v>8</v>
      </c>
      <c r="C6528" s="11" t="s">
        <v>67</v>
      </c>
      <c r="D6528" s="11" t="s">
        <v>328</v>
      </c>
      <c r="E6528" s="13" t="s">
        <v>13</v>
      </c>
      <c r="F6528" s="11" t="s">
        <v>161</v>
      </c>
      <c r="G6528" s="11" t="s">
        <v>167</v>
      </c>
      <c r="H6528" s="13">
        <v>500</v>
      </c>
    </row>
    <row r="6529" spans="1:8" x14ac:dyDescent="0.25">
      <c r="A6529" s="10">
        <v>37195</v>
      </c>
      <c r="B6529" s="11" t="s">
        <v>8</v>
      </c>
      <c r="C6529" s="11" t="s">
        <v>67</v>
      </c>
      <c r="D6529" s="11" t="s">
        <v>328</v>
      </c>
      <c r="E6529" s="13" t="s">
        <v>13</v>
      </c>
      <c r="F6529" s="11" t="s">
        <v>571</v>
      </c>
      <c r="G6529" s="11" t="s">
        <v>133</v>
      </c>
      <c r="H6529" s="13">
        <v>200</v>
      </c>
    </row>
    <row r="6530" spans="1:8" x14ac:dyDescent="0.25">
      <c r="A6530" s="10">
        <v>37195</v>
      </c>
      <c r="B6530" s="11" t="s">
        <v>8</v>
      </c>
      <c r="C6530" s="11" t="s">
        <v>67</v>
      </c>
      <c r="D6530" s="11" t="s">
        <v>328</v>
      </c>
      <c r="E6530" s="13" t="s">
        <v>13</v>
      </c>
      <c r="F6530" s="11" t="s">
        <v>571</v>
      </c>
      <c r="G6530" s="11" t="s">
        <v>572</v>
      </c>
      <c r="H6530" s="13">
        <v>322.89999999999998</v>
      </c>
    </row>
    <row r="6531" spans="1:8" x14ac:dyDescent="0.25">
      <c r="A6531" s="10">
        <v>37195</v>
      </c>
      <c r="B6531" s="11" t="s">
        <v>8</v>
      </c>
      <c r="C6531" s="11" t="s">
        <v>67</v>
      </c>
      <c r="D6531" s="11" t="s">
        <v>328</v>
      </c>
      <c r="E6531" s="13" t="s">
        <v>13</v>
      </c>
      <c r="F6531" s="11" t="s">
        <v>19</v>
      </c>
      <c r="G6531" s="11" t="s">
        <v>573</v>
      </c>
      <c r="H6531" s="13">
        <v>5343.7</v>
      </c>
    </row>
    <row r="6532" spans="1:8" x14ac:dyDescent="0.25">
      <c r="A6532" s="10">
        <v>37195</v>
      </c>
      <c r="B6532" s="11" t="s">
        <v>8</v>
      </c>
      <c r="C6532" s="11" t="s">
        <v>67</v>
      </c>
      <c r="D6532" s="11" t="s">
        <v>328</v>
      </c>
      <c r="E6532" s="13" t="s">
        <v>13</v>
      </c>
      <c r="F6532" s="11" t="s">
        <v>19</v>
      </c>
      <c r="G6532" s="11" t="s">
        <v>21</v>
      </c>
      <c r="H6532" s="13">
        <v>110</v>
      </c>
    </row>
    <row r="6533" spans="1:8" x14ac:dyDescent="0.25">
      <c r="A6533" s="10">
        <v>37195</v>
      </c>
      <c r="B6533" s="11" t="s">
        <v>8</v>
      </c>
      <c r="C6533" s="11" t="s">
        <v>67</v>
      </c>
      <c r="D6533" s="11" t="s">
        <v>328</v>
      </c>
      <c r="E6533" s="13" t="s">
        <v>13</v>
      </c>
      <c r="F6533" s="11" t="s">
        <v>591</v>
      </c>
      <c r="G6533" s="11" t="s">
        <v>608</v>
      </c>
      <c r="H6533" s="13">
        <v>225</v>
      </c>
    </row>
    <row r="6534" spans="1:8" x14ac:dyDescent="0.25">
      <c r="A6534" s="10">
        <v>37195</v>
      </c>
      <c r="B6534" s="11" t="s">
        <v>8</v>
      </c>
      <c r="C6534" s="11" t="s">
        <v>67</v>
      </c>
      <c r="D6534" s="11" t="s">
        <v>328</v>
      </c>
      <c r="E6534" s="13" t="s">
        <v>13</v>
      </c>
      <c r="F6534" s="11" t="s">
        <v>34</v>
      </c>
      <c r="G6534" s="11" t="s">
        <v>36</v>
      </c>
      <c r="H6534" s="13">
        <v>300</v>
      </c>
    </row>
    <row r="6535" spans="1:8" x14ac:dyDescent="0.25">
      <c r="A6535" s="10">
        <v>37195</v>
      </c>
      <c r="B6535" s="11" t="s">
        <v>8</v>
      </c>
      <c r="C6535" s="11" t="s">
        <v>67</v>
      </c>
      <c r="D6535" s="11" t="s">
        <v>328</v>
      </c>
      <c r="E6535" s="13" t="s">
        <v>13</v>
      </c>
      <c r="F6535" s="11" t="s">
        <v>14</v>
      </c>
      <c r="G6535" s="11" t="s">
        <v>597</v>
      </c>
      <c r="H6535" s="13">
        <v>1970</v>
      </c>
    </row>
    <row r="6536" spans="1:8" x14ac:dyDescent="0.25">
      <c r="A6536" s="10">
        <v>37195</v>
      </c>
      <c r="B6536" s="11" t="s">
        <v>8</v>
      </c>
      <c r="C6536" s="11" t="s">
        <v>67</v>
      </c>
      <c r="D6536" s="11" t="s">
        <v>328</v>
      </c>
      <c r="E6536" s="13" t="s">
        <v>13</v>
      </c>
      <c r="F6536" s="11" t="s">
        <v>11</v>
      </c>
      <c r="G6536" s="11" t="s">
        <v>576</v>
      </c>
      <c r="H6536" s="13">
        <v>314</v>
      </c>
    </row>
    <row r="6537" spans="1:8" x14ac:dyDescent="0.25">
      <c r="A6537" s="10">
        <v>37195</v>
      </c>
      <c r="B6537" s="11" t="s">
        <v>8</v>
      </c>
      <c r="C6537" s="11" t="s">
        <v>67</v>
      </c>
      <c r="D6537" s="11" t="s">
        <v>328</v>
      </c>
      <c r="E6537" s="13" t="s">
        <v>13</v>
      </c>
      <c r="F6537" s="11" t="s">
        <v>126</v>
      </c>
      <c r="G6537" s="11" t="s">
        <v>570</v>
      </c>
      <c r="H6537" s="13">
        <v>175</v>
      </c>
    </row>
    <row r="6538" spans="1:8" x14ac:dyDescent="0.25">
      <c r="A6538" s="10">
        <v>37195</v>
      </c>
      <c r="B6538" s="11" t="s">
        <v>8</v>
      </c>
      <c r="C6538" s="11" t="s">
        <v>67</v>
      </c>
      <c r="D6538" s="11" t="s">
        <v>328</v>
      </c>
      <c r="E6538" s="13" t="s">
        <v>188</v>
      </c>
      <c r="F6538" s="11" t="s">
        <v>188</v>
      </c>
      <c r="G6538" s="11" t="s">
        <v>602</v>
      </c>
      <c r="H6538" s="13">
        <v>200</v>
      </c>
    </row>
    <row r="6539" spans="1:8" x14ac:dyDescent="0.25">
      <c r="A6539" s="10">
        <v>37195</v>
      </c>
      <c r="B6539" s="11" t="s">
        <v>8</v>
      </c>
      <c r="C6539" s="11" t="s">
        <v>9</v>
      </c>
      <c r="D6539" s="11" t="s">
        <v>251</v>
      </c>
      <c r="E6539" s="13" t="s">
        <v>13</v>
      </c>
      <c r="F6539" s="11" t="s">
        <v>11</v>
      </c>
      <c r="G6539" s="11" t="s">
        <v>576</v>
      </c>
      <c r="H6539" s="13">
        <v>426.6</v>
      </c>
    </row>
    <row r="6540" spans="1:8" x14ac:dyDescent="0.25">
      <c r="A6540" s="10">
        <v>37195</v>
      </c>
      <c r="B6540" s="11" t="s">
        <v>8</v>
      </c>
      <c r="C6540" s="11" t="s">
        <v>9</v>
      </c>
      <c r="D6540" s="11" t="s">
        <v>153</v>
      </c>
      <c r="E6540" s="13" t="s">
        <v>13</v>
      </c>
      <c r="F6540" s="11" t="s">
        <v>71</v>
      </c>
      <c r="G6540" s="11" t="s">
        <v>575</v>
      </c>
      <c r="H6540" s="13">
        <v>186.5</v>
      </c>
    </row>
    <row r="6541" spans="1:8" x14ac:dyDescent="0.25">
      <c r="A6541" s="10">
        <v>37195</v>
      </c>
      <c r="B6541" s="11" t="s">
        <v>8</v>
      </c>
      <c r="C6541" s="11" t="s">
        <v>9</v>
      </c>
      <c r="D6541" s="11" t="s">
        <v>153</v>
      </c>
      <c r="E6541" s="13" t="s">
        <v>13</v>
      </c>
      <c r="F6541" s="11" t="s">
        <v>71</v>
      </c>
      <c r="G6541" s="11" t="s">
        <v>69</v>
      </c>
      <c r="H6541" s="13">
        <v>430</v>
      </c>
    </row>
    <row r="6542" spans="1:8" x14ac:dyDescent="0.25">
      <c r="A6542" s="10">
        <v>37195</v>
      </c>
      <c r="B6542" s="11" t="s">
        <v>8</v>
      </c>
      <c r="C6542" s="11" t="s">
        <v>9</v>
      </c>
      <c r="D6542" s="11" t="s">
        <v>153</v>
      </c>
      <c r="E6542" s="13" t="s">
        <v>13</v>
      </c>
      <c r="F6542" s="11" t="s">
        <v>71</v>
      </c>
      <c r="G6542" s="11" t="s">
        <v>230</v>
      </c>
      <c r="H6542" s="13">
        <v>2459.9</v>
      </c>
    </row>
    <row r="6543" spans="1:8" x14ac:dyDescent="0.25">
      <c r="A6543" s="10">
        <v>37195</v>
      </c>
      <c r="B6543" s="11" t="s">
        <v>8</v>
      </c>
      <c r="C6543" s="11" t="s">
        <v>9</v>
      </c>
      <c r="D6543" s="11" t="s">
        <v>153</v>
      </c>
      <c r="E6543" s="13" t="s">
        <v>13</v>
      </c>
      <c r="F6543" s="11" t="s">
        <v>571</v>
      </c>
      <c r="G6543" s="11" t="s">
        <v>364</v>
      </c>
      <c r="H6543" s="13">
        <v>285</v>
      </c>
    </row>
    <row r="6544" spans="1:8" x14ac:dyDescent="0.25">
      <c r="A6544" s="10">
        <v>37195</v>
      </c>
      <c r="B6544" s="11" t="s">
        <v>8</v>
      </c>
      <c r="C6544" s="11" t="s">
        <v>9</v>
      </c>
      <c r="D6544" s="11" t="s">
        <v>153</v>
      </c>
      <c r="E6544" s="13" t="s">
        <v>13</v>
      </c>
      <c r="F6544" s="11" t="s">
        <v>138</v>
      </c>
      <c r="G6544" s="11" t="s">
        <v>205</v>
      </c>
      <c r="H6544" s="13">
        <v>142.69999999999999</v>
      </c>
    </row>
    <row r="6545" spans="1:8" x14ac:dyDescent="0.25">
      <c r="A6545" s="10">
        <v>37195</v>
      </c>
      <c r="B6545" s="11" t="s">
        <v>8</v>
      </c>
      <c r="C6545" s="11" t="s">
        <v>9</v>
      </c>
      <c r="D6545" s="11" t="s">
        <v>153</v>
      </c>
      <c r="E6545" s="13" t="s">
        <v>13</v>
      </c>
      <c r="F6545" s="11" t="s">
        <v>248</v>
      </c>
      <c r="G6545" s="11" t="s">
        <v>588</v>
      </c>
      <c r="H6545" s="13">
        <v>200</v>
      </c>
    </row>
    <row r="6546" spans="1:8" x14ac:dyDescent="0.25">
      <c r="A6546" s="10">
        <v>37195</v>
      </c>
      <c r="B6546" s="11" t="s">
        <v>8</v>
      </c>
      <c r="C6546" s="11" t="s">
        <v>9</v>
      </c>
      <c r="D6546" s="11" t="s">
        <v>153</v>
      </c>
      <c r="E6546" s="13" t="s">
        <v>13</v>
      </c>
      <c r="F6546" s="11" t="s">
        <v>248</v>
      </c>
      <c r="G6546" s="11" t="s">
        <v>43</v>
      </c>
      <c r="H6546" s="13">
        <v>300</v>
      </c>
    </row>
    <row r="6547" spans="1:8" x14ac:dyDescent="0.25">
      <c r="A6547" s="10">
        <v>37195</v>
      </c>
      <c r="B6547" s="11" t="s">
        <v>8</v>
      </c>
      <c r="C6547" s="11" t="s">
        <v>9</v>
      </c>
      <c r="D6547" s="11" t="s">
        <v>153</v>
      </c>
      <c r="E6547" s="13" t="s">
        <v>13</v>
      </c>
      <c r="F6547" s="11" t="s">
        <v>19</v>
      </c>
      <c r="G6547" s="11" t="s">
        <v>589</v>
      </c>
      <c r="H6547" s="13">
        <v>200</v>
      </c>
    </row>
    <row r="6548" spans="1:8" x14ac:dyDescent="0.25">
      <c r="A6548" s="10">
        <v>37195</v>
      </c>
      <c r="B6548" s="11" t="s">
        <v>8</v>
      </c>
      <c r="C6548" s="11" t="s">
        <v>9</v>
      </c>
      <c r="D6548" s="11" t="s">
        <v>153</v>
      </c>
      <c r="E6548" s="13" t="s">
        <v>13</v>
      </c>
      <c r="F6548" s="11" t="s">
        <v>19</v>
      </c>
      <c r="G6548" s="11" t="s">
        <v>573</v>
      </c>
      <c r="H6548" s="13">
        <v>868</v>
      </c>
    </row>
    <row r="6549" spans="1:8" x14ac:dyDescent="0.25">
      <c r="A6549" s="10">
        <v>37195</v>
      </c>
      <c r="B6549" s="11" t="s">
        <v>8</v>
      </c>
      <c r="C6549" s="11" t="s">
        <v>9</v>
      </c>
      <c r="D6549" s="11" t="s">
        <v>153</v>
      </c>
      <c r="E6549" s="13" t="s">
        <v>13</v>
      </c>
      <c r="F6549" s="11" t="s">
        <v>591</v>
      </c>
      <c r="G6549" s="11" t="s">
        <v>592</v>
      </c>
      <c r="H6549" s="13">
        <v>167.5</v>
      </c>
    </row>
    <row r="6550" spans="1:8" x14ac:dyDescent="0.25">
      <c r="A6550" s="10">
        <v>37195</v>
      </c>
      <c r="B6550" s="11" t="s">
        <v>8</v>
      </c>
      <c r="C6550" s="11" t="s">
        <v>9</v>
      </c>
      <c r="D6550" s="11" t="s">
        <v>153</v>
      </c>
      <c r="E6550" s="13" t="s">
        <v>13</v>
      </c>
      <c r="F6550" s="11" t="s">
        <v>42</v>
      </c>
      <c r="G6550" s="11" t="s">
        <v>595</v>
      </c>
      <c r="H6550" s="13">
        <v>135</v>
      </c>
    </row>
    <row r="6551" spans="1:8" x14ac:dyDescent="0.25">
      <c r="A6551" s="10">
        <v>37195</v>
      </c>
      <c r="B6551" s="11" t="s">
        <v>8</v>
      </c>
      <c r="C6551" s="11" t="s">
        <v>9</v>
      </c>
      <c r="D6551" s="11" t="s">
        <v>153</v>
      </c>
      <c r="E6551" s="13" t="s">
        <v>13</v>
      </c>
      <c r="F6551" s="11" t="s">
        <v>14</v>
      </c>
      <c r="G6551" s="11" t="s">
        <v>94</v>
      </c>
      <c r="H6551" s="13">
        <v>330</v>
      </c>
    </row>
    <row r="6552" spans="1:8" x14ac:dyDescent="0.25">
      <c r="A6552" s="10">
        <v>37195</v>
      </c>
      <c r="B6552" s="11" t="s">
        <v>8</v>
      </c>
      <c r="C6552" s="11" t="s">
        <v>9</v>
      </c>
      <c r="D6552" s="11" t="s">
        <v>153</v>
      </c>
      <c r="E6552" s="13" t="s">
        <v>13</v>
      </c>
      <c r="F6552" s="11" t="s">
        <v>14</v>
      </c>
      <c r="G6552" s="11" t="s">
        <v>597</v>
      </c>
      <c r="H6552" s="13">
        <v>149</v>
      </c>
    </row>
    <row r="6553" spans="1:8" x14ac:dyDescent="0.25">
      <c r="A6553" s="10">
        <v>37195</v>
      </c>
      <c r="B6553" s="11" t="s">
        <v>8</v>
      </c>
      <c r="C6553" s="11" t="s">
        <v>9</v>
      </c>
      <c r="D6553" s="11" t="s">
        <v>153</v>
      </c>
      <c r="E6553" s="13" t="s">
        <v>13</v>
      </c>
      <c r="F6553" s="11" t="s">
        <v>11</v>
      </c>
      <c r="G6553" s="11" t="s">
        <v>150</v>
      </c>
      <c r="H6553" s="13">
        <v>2278.4</v>
      </c>
    </row>
    <row r="6554" spans="1:8" x14ac:dyDescent="0.25">
      <c r="A6554" s="10">
        <v>37195</v>
      </c>
      <c r="B6554" s="11" t="s">
        <v>8</v>
      </c>
      <c r="C6554" s="11" t="s">
        <v>9</v>
      </c>
      <c r="D6554" s="11" t="s">
        <v>153</v>
      </c>
      <c r="E6554" s="13" t="s">
        <v>13</v>
      </c>
      <c r="F6554" s="11" t="s">
        <v>11</v>
      </c>
      <c r="G6554" s="11" t="s">
        <v>576</v>
      </c>
      <c r="H6554" s="13">
        <v>2576</v>
      </c>
    </row>
    <row r="6555" spans="1:8" x14ac:dyDescent="0.25">
      <c r="A6555" s="10">
        <v>37195</v>
      </c>
      <c r="B6555" s="11" t="s">
        <v>8</v>
      </c>
      <c r="C6555" s="11" t="s">
        <v>9</v>
      </c>
      <c r="D6555" s="11" t="s">
        <v>153</v>
      </c>
      <c r="E6555" s="13" t="s">
        <v>13</v>
      </c>
      <c r="F6555" s="11" t="s">
        <v>126</v>
      </c>
      <c r="G6555" s="11" t="s">
        <v>599</v>
      </c>
      <c r="H6555" s="13">
        <v>299.39999999999998</v>
      </c>
    </row>
    <row r="6556" spans="1:8" x14ac:dyDescent="0.25">
      <c r="A6556" s="10">
        <v>37195</v>
      </c>
      <c r="B6556" s="11" t="s">
        <v>8</v>
      </c>
      <c r="C6556" s="11" t="s">
        <v>9</v>
      </c>
      <c r="D6556" s="11" t="s">
        <v>10</v>
      </c>
      <c r="E6556" s="13" t="s">
        <v>89</v>
      </c>
      <c r="F6556" s="11" t="s">
        <v>90</v>
      </c>
      <c r="G6556" s="11" t="s">
        <v>90</v>
      </c>
      <c r="H6556" s="13">
        <v>2557.3000000000002</v>
      </c>
    </row>
    <row r="6557" spans="1:8" x14ac:dyDescent="0.25">
      <c r="A6557" s="10">
        <v>37195</v>
      </c>
      <c r="B6557" s="11" t="s">
        <v>8</v>
      </c>
      <c r="C6557" s="11" t="s">
        <v>9</v>
      </c>
      <c r="D6557" s="11" t="s">
        <v>10</v>
      </c>
      <c r="E6557" s="13" t="s">
        <v>89</v>
      </c>
      <c r="F6557" s="11" t="s">
        <v>102</v>
      </c>
      <c r="G6557" s="11" t="s">
        <v>106</v>
      </c>
      <c r="H6557" s="13">
        <v>3464.2</v>
      </c>
    </row>
    <row r="6558" spans="1:8" x14ac:dyDescent="0.25">
      <c r="A6558" s="10">
        <v>37195</v>
      </c>
      <c r="B6558" s="11" t="s">
        <v>8</v>
      </c>
      <c r="C6558" s="11" t="s">
        <v>9</v>
      </c>
      <c r="D6558" s="11" t="s">
        <v>10</v>
      </c>
      <c r="E6558" s="13" t="s">
        <v>89</v>
      </c>
      <c r="F6558" s="11" t="s">
        <v>102</v>
      </c>
      <c r="G6558" s="11" t="s">
        <v>103</v>
      </c>
      <c r="H6558" s="13">
        <v>2844.8</v>
      </c>
    </row>
    <row r="6559" spans="1:8" x14ac:dyDescent="0.25">
      <c r="A6559" s="10">
        <v>37195</v>
      </c>
      <c r="B6559" s="11" t="s">
        <v>8</v>
      </c>
      <c r="C6559" s="11" t="s">
        <v>9</v>
      </c>
      <c r="D6559" s="11" t="s">
        <v>10</v>
      </c>
      <c r="E6559" s="13" t="s">
        <v>89</v>
      </c>
      <c r="F6559" s="11" t="s">
        <v>577</v>
      </c>
      <c r="G6559" s="11" t="s">
        <v>1106</v>
      </c>
      <c r="H6559" s="13">
        <v>548</v>
      </c>
    </row>
    <row r="6560" spans="1:8" x14ac:dyDescent="0.25">
      <c r="A6560" s="10">
        <v>37195</v>
      </c>
      <c r="B6560" s="11" t="s">
        <v>8</v>
      </c>
      <c r="C6560" s="11" t="s">
        <v>9</v>
      </c>
      <c r="D6560" s="11" t="s">
        <v>10</v>
      </c>
      <c r="E6560" s="13" t="s">
        <v>89</v>
      </c>
      <c r="F6560" s="11" t="s">
        <v>577</v>
      </c>
      <c r="G6560" s="11" t="s">
        <v>578</v>
      </c>
      <c r="H6560" s="13">
        <v>2688</v>
      </c>
    </row>
    <row r="6561" spans="1:8" x14ac:dyDescent="0.25">
      <c r="A6561" s="10">
        <v>37195</v>
      </c>
      <c r="B6561" s="11" t="s">
        <v>8</v>
      </c>
      <c r="C6561" s="11" t="s">
        <v>9</v>
      </c>
      <c r="D6561" s="11" t="s">
        <v>10</v>
      </c>
      <c r="E6561" s="13" t="s">
        <v>89</v>
      </c>
      <c r="F6561" s="11" t="s">
        <v>577</v>
      </c>
      <c r="G6561" s="11" t="s">
        <v>569</v>
      </c>
      <c r="H6561" s="13">
        <v>100</v>
      </c>
    </row>
    <row r="6562" spans="1:8" x14ac:dyDescent="0.25">
      <c r="A6562" s="10">
        <v>37195</v>
      </c>
      <c r="B6562" s="11" t="s">
        <v>8</v>
      </c>
      <c r="C6562" s="11" t="s">
        <v>9</v>
      </c>
      <c r="D6562" s="11" t="s">
        <v>10</v>
      </c>
      <c r="E6562" s="13" t="s">
        <v>13</v>
      </c>
      <c r="F6562" s="11" t="s">
        <v>29</v>
      </c>
      <c r="G6562" s="11" t="s">
        <v>30</v>
      </c>
      <c r="H6562" s="13">
        <v>8860.7999999999993</v>
      </c>
    </row>
    <row r="6563" spans="1:8" x14ac:dyDescent="0.25">
      <c r="A6563" s="10">
        <v>37195</v>
      </c>
      <c r="B6563" s="11" t="s">
        <v>8</v>
      </c>
      <c r="C6563" s="11" t="s">
        <v>9</v>
      </c>
      <c r="D6563" s="11" t="s">
        <v>10</v>
      </c>
      <c r="E6563" s="13" t="s">
        <v>13</v>
      </c>
      <c r="F6563" s="11" t="s">
        <v>29</v>
      </c>
      <c r="G6563" s="11" t="s">
        <v>607</v>
      </c>
      <c r="H6563" s="13">
        <v>1125</v>
      </c>
    </row>
    <row r="6564" spans="1:8" x14ac:dyDescent="0.25">
      <c r="A6564" s="10">
        <v>37195</v>
      </c>
      <c r="B6564" s="11" t="s">
        <v>8</v>
      </c>
      <c r="C6564" s="11" t="s">
        <v>9</v>
      </c>
      <c r="D6564" s="11" t="s">
        <v>10</v>
      </c>
      <c r="E6564" s="13" t="s">
        <v>13</v>
      </c>
      <c r="F6564" s="11" t="s">
        <v>71</v>
      </c>
      <c r="G6564" s="11" t="s">
        <v>580</v>
      </c>
      <c r="H6564" s="13">
        <v>6649</v>
      </c>
    </row>
    <row r="6565" spans="1:8" x14ac:dyDescent="0.25">
      <c r="A6565" s="10">
        <v>37195</v>
      </c>
      <c r="B6565" s="11" t="s">
        <v>8</v>
      </c>
      <c r="C6565" s="11" t="s">
        <v>9</v>
      </c>
      <c r="D6565" s="11" t="s">
        <v>10</v>
      </c>
      <c r="E6565" s="13" t="s">
        <v>13</v>
      </c>
      <c r="F6565" s="11" t="s">
        <v>71</v>
      </c>
      <c r="G6565" s="11" t="s">
        <v>575</v>
      </c>
      <c r="H6565" s="13">
        <v>4095</v>
      </c>
    </row>
    <row r="6566" spans="1:8" x14ac:dyDescent="0.25">
      <c r="A6566" s="10">
        <v>37195</v>
      </c>
      <c r="B6566" s="11" t="s">
        <v>8</v>
      </c>
      <c r="C6566" s="11" t="s">
        <v>9</v>
      </c>
      <c r="D6566" s="11" t="s">
        <v>10</v>
      </c>
      <c r="E6566" s="13" t="s">
        <v>13</v>
      </c>
      <c r="F6566" s="11" t="s">
        <v>71</v>
      </c>
      <c r="G6566" s="11" t="s">
        <v>69</v>
      </c>
      <c r="H6566" s="13">
        <v>11194.2</v>
      </c>
    </row>
    <row r="6567" spans="1:8" x14ac:dyDescent="0.25">
      <c r="A6567" s="10">
        <v>37195</v>
      </c>
      <c r="B6567" s="11" t="s">
        <v>8</v>
      </c>
      <c r="C6567" s="11" t="s">
        <v>9</v>
      </c>
      <c r="D6567" s="11" t="s">
        <v>10</v>
      </c>
      <c r="E6567" s="13" t="s">
        <v>13</v>
      </c>
      <c r="F6567" s="11" t="s">
        <v>71</v>
      </c>
      <c r="G6567" s="11" t="s">
        <v>230</v>
      </c>
      <c r="H6567" s="13">
        <v>6247.4</v>
      </c>
    </row>
    <row r="6568" spans="1:8" x14ac:dyDescent="0.25">
      <c r="A6568" s="10">
        <v>37195</v>
      </c>
      <c r="B6568" s="11" t="s">
        <v>8</v>
      </c>
      <c r="C6568" s="11" t="s">
        <v>9</v>
      </c>
      <c r="D6568" s="11" t="s">
        <v>10</v>
      </c>
      <c r="E6568" s="13" t="s">
        <v>13</v>
      </c>
      <c r="F6568" s="11" t="s">
        <v>71</v>
      </c>
      <c r="G6568" s="11" t="s">
        <v>200</v>
      </c>
      <c r="H6568" s="13">
        <v>4158.8</v>
      </c>
    </row>
    <row r="6569" spans="1:8" x14ac:dyDescent="0.25">
      <c r="A6569" s="10">
        <v>37195</v>
      </c>
      <c r="B6569" s="11" t="s">
        <v>8</v>
      </c>
      <c r="C6569" s="11" t="s">
        <v>9</v>
      </c>
      <c r="D6569" s="11" t="s">
        <v>10</v>
      </c>
      <c r="E6569" s="13" t="s">
        <v>13</v>
      </c>
      <c r="F6569" s="11" t="s">
        <v>71</v>
      </c>
      <c r="G6569" s="11" t="s">
        <v>117</v>
      </c>
      <c r="H6569" s="13">
        <v>3244</v>
      </c>
    </row>
    <row r="6570" spans="1:8" x14ac:dyDescent="0.25">
      <c r="A6570" s="10">
        <v>37195</v>
      </c>
      <c r="B6570" s="11" t="s">
        <v>8</v>
      </c>
      <c r="C6570" s="11" t="s">
        <v>9</v>
      </c>
      <c r="D6570" s="11" t="s">
        <v>10</v>
      </c>
      <c r="E6570" s="13" t="s">
        <v>13</v>
      </c>
      <c r="F6570" s="11" t="s">
        <v>161</v>
      </c>
      <c r="G6570" s="11" t="s">
        <v>581</v>
      </c>
      <c r="H6570" s="13">
        <v>3160</v>
      </c>
    </row>
    <row r="6571" spans="1:8" x14ac:dyDescent="0.25">
      <c r="A6571" s="10">
        <v>37195</v>
      </c>
      <c r="B6571" s="11" t="s">
        <v>8</v>
      </c>
      <c r="C6571" s="11" t="s">
        <v>9</v>
      </c>
      <c r="D6571" s="11" t="s">
        <v>10</v>
      </c>
      <c r="E6571" s="13" t="s">
        <v>13</v>
      </c>
      <c r="F6571" s="11" t="s">
        <v>161</v>
      </c>
      <c r="G6571" s="11" t="s">
        <v>162</v>
      </c>
      <c r="H6571" s="13">
        <v>2367.1999999999998</v>
      </c>
    </row>
    <row r="6572" spans="1:8" x14ac:dyDescent="0.25">
      <c r="A6572" s="10">
        <v>37195</v>
      </c>
      <c r="B6572" s="11" t="s">
        <v>8</v>
      </c>
      <c r="C6572" s="11" t="s">
        <v>9</v>
      </c>
      <c r="D6572" s="11" t="s">
        <v>10</v>
      </c>
      <c r="E6572" s="13" t="s">
        <v>13</v>
      </c>
      <c r="F6572" s="11" t="s">
        <v>161</v>
      </c>
      <c r="G6572" s="11" t="s">
        <v>582</v>
      </c>
      <c r="H6572" s="13">
        <v>3247.3</v>
      </c>
    </row>
    <row r="6573" spans="1:8" x14ac:dyDescent="0.25">
      <c r="A6573" s="10">
        <v>37195</v>
      </c>
      <c r="B6573" s="11" t="s">
        <v>8</v>
      </c>
      <c r="C6573" s="11" t="s">
        <v>9</v>
      </c>
      <c r="D6573" s="11" t="s">
        <v>10</v>
      </c>
      <c r="E6573" s="13" t="s">
        <v>13</v>
      </c>
      <c r="F6573" s="11" t="s">
        <v>161</v>
      </c>
      <c r="G6573" s="11" t="s">
        <v>167</v>
      </c>
      <c r="H6573" s="13">
        <v>6129.6</v>
      </c>
    </row>
    <row r="6574" spans="1:8" x14ac:dyDescent="0.25">
      <c r="A6574" s="10">
        <v>37195</v>
      </c>
      <c r="B6574" s="11" t="s">
        <v>8</v>
      </c>
      <c r="C6574" s="11" t="s">
        <v>9</v>
      </c>
      <c r="D6574" s="11" t="s">
        <v>10</v>
      </c>
      <c r="E6574" s="13" t="s">
        <v>13</v>
      </c>
      <c r="F6574" s="11" t="s">
        <v>571</v>
      </c>
      <c r="G6574" s="11" t="s">
        <v>364</v>
      </c>
      <c r="H6574" s="13">
        <v>730</v>
      </c>
    </row>
    <row r="6575" spans="1:8" x14ac:dyDescent="0.25">
      <c r="A6575" s="10">
        <v>37195</v>
      </c>
      <c r="B6575" s="11" t="s">
        <v>8</v>
      </c>
      <c r="C6575" s="11" t="s">
        <v>9</v>
      </c>
      <c r="D6575" s="11" t="s">
        <v>10</v>
      </c>
      <c r="E6575" s="13" t="s">
        <v>13</v>
      </c>
      <c r="F6575" s="11" t="s">
        <v>571</v>
      </c>
      <c r="G6575" s="11" t="s">
        <v>133</v>
      </c>
      <c r="H6575" s="13">
        <v>4956.8</v>
      </c>
    </row>
    <row r="6576" spans="1:8" x14ac:dyDescent="0.25">
      <c r="A6576" s="10">
        <v>37195</v>
      </c>
      <c r="B6576" s="11" t="s">
        <v>8</v>
      </c>
      <c r="C6576" s="11" t="s">
        <v>9</v>
      </c>
      <c r="D6576" s="11" t="s">
        <v>10</v>
      </c>
      <c r="E6576" s="13" t="s">
        <v>13</v>
      </c>
      <c r="F6576" s="11" t="s">
        <v>571</v>
      </c>
      <c r="G6576" s="11" t="s">
        <v>572</v>
      </c>
      <c r="H6576" s="13">
        <v>7540.5</v>
      </c>
    </row>
    <row r="6577" spans="1:8" x14ac:dyDescent="0.25">
      <c r="A6577" s="10">
        <v>37195</v>
      </c>
      <c r="B6577" s="11" t="s">
        <v>8</v>
      </c>
      <c r="C6577" s="11" t="s">
        <v>9</v>
      </c>
      <c r="D6577" s="11" t="s">
        <v>10</v>
      </c>
      <c r="E6577" s="13" t="s">
        <v>13</v>
      </c>
      <c r="F6577" s="11" t="s">
        <v>571</v>
      </c>
      <c r="G6577" s="11" t="s">
        <v>1108</v>
      </c>
      <c r="H6577" s="13">
        <v>125</v>
      </c>
    </row>
    <row r="6578" spans="1:8" x14ac:dyDescent="0.25">
      <c r="A6578" s="10">
        <v>37195</v>
      </c>
      <c r="B6578" s="11" t="s">
        <v>8</v>
      </c>
      <c r="C6578" s="11" t="s">
        <v>9</v>
      </c>
      <c r="D6578" s="11" t="s">
        <v>10</v>
      </c>
      <c r="E6578" s="13" t="s">
        <v>13</v>
      </c>
      <c r="F6578" s="11" t="s">
        <v>138</v>
      </c>
      <c r="G6578" s="11" t="s">
        <v>205</v>
      </c>
      <c r="H6578" s="13">
        <v>7903.9</v>
      </c>
    </row>
    <row r="6579" spans="1:8" x14ac:dyDescent="0.25">
      <c r="A6579" s="10">
        <v>37195</v>
      </c>
      <c r="B6579" s="11" t="s">
        <v>8</v>
      </c>
      <c r="C6579" s="11" t="s">
        <v>9</v>
      </c>
      <c r="D6579" s="11" t="s">
        <v>10</v>
      </c>
      <c r="E6579" s="13" t="s">
        <v>13</v>
      </c>
      <c r="F6579" s="11" t="s">
        <v>138</v>
      </c>
      <c r="G6579" s="11" t="s">
        <v>583</v>
      </c>
      <c r="H6579" s="13">
        <v>625</v>
      </c>
    </row>
    <row r="6580" spans="1:8" x14ac:dyDescent="0.25">
      <c r="A6580" s="10">
        <v>37195</v>
      </c>
      <c r="B6580" s="11" t="s">
        <v>8</v>
      </c>
      <c r="C6580" s="11" t="s">
        <v>9</v>
      </c>
      <c r="D6580" s="11" t="s">
        <v>10</v>
      </c>
      <c r="E6580" s="13" t="s">
        <v>13</v>
      </c>
      <c r="F6580" s="11" t="s">
        <v>138</v>
      </c>
      <c r="G6580" s="11" t="s">
        <v>139</v>
      </c>
      <c r="H6580" s="13">
        <v>2429.8000000000002</v>
      </c>
    </row>
    <row r="6581" spans="1:8" x14ac:dyDescent="0.25">
      <c r="A6581" s="10">
        <v>37195</v>
      </c>
      <c r="B6581" s="11" t="s">
        <v>8</v>
      </c>
      <c r="C6581" s="11" t="s">
        <v>9</v>
      </c>
      <c r="D6581" s="11" t="s">
        <v>10</v>
      </c>
      <c r="E6581" s="13" t="s">
        <v>13</v>
      </c>
      <c r="F6581" s="11" t="s">
        <v>138</v>
      </c>
      <c r="G6581" s="11" t="s">
        <v>585</v>
      </c>
      <c r="H6581" s="13">
        <v>2020.5</v>
      </c>
    </row>
    <row r="6582" spans="1:8" x14ac:dyDescent="0.25">
      <c r="A6582" s="10">
        <v>37195</v>
      </c>
      <c r="B6582" s="11" t="s">
        <v>8</v>
      </c>
      <c r="C6582" s="11" t="s">
        <v>9</v>
      </c>
      <c r="D6582" s="11" t="s">
        <v>10</v>
      </c>
      <c r="E6582" s="13" t="s">
        <v>13</v>
      </c>
      <c r="F6582" s="11" t="s">
        <v>111</v>
      </c>
      <c r="G6582" s="11" t="s">
        <v>112</v>
      </c>
      <c r="H6582" s="13">
        <v>15206.5</v>
      </c>
    </row>
    <row r="6583" spans="1:8" x14ac:dyDescent="0.25">
      <c r="A6583" s="10">
        <v>37195</v>
      </c>
      <c r="B6583" s="11" t="s">
        <v>8</v>
      </c>
      <c r="C6583" s="11" t="s">
        <v>9</v>
      </c>
      <c r="D6583" s="11" t="s">
        <v>10</v>
      </c>
      <c r="E6583" s="13" t="s">
        <v>13</v>
      </c>
      <c r="F6583" s="11" t="s">
        <v>111</v>
      </c>
      <c r="G6583" s="11" t="s">
        <v>267</v>
      </c>
      <c r="H6583" s="13">
        <v>3507.9</v>
      </c>
    </row>
    <row r="6584" spans="1:8" x14ac:dyDescent="0.25">
      <c r="A6584" s="10">
        <v>37195</v>
      </c>
      <c r="B6584" s="11" t="s">
        <v>8</v>
      </c>
      <c r="C6584" s="11" t="s">
        <v>9</v>
      </c>
      <c r="D6584" s="11" t="s">
        <v>10</v>
      </c>
      <c r="E6584" s="13" t="s">
        <v>13</v>
      </c>
      <c r="F6584" s="11" t="s">
        <v>111</v>
      </c>
      <c r="G6584" s="11" t="s">
        <v>614</v>
      </c>
      <c r="H6584" s="13">
        <v>100</v>
      </c>
    </row>
    <row r="6585" spans="1:8" x14ac:dyDescent="0.25">
      <c r="A6585" s="10">
        <v>37195</v>
      </c>
      <c r="B6585" s="11" t="s">
        <v>8</v>
      </c>
      <c r="C6585" s="11" t="s">
        <v>9</v>
      </c>
      <c r="D6585" s="11" t="s">
        <v>10</v>
      </c>
      <c r="E6585" s="13" t="s">
        <v>13</v>
      </c>
      <c r="F6585" s="11" t="s">
        <v>111</v>
      </c>
      <c r="G6585" s="11" t="s">
        <v>356</v>
      </c>
      <c r="H6585" s="13">
        <v>1708.9</v>
      </c>
    </row>
    <row r="6586" spans="1:8" x14ac:dyDescent="0.25">
      <c r="A6586" s="10">
        <v>37195</v>
      </c>
      <c r="B6586" s="11" t="s">
        <v>8</v>
      </c>
      <c r="C6586" s="11" t="s">
        <v>9</v>
      </c>
      <c r="D6586" s="11" t="s">
        <v>10</v>
      </c>
      <c r="E6586" s="13" t="s">
        <v>13</v>
      </c>
      <c r="F6586" s="11" t="s">
        <v>111</v>
      </c>
      <c r="G6586" s="11" t="s">
        <v>586</v>
      </c>
      <c r="H6586" s="13">
        <v>300</v>
      </c>
    </row>
    <row r="6587" spans="1:8" x14ac:dyDescent="0.25">
      <c r="A6587" s="10">
        <v>37195</v>
      </c>
      <c r="B6587" s="11" t="s">
        <v>8</v>
      </c>
      <c r="C6587" s="11" t="s">
        <v>9</v>
      </c>
      <c r="D6587" s="11" t="s">
        <v>10</v>
      </c>
      <c r="E6587" s="13" t="s">
        <v>13</v>
      </c>
      <c r="F6587" s="11" t="s">
        <v>248</v>
      </c>
      <c r="G6587" s="11" t="s">
        <v>262</v>
      </c>
      <c r="H6587" s="13">
        <v>15482.6</v>
      </c>
    </row>
    <row r="6588" spans="1:8" x14ac:dyDescent="0.25">
      <c r="A6588" s="10">
        <v>37195</v>
      </c>
      <c r="B6588" s="11" t="s">
        <v>8</v>
      </c>
      <c r="C6588" s="11" t="s">
        <v>9</v>
      </c>
      <c r="D6588" s="11" t="s">
        <v>10</v>
      </c>
      <c r="E6588" s="13" t="s">
        <v>13</v>
      </c>
      <c r="F6588" s="11" t="s">
        <v>248</v>
      </c>
      <c r="G6588" s="11" t="s">
        <v>587</v>
      </c>
      <c r="H6588" s="13">
        <v>6235.8</v>
      </c>
    </row>
    <row r="6589" spans="1:8" x14ac:dyDescent="0.25">
      <c r="A6589" s="10">
        <v>37195</v>
      </c>
      <c r="B6589" s="11" t="s">
        <v>8</v>
      </c>
      <c r="C6589" s="11" t="s">
        <v>9</v>
      </c>
      <c r="D6589" s="11" t="s">
        <v>10</v>
      </c>
      <c r="E6589" s="13" t="s">
        <v>13</v>
      </c>
      <c r="F6589" s="11" t="s">
        <v>248</v>
      </c>
      <c r="G6589" s="11" t="s">
        <v>588</v>
      </c>
      <c r="H6589" s="13">
        <v>2833.2</v>
      </c>
    </row>
    <row r="6590" spans="1:8" x14ac:dyDescent="0.25">
      <c r="A6590" s="10">
        <v>37195</v>
      </c>
      <c r="B6590" s="11" t="s">
        <v>8</v>
      </c>
      <c r="C6590" s="11" t="s">
        <v>9</v>
      </c>
      <c r="D6590" s="11" t="s">
        <v>10</v>
      </c>
      <c r="E6590" s="13" t="s">
        <v>13</v>
      </c>
      <c r="F6590" s="11" t="s">
        <v>248</v>
      </c>
      <c r="G6590" s="11" t="s">
        <v>43</v>
      </c>
      <c r="H6590" s="13">
        <v>826.7</v>
      </c>
    </row>
    <row r="6591" spans="1:8" x14ac:dyDescent="0.25">
      <c r="A6591" s="10">
        <v>37195</v>
      </c>
      <c r="B6591" s="11" t="s">
        <v>8</v>
      </c>
      <c r="C6591" s="11" t="s">
        <v>9</v>
      </c>
      <c r="D6591" s="11" t="s">
        <v>10</v>
      </c>
      <c r="E6591" s="13" t="s">
        <v>13</v>
      </c>
      <c r="F6591" s="11" t="s">
        <v>19</v>
      </c>
      <c r="G6591" s="11" t="s">
        <v>589</v>
      </c>
      <c r="H6591" s="13">
        <v>1294</v>
      </c>
    </row>
    <row r="6592" spans="1:8" x14ac:dyDescent="0.25">
      <c r="A6592" s="10">
        <v>37195</v>
      </c>
      <c r="B6592" s="11" t="s">
        <v>8</v>
      </c>
      <c r="C6592" s="11" t="s">
        <v>9</v>
      </c>
      <c r="D6592" s="11" t="s">
        <v>10</v>
      </c>
      <c r="E6592" s="13" t="s">
        <v>13</v>
      </c>
      <c r="F6592" s="11" t="s">
        <v>19</v>
      </c>
      <c r="G6592" s="11" t="s">
        <v>573</v>
      </c>
      <c r="H6592" s="13">
        <v>30867.200000000001</v>
      </c>
    </row>
    <row r="6593" spans="1:8" x14ac:dyDescent="0.25">
      <c r="A6593" s="10">
        <v>37195</v>
      </c>
      <c r="B6593" s="11" t="s">
        <v>8</v>
      </c>
      <c r="C6593" s="11" t="s">
        <v>9</v>
      </c>
      <c r="D6593" s="11" t="s">
        <v>10</v>
      </c>
      <c r="E6593" s="13" t="s">
        <v>13</v>
      </c>
      <c r="F6593" s="11" t="s">
        <v>19</v>
      </c>
      <c r="G6593" s="11" t="s">
        <v>590</v>
      </c>
      <c r="H6593" s="13">
        <v>2722.7</v>
      </c>
    </row>
    <row r="6594" spans="1:8" x14ac:dyDescent="0.25">
      <c r="A6594" s="10">
        <v>37195</v>
      </c>
      <c r="B6594" s="11" t="s">
        <v>8</v>
      </c>
      <c r="C6594" s="11" t="s">
        <v>9</v>
      </c>
      <c r="D6594" s="11" t="s">
        <v>10</v>
      </c>
      <c r="E6594" s="13" t="s">
        <v>13</v>
      </c>
      <c r="F6594" s="11" t="s">
        <v>19</v>
      </c>
      <c r="G6594" s="11" t="s">
        <v>574</v>
      </c>
      <c r="H6594" s="13">
        <v>7183.8</v>
      </c>
    </row>
    <row r="6595" spans="1:8" x14ac:dyDescent="0.25">
      <c r="A6595" s="10">
        <v>37195</v>
      </c>
      <c r="B6595" s="11" t="s">
        <v>8</v>
      </c>
      <c r="C6595" s="11" t="s">
        <v>9</v>
      </c>
      <c r="D6595" s="11" t="s">
        <v>10</v>
      </c>
      <c r="E6595" s="13" t="s">
        <v>13</v>
      </c>
      <c r="F6595" s="11" t="s">
        <v>19</v>
      </c>
      <c r="G6595" s="11" t="s">
        <v>21</v>
      </c>
      <c r="H6595" s="13">
        <v>2995</v>
      </c>
    </row>
    <row r="6596" spans="1:8" x14ac:dyDescent="0.25">
      <c r="A6596" s="10">
        <v>37195</v>
      </c>
      <c r="B6596" s="11" t="s">
        <v>8</v>
      </c>
      <c r="C6596" s="11" t="s">
        <v>9</v>
      </c>
      <c r="D6596" s="11" t="s">
        <v>10</v>
      </c>
      <c r="E6596" s="13" t="s">
        <v>13</v>
      </c>
      <c r="F6596" s="11" t="s">
        <v>591</v>
      </c>
      <c r="G6596" s="11" t="s">
        <v>608</v>
      </c>
      <c r="H6596" s="13">
        <v>450</v>
      </c>
    </row>
    <row r="6597" spans="1:8" x14ac:dyDescent="0.25">
      <c r="A6597" s="10">
        <v>37195</v>
      </c>
      <c r="B6597" s="11" t="s">
        <v>8</v>
      </c>
      <c r="C6597" s="11" t="s">
        <v>9</v>
      </c>
      <c r="D6597" s="11" t="s">
        <v>10</v>
      </c>
      <c r="E6597" s="13" t="s">
        <v>13</v>
      </c>
      <c r="F6597" s="11" t="s">
        <v>591</v>
      </c>
      <c r="G6597" s="11" t="s">
        <v>592</v>
      </c>
      <c r="H6597" s="13">
        <v>550</v>
      </c>
    </row>
    <row r="6598" spans="1:8" x14ac:dyDescent="0.25">
      <c r="A6598" s="10">
        <v>37195</v>
      </c>
      <c r="B6598" s="11" t="s">
        <v>8</v>
      </c>
      <c r="C6598" s="11" t="s">
        <v>9</v>
      </c>
      <c r="D6598" s="11" t="s">
        <v>10</v>
      </c>
      <c r="E6598" s="13" t="s">
        <v>13</v>
      </c>
      <c r="F6598" s="11" t="s">
        <v>34</v>
      </c>
      <c r="G6598" s="11" t="s">
        <v>593</v>
      </c>
      <c r="H6598" s="13">
        <v>10229.9</v>
      </c>
    </row>
    <row r="6599" spans="1:8" x14ac:dyDescent="0.25">
      <c r="A6599" s="10">
        <v>37195</v>
      </c>
      <c r="B6599" s="11" t="s">
        <v>8</v>
      </c>
      <c r="C6599" s="11" t="s">
        <v>9</v>
      </c>
      <c r="D6599" s="11" t="s">
        <v>10</v>
      </c>
      <c r="E6599" s="13" t="s">
        <v>13</v>
      </c>
      <c r="F6599" s="11" t="s">
        <v>34</v>
      </c>
      <c r="G6599" s="11" t="s">
        <v>171</v>
      </c>
      <c r="H6599" s="13">
        <v>150</v>
      </c>
    </row>
    <row r="6600" spans="1:8" x14ac:dyDescent="0.25">
      <c r="A6600" s="10">
        <v>37195</v>
      </c>
      <c r="B6600" s="11" t="s">
        <v>8</v>
      </c>
      <c r="C6600" s="11" t="s">
        <v>9</v>
      </c>
      <c r="D6600" s="11" t="s">
        <v>10</v>
      </c>
      <c r="E6600" s="13" t="s">
        <v>13</v>
      </c>
      <c r="F6600" s="11" t="s">
        <v>34</v>
      </c>
      <c r="G6600" s="11" t="s">
        <v>57</v>
      </c>
      <c r="H6600" s="13">
        <v>2571.8000000000002</v>
      </c>
    </row>
    <row r="6601" spans="1:8" x14ac:dyDescent="0.25">
      <c r="A6601" s="10">
        <v>37195</v>
      </c>
      <c r="B6601" s="11" t="s">
        <v>8</v>
      </c>
      <c r="C6601" s="11" t="s">
        <v>9</v>
      </c>
      <c r="D6601" s="11" t="s">
        <v>10</v>
      </c>
      <c r="E6601" s="13" t="s">
        <v>13</v>
      </c>
      <c r="F6601" s="11" t="s">
        <v>34</v>
      </c>
      <c r="G6601" s="11" t="s">
        <v>47</v>
      </c>
      <c r="H6601" s="13">
        <v>3627.1</v>
      </c>
    </row>
    <row r="6602" spans="1:8" x14ac:dyDescent="0.25">
      <c r="A6602" s="10">
        <v>37195</v>
      </c>
      <c r="B6602" s="11" t="s">
        <v>8</v>
      </c>
      <c r="C6602" s="11" t="s">
        <v>9</v>
      </c>
      <c r="D6602" s="11" t="s">
        <v>10</v>
      </c>
      <c r="E6602" s="13" t="s">
        <v>13</v>
      </c>
      <c r="F6602" s="11" t="s">
        <v>34</v>
      </c>
      <c r="G6602" s="11" t="s">
        <v>36</v>
      </c>
      <c r="H6602" s="13">
        <v>8980.6</v>
      </c>
    </row>
    <row r="6603" spans="1:8" x14ac:dyDescent="0.25">
      <c r="A6603" s="10">
        <v>37195</v>
      </c>
      <c r="B6603" s="11" t="s">
        <v>8</v>
      </c>
      <c r="C6603" s="11" t="s">
        <v>9</v>
      </c>
      <c r="D6603" s="11" t="s">
        <v>10</v>
      </c>
      <c r="E6603" s="13" t="s">
        <v>13</v>
      </c>
      <c r="F6603" s="11" t="s">
        <v>42</v>
      </c>
      <c r="G6603" s="11" t="s">
        <v>594</v>
      </c>
      <c r="H6603" s="13">
        <v>4724.2</v>
      </c>
    </row>
    <row r="6604" spans="1:8" x14ac:dyDescent="0.25">
      <c r="A6604" s="10">
        <v>37195</v>
      </c>
      <c r="B6604" s="11" t="s">
        <v>8</v>
      </c>
      <c r="C6604" s="11" t="s">
        <v>9</v>
      </c>
      <c r="D6604" s="11" t="s">
        <v>10</v>
      </c>
      <c r="E6604" s="13" t="s">
        <v>13</v>
      </c>
      <c r="F6604" s="11" t="s">
        <v>42</v>
      </c>
      <c r="G6604" s="11" t="s">
        <v>595</v>
      </c>
      <c r="H6604" s="13">
        <v>3434.7</v>
      </c>
    </row>
    <row r="6605" spans="1:8" x14ac:dyDescent="0.25">
      <c r="A6605" s="10">
        <v>37195</v>
      </c>
      <c r="B6605" s="11" t="s">
        <v>8</v>
      </c>
      <c r="C6605" s="11" t="s">
        <v>9</v>
      </c>
      <c r="D6605" s="11" t="s">
        <v>10</v>
      </c>
      <c r="E6605" s="13" t="s">
        <v>13</v>
      </c>
      <c r="F6605" s="11" t="s">
        <v>14</v>
      </c>
      <c r="G6605" s="11" t="s">
        <v>94</v>
      </c>
      <c r="H6605" s="13">
        <v>4848.6000000000004</v>
      </c>
    </row>
    <row r="6606" spans="1:8" x14ac:dyDescent="0.25">
      <c r="A6606" s="10">
        <v>37195</v>
      </c>
      <c r="B6606" s="11" t="s">
        <v>8</v>
      </c>
      <c r="C6606" s="11" t="s">
        <v>9</v>
      </c>
      <c r="D6606" s="11" t="s">
        <v>10</v>
      </c>
      <c r="E6606" s="13" t="s">
        <v>13</v>
      </c>
      <c r="F6606" s="11" t="s">
        <v>14</v>
      </c>
      <c r="G6606" s="11" t="s">
        <v>596</v>
      </c>
      <c r="H6606" s="13">
        <v>2232.1999999999998</v>
      </c>
    </row>
    <row r="6607" spans="1:8" x14ac:dyDescent="0.25">
      <c r="A6607" s="10">
        <v>37195</v>
      </c>
      <c r="B6607" s="11" t="s">
        <v>8</v>
      </c>
      <c r="C6607" s="11" t="s">
        <v>9</v>
      </c>
      <c r="D6607" s="11" t="s">
        <v>10</v>
      </c>
      <c r="E6607" s="13" t="s">
        <v>13</v>
      </c>
      <c r="F6607" s="11" t="s">
        <v>14</v>
      </c>
      <c r="G6607" s="11" t="s">
        <v>597</v>
      </c>
      <c r="H6607" s="13">
        <v>6780.4</v>
      </c>
    </row>
    <row r="6608" spans="1:8" x14ac:dyDescent="0.25">
      <c r="A6608" s="10">
        <v>37195</v>
      </c>
      <c r="B6608" s="11" t="s">
        <v>8</v>
      </c>
      <c r="C6608" s="11" t="s">
        <v>9</v>
      </c>
      <c r="D6608" s="11" t="s">
        <v>10</v>
      </c>
      <c r="E6608" s="13" t="s">
        <v>13</v>
      </c>
      <c r="F6608" s="11" t="s">
        <v>11</v>
      </c>
      <c r="G6608" s="11" t="s">
        <v>598</v>
      </c>
      <c r="H6608" s="13">
        <v>929</v>
      </c>
    </row>
    <row r="6609" spans="1:8" x14ac:dyDescent="0.25">
      <c r="A6609" s="10">
        <v>37195</v>
      </c>
      <c r="B6609" s="11" t="s">
        <v>8</v>
      </c>
      <c r="C6609" s="11" t="s">
        <v>9</v>
      </c>
      <c r="D6609" s="11" t="s">
        <v>10</v>
      </c>
      <c r="E6609" s="13" t="s">
        <v>13</v>
      </c>
      <c r="F6609" s="11" t="s">
        <v>11</v>
      </c>
      <c r="G6609" s="11" t="s">
        <v>150</v>
      </c>
      <c r="H6609" s="13">
        <v>24723.7</v>
      </c>
    </row>
    <row r="6610" spans="1:8" x14ac:dyDescent="0.25">
      <c r="A6610" s="10">
        <v>37195</v>
      </c>
      <c r="B6610" s="11" t="s">
        <v>8</v>
      </c>
      <c r="C6610" s="11" t="s">
        <v>9</v>
      </c>
      <c r="D6610" s="11" t="s">
        <v>10</v>
      </c>
      <c r="E6610" s="13" t="s">
        <v>13</v>
      </c>
      <c r="F6610" s="11" t="s">
        <v>11</v>
      </c>
      <c r="G6610" s="11" t="s">
        <v>576</v>
      </c>
      <c r="H6610" s="13">
        <v>28901.4</v>
      </c>
    </row>
    <row r="6611" spans="1:8" x14ac:dyDescent="0.25">
      <c r="A6611" s="10">
        <v>37195</v>
      </c>
      <c r="B6611" s="11" t="s">
        <v>8</v>
      </c>
      <c r="C6611" s="11" t="s">
        <v>9</v>
      </c>
      <c r="D6611" s="11" t="s">
        <v>10</v>
      </c>
      <c r="E6611" s="13" t="s">
        <v>13</v>
      </c>
      <c r="F6611" s="11" t="s">
        <v>126</v>
      </c>
      <c r="G6611" s="11" t="s">
        <v>599</v>
      </c>
      <c r="H6611" s="13">
        <v>8929.1</v>
      </c>
    </row>
    <row r="6612" spans="1:8" x14ac:dyDescent="0.25">
      <c r="A6612" s="10">
        <v>37195</v>
      </c>
      <c r="B6612" s="11" t="s">
        <v>8</v>
      </c>
      <c r="C6612" s="11" t="s">
        <v>9</v>
      </c>
      <c r="D6612" s="11" t="s">
        <v>10</v>
      </c>
      <c r="E6612" s="13" t="s">
        <v>13</v>
      </c>
      <c r="F6612" s="11" t="s">
        <v>126</v>
      </c>
      <c r="G6612" s="11" t="s">
        <v>613</v>
      </c>
      <c r="H6612" s="13">
        <v>229</v>
      </c>
    </row>
    <row r="6613" spans="1:8" x14ac:dyDescent="0.25">
      <c r="A6613" s="10">
        <v>37195</v>
      </c>
      <c r="B6613" s="11" t="s">
        <v>8</v>
      </c>
      <c r="C6613" s="11" t="s">
        <v>9</v>
      </c>
      <c r="D6613" s="11" t="s">
        <v>10</v>
      </c>
      <c r="E6613" s="13" t="s">
        <v>13</v>
      </c>
      <c r="F6613" s="11" t="s">
        <v>126</v>
      </c>
      <c r="G6613" s="11" t="s">
        <v>570</v>
      </c>
      <c r="H6613" s="13">
        <v>1220</v>
      </c>
    </row>
    <row r="6614" spans="1:8" x14ac:dyDescent="0.25">
      <c r="A6614" s="10">
        <v>37195</v>
      </c>
      <c r="B6614" s="11" t="s">
        <v>8</v>
      </c>
      <c r="C6614" s="11" t="s">
        <v>9</v>
      </c>
      <c r="D6614" s="11" t="s">
        <v>10</v>
      </c>
      <c r="E6614" s="13" t="s">
        <v>13</v>
      </c>
      <c r="F6614" s="11" t="s">
        <v>126</v>
      </c>
      <c r="G6614" s="11" t="s">
        <v>600</v>
      </c>
      <c r="H6614" s="13">
        <v>149</v>
      </c>
    </row>
    <row r="6615" spans="1:8" x14ac:dyDescent="0.25">
      <c r="A6615" s="10">
        <v>37195</v>
      </c>
      <c r="B6615" s="11" t="s">
        <v>8</v>
      </c>
      <c r="C6615" s="11" t="s">
        <v>9</v>
      </c>
      <c r="D6615" s="11" t="s">
        <v>10</v>
      </c>
      <c r="E6615" s="13" t="s">
        <v>188</v>
      </c>
      <c r="F6615" s="11" t="s">
        <v>188</v>
      </c>
      <c r="G6615" s="11" t="s">
        <v>601</v>
      </c>
      <c r="H6615" s="13">
        <v>550</v>
      </c>
    </row>
    <row r="6616" spans="1:8" x14ac:dyDescent="0.25">
      <c r="A6616" s="10">
        <v>37195</v>
      </c>
      <c r="B6616" s="11" t="s">
        <v>8</v>
      </c>
      <c r="C6616" s="11" t="s">
        <v>9</v>
      </c>
      <c r="D6616" s="11" t="s">
        <v>10</v>
      </c>
      <c r="E6616" s="13" t="s">
        <v>188</v>
      </c>
      <c r="F6616" s="11" t="s">
        <v>188</v>
      </c>
      <c r="G6616" s="11" t="s">
        <v>602</v>
      </c>
      <c r="H6616" s="13">
        <v>10181.200000000001</v>
      </c>
    </row>
    <row r="6617" spans="1:8" x14ac:dyDescent="0.25">
      <c r="A6617" s="10">
        <v>37195</v>
      </c>
      <c r="B6617" s="11" t="s">
        <v>8</v>
      </c>
      <c r="C6617" s="11" t="s">
        <v>9</v>
      </c>
      <c r="D6617" s="11" t="s">
        <v>10</v>
      </c>
      <c r="E6617" s="13" t="s">
        <v>188</v>
      </c>
      <c r="F6617" s="11" t="s">
        <v>188</v>
      </c>
      <c r="G6617" s="11" t="s">
        <v>187</v>
      </c>
      <c r="H6617" s="13">
        <v>12999.2</v>
      </c>
    </row>
    <row r="6618" spans="1:8" x14ac:dyDescent="0.25">
      <c r="A6618" s="10">
        <v>37195</v>
      </c>
      <c r="B6618" s="11" t="s">
        <v>8</v>
      </c>
      <c r="C6618" s="11" t="s">
        <v>9</v>
      </c>
      <c r="D6618" s="11" t="s">
        <v>10</v>
      </c>
      <c r="E6618" s="13" t="s">
        <v>188</v>
      </c>
      <c r="F6618" s="11" t="s">
        <v>188</v>
      </c>
      <c r="G6618" s="11" t="s">
        <v>1109</v>
      </c>
      <c r="H6618" s="13">
        <v>440</v>
      </c>
    </row>
    <row r="6619" spans="1:8" x14ac:dyDescent="0.25">
      <c r="A6619" s="10">
        <v>37195</v>
      </c>
      <c r="B6619" s="11" t="s">
        <v>8</v>
      </c>
      <c r="C6619" s="11" t="s">
        <v>463</v>
      </c>
      <c r="D6619" s="11" t="s">
        <v>464</v>
      </c>
      <c r="E6619" s="13" t="s">
        <v>13</v>
      </c>
      <c r="F6619" s="11" t="s">
        <v>71</v>
      </c>
      <c r="G6619" s="11" t="s">
        <v>200</v>
      </c>
      <c r="H6619" s="13">
        <v>940</v>
      </c>
    </row>
    <row r="6620" spans="1:8" x14ac:dyDescent="0.25">
      <c r="A6620" s="10">
        <v>37195</v>
      </c>
      <c r="B6620" s="11" t="s">
        <v>8</v>
      </c>
      <c r="C6620" s="11" t="s">
        <v>463</v>
      </c>
      <c r="D6620" s="11" t="s">
        <v>464</v>
      </c>
      <c r="E6620" s="13" t="s">
        <v>13</v>
      </c>
      <c r="F6620" s="11" t="s">
        <v>248</v>
      </c>
      <c r="G6620" s="11" t="s">
        <v>262</v>
      </c>
      <c r="H6620" s="13">
        <v>135</v>
      </c>
    </row>
    <row r="6621" spans="1:8" x14ac:dyDescent="0.25">
      <c r="A6621" s="10">
        <v>37195</v>
      </c>
      <c r="B6621" s="11" t="s">
        <v>97</v>
      </c>
      <c r="C6621" s="11" t="s">
        <v>98</v>
      </c>
      <c r="D6621" s="11" t="s">
        <v>239</v>
      </c>
      <c r="E6621" s="13" t="s">
        <v>188</v>
      </c>
      <c r="F6621" s="11" t="s">
        <v>188</v>
      </c>
      <c r="G6621" s="11" t="s">
        <v>602</v>
      </c>
      <c r="H6621" s="13">
        <v>142.69999999999999</v>
      </c>
    </row>
    <row r="6622" spans="1:8" x14ac:dyDescent="0.25">
      <c r="A6622" s="10">
        <v>37195</v>
      </c>
      <c r="B6622" s="11" t="s">
        <v>97</v>
      </c>
      <c r="C6622" s="11" t="s">
        <v>98</v>
      </c>
      <c r="D6622" s="11" t="s">
        <v>462</v>
      </c>
      <c r="E6622" s="13" t="s">
        <v>13</v>
      </c>
      <c r="F6622" s="11" t="s">
        <v>126</v>
      </c>
      <c r="G6622" s="11" t="s">
        <v>570</v>
      </c>
      <c r="H6622" s="13">
        <v>587.9</v>
      </c>
    </row>
    <row r="6623" spans="1:8" x14ac:dyDescent="0.25">
      <c r="A6623" s="10">
        <v>37195</v>
      </c>
      <c r="B6623" s="11" t="s">
        <v>97</v>
      </c>
      <c r="C6623" s="11" t="s">
        <v>98</v>
      </c>
      <c r="D6623" s="11" t="s">
        <v>1110</v>
      </c>
      <c r="E6623" s="13" t="s">
        <v>13</v>
      </c>
      <c r="F6623" s="11" t="s">
        <v>71</v>
      </c>
      <c r="G6623" s="11" t="s">
        <v>69</v>
      </c>
      <c r="H6623" s="13">
        <v>100</v>
      </c>
    </row>
    <row r="6624" spans="1:8" x14ac:dyDescent="0.25">
      <c r="A6624" s="10">
        <v>37195</v>
      </c>
      <c r="B6624" s="11" t="s">
        <v>97</v>
      </c>
      <c r="C6624" s="11" t="s">
        <v>98</v>
      </c>
      <c r="D6624" s="11" t="s">
        <v>123</v>
      </c>
      <c r="E6624" s="13" t="s">
        <v>13</v>
      </c>
      <c r="F6624" s="11" t="s">
        <v>14</v>
      </c>
      <c r="G6624" s="11" t="s">
        <v>94</v>
      </c>
      <c r="H6624" s="13">
        <v>649.79999999999995</v>
      </c>
    </row>
    <row r="6625" spans="1:8" x14ac:dyDescent="0.25">
      <c r="A6625" s="10">
        <v>37195</v>
      </c>
      <c r="B6625" s="11" t="s">
        <v>97</v>
      </c>
      <c r="C6625" s="11" t="s">
        <v>98</v>
      </c>
      <c r="D6625" s="11" t="s">
        <v>1105</v>
      </c>
      <c r="E6625" s="13" t="s">
        <v>13</v>
      </c>
      <c r="F6625" s="11" t="s">
        <v>71</v>
      </c>
      <c r="G6625" s="11" t="s">
        <v>230</v>
      </c>
      <c r="H6625" s="13">
        <v>111.3</v>
      </c>
    </row>
    <row r="6626" spans="1:8" x14ac:dyDescent="0.25">
      <c r="A6626" s="10">
        <v>37195</v>
      </c>
      <c r="B6626" s="11" t="s">
        <v>97</v>
      </c>
      <c r="C6626" s="11" t="s">
        <v>67</v>
      </c>
      <c r="D6626" s="11" t="s">
        <v>500</v>
      </c>
      <c r="E6626" s="13" t="s">
        <v>13</v>
      </c>
      <c r="F6626" s="11" t="s">
        <v>19</v>
      </c>
      <c r="G6626" s="11" t="s">
        <v>574</v>
      </c>
      <c r="H6626" s="13">
        <v>100</v>
      </c>
    </row>
    <row r="6627" spans="1:8" x14ac:dyDescent="0.25">
      <c r="A6627" s="10">
        <v>37195</v>
      </c>
      <c r="B6627" s="11" t="s">
        <v>97</v>
      </c>
      <c r="C6627" s="11" t="s">
        <v>67</v>
      </c>
      <c r="D6627" s="11" t="s">
        <v>499</v>
      </c>
      <c r="E6627" s="13" t="s">
        <v>13</v>
      </c>
      <c r="F6627" s="11" t="s">
        <v>11</v>
      </c>
      <c r="G6627" s="11" t="s">
        <v>150</v>
      </c>
      <c r="H6627" s="13">
        <v>403.2</v>
      </c>
    </row>
    <row r="6628" spans="1:8" x14ac:dyDescent="0.25">
      <c r="A6628" s="10">
        <v>37195</v>
      </c>
      <c r="B6628" s="11" t="s">
        <v>97</v>
      </c>
      <c r="C6628" s="11" t="s">
        <v>67</v>
      </c>
      <c r="D6628" s="11" t="s">
        <v>499</v>
      </c>
      <c r="E6628" s="13" t="s">
        <v>13</v>
      </c>
      <c r="F6628" s="11" t="s">
        <v>11</v>
      </c>
      <c r="G6628" s="11" t="s">
        <v>576</v>
      </c>
      <c r="H6628" s="13">
        <v>391.6</v>
      </c>
    </row>
    <row r="6629" spans="1:8" x14ac:dyDescent="0.25">
      <c r="A6629" s="10">
        <v>37195</v>
      </c>
      <c r="B6629" s="11" t="s">
        <v>97</v>
      </c>
      <c r="C6629" s="11" t="s">
        <v>67</v>
      </c>
      <c r="D6629" s="11" t="s">
        <v>502</v>
      </c>
      <c r="E6629" s="13" t="s">
        <v>13</v>
      </c>
      <c r="F6629" s="11" t="s">
        <v>11</v>
      </c>
      <c r="G6629" s="11" t="s">
        <v>150</v>
      </c>
      <c r="H6629" s="13">
        <v>685</v>
      </c>
    </row>
    <row r="6630" spans="1:8" x14ac:dyDescent="0.25">
      <c r="A6630" s="10">
        <v>37195</v>
      </c>
      <c r="B6630" s="11" t="s">
        <v>97</v>
      </c>
      <c r="C6630" s="11" t="s">
        <v>130</v>
      </c>
      <c r="D6630" s="11" t="s">
        <v>288</v>
      </c>
      <c r="E6630" s="13" t="s">
        <v>13</v>
      </c>
      <c r="F6630" s="11" t="s">
        <v>11</v>
      </c>
      <c r="G6630" s="11" t="s">
        <v>576</v>
      </c>
      <c r="H6630" s="13">
        <v>616.70000000000005</v>
      </c>
    </row>
    <row r="6631" spans="1:8" x14ac:dyDescent="0.25">
      <c r="A6631" s="10">
        <v>37195</v>
      </c>
      <c r="B6631" s="11" t="s">
        <v>97</v>
      </c>
      <c r="C6631" s="11" t="s">
        <v>130</v>
      </c>
      <c r="D6631" s="11" t="s">
        <v>466</v>
      </c>
      <c r="E6631" s="13" t="s">
        <v>13</v>
      </c>
      <c r="F6631" s="11" t="s">
        <v>138</v>
      </c>
      <c r="G6631" s="11" t="s">
        <v>585</v>
      </c>
      <c r="H6631" s="13">
        <v>500</v>
      </c>
    </row>
    <row r="6632" spans="1:8" x14ac:dyDescent="0.25">
      <c r="A6632" s="10">
        <v>37195</v>
      </c>
      <c r="B6632" s="11" t="s">
        <v>97</v>
      </c>
      <c r="C6632" s="11" t="s">
        <v>192</v>
      </c>
      <c r="D6632" s="11" t="s">
        <v>193</v>
      </c>
      <c r="E6632" s="13" t="s">
        <v>13</v>
      </c>
      <c r="F6632" s="11" t="s">
        <v>11</v>
      </c>
      <c r="G6632" s="11" t="s">
        <v>150</v>
      </c>
      <c r="H6632" s="13">
        <v>175</v>
      </c>
    </row>
    <row r="6633" spans="1:8" x14ac:dyDescent="0.25">
      <c r="A6633" s="10">
        <v>37225</v>
      </c>
      <c r="B6633" s="11" t="s">
        <v>8</v>
      </c>
      <c r="C6633" s="11" t="s">
        <v>67</v>
      </c>
      <c r="D6633" s="11" t="s">
        <v>1107</v>
      </c>
      <c r="E6633" s="13" t="s">
        <v>13</v>
      </c>
      <c r="F6633" s="11" t="s">
        <v>138</v>
      </c>
      <c r="G6633" s="11" t="s">
        <v>139</v>
      </c>
      <c r="H6633" s="13">
        <v>170</v>
      </c>
    </row>
    <row r="6634" spans="1:8" x14ac:dyDescent="0.25">
      <c r="A6634" s="10">
        <v>37225</v>
      </c>
      <c r="B6634" s="11" t="s">
        <v>8</v>
      </c>
      <c r="C6634" s="11" t="s">
        <v>67</v>
      </c>
      <c r="D6634" s="11" t="s">
        <v>1107</v>
      </c>
      <c r="E6634" s="13" t="s">
        <v>13</v>
      </c>
      <c r="F6634" s="11" t="s">
        <v>11</v>
      </c>
      <c r="G6634" s="11" t="s">
        <v>576</v>
      </c>
      <c r="H6634" s="13">
        <v>147.5</v>
      </c>
    </row>
    <row r="6635" spans="1:8" x14ac:dyDescent="0.25">
      <c r="A6635" s="10">
        <v>37225</v>
      </c>
      <c r="B6635" s="11" t="s">
        <v>8</v>
      </c>
      <c r="C6635" s="11" t="s">
        <v>67</v>
      </c>
      <c r="D6635" s="11" t="s">
        <v>459</v>
      </c>
      <c r="E6635" s="13" t="s">
        <v>13</v>
      </c>
      <c r="F6635" s="11" t="s">
        <v>19</v>
      </c>
      <c r="G6635" s="11" t="s">
        <v>573</v>
      </c>
      <c r="H6635" s="13">
        <v>899.6</v>
      </c>
    </row>
    <row r="6636" spans="1:8" x14ac:dyDescent="0.25">
      <c r="A6636" s="10">
        <v>37225</v>
      </c>
      <c r="B6636" s="11" t="s">
        <v>8</v>
      </c>
      <c r="C6636" s="11" t="s">
        <v>67</v>
      </c>
      <c r="D6636" s="11" t="s">
        <v>455</v>
      </c>
      <c r="E6636" s="13" t="s">
        <v>13</v>
      </c>
      <c r="F6636" s="11" t="s">
        <v>571</v>
      </c>
      <c r="G6636" s="11" t="s">
        <v>364</v>
      </c>
      <c r="H6636" s="13">
        <v>105.3</v>
      </c>
    </row>
    <row r="6637" spans="1:8" x14ac:dyDescent="0.25">
      <c r="A6637" s="10">
        <v>37225</v>
      </c>
      <c r="B6637" s="11" t="s">
        <v>8</v>
      </c>
      <c r="C6637" s="11" t="s">
        <v>67</v>
      </c>
      <c r="D6637" s="11" t="s">
        <v>455</v>
      </c>
      <c r="E6637" s="13" t="s">
        <v>13</v>
      </c>
      <c r="F6637" s="11" t="s">
        <v>19</v>
      </c>
      <c r="G6637" s="11" t="s">
        <v>574</v>
      </c>
      <c r="H6637" s="13">
        <v>115</v>
      </c>
    </row>
    <row r="6638" spans="1:8" x14ac:dyDescent="0.25">
      <c r="A6638" s="10">
        <v>37225</v>
      </c>
      <c r="B6638" s="11" t="s">
        <v>8</v>
      </c>
      <c r="C6638" s="11" t="s">
        <v>67</v>
      </c>
      <c r="D6638" s="11" t="s">
        <v>455</v>
      </c>
      <c r="E6638" s="13" t="s">
        <v>13</v>
      </c>
      <c r="F6638" s="11" t="s">
        <v>126</v>
      </c>
      <c r="G6638" s="11" t="s">
        <v>570</v>
      </c>
      <c r="H6638" s="13">
        <v>140</v>
      </c>
    </row>
    <row r="6639" spans="1:8" x14ac:dyDescent="0.25">
      <c r="A6639" s="10">
        <v>37225</v>
      </c>
      <c r="B6639" s="11" t="s">
        <v>8</v>
      </c>
      <c r="C6639" s="11" t="s">
        <v>67</v>
      </c>
      <c r="D6639" s="11" t="s">
        <v>160</v>
      </c>
      <c r="E6639" s="13" t="s">
        <v>13</v>
      </c>
      <c r="F6639" s="11" t="s">
        <v>111</v>
      </c>
      <c r="G6639" s="11" t="s">
        <v>586</v>
      </c>
      <c r="H6639" s="13">
        <v>159.69999999999999</v>
      </c>
    </row>
    <row r="6640" spans="1:8" x14ac:dyDescent="0.25">
      <c r="A6640" s="10">
        <v>37225</v>
      </c>
      <c r="B6640" s="11" t="s">
        <v>8</v>
      </c>
      <c r="C6640" s="11" t="s">
        <v>67</v>
      </c>
      <c r="D6640" s="11" t="s">
        <v>1111</v>
      </c>
      <c r="E6640" s="13" t="s">
        <v>13</v>
      </c>
      <c r="F6640" s="11" t="s">
        <v>161</v>
      </c>
      <c r="G6640" s="11" t="s">
        <v>582</v>
      </c>
      <c r="H6640" s="13">
        <v>200</v>
      </c>
    </row>
    <row r="6641" spans="1:8" x14ac:dyDescent="0.25">
      <c r="A6641" s="10">
        <v>37225</v>
      </c>
      <c r="B6641" s="11" t="s">
        <v>8</v>
      </c>
      <c r="C6641" s="11" t="s">
        <v>67</v>
      </c>
      <c r="D6641" s="11" t="s">
        <v>456</v>
      </c>
      <c r="E6641" s="13" t="s">
        <v>13</v>
      </c>
      <c r="F6641" s="11" t="s">
        <v>11</v>
      </c>
      <c r="G6641" s="11" t="s">
        <v>150</v>
      </c>
      <c r="H6641" s="13">
        <v>962</v>
      </c>
    </row>
    <row r="6642" spans="1:8" x14ac:dyDescent="0.25">
      <c r="A6642" s="10">
        <v>37225</v>
      </c>
      <c r="B6642" s="11" t="s">
        <v>8</v>
      </c>
      <c r="C6642" s="11" t="s">
        <v>67</v>
      </c>
      <c r="D6642" s="11" t="s">
        <v>68</v>
      </c>
      <c r="E6642" s="13" t="s">
        <v>13</v>
      </c>
      <c r="F6642" s="11" t="s">
        <v>161</v>
      </c>
      <c r="G6642" s="11" t="s">
        <v>167</v>
      </c>
      <c r="H6642" s="13">
        <v>100</v>
      </c>
    </row>
    <row r="6643" spans="1:8" x14ac:dyDescent="0.25">
      <c r="A6643" s="10">
        <v>37225</v>
      </c>
      <c r="B6643" s="11" t="s">
        <v>8</v>
      </c>
      <c r="C6643" s="11" t="s">
        <v>67</v>
      </c>
      <c r="D6643" s="11" t="s">
        <v>68</v>
      </c>
      <c r="E6643" s="13" t="s">
        <v>13</v>
      </c>
      <c r="F6643" s="11" t="s">
        <v>19</v>
      </c>
      <c r="G6643" s="11" t="s">
        <v>573</v>
      </c>
      <c r="H6643" s="13">
        <v>4365</v>
      </c>
    </row>
    <row r="6644" spans="1:8" x14ac:dyDescent="0.25">
      <c r="A6644" s="10">
        <v>37225</v>
      </c>
      <c r="B6644" s="11" t="s">
        <v>8</v>
      </c>
      <c r="C6644" s="11" t="s">
        <v>67</v>
      </c>
      <c r="D6644" s="11" t="s">
        <v>68</v>
      </c>
      <c r="E6644" s="13" t="s">
        <v>13</v>
      </c>
      <c r="F6644" s="11" t="s">
        <v>34</v>
      </c>
      <c r="G6644" s="11" t="s">
        <v>36</v>
      </c>
      <c r="H6644" s="13">
        <v>350</v>
      </c>
    </row>
    <row r="6645" spans="1:8" x14ac:dyDescent="0.25">
      <c r="A6645" s="10">
        <v>37225</v>
      </c>
      <c r="B6645" s="11" t="s">
        <v>8</v>
      </c>
      <c r="C6645" s="11" t="s">
        <v>67</v>
      </c>
      <c r="D6645" s="11" t="s">
        <v>68</v>
      </c>
      <c r="E6645" s="13" t="s">
        <v>13</v>
      </c>
      <c r="F6645" s="11" t="s">
        <v>11</v>
      </c>
      <c r="G6645" s="11" t="s">
        <v>576</v>
      </c>
      <c r="H6645" s="13">
        <v>1005</v>
      </c>
    </row>
    <row r="6646" spans="1:8" x14ac:dyDescent="0.25">
      <c r="A6646" s="10">
        <v>37225</v>
      </c>
      <c r="B6646" s="11" t="s">
        <v>8</v>
      </c>
      <c r="C6646" s="11" t="s">
        <v>67</v>
      </c>
      <c r="D6646" s="11" t="s">
        <v>468</v>
      </c>
      <c r="E6646" s="13" t="s">
        <v>13</v>
      </c>
      <c r="F6646" s="11" t="s">
        <v>138</v>
      </c>
      <c r="G6646" s="11" t="s">
        <v>139</v>
      </c>
      <c r="H6646" s="13">
        <v>565</v>
      </c>
    </row>
    <row r="6647" spans="1:8" x14ac:dyDescent="0.25">
      <c r="A6647" s="10">
        <v>37225</v>
      </c>
      <c r="B6647" s="11" t="s">
        <v>8</v>
      </c>
      <c r="C6647" s="11" t="s">
        <v>67</v>
      </c>
      <c r="D6647" s="11" t="s">
        <v>1104</v>
      </c>
      <c r="E6647" s="13" t="s">
        <v>13</v>
      </c>
      <c r="F6647" s="11" t="s">
        <v>11</v>
      </c>
      <c r="G6647" s="11" t="s">
        <v>576</v>
      </c>
      <c r="H6647" s="13">
        <v>100</v>
      </c>
    </row>
    <row r="6648" spans="1:8" x14ac:dyDescent="0.25">
      <c r="A6648" s="10">
        <v>37225</v>
      </c>
      <c r="B6648" s="11" t="s">
        <v>8</v>
      </c>
      <c r="C6648" s="11" t="s">
        <v>67</v>
      </c>
      <c r="D6648" s="11" t="s">
        <v>457</v>
      </c>
      <c r="E6648" s="13" t="s">
        <v>13</v>
      </c>
      <c r="F6648" s="11" t="s">
        <v>126</v>
      </c>
      <c r="G6648" s="11" t="s">
        <v>570</v>
      </c>
      <c r="H6648" s="13">
        <v>175</v>
      </c>
    </row>
    <row r="6649" spans="1:8" x14ac:dyDescent="0.25">
      <c r="A6649" s="10">
        <v>37225</v>
      </c>
      <c r="B6649" s="11" t="s">
        <v>8</v>
      </c>
      <c r="C6649" s="11" t="s">
        <v>67</v>
      </c>
      <c r="D6649" s="11" t="s">
        <v>501</v>
      </c>
      <c r="E6649" s="13" t="s">
        <v>13</v>
      </c>
      <c r="F6649" s="11" t="s">
        <v>11</v>
      </c>
      <c r="G6649" s="11" t="s">
        <v>576</v>
      </c>
      <c r="H6649" s="13">
        <v>160</v>
      </c>
    </row>
    <row r="6650" spans="1:8" x14ac:dyDescent="0.25">
      <c r="A6650" s="10">
        <v>37225</v>
      </c>
      <c r="B6650" s="11" t="s">
        <v>8</v>
      </c>
      <c r="C6650" s="11" t="s">
        <v>67</v>
      </c>
      <c r="D6650" s="11" t="s">
        <v>328</v>
      </c>
      <c r="E6650" s="13" t="s">
        <v>13</v>
      </c>
      <c r="F6650" s="11" t="s">
        <v>71</v>
      </c>
      <c r="G6650" s="11" t="s">
        <v>69</v>
      </c>
      <c r="H6650" s="13">
        <v>689.4</v>
      </c>
    </row>
    <row r="6651" spans="1:8" x14ac:dyDescent="0.25">
      <c r="A6651" s="10">
        <v>37225</v>
      </c>
      <c r="B6651" s="11" t="s">
        <v>8</v>
      </c>
      <c r="C6651" s="11" t="s">
        <v>67</v>
      </c>
      <c r="D6651" s="11" t="s">
        <v>328</v>
      </c>
      <c r="E6651" s="13" t="s">
        <v>13</v>
      </c>
      <c r="F6651" s="11" t="s">
        <v>161</v>
      </c>
      <c r="G6651" s="11" t="s">
        <v>581</v>
      </c>
      <c r="H6651" s="13">
        <v>224</v>
      </c>
    </row>
    <row r="6652" spans="1:8" x14ac:dyDescent="0.25">
      <c r="A6652" s="10">
        <v>37225</v>
      </c>
      <c r="B6652" s="11" t="s">
        <v>8</v>
      </c>
      <c r="C6652" s="11" t="s">
        <v>67</v>
      </c>
      <c r="D6652" s="11" t="s">
        <v>328</v>
      </c>
      <c r="E6652" s="13" t="s">
        <v>13</v>
      </c>
      <c r="F6652" s="11" t="s">
        <v>161</v>
      </c>
      <c r="G6652" s="11" t="s">
        <v>167</v>
      </c>
      <c r="H6652" s="13">
        <v>500</v>
      </c>
    </row>
    <row r="6653" spans="1:8" x14ac:dyDescent="0.25">
      <c r="A6653" s="10">
        <v>37225</v>
      </c>
      <c r="B6653" s="11" t="s">
        <v>8</v>
      </c>
      <c r="C6653" s="11" t="s">
        <v>67</v>
      </c>
      <c r="D6653" s="11" t="s">
        <v>328</v>
      </c>
      <c r="E6653" s="13" t="s">
        <v>13</v>
      </c>
      <c r="F6653" s="11" t="s">
        <v>571</v>
      </c>
      <c r="G6653" s="11" t="s">
        <v>133</v>
      </c>
      <c r="H6653" s="13">
        <v>200</v>
      </c>
    </row>
    <row r="6654" spans="1:8" x14ac:dyDescent="0.25">
      <c r="A6654" s="10">
        <v>37225</v>
      </c>
      <c r="B6654" s="11" t="s">
        <v>8</v>
      </c>
      <c r="C6654" s="11" t="s">
        <v>67</v>
      </c>
      <c r="D6654" s="11" t="s">
        <v>328</v>
      </c>
      <c r="E6654" s="13" t="s">
        <v>13</v>
      </c>
      <c r="F6654" s="11" t="s">
        <v>571</v>
      </c>
      <c r="G6654" s="11" t="s">
        <v>572</v>
      </c>
      <c r="H6654" s="13">
        <v>322.89999999999998</v>
      </c>
    </row>
    <row r="6655" spans="1:8" x14ac:dyDescent="0.25">
      <c r="A6655" s="10">
        <v>37225</v>
      </c>
      <c r="B6655" s="11" t="s">
        <v>8</v>
      </c>
      <c r="C6655" s="11" t="s">
        <v>67</v>
      </c>
      <c r="D6655" s="11" t="s">
        <v>328</v>
      </c>
      <c r="E6655" s="13" t="s">
        <v>13</v>
      </c>
      <c r="F6655" s="11" t="s">
        <v>19</v>
      </c>
      <c r="G6655" s="11" t="s">
        <v>573</v>
      </c>
      <c r="H6655" s="13">
        <v>5343.7</v>
      </c>
    </row>
    <row r="6656" spans="1:8" x14ac:dyDescent="0.25">
      <c r="A6656" s="10">
        <v>37225</v>
      </c>
      <c r="B6656" s="11" t="s">
        <v>8</v>
      </c>
      <c r="C6656" s="11" t="s">
        <v>67</v>
      </c>
      <c r="D6656" s="11" t="s">
        <v>328</v>
      </c>
      <c r="E6656" s="13" t="s">
        <v>13</v>
      </c>
      <c r="F6656" s="11" t="s">
        <v>19</v>
      </c>
      <c r="G6656" s="11" t="s">
        <v>21</v>
      </c>
      <c r="H6656" s="13">
        <v>110</v>
      </c>
    </row>
    <row r="6657" spans="1:8" x14ac:dyDescent="0.25">
      <c r="A6657" s="10">
        <v>37225</v>
      </c>
      <c r="B6657" s="11" t="s">
        <v>8</v>
      </c>
      <c r="C6657" s="11" t="s">
        <v>67</v>
      </c>
      <c r="D6657" s="11" t="s">
        <v>328</v>
      </c>
      <c r="E6657" s="13" t="s">
        <v>13</v>
      </c>
      <c r="F6657" s="11" t="s">
        <v>591</v>
      </c>
      <c r="G6657" s="11" t="s">
        <v>608</v>
      </c>
      <c r="H6657" s="13">
        <v>225</v>
      </c>
    </row>
    <row r="6658" spans="1:8" x14ac:dyDescent="0.25">
      <c r="A6658" s="10">
        <v>37225</v>
      </c>
      <c r="B6658" s="11" t="s">
        <v>8</v>
      </c>
      <c r="C6658" s="11" t="s">
        <v>67</v>
      </c>
      <c r="D6658" s="11" t="s">
        <v>328</v>
      </c>
      <c r="E6658" s="13" t="s">
        <v>13</v>
      </c>
      <c r="F6658" s="11" t="s">
        <v>34</v>
      </c>
      <c r="G6658" s="11" t="s">
        <v>36</v>
      </c>
      <c r="H6658" s="13">
        <v>300</v>
      </c>
    </row>
    <row r="6659" spans="1:8" x14ac:dyDescent="0.25">
      <c r="A6659" s="10">
        <v>37225</v>
      </c>
      <c r="B6659" s="11" t="s">
        <v>8</v>
      </c>
      <c r="C6659" s="11" t="s">
        <v>67</v>
      </c>
      <c r="D6659" s="11" t="s">
        <v>328</v>
      </c>
      <c r="E6659" s="13" t="s">
        <v>13</v>
      </c>
      <c r="F6659" s="11" t="s">
        <v>14</v>
      </c>
      <c r="G6659" s="11" t="s">
        <v>597</v>
      </c>
      <c r="H6659" s="13">
        <v>1970</v>
      </c>
    </row>
    <row r="6660" spans="1:8" x14ac:dyDescent="0.25">
      <c r="A6660" s="10">
        <v>37225</v>
      </c>
      <c r="B6660" s="11" t="s">
        <v>8</v>
      </c>
      <c r="C6660" s="11" t="s">
        <v>67</v>
      </c>
      <c r="D6660" s="11" t="s">
        <v>328</v>
      </c>
      <c r="E6660" s="13" t="s">
        <v>13</v>
      </c>
      <c r="F6660" s="11" t="s">
        <v>11</v>
      </c>
      <c r="G6660" s="11" t="s">
        <v>576</v>
      </c>
      <c r="H6660" s="13">
        <v>294.5</v>
      </c>
    </row>
    <row r="6661" spans="1:8" x14ac:dyDescent="0.25">
      <c r="A6661" s="10">
        <v>37225</v>
      </c>
      <c r="B6661" s="11" t="s">
        <v>8</v>
      </c>
      <c r="C6661" s="11" t="s">
        <v>67</v>
      </c>
      <c r="D6661" s="11" t="s">
        <v>328</v>
      </c>
      <c r="E6661" s="13" t="s">
        <v>13</v>
      </c>
      <c r="F6661" s="11" t="s">
        <v>126</v>
      </c>
      <c r="G6661" s="11" t="s">
        <v>570</v>
      </c>
      <c r="H6661" s="13">
        <v>175</v>
      </c>
    </row>
    <row r="6662" spans="1:8" x14ac:dyDescent="0.25">
      <c r="A6662" s="10">
        <v>37225</v>
      </c>
      <c r="B6662" s="11" t="s">
        <v>8</v>
      </c>
      <c r="C6662" s="11" t="s">
        <v>67</v>
      </c>
      <c r="D6662" s="11" t="s">
        <v>328</v>
      </c>
      <c r="E6662" s="13" t="s">
        <v>188</v>
      </c>
      <c r="F6662" s="11" t="s">
        <v>188</v>
      </c>
      <c r="G6662" s="11" t="s">
        <v>602</v>
      </c>
      <c r="H6662" s="13">
        <v>200</v>
      </c>
    </row>
    <row r="6663" spans="1:8" x14ac:dyDescent="0.25">
      <c r="A6663" s="10">
        <v>37225</v>
      </c>
      <c r="B6663" s="11" t="s">
        <v>8</v>
      </c>
      <c r="C6663" s="11" t="s">
        <v>9</v>
      </c>
      <c r="D6663" s="11" t="s">
        <v>251</v>
      </c>
      <c r="E6663" s="13" t="s">
        <v>13</v>
      </c>
      <c r="F6663" s="11" t="s">
        <v>11</v>
      </c>
      <c r="G6663" s="11" t="s">
        <v>576</v>
      </c>
      <c r="H6663" s="13">
        <v>426.6</v>
      </c>
    </row>
    <row r="6664" spans="1:8" x14ac:dyDescent="0.25">
      <c r="A6664" s="10">
        <v>37225</v>
      </c>
      <c r="B6664" s="11" t="s">
        <v>8</v>
      </c>
      <c r="C6664" s="11" t="s">
        <v>9</v>
      </c>
      <c r="D6664" s="11" t="s">
        <v>153</v>
      </c>
      <c r="E6664" s="13" t="s">
        <v>13</v>
      </c>
      <c r="F6664" s="11" t="s">
        <v>71</v>
      </c>
      <c r="G6664" s="11" t="s">
        <v>575</v>
      </c>
      <c r="H6664" s="13">
        <v>186.5</v>
      </c>
    </row>
    <row r="6665" spans="1:8" x14ac:dyDescent="0.25">
      <c r="A6665" s="10">
        <v>37225</v>
      </c>
      <c r="B6665" s="11" t="s">
        <v>8</v>
      </c>
      <c r="C6665" s="11" t="s">
        <v>9</v>
      </c>
      <c r="D6665" s="11" t="s">
        <v>153</v>
      </c>
      <c r="E6665" s="13" t="s">
        <v>13</v>
      </c>
      <c r="F6665" s="11" t="s">
        <v>71</v>
      </c>
      <c r="G6665" s="11" t="s">
        <v>69</v>
      </c>
      <c r="H6665" s="13">
        <v>250</v>
      </c>
    </row>
    <row r="6666" spans="1:8" x14ac:dyDescent="0.25">
      <c r="A6666" s="10">
        <v>37225</v>
      </c>
      <c r="B6666" s="11" t="s">
        <v>8</v>
      </c>
      <c r="C6666" s="11" t="s">
        <v>9</v>
      </c>
      <c r="D6666" s="11" t="s">
        <v>153</v>
      </c>
      <c r="E6666" s="13" t="s">
        <v>13</v>
      </c>
      <c r="F6666" s="11" t="s">
        <v>71</v>
      </c>
      <c r="G6666" s="11" t="s">
        <v>230</v>
      </c>
      <c r="H6666" s="13">
        <v>2459.9</v>
      </c>
    </row>
    <row r="6667" spans="1:8" x14ac:dyDescent="0.25">
      <c r="A6667" s="10">
        <v>37225</v>
      </c>
      <c r="B6667" s="11" t="s">
        <v>8</v>
      </c>
      <c r="C6667" s="11" t="s">
        <v>9</v>
      </c>
      <c r="D6667" s="11" t="s">
        <v>153</v>
      </c>
      <c r="E6667" s="13" t="s">
        <v>13</v>
      </c>
      <c r="F6667" s="11" t="s">
        <v>571</v>
      </c>
      <c r="G6667" s="11" t="s">
        <v>364</v>
      </c>
      <c r="H6667" s="13">
        <v>285</v>
      </c>
    </row>
    <row r="6668" spans="1:8" x14ac:dyDescent="0.25">
      <c r="A6668" s="10">
        <v>37225</v>
      </c>
      <c r="B6668" s="11" t="s">
        <v>8</v>
      </c>
      <c r="C6668" s="11" t="s">
        <v>9</v>
      </c>
      <c r="D6668" s="11" t="s">
        <v>153</v>
      </c>
      <c r="E6668" s="13" t="s">
        <v>13</v>
      </c>
      <c r="F6668" s="11" t="s">
        <v>138</v>
      </c>
      <c r="G6668" s="11" t="s">
        <v>205</v>
      </c>
      <c r="H6668" s="13">
        <v>142.69999999999999</v>
      </c>
    </row>
    <row r="6669" spans="1:8" x14ac:dyDescent="0.25">
      <c r="A6669" s="10">
        <v>37225</v>
      </c>
      <c r="B6669" s="11" t="s">
        <v>8</v>
      </c>
      <c r="C6669" s="11" t="s">
        <v>9</v>
      </c>
      <c r="D6669" s="11" t="s">
        <v>153</v>
      </c>
      <c r="E6669" s="13" t="s">
        <v>13</v>
      </c>
      <c r="F6669" s="11" t="s">
        <v>248</v>
      </c>
      <c r="G6669" s="11" t="s">
        <v>588</v>
      </c>
      <c r="H6669" s="13">
        <v>200</v>
      </c>
    </row>
    <row r="6670" spans="1:8" x14ac:dyDescent="0.25">
      <c r="A6670" s="10">
        <v>37225</v>
      </c>
      <c r="B6670" s="11" t="s">
        <v>8</v>
      </c>
      <c r="C6670" s="11" t="s">
        <v>9</v>
      </c>
      <c r="D6670" s="11" t="s">
        <v>153</v>
      </c>
      <c r="E6670" s="13" t="s">
        <v>13</v>
      </c>
      <c r="F6670" s="11" t="s">
        <v>248</v>
      </c>
      <c r="G6670" s="11" t="s">
        <v>43</v>
      </c>
      <c r="H6670" s="13">
        <v>300</v>
      </c>
    </row>
    <row r="6671" spans="1:8" x14ac:dyDescent="0.25">
      <c r="A6671" s="10">
        <v>37225</v>
      </c>
      <c r="B6671" s="11" t="s">
        <v>8</v>
      </c>
      <c r="C6671" s="11" t="s">
        <v>9</v>
      </c>
      <c r="D6671" s="11" t="s">
        <v>153</v>
      </c>
      <c r="E6671" s="13" t="s">
        <v>13</v>
      </c>
      <c r="F6671" s="11" t="s">
        <v>19</v>
      </c>
      <c r="G6671" s="11" t="s">
        <v>589</v>
      </c>
      <c r="H6671" s="13">
        <v>200</v>
      </c>
    </row>
    <row r="6672" spans="1:8" x14ac:dyDescent="0.25">
      <c r="A6672" s="10">
        <v>37225</v>
      </c>
      <c r="B6672" s="11" t="s">
        <v>8</v>
      </c>
      <c r="C6672" s="11" t="s">
        <v>9</v>
      </c>
      <c r="D6672" s="11" t="s">
        <v>153</v>
      </c>
      <c r="E6672" s="13" t="s">
        <v>13</v>
      </c>
      <c r="F6672" s="11" t="s">
        <v>19</v>
      </c>
      <c r="G6672" s="11" t="s">
        <v>573</v>
      </c>
      <c r="H6672" s="13">
        <v>868</v>
      </c>
    </row>
    <row r="6673" spans="1:8" x14ac:dyDescent="0.25">
      <c r="A6673" s="10">
        <v>37225</v>
      </c>
      <c r="B6673" s="11" t="s">
        <v>8</v>
      </c>
      <c r="C6673" s="11" t="s">
        <v>9</v>
      </c>
      <c r="D6673" s="11" t="s">
        <v>153</v>
      </c>
      <c r="E6673" s="13" t="s">
        <v>13</v>
      </c>
      <c r="F6673" s="11" t="s">
        <v>19</v>
      </c>
      <c r="G6673" s="11" t="s">
        <v>21</v>
      </c>
      <c r="H6673" s="13">
        <v>715</v>
      </c>
    </row>
    <row r="6674" spans="1:8" x14ac:dyDescent="0.25">
      <c r="A6674" s="10">
        <v>37225</v>
      </c>
      <c r="B6674" s="11" t="s">
        <v>8</v>
      </c>
      <c r="C6674" s="11" t="s">
        <v>9</v>
      </c>
      <c r="D6674" s="11" t="s">
        <v>153</v>
      </c>
      <c r="E6674" s="13" t="s">
        <v>13</v>
      </c>
      <c r="F6674" s="11" t="s">
        <v>591</v>
      </c>
      <c r="G6674" s="11" t="s">
        <v>592</v>
      </c>
      <c r="H6674" s="13">
        <v>167.5</v>
      </c>
    </row>
    <row r="6675" spans="1:8" x14ac:dyDescent="0.25">
      <c r="A6675" s="10">
        <v>37225</v>
      </c>
      <c r="B6675" s="11" t="s">
        <v>8</v>
      </c>
      <c r="C6675" s="11" t="s">
        <v>9</v>
      </c>
      <c r="D6675" s="11" t="s">
        <v>153</v>
      </c>
      <c r="E6675" s="13" t="s">
        <v>13</v>
      </c>
      <c r="F6675" s="11" t="s">
        <v>42</v>
      </c>
      <c r="G6675" s="11" t="s">
        <v>595</v>
      </c>
      <c r="H6675" s="13">
        <v>135</v>
      </c>
    </row>
    <row r="6676" spans="1:8" x14ac:dyDescent="0.25">
      <c r="A6676" s="10">
        <v>37225</v>
      </c>
      <c r="B6676" s="11" t="s">
        <v>8</v>
      </c>
      <c r="C6676" s="11" t="s">
        <v>9</v>
      </c>
      <c r="D6676" s="11" t="s">
        <v>153</v>
      </c>
      <c r="E6676" s="13" t="s">
        <v>13</v>
      </c>
      <c r="F6676" s="11" t="s">
        <v>14</v>
      </c>
      <c r="G6676" s="11" t="s">
        <v>94</v>
      </c>
      <c r="H6676" s="13">
        <v>330</v>
      </c>
    </row>
    <row r="6677" spans="1:8" x14ac:dyDescent="0.25">
      <c r="A6677" s="10">
        <v>37225</v>
      </c>
      <c r="B6677" s="11" t="s">
        <v>8</v>
      </c>
      <c r="C6677" s="11" t="s">
        <v>9</v>
      </c>
      <c r="D6677" s="11" t="s">
        <v>153</v>
      </c>
      <c r="E6677" s="13" t="s">
        <v>13</v>
      </c>
      <c r="F6677" s="11" t="s">
        <v>14</v>
      </c>
      <c r="G6677" s="11" t="s">
        <v>597</v>
      </c>
      <c r="H6677" s="13">
        <v>149</v>
      </c>
    </row>
    <row r="6678" spans="1:8" x14ac:dyDescent="0.25">
      <c r="A6678" s="10">
        <v>37225</v>
      </c>
      <c r="B6678" s="11" t="s">
        <v>8</v>
      </c>
      <c r="C6678" s="11" t="s">
        <v>9</v>
      </c>
      <c r="D6678" s="11" t="s">
        <v>153</v>
      </c>
      <c r="E6678" s="13" t="s">
        <v>13</v>
      </c>
      <c r="F6678" s="11" t="s">
        <v>11</v>
      </c>
      <c r="G6678" s="11" t="s">
        <v>150</v>
      </c>
      <c r="H6678" s="13">
        <v>2278.4</v>
      </c>
    </row>
    <row r="6679" spans="1:8" x14ac:dyDescent="0.25">
      <c r="A6679" s="10">
        <v>37225</v>
      </c>
      <c r="B6679" s="11" t="s">
        <v>8</v>
      </c>
      <c r="C6679" s="11" t="s">
        <v>9</v>
      </c>
      <c r="D6679" s="11" t="s">
        <v>153</v>
      </c>
      <c r="E6679" s="13" t="s">
        <v>13</v>
      </c>
      <c r="F6679" s="11" t="s">
        <v>11</v>
      </c>
      <c r="G6679" s="11" t="s">
        <v>576</v>
      </c>
      <c r="H6679" s="13">
        <v>2576</v>
      </c>
    </row>
    <row r="6680" spans="1:8" x14ac:dyDescent="0.25">
      <c r="A6680" s="10">
        <v>37225</v>
      </c>
      <c r="B6680" s="11" t="s">
        <v>8</v>
      </c>
      <c r="C6680" s="11" t="s">
        <v>9</v>
      </c>
      <c r="D6680" s="11" t="s">
        <v>153</v>
      </c>
      <c r="E6680" s="13" t="s">
        <v>13</v>
      </c>
      <c r="F6680" s="11" t="s">
        <v>126</v>
      </c>
      <c r="G6680" s="11" t="s">
        <v>599</v>
      </c>
      <c r="H6680" s="13">
        <v>299.39999999999998</v>
      </c>
    </row>
    <row r="6681" spans="1:8" x14ac:dyDescent="0.25">
      <c r="A6681" s="10">
        <v>37225</v>
      </c>
      <c r="B6681" s="11" t="s">
        <v>8</v>
      </c>
      <c r="C6681" s="11" t="s">
        <v>9</v>
      </c>
      <c r="D6681" s="11" t="s">
        <v>10</v>
      </c>
      <c r="E6681" s="13" t="s">
        <v>89</v>
      </c>
      <c r="F6681" s="11" t="s">
        <v>90</v>
      </c>
      <c r="G6681" s="11" t="s">
        <v>90</v>
      </c>
      <c r="H6681" s="13">
        <v>2557.3000000000002</v>
      </c>
    </row>
    <row r="6682" spans="1:8" x14ac:dyDescent="0.25">
      <c r="A6682" s="10">
        <v>37225</v>
      </c>
      <c r="B6682" s="11" t="s">
        <v>8</v>
      </c>
      <c r="C6682" s="11" t="s">
        <v>9</v>
      </c>
      <c r="D6682" s="11" t="s">
        <v>10</v>
      </c>
      <c r="E6682" s="13" t="s">
        <v>89</v>
      </c>
      <c r="F6682" s="11" t="s">
        <v>102</v>
      </c>
      <c r="G6682" s="11" t="s">
        <v>106</v>
      </c>
      <c r="H6682" s="13">
        <v>3464.2</v>
      </c>
    </row>
    <row r="6683" spans="1:8" x14ac:dyDescent="0.25">
      <c r="A6683" s="10">
        <v>37225</v>
      </c>
      <c r="B6683" s="11" t="s">
        <v>8</v>
      </c>
      <c r="C6683" s="11" t="s">
        <v>9</v>
      </c>
      <c r="D6683" s="11" t="s">
        <v>10</v>
      </c>
      <c r="E6683" s="13" t="s">
        <v>89</v>
      </c>
      <c r="F6683" s="11" t="s">
        <v>102</v>
      </c>
      <c r="G6683" s="11" t="s">
        <v>103</v>
      </c>
      <c r="H6683" s="13">
        <v>2844.8</v>
      </c>
    </row>
    <row r="6684" spans="1:8" x14ac:dyDescent="0.25">
      <c r="A6684" s="10">
        <v>37225</v>
      </c>
      <c r="B6684" s="11" t="s">
        <v>8</v>
      </c>
      <c r="C6684" s="11" t="s">
        <v>9</v>
      </c>
      <c r="D6684" s="11" t="s">
        <v>10</v>
      </c>
      <c r="E6684" s="13" t="s">
        <v>89</v>
      </c>
      <c r="F6684" s="11" t="s">
        <v>577</v>
      </c>
      <c r="G6684" s="11" t="s">
        <v>1106</v>
      </c>
      <c r="H6684" s="13">
        <v>548</v>
      </c>
    </row>
    <row r="6685" spans="1:8" x14ac:dyDescent="0.25">
      <c r="A6685" s="10">
        <v>37225</v>
      </c>
      <c r="B6685" s="11" t="s">
        <v>8</v>
      </c>
      <c r="C6685" s="11" t="s">
        <v>9</v>
      </c>
      <c r="D6685" s="11" t="s">
        <v>10</v>
      </c>
      <c r="E6685" s="13" t="s">
        <v>89</v>
      </c>
      <c r="F6685" s="11" t="s">
        <v>577</v>
      </c>
      <c r="G6685" s="11" t="s">
        <v>578</v>
      </c>
      <c r="H6685" s="13">
        <v>2238</v>
      </c>
    </row>
    <row r="6686" spans="1:8" x14ac:dyDescent="0.25">
      <c r="A6686" s="10">
        <v>37225</v>
      </c>
      <c r="B6686" s="11" t="s">
        <v>8</v>
      </c>
      <c r="C6686" s="11" t="s">
        <v>9</v>
      </c>
      <c r="D6686" s="11" t="s">
        <v>10</v>
      </c>
      <c r="E6686" s="13" t="s">
        <v>89</v>
      </c>
      <c r="F6686" s="11" t="s">
        <v>577</v>
      </c>
      <c r="G6686" s="11" t="s">
        <v>569</v>
      </c>
      <c r="H6686" s="13">
        <v>100</v>
      </c>
    </row>
    <row r="6687" spans="1:8" x14ac:dyDescent="0.25">
      <c r="A6687" s="10">
        <v>37225</v>
      </c>
      <c r="B6687" s="11" t="s">
        <v>8</v>
      </c>
      <c r="C6687" s="11" t="s">
        <v>9</v>
      </c>
      <c r="D6687" s="11" t="s">
        <v>10</v>
      </c>
      <c r="E6687" s="13" t="s">
        <v>13</v>
      </c>
      <c r="F6687" s="11" t="s">
        <v>29</v>
      </c>
      <c r="G6687" s="11" t="s">
        <v>30</v>
      </c>
      <c r="H6687" s="13">
        <v>7337.6</v>
      </c>
    </row>
    <row r="6688" spans="1:8" x14ac:dyDescent="0.25">
      <c r="A6688" s="10">
        <v>37225</v>
      </c>
      <c r="B6688" s="11" t="s">
        <v>8</v>
      </c>
      <c r="C6688" s="11" t="s">
        <v>9</v>
      </c>
      <c r="D6688" s="11" t="s">
        <v>10</v>
      </c>
      <c r="E6688" s="13" t="s">
        <v>13</v>
      </c>
      <c r="F6688" s="11" t="s">
        <v>29</v>
      </c>
      <c r="G6688" s="11" t="s">
        <v>607</v>
      </c>
      <c r="H6688" s="13">
        <v>1125</v>
      </c>
    </row>
    <row r="6689" spans="1:8" x14ac:dyDescent="0.25">
      <c r="A6689" s="10">
        <v>37225</v>
      </c>
      <c r="B6689" s="11" t="s">
        <v>8</v>
      </c>
      <c r="C6689" s="11" t="s">
        <v>9</v>
      </c>
      <c r="D6689" s="11" t="s">
        <v>10</v>
      </c>
      <c r="E6689" s="13" t="s">
        <v>13</v>
      </c>
      <c r="F6689" s="11" t="s">
        <v>71</v>
      </c>
      <c r="G6689" s="11" t="s">
        <v>580</v>
      </c>
      <c r="H6689" s="13">
        <v>6649</v>
      </c>
    </row>
    <row r="6690" spans="1:8" x14ac:dyDescent="0.25">
      <c r="A6690" s="10">
        <v>37225</v>
      </c>
      <c r="B6690" s="11" t="s">
        <v>8</v>
      </c>
      <c r="C6690" s="11" t="s">
        <v>9</v>
      </c>
      <c r="D6690" s="11" t="s">
        <v>10</v>
      </c>
      <c r="E6690" s="13" t="s">
        <v>13</v>
      </c>
      <c r="F6690" s="11" t="s">
        <v>71</v>
      </c>
      <c r="G6690" s="11" t="s">
        <v>575</v>
      </c>
      <c r="H6690" s="13">
        <v>3975</v>
      </c>
    </row>
    <row r="6691" spans="1:8" x14ac:dyDescent="0.25">
      <c r="A6691" s="10">
        <v>37225</v>
      </c>
      <c r="B6691" s="11" t="s">
        <v>8</v>
      </c>
      <c r="C6691" s="11" t="s">
        <v>9</v>
      </c>
      <c r="D6691" s="11" t="s">
        <v>10</v>
      </c>
      <c r="E6691" s="13" t="s">
        <v>13</v>
      </c>
      <c r="F6691" s="11" t="s">
        <v>71</v>
      </c>
      <c r="G6691" s="11" t="s">
        <v>69</v>
      </c>
      <c r="H6691" s="13">
        <v>11019.2</v>
      </c>
    </row>
    <row r="6692" spans="1:8" x14ac:dyDescent="0.25">
      <c r="A6692" s="10">
        <v>37225</v>
      </c>
      <c r="B6692" s="11" t="s">
        <v>8</v>
      </c>
      <c r="C6692" s="11" t="s">
        <v>9</v>
      </c>
      <c r="D6692" s="11" t="s">
        <v>10</v>
      </c>
      <c r="E6692" s="13" t="s">
        <v>13</v>
      </c>
      <c r="F6692" s="11" t="s">
        <v>71</v>
      </c>
      <c r="G6692" s="11" t="s">
        <v>230</v>
      </c>
      <c r="H6692" s="13">
        <v>6882.7</v>
      </c>
    </row>
    <row r="6693" spans="1:8" x14ac:dyDescent="0.25">
      <c r="A6693" s="10">
        <v>37225</v>
      </c>
      <c r="B6693" s="11" t="s">
        <v>8</v>
      </c>
      <c r="C6693" s="11" t="s">
        <v>9</v>
      </c>
      <c r="D6693" s="11" t="s">
        <v>10</v>
      </c>
      <c r="E6693" s="13" t="s">
        <v>13</v>
      </c>
      <c r="F6693" s="11" t="s">
        <v>71</v>
      </c>
      <c r="G6693" s="11" t="s">
        <v>200</v>
      </c>
      <c r="H6693" s="13">
        <v>3959.2</v>
      </c>
    </row>
    <row r="6694" spans="1:8" x14ac:dyDescent="0.25">
      <c r="A6694" s="10">
        <v>37225</v>
      </c>
      <c r="B6694" s="11" t="s">
        <v>8</v>
      </c>
      <c r="C6694" s="11" t="s">
        <v>9</v>
      </c>
      <c r="D6694" s="11" t="s">
        <v>10</v>
      </c>
      <c r="E6694" s="13" t="s">
        <v>13</v>
      </c>
      <c r="F6694" s="11" t="s">
        <v>71</v>
      </c>
      <c r="G6694" s="11" t="s">
        <v>117</v>
      </c>
      <c r="H6694" s="13">
        <v>2989</v>
      </c>
    </row>
    <row r="6695" spans="1:8" x14ac:dyDescent="0.25">
      <c r="A6695" s="10">
        <v>37225</v>
      </c>
      <c r="B6695" s="11" t="s">
        <v>8</v>
      </c>
      <c r="C6695" s="11" t="s">
        <v>9</v>
      </c>
      <c r="D6695" s="11" t="s">
        <v>10</v>
      </c>
      <c r="E6695" s="13" t="s">
        <v>13</v>
      </c>
      <c r="F6695" s="11" t="s">
        <v>161</v>
      </c>
      <c r="G6695" s="11" t="s">
        <v>581</v>
      </c>
      <c r="H6695" s="13">
        <v>3560</v>
      </c>
    </row>
    <row r="6696" spans="1:8" x14ac:dyDescent="0.25">
      <c r="A6696" s="10">
        <v>37225</v>
      </c>
      <c r="B6696" s="11" t="s">
        <v>8</v>
      </c>
      <c r="C6696" s="11" t="s">
        <v>9</v>
      </c>
      <c r="D6696" s="11" t="s">
        <v>10</v>
      </c>
      <c r="E6696" s="13" t="s">
        <v>13</v>
      </c>
      <c r="F6696" s="11" t="s">
        <v>161</v>
      </c>
      <c r="G6696" s="11" t="s">
        <v>162</v>
      </c>
      <c r="H6696" s="13">
        <v>2267.1999999999998</v>
      </c>
    </row>
    <row r="6697" spans="1:8" x14ac:dyDescent="0.25">
      <c r="A6697" s="10">
        <v>37225</v>
      </c>
      <c r="B6697" s="11" t="s">
        <v>8</v>
      </c>
      <c r="C6697" s="11" t="s">
        <v>9</v>
      </c>
      <c r="D6697" s="11" t="s">
        <v>10</v>
      </c>
      <c r="E6697" s="13" t="s">
        <v>13</v>
      </c>
      <c r="F6697" s="11" t="s">
        <v>161</v>
      </c>
      <c r="G6697" s="11" t="s">
        <v>582</v>
      </c>
      <c r="H6697" s="13">
        <v>3622.3</v>
      </c>
    </row>
    <row r="6698" spans="1:8" x14ac:dyDescent="0.25">
      <c r="A6698" s="10">
        <v>37225</v>
      </c>
      <c r="B6698" s="11" t="s">
        <v>8</v>
      </c>
      <c r="C6698" s="11" t="s">
        <v>9</v>
      </c>
      <c r="D6698" s="11" t="s">
        <v>10</v>
      </c>
      <c r="E6698" s="13" t="s">
        <v>13</v>
      </c>
      <c r="F6698" s="11" t="s">
        <v>161</v>
      </c>
      <c r="G6698" s="11" t="s">
        <v>167</v>
      </c>
      <c r="H6698" s="13">
        <v>6129.6</v>
      </c>
    </row>
    <row r="6699" spans="1:8" x14ac:dyDescent="0.25">
      <c r="A6699" s="10">
        <v>37225</v>
      </c>
      <c r="B6699" s="11" t="s">
        <v>8</v>
      </c>
      <c r="C6699" s="11" t="s">
        <v>9</v>
      </c>
      <c r="D6699" s="11" t="s">
        <v>10</v>
      </c>
      <c r="E6699" s="13" t="s">
        <v>13</v>
      </c>
      <c r="F6699" s="11" t="s">
        <v>571</v>
      </c>
      <c r="G6699" s="11" t="s">
        <v>364</v>
      </c>
      <c r="H6699" s="13">
        <v>730</v>
      </c>
    </row>
    <row r="6700" spans="1:8" x14ac:dyDescent="0.25">
      <c r="A6700" s="10">
        <v>37225</v>
      </c>
      <c r="B6700" s="11" t="s">
        <v>8</v>
      </c>
      <c r="C6700" s="11" t="s">
        <v>9</v>
      </c>
      <c r="D6700" s="11" t="s">
        <v>10</v>
      </c>
      <c r="E6700" s="13" t="s">
        <v>13</v>
      </c>
      <c r="F6700" s="11" t="s">
        <v>571</v>
      </c>
      <c r="G6700" s="11" t="s">
        <v>133</v>
      </c>
      <c r="H6700" s="13">
        <v>4601.8</v>
      </c>
    </row>
    <row r="6701" spans="1:8" x14ac:dyDescent="0.25">
      <c r="A6701" s="10">
        <v>37225</v>
      </c>
      <c r="B6701" s="11" t="s">
        <v>8</v>
      </c>
      <c r="C6701" s="11" t="s">
        <v>9</v>
      </c>
      <c r="D6701" s="11" t="s">
        <v>10</v>
      </c>
      <c r="E6701" s="13" t="s">
        <v>13</v>
      </c>
      <c r="F6701" s="11" t="s">
        <v>571</v>
      </c>
      <c r="G6701" s="11" t="s">
        <v>572</v>
      </c>
      <c r="H6701" s="13">
        <v>7690.5</v>
      </c>
    </row>
    <row r="6702" spans="1:8" x14ac:dyDescent="0.25">
      <c r="A6702" s="10">
        <v>37225</v>
      </c>
      <c r="B6702" s="11" t="s">
        <v>8</v>
      </c>
      <c r="C6702" s="11" t="s">
        <v>9</v>
      </c>
      <c r="D6702" s="11" t="s">
        <v>10</v>
      </c>
      <c r="E6702" s="13" t="s">
        <v>13</v>
      </c>
      <c r="F6702" s="11" t="s">
        <v>571</v>
      </c>
      <c r="G6702" s="11" t="s">
        <v>1108</v>
      </c>
      <c r="H6702" s="13">
        <v>125</v>
      </c>
    </row>
    <row r="6703" spans="1:8" x14ac:dyDescent="0.25">
      <c r="A6703" s="10">
        <v>37225</v>
      </c>
      <c r="B6703" s="11" t="s">
        <v>8</v>
      </c>
      <c r="C6703" s="11" t="s">
        <v>9</v>
      </c>
      <c r="D6703" s="11" t="s">
        <v>10</v>
      </c>
      <c r="E6703" s="13" t="s">
        <v>13</v>
      </c>
      <c r="F6703" s="11" t="s">
        <v>138</v>
      </c>
      <c r="G6703" s="11" t="s">
        <v>205</v>
      </c>
      <c r="H6703" s="13">
        <v>8068.9</v>
      </c>
    </row>
    <row r="6704" spans="1:8" x14ac:dyDescent="0.25">
      <c r="A6704" s="10">
        <v>37225</v>
      </c>
      <c r="B6704" s="11" t="s">
        <v>8</v>
      </c>
      <c r="C6704" s="11" t="s">
        <v>9</v>
      </c>
      <c r="D6704" s="11" t="s">
        <v>10</v>
      </c>
      <c r="E6704" s="13" t="s">
        <v>13</v>
      </c>
      <c r="F6704" s="11" t="s">
        <v>138</v>
      </c>
      <c r="G6704" s="11" t="s">
        <v>583</v>
      </c>
      <c r="H6704" s="13">
        <v>875</v>
      </c>
    </row>
    <row r="6705" spans="1:8" x14ac:dyDescent="0.25">
      <c r="A6705" s="10">
        <v>37225</v>
      </c>
      <c r="B6705" s="11" t="s">
        <v>8</v>
      </c>
      <c r="C6705" s="11" t="s">
        <v>9</v>
      </c>
      <c r="D6705" s="11" t="s">
        <v>10</v>
      </c>
      <c r="E6705" s="13" t="s">
        <v>13</v>
      </c>
      <c r="F6705" s="11" t="s">
        <v>138</v>
      </c>
      <c r="G6705" s="11" t="s">
        <v>139</v>
      </c>
      <c r="H6705" s="13">
        <v>2429.8000000000002</v>
      </c>
    </row>
    <row r="6706" spans="1:8" x14ac:dyDescent="0.25">
      <c r="A6706" s="10">
        <v>37225</v>
      </c>
      <c r="B6706" s="11" t="s">
        <v>8</v>
      </c>
      <c r="C6706" s="11" t="s">
        <v>9</v>
      </c>
      <c r="D6706" s="11" t="s">
        <v>10</v>
      </c>
      <c r="E6706" s="13" t="s">
        <v>13</v>
      </c>
      <c r="F6706" s="11" t="s">
        <v>138</v>
      </c>
      <c r="G6706" s="11" t="s">
        <v>585</v>
      </c>
      <c r="H6706" s="13">
        <v>2020.5</v>
      </c>
    </row>
    <row r="6707" spans="1:8" x14ac:dyDescent="0.25">
      <c r="A6707" s="10">
        <v>37225</v>
      </c>
      <c r="B6707" s="11" t="s">
        <v>8</v>
      </c>
      <c r="C6707" s="11" t="s">
        <v>9</v>
      </c>
      <c r="D6707" s="11" t="s">
        <v>10</v>
      </c>
      <c r="E6707" s="13" t="s">
        <v>13</v>
      </c>
      <c r="F6707" s="11" t="s">
        <v>111</v>
      </c>
      <c r="G6707" s="11" t="s">
        <v>112</v>
      </c>
      <c r="H6707" s="13">
        <v>12756.7</v>
      </c>
    </row>
    <row r="6708" spans="1:8" x14ac:dyDescent="0.25">
      <c r="A6708" s="10">
        <v>37225</v>
      </c>
      <c r="B6708" s="11" t="s">
        <v>8</v>
      </c>
      <c r="C6708" s="11" t="s">
        <v>9</v>
      </c>
      <c r="D6708" s="11" t="s">
        <v>10</v>
      </c>
      <c r="E6708" s="13" t="s">
        <v>13</v>
      </c>
      <c r="F6708" s="11" t="s">
        <v>111</v>
      </c>
      <c r="G6708" s="11" t="s">
        <v>267</v>
      </c>
      <c r="H6708" s="13">
        <v>4182.8999999999996</v>
      </c>
    </row>
    <row r="6709" spans="1:8" x14ac:dyDescent="0.25">
      <c r="A6709" s="10">
        <v>37225</v>
      </c>
      <c r="B6709" s="11" t="s">
        <v>8</v>
      </c>
      <c r="C6709" s="11" t="s">
        <v>9</v>
      </c>
      <c r="D6709" s="11" t="s">
        <v>10</v>
      </c>
      <c r="E6709" s="13" t="s">
        <v>13</v>
      </c>
      <c r="F6709" s="11" t="s">
        <v>111</v>
      </c>
      <c r="G6709" s="11" t="s">
        <v>614</v>
      </c>
      <c r="H6709" s="13">
        <v>100</v>
      </c>
    </row>
    <row r="6710" spans="1:8" x14ac:dyDescent="0.25">
      <c r="A6710" s="10">
        <v>37225</v>
      </c>
      <c r="B6710" s="11" t="s">
        <v>8</v>
      </c>
      <c r="C6710" s="11" t="s">
        <v>9</v>
      </c>
      <c r="D6710" s="11" t="s">
        <v>10</v>
      </c>
      <c r="E6710" s="13" t="s">
        <v>13</v>
      </c>
      <c r="F6710" s="11" t="s">
        <v>111</v>
      </c>
      <c r="G6710" s="11" t="s">
        <v>356</v>
      </c>
      <c r="H6710" s="13">
        <v>1708.9</v>
      </c>
    </row>
    <row r="6711" spans="1:8" x14ac:dyDescent="0.25">
      <c r="A6711" s="10">
        <v>37225</v>
      </c>
      <c r="B6711" s="11" t="s">
        <v>8</v>
      </c>
      <c r="C6711" s="11" t="s">
        <v>9</v>
      </c>
      <c r="D6711" s="11" t="s">
        <v>10</v>
      </c>
      <c r="E6711" s="13" t="s">
        <v>13</v>
      </c>
      <c r="F6711" s="11" t="s">
        <v>111</v>
      </c>
      <c r="G6711" s="11" t="s">
        <v>586</v>
      </c>
      <c r="H6711" s="13">
        <v>300</v>
      </c>
    </row>
    <row r="6712" spans="1:8" x14ac:dyDescent="0.25">
      <c r="A6712" s="10">
        <v>37225</v>
      </c>
      <c r="B6712" s="11" t="s">
        <v>8</v>
      </c>
      <c r="C6712" s="11" t="s">
        <v>9</v>
      </c>
      <c r="D6712" s="11" t="s">
        <v>10</v>
      </c>
      <c r="E6712" s="13" t="s">
        <v>13</v>
      </c>
      <c r="F6712" s="11" t="s">
        <v>248</v>
      </c>
      <c r="G6712" s="11" t="s">
        <v>262</v>
      </c>
      <c r="H6712" s="13">
        <v>15482.6</v>
      </c>
    </row>
    <row r="6713" spans="1:8" x14ac:dyDescent="0.25">
      <c r="A6713" s="10">
        <v>37225</v>
      </c>
      <c r="B6713" s="11" t="s">
        <v>8</v>
      </c>
      <c r="C6713" s="11" t="s">
        <v>9</v>
      </c>
      <c r="D6713" s="11" t="s">
        <v>10</v>
      </c>
      <c r="E6713" s="13" t="s">
        <v>13</v>
      </c>
      <c r="F6713" s="11" t="s">
        <v>248</v>
      </c>
      <c r="G6713" s="11" t="s">
        <v>587</v>
      </c>
      <c r="H6713" s="13">
        <v>6935.8</v>
      </c>
    </row>
    <row r="6714" spans="1:8" x14ac:dyDescent="0.25">
      <c r="A6714" s="10">
        <v>37225</v>
      </c>
      <c r="B6714" s="11" t="s">
        <v>8</v>
      </c>
      <c r="C6714" s="11" t="s">
        <v>9</v>
      </c>
      <c r="D6714" s="11" t="s">
        <v>10</v>
      </c>
      <c r="E6714" s="13" t="s">
        <v>13</v>
      </c>
      <c r="F6714" s="11" t="s">
        <v>248</v>
      </c>
      <c r="G6714" s="11" t="s">
        <v>588</v>
      </c>
      <c r="H6714" s="13">
        <v>3208.2</v>
      </c>
    </row>
    <row r="6715" spans="1:8" x14ac:dyDescent="0.25">
      <c r="A6715" s="10">
        <v>37225</v>
      </c>
      <c r="B6715" s="11" t="s">
        <v>8</v>
      </c>
      <c r="C6715" s="11" t="s">
        <v>9</v>
      </c>
      <c r="D6715" s="11" t="s">
        <v>10</v>
      </c>
      <c r="E6715" s="13" t="s">
        <v>13</v>
      </c>
      <c r="F6715" s="11" t="s">
        <v>248</v>
      </c>
      <c r="G6715" s="11" t="s">
        <v>43</v>
      </c>
      <c r="H6715" s="13">
        <v>826.7</v>
      </c>
    </row>
    <row r="6716" spans="1:8" x14ac:dyDescent="0.25">
      <c r="A6716" s="10">
        <v>37225</v>
      </c>
      <c r="B6716" s="11" t="s">
        <v>8</v>
      </c>
      <c r="C6716" s="11" t="s">
        <v>9</v>
      </c>
      <c r="D6716" s="11" t="s">
        <v>10</v>
      </c>
      <c r="E6716" s="13" t="s">
        <v>13</v>
      </c>
      <c r="F6716" s="11" t="s">
        <v>19</v>
      </c>
      <c r="G6716" s="11" t="s">
        <v>589</v>
      </c>
      <c r="H6716" s="13">
        <v>1294</v>
      </c>
    </row>
    <row r="6717" spans="1:8" x14ac:dyDescent="0.25">
      <c r="A6717" s="10">
        <v>37225</v>
      </c>
      <c r="B6717" s="11" t="s">
        <v>8</v>
      </c>
      <c r="C6717" s="11" t="s">
        <v>9</v>
      </c>
      <c r="D6717" s="11" t="s">
        <v>10</v>
      </c>
      <c r="E6717" s="13" t="s">
        <v>13</v>
      </c>
      <c r="F6717" s="11" t="s">
        <v>19</v>
      </c>
      <c r="G6717" s="11" t="s">
        <v>573</v>
      </c>
      <c r="H6717" s="13">
        <v>35384.400000000001</v>
      </c>
    </row>
    <row r="6718" spans="1:8" x14ac:dyDescent="0.25">
      <c r="A6718" s="10">
        <v>37225</v>
      </c>
      <c r="B6718" s="11" t="s">
        <v>8</v>
      </c>
      <c r="C6718" s="11" t="s">
        <v>9</v>
      </c>
      <c r="D6718" s="11" t="s">
        <v>10</v>
      </c>
      <c r="E6718" s="13" t="s">
        <v>13</v>
      </c>
      <c r="F6718" s="11" t="s">
        <v>19</v>
      </c>
      <c r="G6718" s="11" t="s">
        <v>590</v>
      </c>
      <c r="H6718" s="13">
        <v>1409.4</v>
      </c>
    </row>
    <row r="6719" spans="1:8" x14ac:dyDescent="0.25">
      <c r="A6719" s="10">
        <v>37225</v>
      </c>
      <c r="B6719" s="11" t="s">
        <v>8</v>
      </c>
      <c r="C6719" s="11" t="s">
        <v>9</v>
      </c>
      <c r="D6719" s="11" t="s">
        <v>10</v>
      </c>
      <c r="E6719" s="13" t="s">
        <v>13</v>
      </c>
      <c r="F6719" s="11" t="s">
        <v>19</v>
      </c>
      <c r="G6719" s="11" t="s">
        <v>574</v>
      </c>
      <c r="H6719" s="13">
        <v>7683.8</v>
      </c>
    </row>
    <row r="6720" spans="1:8" x14ac:dyDescent="0.25">
      <c r="A6720" s="10">
        <v>37225</v>
      </c>
      <c r="B6720" s="11" t="s">
        <v>8</v>
      </c>
      <c r="C6720" s="11" t="s">
        <v>9</v>
      </c>
      <c r="D6720" s="11" t="s">
        <v>10</v>
      </c>
      <c r="E6720" s="13" t="s">
        <v>13</v>
      </c>
      <c r="F6720" s="11" t="s">
        <v>19</v>
      </c>
      <c r="G6720" s="11" t="s">
        <v>21</v>
      </c>
      <c r="H6720" s="13">
        <v>3495</v>
      </c>
    </row>
    <row r="6721" spans="1:8" x14ac:dyDescent="0.25">
      <c r="A6721" s="10">
        <v>37225</v>
      </c>
      <c r="B6721" s="11" t="s">
        <v>8</v>
      </c>
      <c r="C6721" s="11" t="s">
        <v>9</v>
      </c>
      <c r="D6721" s="11" t="s">
        <v>10</v>
      </c>
      <c r="E6721" s="13" t="s">
        <v>13</v>
      </c>
      <c r="F6721" s="11" t="s">
        <v>591</v>
      </c>
      <c r="G6721" s="11" t="s">
        <v>608</v>
      </c>
      <c r="H6721" s="13">
        <v>450</v>
      </c>
    </row>
    <row r="6722" spans="1:8" x14ac:dyDescent="0.25">
      <c r="A6722" s="10">
        <v>37225</v>
      </c>
      <c r="B6722" s="11" t="s">
        <v>8</v>
      </c>
      <c r="C6722" s="11" t="s">
        <v>9</v>
      </c>
      <c r="D6722" s="11" t="s">
        <v>10</v>
      </c>
      <c r="E6722" s="13" t="s">
        <v>13</v>
      </c>
      <c r="F6722" s="11" t="s">
        <v>591</v>
      </c>
      <c r="G6722" s="11" t="s">
        <v>592</v>
      </c>
      <c r="H6722" s="13">
        <v>1050</v>
      </c>
    </row>
    <row r="6723" spans="1:8" x14ac:dyDescent="0.25">
      <c r="A6723" s="10">
        <v>37225</v>
      </c>
      <c r="B6723" s="11" t="s">
        <v>8</v>
      </c>
      <c r="C6723" s="11" t="s">
        <v>9</v>
      </c>
      <c r="D6723" s="11" t="s">
        <v>10</v>
      </c>
      <c r="E6723" s="13" t="s">
        <v>13</v>
      </c>
      <c r="F6723" s="11" t="s">
        <v>34</v>
      </c>
      <c r="G6723" s="11" t="s">
        <v>593</v>
      </c>
      <c r="H6723" s="13">
        <v>9529.9</v>
      </c>
    </row>
    <row r="6724" spans="1:8" x14ac:dyDescent="0.25">
      <c r="A6724" s="10">
        <v>37225</v>
      </c>
      <c r="B6724" s="11" t="s">
        <v>8</v>
      </c>
      <c r="C6724" s="11" t="s">
        <v>9</v>
      </c>
      <c r="D6724" s="11" t="s">
        <v>10</v>
      </c>
      <c r="E6724" s="13" t="s">
        <v>13</v>
      </c>
      <c r="F6724" s="11" t="s">
        <v>34</v>
      </c>
      <c r="G6724" s="11" t="s">
        <v>171</v>
      </c>
      <c r="H6724" s="13">
        <v>350</v>
      </c>
    </row>
    <row r="6725" spans="1:8" x14ac:dyDescent="0.25">
      <c r="A6725" s="10">
        <v>37225</v>
      </c>
      <c r="B6725" s="11" t="s">
        <v>8</v>
      </c>
      <c r="C6725" s="11" t="s">
        <v>9</v>
      </c>
      <c r="D6725" s="11" t="s">
        <v>10</v>
      </c>
      <c r="E6725" s="13" t="s">
        <v>13</v>
      </c>
      <c r="F6725" s="11" t="s">
        <v>34</v>
      </c>
      <c r="G6725" s="11" t="s">
        <v>57</v>
      </c>
      <c r="H6725" s="13">
        <v>3426.8</v>
      </c>
    </row>
    <row r="6726" spans="1:8" x14ac:dyDescent="0.25">
      <c r="A6726" s="10">
        <v>37225</v>
      </c>
      <c r="B6726" s="11" t="s">
        <v>8</v>
      </c>
      <c r="C6726" s="11" t="s">
        <v>9</v>
      </c>
      <c r="D6726" s="11" t="s">
        <v>10</v>
      </c>
      <c r="E6726" s="13" t="s">
        <v>13</v>
      </c>
      <c r="F6726" s="11" t="s">
        <v>34</v>
      </c>
      <c r="G6726" s="11" t="s">
        <v>47</v>
      </c>
      <c r="H6726" s="13">
        <v>3627.1</v>
      </c>
    </row>
    <row r="6727" spans="1:8" x14ac:dyDescent="0.25">
      <c r="A6727" s="10">
        <v>37225</v>
      </c>
      <c r="B6727" s="11" t="s">
        <v>8</v>
      </c>
      <c r="C6727" s="11" t="s">
        <v>9</v>
      </c>
      <c r="D6727" s="11" t="s">
        <v>10</v>
      </c>
      <c r="E6727" s="13" t="s">
        <v>13</v>
      </c>
      <c r="F6727" s="11" t="s">
        <v>34</v>
      </c>
      <c r="G6727" s="11" t="s">
        <v>36</v>
      </c>
      <c r="H6727" s="13">
        <v>9075.6</v>
      </c>
    </row>
    <row r="6728" spans="1:8" x14ac:dyDescent="0.25">
      <c r="A6728" s="10">
        <v>37225</v>
      </c>
      <c r="B6728" s="11" t="s">
        <v>8</v>
      </c>
      <c r="C6728" s="11" t="s">
        <v>9</v>
      </c>
      <c r="D6728" s="11" t="s">
        <v>10</v>
      </c>
      <c r="E6728" s="13" t="s">
        <v>13</v>
      </c>
      <c r="F6728" s="11" t="s">
        <v>42</v>
      </c>
      <c r="G6728" s="11" t="s">
        <v>594</v>
      </c>
      <c r="H6728" s="13">
        <v>5315.8</v>
      </c>
    </row>
    <row r="6729" spans="1:8" x14ac:dyDescent="0.25">
      <c r="A6729" s="10">
        <v>37225</v>
      </c>
      <c r="B6729" s="11" t="s">
        <v>8</v>
      </c>
      <c r="C6729" s="11" t="s">
        <v>9</v>
      </c>
      <c r="D6729" s="11" t="s">
        <v>10</v>
      </c>
      <c r="E6729" s="13" t="s">
        <v>13</v>
      </c>
      <c r="F6729" s="11" t="s">
        <v>42</v>
      </c>
      <c r="G6729" s="11" t="s">
        <v>595</v>
      </c>
      <c r="H6729" s="13">
        <v>3269.6</v>
      </c>
    </row>
    <row r="6730" spans="1:8" x14ac:dyDescent="0.25">
      <c r="A6730" s="10">
        <v>37225</v>
      </c>
      <c r="B6730" s="11" t="s">
        <v>8</v>
      </c>
      <c r="C6730" s="11" t="s">
        <v>9</v>
      </c>
      <c r="D6730" s="11" t="s">
        <v>10</v>
      </c>
      <c r="E6730" s="13" t="s">
        <v>13</v>
      </c>
      <c r="F6730" s="11" t="s">
        <v>14</v>
      </c>
      <c r="G6730" s="11" t="s">
        <v>94</v>
      </c>
      <c r="H6730" s="13">
        <v>4472.1000000000004</v>
      </c>
    </row>
    <row r="6731" spans="1:8" x14ac:dyDescent="0.25">
      <c r="A6731" s="10">
        <v>37225</v>
      </c>
      <c r="B6731" s="11" t="s">
        <v>8</v>
      </c>
      <c r="C6731" s="11" t="s">
        <v>9</v>
      </c>
      <c r="D6731" s="11" t="s">
        <v>10</v>
      </c>
      <c r="E6731" s="13" t="s">
        <v>13</v>
      </c>
      <c r="F6731" s="11" t="s">
        <v>14</v>
      </c>
      <c r="G6731" s="11" t="s">
        <v>596</v>
      </c>
      <c r="H6731" s="13">
        <v>583.5</v>
      </c>
    </row>
    <row r="6732" spans="1:8" x14ac:dyDescent="0.25">
      <c r="A6732" s="10">
        <v>37225</v>
      </c>
      <c r="B6732" s="11" t="s">
        <v>8</v>
      </c>
      <c r="C6732" s="11" t="s">
        <v>9</v>
      </c>
      <c r="D6732" s="11" t="s">
        <v>10</v>
      </c>
      <c r="E6732" s="13" t="s">
        <v>13</v>
      </c>
      <c r="F6732" s="11" t="s">
        <v>14</v>
      </c>
      <c r="G6732" s="11" t="s">
        <v>597</v>
      </c>
      <c r="H6732" s="13">
        <v>6655.4</v>
      </c>
    </row>
    <row r="6733" spans="1:8" x14ac:dyDescent="0.25">
      <c r="A6733" s="10">
        <v>37225</v>
      </c>
      <c r="B6733" s="11" t="s">
        <v>8</v>
      </c>
      <c r="C6733" s="11" t="s">
        <v>9</v>
      </c>
      <c r="D6733" s="11" t="s">
        <v>10</v>
      </c>
      <c r="E6733" s="13" t="s">
        <v>13</v>
      </c>
      <c r="F6733" s="11" t="s">
        <v>11</v>
      </c>
      <c r="G6733" s="11" t="s">
        <v>598</v>
      </c>
      <c r="H6733" s="13">
        <v>929</v>
      </c>
    </row>
    <row r="6734" spans="1:8" x14ac:dyDescent="0.25">
      <c r="A6734" s="10">
        <v>37225</v>
      </c>
      <c r="B6734" s="11" t="s">
        <v>8</v>
      </c>
      <c r="C6734" s="11" t="s">
        <v>9</v>
      </c>
      <c r="D6734" s="11" t="s">
        <v>10</v>
      </c>
      <c r="E6734" s="13" t="s">
        <v>13</v>
      </c>
      <c r="F6734" s="11" t="s">
        <v>11</v>
      </c>
      <c r="G6734" s="11" t="s">
        <v>150</v>
      </c>
      <c r="H6734" s="13">
        <v>24723.7</v>
      </c>
    </row>
    <row r="6735" spans="1:8" x14ac:dyDescent="0.25">
      <c r="A6735" s="10">
        <v>37225</v>
      </c>
      <c r="B6735" s="11" t="s">
        <v>8</v>
      </c>
      <c r="C6735" s="11" t="s">
        <v>9</v>
      </c>
      <c r="D6735" s="11" t="s">
        <v>10</v>
      </c>
      <c r="E6735" s="13" t="s">
        <v>13</v>
      </c>
      <c r="F6735" s="11" t="s">
        <v>11</v>
      </c>
      <c r="G6735" s="11" t="s">
        <v>576</v>
      </c>
      <c r="H6735" s="13">
        <v>26402.799999999999</v>
      </c>
    </row>
    <row r="6736" spans="1:8" x14ac:dyDescent="0.25">
      <c r="A6736" s="10">
        <v>37225</v>
      </c>
      <c r="B6736" s="11" t="s">
        <v>8</v>
      </c>
      <c r="C6736" s="11" t="s">
        <v>9</v>
      </c>
      <c r="D6736" s="11" t="s">
        <v>10</v>
      </c>
      <c r="E6736" s="13" t="s">
        <v>13</v>
      </c>
      <c r="F6736" s="11" t="s">
        <v>126</v>
      </c>
      <c r="G6736" s="11" t="s">
        <v>599</v>
      </c>
      <c r="H6736" s="13">
        <v>8929.1</v>
      </c>
    </row>
    <row r="6737" spans="1:8" x14ac:dyDescent="0.25">
      <c r="A6737" s="10">
        <v>37225</v>
      </c>
      <c r="B6737" s="11" t="s">
        <v>8</v>
      </c>
      <c r="C6737" s="11" t="s">
        <v>9</v>
      </c>
      <c r="D6737" s="11" t="s">
        <v>10</v>
      </c>
      <c r="E6737" s="13" t="s">
        <v>13</v>
      </c>
      <c r="F6737" s="11" t="s">
        <v>126</v>
      </c>
      <c r="G6737" s="11" t="s">
        <v>613</v>
      </c>
      <c r="H6737" s="13">
        <v>229</v>
      </c>
    </row>
    <row r="6738" spans="1:8" x14ac:dyDescent="0.25">
      <c r="A6738" s="10">
        <v>37225</v>
      </c>
      <c r="B6738" s="11" t="s">
        <v>8</v>
      </c>
      <c r="C6738" s="11" t="s">
        <v>9</v>
      </c>
      <c r="D6738" s="11" t="s">
        <v>10</v>
      </c>
      <c r="E6738" s="13" t="s">
        <v>13</v>
      </c>
      <c r="F6738" s="11" t="s">
        <v>126</v>
      </c>
      <c r="G6738" s="11" t="s">
        <v>570</v>
      </c>
      <c r="H6738" s="13">
        <v>1220</v>
      </c>
    </row>
    <row r="6739" spans="1:8" x14ac:dyDescent="0.25">
      <c r="A6739" s="10">
        <v>37225</v>
      </c>
      <c r="B6739" s="11" t="s">
        <v>8</v>
      </c>
      <c r="C6739" s="11" t="s">
        <v>9</v>
      </c>
      <c r="D6739" s="11" t="s">
        <v>10</v>
      </c>
      <c r="E6739" s="13" t="s">
        <v>13</v>
      </c>
      <c r="F6739" s="11" t="s">
        <v>126</v>
      </c>
      <c r="G6739" s="11" t="s">
        <v>600</v>
      </c>
      <c r="H6739" s="13">
        <v>149</v>
      </c>
    </row>
    <row r="6740" spans="1:8" x14ac:dyDescent="0.25">
      <c r="A6740" s="10">
        <v>37225</v>
      </c>
      <c r="B6740" s="11" t="s">
        <v>8</v>
      </c>
      <c r="C6740" s="11" t="s">
        <v>9</v>
      </c>
      <c r="D6740" s="11" t="s">
        <v>10</v>
      </c>
      <c r="E6740" s="13" t="s">
        <v>188</v>
      </c>
      <c r="F6740" s="11" t="s">
        <v>188</v>
      </c>
      <c r="G6740" s="11" t="s">
        <v>601</v>
      </c>
      <c r="H6740" s="13">
        <v>550</v>
      </c>
    </row>
    <row r="6741" spans="1:8" x14ac:dyDescent="0.25">
      <c r="A6741" s="10">
        <v>37225</v>
      </c>
      <c r="B6741" s="11" t="s">
        <v>8</v>
      </c>
      <c r="C6741" s="11" t="s">
        <v>9</v>
      </c>
      <c r="D6741" s="11" t="s">
        <v>10</v>
      </c>
      <c r="E6741" s="13" t="s">
        <v>188</v>
      </c>
      <c r="F6741" s="11" t="s">
        <v>188</v>
      </c>
      <c r="G6741" s="11" t="s">
        <v>602</v>
      </c>
      <c r="H6741" s="13">
        <v>11561.2</v>
      </c>
    </row>
    <row r="6742" spans="1:8" x14ac:dyDescent="0.25">
      <c r="A6742" s="10">
        <v>37225</v>
      </c>
      <c r="B6742" s="11" t="s">
        <v>8</v>
      </c>
      <c r="C6742" s="11" t="s">
        <v>9</v>
      </c>
      <c r="D6742" s="11" t="s">
        <v>10</v>
      </c>
      <c r="E6742" s="13" t="s">
        <v>188</v>
      </c>
      <c r="F6742" s="11" t="s">
        <v>188</v>
      </c>
      <c r="G6742" s="11" t="s">
        <v>187</v>
      </c>
      <c r="H6742" s="13">
        <v>10811.3</v>
      </c>
    </row>
    <row r="6743" spans="1:8" x14ac:dyDescent="0.25">
      <c r="A6743" s="10">
        <v>37225</v>
      </c>
      <c r="B6743" s="11" t="s">
        <v>8</v>
      </c>
      <c r="C6743" s="11" t="s">
        <v>9</v>
      </c>
      <c r="D6743" s="11" t="s">
        <v>10</v>
      </c>
      <c r="E6743" s="13" t="s">
        <v>188</v>
      </c>
      <c r="F6743" s="11" t="s">
        <v>188</v>
      </c>
      <c r="G6743" s="11" t="s">
        <v>1109</v>
      </c>
      <c r="H6743" s="13">
        <v>440</v>
      </c>
    </row>
    <row r="6744" spans="1:8" x14ac:dyDescent="0.25">
      <c r="A6744" s="10">
        <v>37225</v>
      </c>
      <c r="B6744" s="11" t="s">
        <v>8</v>
      </c>
      <c r="C6744" s="11" t="s">
        <v>463</v>
      </c>
      <c r="D6744" s="11" t="s">
        <v>464</v>
      </c>
      <c r="E6744" s="13" t="s">
        <v>13</v>
      </c>
      <c r="F6744" s="11" t="s">
        <v>71</v>
      </c>
      <c r="G6744" s="11" t="s">
        <v>200</v>
      </c>
      <c r="H6744" s="13">
        <v>940</v>
      </c>
    </row>
    <row r="6745" spans="1:8" x14ac:dyDescent="0.25">
      <c r="A6745" s="10">
        <v>37225</v>
      </c>
      <c r="B6745" s="11" t="s">
        <v>8</v>
      </c>
      <c r="C6745" s="11" t="s">
        <v>463</v>
      </c>
      <c r="D6745" s="11" t="s">
        <v>464</v>
      </c>
      <c r="E6745" s="13" t="s">
        <v>13</v>
      </c>
      <c r="F6745" s="11" t="s">
        <v>248</v>
      </c>
      <c r="G6745" s="11" t="s">
        <v>262</v>
      </c>
      <c r="H6745" s="13">
        <v>135</v>
      </c>
    </row>
    <row r="6746" spans="1:8" x14ac:dyDescent="0.25">
      <c r="A6746" s="10">
        <v>37225</v>
      </c>
      <c r="B6746" s="11" t="s">
        <v>97</v>
      </c>
      <c r="C6746" s="11" t="s">
        <v>98</v>
      </c>
      <c r="D6746" s="11" t="s">
        <v>239</v>
      </c>
      <c r="E6746" s="13" t="s">
        <v>188</v>
      </c>
      <c r="F6746" s="11" t="s">
        <v>188</v>
      </c>
      <c r="G6746" s="11" t="s">
        <v>602</v>
      </c>
      <c r="H6746" s="13">
        <v>142.69999999999999</v>
      </c>
    </row>
    <row r="6747" spans="1:8" x14ac:dyDescent="0.25">
      <c r="A6747" s="10">
        <v>37225</v>
      </c>
      <c r="B6747" s="11" t="s">
        <v>97</v>
      </c>
      <c r="C6747" s="11" t="s">
        <v>98</v>
      </c>
      <c r="D6747" s="11" t="s">
        <v>462</v>
      </c>
      <c r="E6747" s="13" t="s">
        <v>13</v>
      </c>
      <c r="F6747" s="11" t="s">
        <v>126</v>
      </c>
      <c r="G6747" s="11" t="s">
        <v>570</v>
      </c>
      <c r="H6747" s="13">
        <v>587.9</v>
      </c>
    </row>
    <row r="6748" spans="1:8" x14ac:dyDescent="0.25">
      <c r="A6748" s="10">
        <v>37225</v>
      </c>
      <c r="B6748" s="11" t="s">
        <v>97</v>
      </c>
      <c r="C6748" s="11" t="s">
        <v>98</v>
      </c>
      <c r="D6748" s="11" t="s">
        <v>1110</v>
      </c>
      <c r="E6748" s="13" t="s">
        <v>13</v>
      </c>
      <c r="F6748" s="11" t="s">
        <v>71</v>
      </c>
      <c r="G6748" s="11" t="s">
        <v>69</v>
      </c>
      <c r="H6748" s="13">
        <v>100</v>
      </c>
    </row>
    <row r="6749" spans="1:8" x14ac:dyDescent="0.25">
      <c r="A6749" s="10">
        <v>37225</v>
      </c>
      <c r="B6749" s="11" t="s">
        <v>97</v>
      </c>
      <c r="C6749" s="11" t="s">
        <v>98</v>
      </c>
      <c r="D6749" s="11" t="s">
        <v>123</v>
      </c>
      <c r="E6749" s="13" t="s">
        <v>13</v>
      </c>
      <c r="F6749" s="11" t="s">
        <v>14</v>
      </c>
      <c r="G6749" s="11" t="s">
        <v>94</v>
      </c>
      <c r="H6749" s="13">
        <v>649.79999999999995</v>
      </c>
    </row>
    <row r="6750" spans="1:8" x14ac:dyDescent="0.25">
      <c r="A6750" s="10">
        <v>37225</v>
      </c>
      <c r="B6750" s="11" t="s">
        <v>97</v>
      </c>
      <c r="C6750" s="11" t="s">
        <v>98</v>
      </c>
      <c r="D6750" s="11" t="s">
        <v>1105</v>
      </c>
      <c r="E6750" s="13" t="s">
        <v>13</v>
      </c>
      <c r="F6750" s="11" t="s">
        <v>71</v>
      </c>
      <c r="G6750" s="11" t="s">
        <v>230</v>
      </c>
      <c r="H6750" s="13">
        <v>111.3</v>
      </c>
    </row>
    <row r="6751" spans="1:8" x14ac:dyDescent="0.25">
      <c r="A6751" s="10">
        <v>37225</v>
      </c>
      <c r="B6751" s="11" t="s">
        <v>97</v>
      </c>
      <c r="C6751" s="11" t="s">
        <v>67</v>
      </c>
      <c r="D6751" s="11" t="s">
        <v>500</v>
      </c>
      <c r="E6751" s="13" t="s">
        <v>13</v>
      </c>
      <c r="F6751" s="11" t="s">
        <v>19</v>
      </c>
      <c r="G6751" s="11" t="s">
        <v>574</v>
      </c>
      <c r="H6751" s="13">
        <v>100</v>
      </c>
    </row>
    <row r="6752" spans="1:8" x14ac:dyDescent="0.25">
      <c r="A6752" s="10">
        <v>37225</v>
      </c>
      <c r="B6752" s="11" t="s">
        <v>97</v>
      </c>
      <c r="C6752" s="11" t="s">
        <v>67</v>
      </c>
      <c r="D6752" s="11" t="s">
        <v>499</v>
      </c>
      <c r="E6752" s="13" t="s">
        <v>13</v>
      </c>
      <c r="F6752" s="11" t="s">
        <v>11</v>
      </c>
      <c r="G6752" s="11" t="s">
        <v>150</v>
      </c>
      <c r="H6752" s="13">
        <v>403.2</v>
      </c>
    </row>
    <row r="6753" spans="1:8" x14ac:dyDescent="0.25">
      <c r="A6753" s="10">
        <v>37225</v>
      </c>
      <c r="B6753" s="11" t="s">
        <v>97</v>
      </c>
      <c r="C6753" s="11" t="s">
        <v>67</v>
      </c>
      <c r="D6753" s="11" t="s">
        <v>499</v>
      </c>
      <c r="E6753" s="13" t="s">
        <v>13</v>
      </c>
      <c r="F6753" s="11" t="s">
        <v>11</v>
      </c>
      <c r="G6753" s="11" t="s">
        <v>576</v>
      </c>
      <c r="H6753" s="13">
        <v>391.6</v>
      </c>
    </row>
    <row r="6754" spans="1:8" x14ac:dyDescent="0.25">
      <c r="A6754" s="10">
        <v>37225</v>
      </c>
      <c r="B6754" s="11" t="s">
        <v>97</v>
      </c>
      <c r="C6754" s="11" t="s">
        <v>67</v>
      </c>
      <c r="D6754" s="11" t="s">
        <v>502</v>
      </c>
      <c r="E6754" s="13" t="s">
        <v>13</v>
      </c>
      <c r="F6754" s="11" t="s">
        <v>11</v>
      </c>
      <c r="G6754" s="11" t="s">
        <v>150</v>
      </c>
      <c r="H6754" s="13">
        <v>685</v>
      </c>
    </row>
    <row r="6755" spans="1:8" x14ac:dyDescent="0.25">
      <c r="A6755" s="10">
        <v>37225</v>
      </c>
      <c r="B6755" s="11" t="s">
        <v>97</v>
      </c>
      <c r="C6755" s="11" t="s">
        <v>130</v>
      </c>
      <c r="D6755" s="11" t="s">
        <v>288</v>
      </c>
      <c r="E6755" s="13" t="s">
        <v>13</v>
      </c>
      <c r="F6755" s="11" t="s">
        <v>11</v>
      </c>
      <c r="G6755" s="11" t="s">
        <v>576</v>
      </c>
      <c r="H6755" s="13">
        <v>616.70000000000005</v>
      </c>
    </row>
    <row r="6756" spans="1:8" x14ac:dyDescent="0.25">
      <c r="A6756" s="10">
        <v>37225</v>
      </c>
      <c r="B6756" s="11" t="s">
        <v>97</v>
      </c>
      <c r="C6756" s="11" t="s">
        <v>130</v>
      </c>
      <c r="D6756" s="11" t="s">
        <v>131</v>
      </c>
      <c r="E6756" s="13" t="s">
        <v>13</v>
      </c>
      <c r="F6756" s="11" t="s">
        <v>138</v>
      </c>
      <c r="G6756" s="11" t="s">
        <v>205</v>
      </c>
      <c r="H6756" s="13">
        <v>1997.4</v>
      </c>
    </row>
    <row r="6757" spans="1:8" x14ac:dyDescent="0.25">
      <c r="A6757" s="10">
        <v>37225</v>
      </c>
      <c r="B6757" s="11" t="s">
        <v>97</v>
      </c>
      <c r="C6757" s="11" t="s">
        <v>130</v>
      </c>
      <c r="D6757" s="11" t="s">
        <v>466</v>
      </c>
      <c r="E6757" s="13" t="s">
        <v>13</v>
      </c>
      <c r="F6757" s="11" t="s">
        <v>138</v>
      </c>
      <c r="G6757" s="11" t="s">
        <v>585</v>
      </c>
      <c r="H6757" s="13">
        <v>500</v>
      </c>
    </row>
    <row r="6758" spans="1:8" x14ac:dyDescent="0.25">
      <c r="A6758" s="10">
        <v>37225</v>
      </c>
      <c r="B6758" s="11" t="s">
        <v>97</v>
      </c>
      <c r="C6758" s="11" t="s">
        <v>192</v>
      </c>
      <c r="D6758" s="11" t="s">
        <v>193</v>
      </c>
      <c r="E6758" s="13" t="s">
        <v>13</v>
      </c>
      <c r="F6758" s="11" t="s">
        <v>11</v>
      </c>
      <c r="G6758" s="11" t="s">
        <v>150</v>
      </c>
      <c r="H6758" s="13">
        <v>175</v>
      </c>
    </row>
    <row r="6759" spans="1:8" x14ac:dyDescent="0.25">
      <c r="A6759" s="10">
        <v>37256</v>
      </c>
      <c r="B6759" s="11" t="s">
        <v>8</v>
      </c>
      <c r="C6759" s="11" t="s">
        <v>67</v>
      </c>
      <c r="D6759" s="11" t="s">
        <v>1107</v>
      </c>
      <c r="E6759" s="13" t="s">
        <v>13</v>
      </c>
      <c r="F6759" s="11" t="s">
        <v>138</v>
      </c>
      <c r="G6759" s="11" t="s">
        <v>139</v>
      </c>
      <c r="H6759" s="13">
        <v>170</v>
      </c>
    </row>
    <row r="6760" spans="1:8" x14ac:dyDescent="0.25">
      <c r="A6760" s="10">
        <v>37256</v>
      </c>
      <c r="B6760" s="11" t="s">
        <v>8</v>
      </c>
      <c r="C6760" s="11" t="s">
        <v>67</v>
      </c>
      <c r="D6760" s="11" t="s">
        <v>1107</v>
      </c>
      <c r="E6760" s="13" t="s">
        <v>13</v>
      </c>
      <c r="F6760" s="11" t="s">
        <v>11</v>
      </c>
      <c r="G6760" s="11" t="s">
        <v>576</v>
      </c>
      <c r="H6760" s="13">
        <v>147.5</v>
      </c>
    </row>
    <row r="6761" spans="1:8" x14ac:dyDescent="0.25">
      <c r="A6761" s="10">
        <v>37256</v>
      </c>
      <c r="B6761" s="11" t="s">
        <v>8</v>
      </c>
      <c r="C6761" s="11" t="s">
        <v>67</v>
      </c>
      <c r="D6761" s="11" t="s">
        <v>459</v>
      </c>
      <c r="E6761" s="13" t="s">
        <v>13</v>
      </c>
      <c r="F6761" s="11" t="s">
        <v>19</v>
      </c>
      <c r="G6761" s="11" t="s">
        <v>573</v>
      </c>
      <c r="H6761" s="13">
        <v>899.6</v>
      </c>
    </row>
    <row r="6762" spans="1:8" x14ac:dyDescent="0.25">
      <c r="A6762" s="10">
        <v>37256</v>
      </c>
      <c r="B6762" s="11" t="s">
        <v>8</v>
      </c>
      <c r="C6762" s="11" t="s">
        <v>67</v>
      </c>
      <c r="D6762" s="11" t="s">
        <v>455</v>
      </c>
      <c r="E6762" s="13" t="s">
        <v>13</v>
      </c>
      <c r="F6762" s="11" t="s">
        <v>571</v>
      </c>
      <c r="G6762" s="11" t="s">
        <v>364</v>
      </c>
      <c r="H6762" s="13">
        <v>105.3</v>
      </c>
    </row>
    <row r="6763" spans="1:8" x14ac:dyDescent="0.25">
      <c r="A6763" s="10">
        <v>37256</v>
      </c>
      <c r="B6763" s="11" t="s">
        <v>8</v>
      </c>
      <c r="C6763" s="11" t="s">
        <v>67</v>
      </c>
      <c r="D6763" s="11" t="s">
        <v>455</v>
      </c>
      <c r="E6763" s="13" t="s">
        <v>13</v>
      </c>
      <c r="F6763" s="11" t="s">
        <v>19</v>
      </c>
      <c r="G6763" s="11" t="s">
        <v>574</v>
      </c>
      <c r="H6763" s="13">
        <v>115</v>
      </c>
    </row>
    <row r="6764" spans="1:8" x14ac:dyDescent="0.25">
      <c r="A6764" s="10">
        <v>37256</v>
      </c>
      <c r="B6764" s="11" t="s">
        <v>8</v>
      </c>
      <c r="C6764" s="11" t="s">
        <v>67</v>
      </c>
      <c r="D6764" s="11" t="s">
        <v>160</v>
      </c>
      <c r="E6764" s="13" t="s">
        <v>13</v>
      </c>
      <c r="F6764" s="11" t="s">
        <v>111</v>
      </c>
      <c r="G6764" s="11" t="s">
        <v>586</v>
      </c>
      <c r="H6764" s="13">
        <v>159.69999999999999</v>
      </c>
    </row>
    <row r="6765" spans="1:8" x14ac:dyDescent="0.25">
      <c r="A6765" s="10">
        <v>37256</v>
      </c>
      <c r="B6765" s="11" t="s">
        <v>8</v>
      </c>
      <c r="C6765" s="11" t="s">
        <v>67</v>
      </c>
      <c r="D6765" s="11" t="s">
        <v>1111</v>
      </c>
      <c r="E6765" s="13" t="s">
        <v>13</v>
      </c>
      <c r="F6765" s="11" t="s">
        <v>161</v>
      </c>
      <c r="G6765" s="11" t="s">
        <v>582</v>
      </c>
      <c r="H6765" s="13">
        <v>200</v>
      </c>
    </row>
    <row r="6766" spans="1:8" x14ac:dyDescent="0.25">
      <c r="A6766" s="10">
        <v>37256</v>
      </c>
      <c r="B6766" s="11" t="s">
        <v>8</v>
      </c>
      <c r="C6766" s="11" t="s">
        <v>67</v>
      </c>
      <c r="D6766" s="11" t="s">
        <v>456</v>
      </c>
      <c r="E6766" s="13" t="s">
        <v>13</v>
      </c>
      <c r="F6766" s="11" t="s">
        <v>11</v>
      </c>
      <c r="G6766" s="11" t="s">
        <v>150</v>
      </c>
      <c r="H6766" s="13">
        <v>962</v>
      </c>
    </row>
    <row r="6767" spans="1:8" x14ac:dyDescent="0.25">
      <c r="A6767" s="10">
        <v>37256</v>
      </c>
      <c r="B6767" s="11" t="s">
        <v>8</v>
      </c>
      <c r="C6767" s="11" t="s">
        <v>67</v>
      </c>
      <c r="D6767" s="11" t="s">
        <v>68</v>
      </c>
      <c r="E6767" s="13" t="s">
        <v>13</v>
      </c>
      <c r="F6767" s="11" t="s">
        <v>161</v>
      </c>
      <c r="G6767" s="11" t="s">
        <v>167</v>
      </c>
      <c r="H6767" s="13">
        <v>100</v>
      </c>
    </row>
    <row r="6768" spans="1:8" x14ac:dyDescent="0.25">
      <c r="A6768" s="10">
        <v>37256</v>
      </c>
      <c r="B6768" s="11" t="s">
        <v>8</v>
      </c>
      <c r="C6768" s="11" t="s">
        <v>67</v>
      </c>
      <c r="D6768" s="11" t="s">
        <v>68</v>
      </c>
      <c r="E6768" s="13" t="s">
        <v>13</v>
      </c>
      <c r="F6768" s="11" t="s">
        <v>19</v>
      </c>
      <c r="G6768" s="11" t="s">
        <v>573</v>
      </c>
      <c r="H6768" s="13">
        <v>4365</v>
      </c>
    </row>
    <row r="6769" spans="1:8" x14ac:dyDescent="0.25">
      <c r="A6769" s="10">
        <v>37256</v>
      </c>
      <c r="B6769" s="11" t="s">
        <v>8</v>
      </c>
      <c r="C6769" s="11" t="s">
        <v>67</v>
      </c>
      <c r="D6769" s="11" t="s">
        <v>68</v>
      </c>
      <c r="E6769" s="13" t="s">
        <v>13</v>
      </c>
      <c r="F6769" s="11" t="s">
        <v>34</v>
      </c>
      <c r="G6769" s="11" t="s">
        <v>36</v>
      </c>
      <c r="H6769" s="13">
        <v>350</v>
      </c>
    </row>
    <row r="6770" spans="1:8" x14ac:dyDescent="0.25">
      <c r="A6770" s="10">
        <v>37256</v>
      </c>
      <c r="B6770" s="11" t="s">
        <v>8</v>
      </c>
      <c r="C6770" s="11" t="s">
        <v>67</v>
      </c>
      <c r="D6770" s="11" t="s">
        <v>68</v>
      </c>
      <c r="E6770" s="13" t="s">
        <v>13</v>
      </c>
      <c r="F6770" s="11" t="s">
        <v>11</v>
      </c>
      <c r="G6770" s="11" t="s">
        <v>576</v>
      </c>
      <c r="H6770" s="13">
        <v>1005</v>
      </c>
    </row>
    <row r="6771" spans="1:8" x14ac:dyDescent="0.25">
      <c r="A6771" s="10">
        <v>37256</v>
      </c>
      <c r="B6771" s="11" t="s">
        <v>8</v>
      </c>
      <c r="C6771" s="11" t="s">
        <v>67</v>
      </c>
      <c r="D6771" s="11" t="s">
        <v>468</v>
      </c>
      <c r="E6771" s="13" t="s">
        <v>13</v>
      </c>
      <c r="F6771" s="11" t="s">
        <v>138</v>
      </c>
      <c r="G6771" s="11" t="s">
        <v>139</v>
      </c>
      <c r="H6771" s="13">
        <v>565</v>
      </c>
    </row>
    <row r="6772" spans="1:8" x14ac:dyDescent="0.25">
      <c r="A6772" s="10">
        <v>37256</v>
      </c>
      <c r="B6772" s="11" t="s">
        <v>8</v>
      </c>
      <c r="C6772" s="11" t="s">
        <v>67</v>
      </c>
      <c r="D6772" s="11" t="s">
        <v>1104</v>
      </c>
      <c r="E6772" s="13" t="s">
        <v>13</v>
      </c>
      <c r="F6772" s="11" t="s">
        <v>11</v>
      </c>
      <c r="G6772" s="11" t="s">
        <v>576</v>
      </c>
      <c r="H6772" s="13">
        <v>100</v>
      </c>
    </row>
    <row r="6773" spans="1:8" x14ac:dyDescent="0.25">
      <c r="A6773" s="10">
        <v>37256</v>
      </c>
      <c r="B6773" s="11" t="s">
        <v>8</v>
      </c>
      <c r="C6773" s="11" t="s">
        <v>67</v>
      </c>
      <c r="D6773" s="11" t="s">
        <v>457</v>
      </c>
      <c r="E6773" s="13" t="s">
        <v>13</v>
      </c>
      <c r="F6773" s="11" t="s">
        <v>126</v>
      </c>
      <c r="G6773" s="11" t="s">
        <v>570</v>
      </c>
      <c r="H6773" s="13">
        <v>175</v>
      </c>
    </row>
    <row r="6774" spans="1:8" x14ac:dyDescent="0.25">
      <c r="A6774" s="10">
        <v>37256</v>
      </c>
      <c r="B6774" s="11" t="s">
        <v>8</v>
      </c>
      <c r="C6774" s="11" t="s">
        <v>67</v>
      </c>
      <c r="D6774" s="11" t="s">
        <v>501</v>
      </c>
      <c r="E6774" s="13" t="s">
        <v>13</v>
      </c>
      <c r="F6774" s="11" t="s">
        <v>11</v>
      </c>
      <c r="G6774" s="11" t="s">
        <v>576</v>
      </c>
      <c r="H6774" s="13">
        <v>160</v>
      </c>
    </row>
    <row r="6775" spans="1:8" x14ac:dyDescent="0.25">
      <c r="A6775" s="10">
        <v>37256</v>
      </c>
      <c r="B6775" s="11" t="s">
        <v>8</v>
      </c>
      <c r="C6775" s="11" t="s">
        <v>67</v>
      </c>
      <c r="D6775" s="11" t="s">
        <v>328</v>
      </c>
      <c r="E6775" s="13" t="s">
        <v>13</v>
      </c>
      <c r="F6775" s="11" t="s">
        <v>71</v>
      </c>
      <c r="G6775" s="11" t="s">
        <v>69</v>
      </c>
      <c r="H6775" s="13">
        <v>689.4</v>
      </c>
    </row>
    <row r="6776" spans="1:8" x14ac:dyDescent="0.25">
      <c r="A6776" s="10">
        <v>37256</v>
      </c>
      <c r="B6776" s="11" t="s">
        <v>8</v>
      </c>
      <c r="C6776" s="11" t="s">
        <v>67</v>
      </c>
      <c r="D6776" s="11" t="s">
        <v>328</v>
      </c>
      <c r="E6776" s="13" t="s">
        <v>13</v>
      </c>
      <c r="F6776" s="11" t="s">
        <v>161</v>
      </c>
      <c r="G6776" s="11" t="s">
        <v>581</v>
      </c>
      <c r="H6776" s="13">
        <v>224</v>
      </c>
    </row>
    <row r="6777" spans="1:8" x14ac:dyDescent="0.25">
      <c r="A6777" s="10">
        <v>37256</v>
      </c>
      <c r="B6777" s="11" t="s">
        <v>8</v>
      </c>
      <c r="C6777" s="11" t="s">
        <v>67</v>
      </c>
      <c r="D6777" s="11" t="s">
        <v>328</v>
      </c>
      <c r="E6777" s="13" t="s">
        <v>13</v>
      </c>
      <c r="F6777" s="11" t="s">
        <v>161</v>
      </c>
      <c r="G6777" s="11" t="s">
        <v>167</v>
      </c>
      <c r="H6777" s="13">
        <v>500</v>
      </c>
    </row>
    <row r="6778" spans="1:8" x14ac:dyDescent="0.25">
      <c r="A6778" s="10">
        <v>37256</v>
      </c>
      <c r="B6778" s="11" t="s">
        <v>8</v>
      </c>
      <c r="C6778" s="11" t="s">
        <v>67</v>
      </c>
      <c r="D6778" s="11" t="s">
        <v>328</v>
      </c>
      <c r="E6778" s="13" t="s">
        <v>13</v>
      </c>
      <c r="F6778" s="11" t="s">
        <v>571</v>
      </c>
      <c r="G6778" s="11" t="s">
        <v>133</v>
      </c>
      <c r="H6778" s="13">
        <v>200</v>
      </c>
    </row>
    <row r="6779" spans="1:8" x14ac:dyDescent="0.25">
      <c r="A6779" s="10">
        <v>37256</v>
      </c>
      <c r="B6779" s="11" t="s">
        <v>8</v>
      </c>
      <c r="C6779" s="11" t="s">
        <v>67</v>
      </c>
      <c r="D6779" s="11" t="s">
        <v>328</v>
      </c>
      <c r="E6779" s="13" t="s">
        <v>13</v>
      </c>
      <c r="F6779" s="11" t="s">
        <v>571</v>
      </c>
      <c r="G6779" s="11" t="s">
        <v>572</v>
      </c>
      <c r="H6779" s="13">
        <v>322.89999999999998</v>
      </c>
    </row>
    <row r="6780" spans="1:8" x14ac:dyDescent="0.25">
      <c r="A6780" s="10">
        <v>37256</v>
      </c>
      <c r="B6780" s="11" t="s">
        <v>8</v>
      </c>
      <c r="C6780" s="11" t="s">
        <v>67</v>
      </c>
      <c r="D6780" s="11" t="s">
        <v>328</v>
      </c>
      <c r="E6780" s="13" t="s">
        <v>13</v>
      </c>
      <c r="F6780" s="11" t="s">
        <v>19</v>
      </c>
      <c r="G6780" s="11" t="s">
        <v>573</v>
      </c>
      <c r="H6780" s="13">
        <v>5343.7</v>
      </c>
    </row>
    <row r="6781" spans="1:8" x14ac:dyDescent="0.25">
      <c r="A6781" s="10">
        <v>37256</v>
      </c>
      <c r="B6781" s="11" t="s">
        <v>8</v>
      </c>
      <c r="C6781" s="11" t="s">
        <v>67</v>
      </c>
      <c r="D6781" s="11" t="s">
        <v>328</v>
      </c>
      <c r="E6781" s="13" t="s">
        <v>13</v>
      </c>
      <c r="F6781" s="11" t="s">
        <v>19</v>
      </c>
      <c r="G6781" s="11" t="s">
        <v>21</v>
      </c>
      <c r="H6781" s="13">
        <v>110</v>
      </c>
    </row>
    <row r="6782" spans="1:8" x14ac:dyDescent="0.25">
      <c r="A6782" s="10">
        <v>37256</v>
      </c>
      <c r="B6782" s="11" t="s">
        <v>8</v>
      </c>
      <c r="C6782" s="11" t="s">
        <v>67</v>
      </c>
      <c r="D6782" s="11" t="s">
        <v>328</v>
      </c>
      <c r="E6782" s="13" t="s">
        <v>13</v>
      </c>
      <c r="F6782" s="11" t="s">
        <v>591</v>
      </c>
      <c r="G6782" s="11" t="s">
        <v>608</v>
      </c>
      <c r="H6782" s="13">
        <v>225</v>
      </c>
    </row>
    <row r="6783" spans="1:8" x14ac:dyDescent="0.25">
      <c r="A6783" s="10">
        <v>37256</v>
      </c>
      <c r="B6783" s="11" t="s">
        <v>8</v>
      </c>
      <c r="C6783" s="11" t="s">
        <v>67</v>
      </c>
      <c r="D6783" s="11" t="s">
        <v>328</v>
      </c>
      <c r="E6783" s="13" t="s">
        <v>13</v>
      </c>
      <c r="F6783" s="11" t="s">
        <v>34</v>
      </c>
      <c r="G6783" s="11" t="s">
        <v>36</v>
      </c>
      <c r="H6783" s="13">
        <v>300</v>
      </c>
    </row>
    <row r="6784" spans="1:8" x14ac:dyDescent="0.25">
      <c r="A6784" s="10">
        <v>37256</v>
      </c>
      <c r="B6784" s="11" t="s">
        <v>8</v>
      </c>
      <c r="C6784" s="11" t="s">
        <v>67</v>
      </c>
      <c r="D6784" s="11" t="s">
        <v>328</v>
      </c>
      <c r="E6784" s="13" t="s">
        <v>13</v>
      </c>
      <c r="F6784" s="11" t="s">
        <v>14</v>
      </c>
      <c r="G6784" s="11" t="s">
        <v>597</v>
      </c>
      <c r="H6784" s="13">
        <v>1970</v>
      </c>
    </row>
    <row r="6785" spans="1:8" x14ac:dyDescent="0.25">
      <c r="A6785" s="10">
        <v>37256</v>
      </c>
      <c r="B6785" s="11" t="s">
        <v>8</v>
      </c>
      <c r="C6785" s="11" t="s">
        <v>67</v>
      </c>
      <c r="D6785" s="11" t="s">
        <v>328</v>
      </c>
      <c r="E6785" s="13" t="s">
        <v>13</v>
      </c>
      <c r="F6785" s="11" t="s">
        <v>11</v>
      </c>
      <c r="G6785" s="11" t="s">
        <v>576</v>
      </c>
      <c r="H6785" s="13">
        <v>294.5</v>
      </c>
    </row>
    <row r="6786" spans="1:8" x14ac:dyDescent="0.25">
      <c r="A6786" s="10">
        <v>37256</v>
      </c>
      <c r="B6786" s="11" t="s">
        <v>8</v>
      </c>
      <c r="C6786" s="11" t="s">
        <v>67</v>
      </c>
      <c r="D6786" s="11" t="s">
        <v>328</v>
      </c>
      <c r="E6786" s="13" t="s">
        <v>13</v>
      </c>
      <c r="F6786" s="11" t="s">
        <v>126</v>
      </c>
      <c r="G6786" s="11" t="s">
        <v>570</v>
      </c>
      <c r="H6786" s="13">
        <v>175</v>
      </c>
    </row>
    <row r="6787" spans="1:8" x14ac:dyDescent="0.25">
      <c r="A6787" s="10">
        <v>37256</v>
      </c>
      <c r="B6787" s="11" t="s">
        <v>8</v>
      </c>
      <c r="C6787" s="11" t="s">
        <v>67</v>
      </c>
      <c r="D6787" s="11" t="s">
        <v>328</v>
      </c>
      <c r="E6787" s="13" t="s">
        <v>188</v>
      </c>
      <c r="F6787" s="11" t="s">
        <v>188</v>
      </c>
      <c r="G6787" s="11" t="s">
        <v>602</v>
      </c>
      <c r="H6787" s="13">
        <v>200</v>
      </c>
    </row>
    <row r="6788" spans="1:8" x14ac:dyDescent="0.25">
      <c r="A6788" s="10">
        <v>37256</v>
      </c>
      <c r="B6788" s="11" t="s">
        <v>8</v>
      </c>
      <c r="C6788" s="11" t="s">
        <v>9</v>
      </c>
      <c r="D6788" s="11" t="s">
        <v>251</v>
      </c>
      <c r="E6788" s="13" t="s">
        <v>13</v>
      </c>
      <c r="F6788" s="11" t="s">
        <v>11</v>
      </c>
      <c r="G6788" s="11" t="s">
        <v>576</v>
      </c>
      <c r="H6788" s="13">
        <v>426.6</v>
      </c>
    </row>
    <row r="6789" spans="1:8" x14ac:dyDescent="0.25">
      <c r="A6789" s="10">
        <v>37256</v>
      </c>
      <c r="B6789" s="11" t="s">
        <v>8</v>
      </c>
      <c r="C6789" s="11" t="s">
        <v>9</v>
      </c>
      <c r="D6789" s="11" t="s">
        <v>153</v>
      </c>
      <c r="E6789" s="13" t="s">
        <v>89</v>
      </c>
      <c r="F6789" s="11" t="s">
        <v>577</v>
      </c>
      <c r="G6789" s="11" t="s">
        <v>569</v>
      </c>
      <c r="H6789" s="13">
        <v>1125</v>
      </c>
    </row>
    <row r="6790" spans="1:8" x14ac:dyDescent="0.25">
      <c r="A6790" s="10">
        <v>37256</v>
      </c>
      <c r="B6790" s="11" t="s">
        <v>8</v>
      </c>
      <c r="C6790" s="11" t="s">
        <v>9</v>
      </c>
      <c r="D6790" s="11" t="s">
        <v>153</v>
      </c>
      <c r="E6790" s="13" t="s">
        <v>13</v>
      </c>
      <c r="F6790" s="11" t="s">
        <v>71</v>
      </c>
      <c r="G6790" s="11" t="s">
        <v>575</v>
      </c>
      <c r="H6790" s="13">
        <v>186.5</v>
      </c>
    </row>
    <row r="6791" spans="1:8" x14ac:dyDescent="0.25">
      <c r="A6791" s="10">
        <v>37256</v>
      </c>
      <c r="B6791" s="11" t="s">
        <v>8</v>
      </c>
      <c r="C6791" s="11" t="s">
        <v>9</v>
      </c>
      <c r="D6791" s="11" t="s">
        <v>153</v>
      </c>
      <c r="E6791" s="13" t="s">
        <v>13</v>
      </c>
      <c r="F6791" s="11" t="s">
        <v>71</v>
      </c>
      <c r="G6791" s="11" t="s">
        <v>69</v>
      </c>
      <c r="H6791" s="13">
        <v>250</v>
      </c>
    </row>
    <row r="6792" spans="1:8" x14ac:dyDescent="0.25">
      <c r="A6792" s="10">
        <v>37256</v>
      </c>
      <c r="B6792" s="11" t="s">
        <v>8</v>
      </c>
      <c r="C6792" s="11" t="s">
        <v>9</v>
      </c>
      <c r="D6792" s="11" t="s">
        <v>153</v>
      </c>
      <c r="E6792" s="13" t="s">
        <v>13</v>
      </c>
      <c r="F6792" s="11" t="s">
        <v>71</v>
      </c>
      <c r="G6792" s="11" t="s">
        <v>230</v>
      </c>
      <c r="H6792" s="13">
        <v>2459.9</v>
      </c>
    </row>
    <row r="6793" spans="1:8" x14ac:dyDescent="0.25">
      <c r="A6793" s="10">
        <v>37256</v>
      </c>
      <c r="B6793" s="11" t="s">
        <v>8</v>
      </c>
      <c r="C6793" s="11" t="s">
        <v>9</v>
      </c>
      <c r="D6793" s="11" t="s">
        <v>153</v>
      </c>
      <c r="E6793" s="13" t="s">
        <v>13</v>
      </c>
      <c r="F6793" s="11" t="s">
        <v>571</v>
      </c>
      <c r="G6793" s="11" t="s">
        <v>364</v>
      </c>
      <c r="H6793" s="13">
        <v>285</v>
      </c>
    </row>
    <row r="6794" spans="1:8" x14ac:dyDescent="0.25">
      <c r="A6794" s="10">
        <v>37256</v>
      </c>
      <c r="B6794" s="11" t="s">
        <v>8</v>
      </c>
      <c r="C6794" s="11" t="s">
        <v>9</v>
      </c>
      <c r="D6794" s="11" t="s">
        <v>153</v>
      </c>
      <c r="E6794" s="13" t="s">
        <v>13</v>
      </c>
      <c r="F6794" s="11" t="s">
        <v>138</v>
      </c>
      <c r="G6794" s="11" t="s">
        <v>205</v>
      </c>
      <c r="H6794" s="13">
        <v>292.7</v>
      </c>
    </row>
    <row r="6795" spans="1:8" x14ac:dyDescent="0.25">
      <c r="A6795" s="10">
        <v>37256</v>
      </c>
      <c r="B6795" s="11" t="s">
        <v>8</v>
      </c>
      <c r="C6795" s="11" t="s">
        <v>9</v>
      </c>
      <c r="D6795" s="11" t="s">
        <v>153</v>
      </c>
      <c r="E6795" s="13" t="s">
        <v>13</v>
      </c>
      <c r="F6795" s="11" t="s">
        <v>248</v>
      </c>
      <c r="G6795" s="11" t="s">
        <v>588</v>
      </c>
      <c r="H6795" s="13">
        <v>200</v>
      </c>
    </row>
    <row r="6796" spans="1:8" x14ac:dyDescent="0.25">
      <c r="A6796" s="10">
        <v>37256</v>
      </c>
      <c r="B6796" s="11" t="s">
        <v>8</v>
      </c>
      <c r="C6796" s="11" t="s">
        <v>9</v>
      </c>
      <c r="D6796" s="11" t="s">
        <v>153</v>
      </c>
      <c r="E6796" s="13" t="s">
        <v>13</v>
      </c>
      <c r="F6796" s="11" t="s">
        <v>248</v>
      </c>
      <c r="G6796" s="11" t="s">
        <v>43</v>
      </c>
      <c r="H6796" s="13">
        <v>300</v>
      </c>
    </row>
    <row r="6797" spans="1:8" x14ac:dyDescent="0.25">
      <c r="A6797" s="10">
        <v>37256</v>
      </c>
      <c r="B6797" s="11" t="s">
        <v>8</v>
      </c>
      <c r="C6797" s="11" t="s">
        <v>9</v>
      </c>
      <c r="D6797" s="11" t="s">
        <v>153</v>
      </c>
      <c r="E6797" s="13" t="s">
        <v>13</v>
      </c>
      <c r="F6797" s="11" t="s">
        <v>19</v>
      </c>
      <c r="G6797" s="11" t="s">
        <v>589</v>
      </c>
      <c r="H6797" s="13">
        <v>200</v>
      </c>
    </row>
    <row r="6798" spans="1:8" x14ac:dyDescent="0.25">
      <c r="A6798" s="10">
        <v>37256</v>
      </c>
      <c r="B6798" s="11" t="s">
        <v>8</v>
      </c>
      <c r="C6798" s="11" t="s">
        <v>9</v>
      </c>
      <c r="D6798" s="11" t="s">
        <v>153</v>
      </c>
      <c r="E6798" s="13" t="s">
        <v>13</v>
      </c>
      <c r="F6798" s="11" t="s">
        <v>19</v>
      </c>
      <c r="G6798" s="11" t="s">
        <v>573</v>
      </c>
      <c r="H6798" s="13">
        <v>330</v>
      </c>
    </row>
    <row r="6799" spans="1:8" x14ac:dyDescent="0.25">
      <c r="A6799" s="10">
        <v>37256</v>
      </c>
      <c r="B6799" s="11" t="s">
        <v>8</v>
      </c>
      <c r="C6799" s="11" t="s">
        <v>9</v>
      </c>
      <c r="D6799" s="11" t="s">
        <v>153</v>
      </c>
      <c r="E6799" s="13" t="s">
        <v>13</v>
      </c>
      <c r="F6799" s="11" t="s">
        <v>19</v>
      </c>
      <c r="G6799" s="11" t="s">
        <v>590</v>
      </c>
      <c r="H6799" s="13">
        <v>425</v>
      </c>
    </row>
    <row r="6800" spans="1:8" x14ac:dyDescent="0.25">
      <c r="A6800" s="10">
        <v>37256</v>
      </c>
      <c r="B6800" s="11" t="s">
        <v>8</v>
      </c>
      <c r="C6800" s="11" t="s">
        <v>9</v>
      </c>
      <c r="D6800" s="11" t="s">
        <v>153</v>
      </c>
      <c r="E6800" s="13" t="s">
        <v>13</v>
      </c>
      <c r="F6800" s="11" t="s">
        <v>19</v>
      </c>
      <c r="G6800" s="11" t="s">
        <v>21</v>
      </c>
      <c r="H6800" s="13">
        <v>715</v>
      </c>
    </row>
    <row r="6801" spans="1:8" x14ac:dyDescent="0.25">
      <c r="A6801" s="10">
        <v>37256</v>
      </c>
      <c r="B6801" s="11" t="s">
        <v>8</v>
      </c>
      <c r="C6801" s="11" t="s">
        <v>9</v>
      </c>
      <c r="D6801" s="11" t="s">
        <v>153</v>
      </c>
      <c r="E6801" s="13" t="s">
        <v>13</v>
      </c>
      <c r="F6801" s="11" t="s">
        <v>591</v>
      </c>
      <c r="G6801" s="11" t="s">
        <v>592</v>
      </c>
      <c r="H6801" s="13">
        <v>167.5</v>
      </c>
    </row>
    <row r="6802" spans="1:8" x14ac:dyDescent="0.25">
      <c r="A6802" s="10">
        <v>37256</v>
      </c>
      <c r="B6802" s="11" t="s">
        <v>8</v>
      </c>
      <c r="C6802" s="11" t="s">
        <v>9</v>
      </c>
      <c r="D6802" s="11" t="s">
        <v>153</v>
      </c>
      <c r="E6802" s="13" t="s">
        <v>13</v>
      </c>
      <c r="F6802" s="11" t="s">
        <v>42</v>
      </c>
      <c r="G6802" s="11" t="s">
        <v>595</v>
      </c>
      <c r="H6802" s="13">
        <v>135</v>
      </c>
    </row>
    <row r="6803" spans="1:8" x14ac:dyDescent="0.25">
      <c r="A6803" s="10">
        <v>37256</v>
      </c>
      <c r="B6803" s="11" t="s">
        <v>8</v>
      </c>
      <c r="C6803" s="11" t="s">
        <v>9</v>
      </c>
      <c r="D6803" s="11" t="s">
        <v>153</v>
      </c>
      <c r="E6803" s="13" t="s">
        <v>13</v>
      </c>
      <c r="F6803" s="11" t="s">
        <v>14</v>
      </c>
      <c r="G6803" s="11" t="s">
        <v>94</v>
      </c>
      <c r="H6803" s="13">
        <v>330</v>
      </c>
    </row>
    <row r="6804" spans="1:8" x14ac:dyDescent="0.25">
      <c r="A6804" s="10">
        <v>37256</v>
      </c>
      <c r="B6804" s="11" t="s">
        <v>8</v>
      </c>
      <c r="C6804" s="11" t="s">
        <v>9</v>
      </c>
      <c r="D6804" s="11" t="s">
        <v>153</v>
      </c>
      <c r="E6804" s="13" t="s">
        <v>13</v>
      </c>
      <c r="F6804" s="11" t="s">
        <v>14</v>
      </c>
      <c r="G6804" s="11" t="s">
        <v>597</v>
      </c>
      <c r="H6804" s="13">
        <v>149</v>
      </c>
    </row>
    <row r="6805" spans="1:8" x14ac:dyDescent="0.25">
      <c r="A6805" s="10">
        <v>37256</v>
      </c>
      <c r="B6805" s="11" t="s">
        <v>8</v>
      </c>
      <c r="C6805" s="11" t="s">
        <v>9</v>
      </c>
      <c r="D6805" s="11" t="s">
        <v>153</v>
      </c>
      <c r="E6805" s="13" t="s">
        <v>13</v>
      </c>
      <c r="F6805" s="11" t="s">
        <v>11</v>
      </c>
      <c r="G6805" s="11" t="s">
        <v>150</v>
      </c>
      <c r="H6805" s="13">
        <v>2278.4</v>
      </c>
    </row>
    <row r="6806" spans="1:8" x14ac:dyDescent="0.25">
      <c r="A6806" s="10">
        <v>37256</v>
      </c>
      <c r="B6806" s="11" t="s">
        <v>8</v>
      </c>
      <c r="C6806" s="11" t="s">
        <v>9</v>
      </c>
      <c r="D6806" s="11" t="s">
        <v>153</v>
      </c>
      <c r="E6806" s="13" t="s">
        <v>13</v>
      </c>
      <c r="F6806" s="11" t="s">
        <v>11</v>
      </c>
      <c r="G6806" s="11" t="s">
        <v>576</v>
      </c>
      <c r="H6806" s="13">
        <v>2576</v>
      </c>
    </row>
    <row r="6807" spans="1:8" x14ac:dyDescent="0.25">
      <c r="A6807" s="10">
        <v>37256</v>
      </c>
      <c r="B6807" s="11" t="s">
        <v>8</v>
      </c>
      <c r="C6807" s="11" t="s">
        <v>9</v>
      </c>
      <c r="D6807" s="11" t="s">
        <v>153</v>
      </c>
      <c r="E6807" s="13" t="s">
        <v>13</v>
      </c>
      <c r="F6807" s="11" t="s">
        <v>126</v>
      </c>
      <c r="G6807" s="11" t="s">
        <v>599</v>
      </c>
      <c r="H6807" s="13">
        <v>299.39999999999998</v>
      </c>
    </row>
    <row r="6808" spans="1:8" x14ac:dyDescent="0.25">
      <c r="A6808" s="10">
        <v>37256</v>
      </c>
      <c r="B6808" s="11" t="s">
        <v>8</v>
      </c>
      <c r="C6808" s="11" t="s">
        <v>9</v>
      </c>
      <c r="D6808" s="11" t="s">
        <v>10</v>
      </c>
      <c r="E6808" s="13" t="s">
        <v>89</v>
      </c>
      <c r="F6808" s="11" t="s">
        <v>90</v>
      </c>
      <c r="G6808" s="11" t="s">
        <v>90</v>
      </c>
      <c r="H6808" s="13">
        <v>2997.8</v>
      </c>
    </row>
    <row r="6809" spans="1:8" x14ac:dyDescent="0.25">
      <c r="A6809" s="10">
        <v>37256</v>
      </c>
      <c r="B6809" s="11" t="s">
        <v>8</v>
      </c>
      <c r="C6809" s="11" t="s">
        <v>9</v>
      </c>
      <c r="D6809" s="11" t="s">
        <v>10</v>
      </c>
      <c r="E6809" s="13" t="s">
        <v>89</v>
      </c>
      <c r="F6809" s="11" t="s">
        <v>102</v>
      </c>
      <c r="G6809" s="11" t="s">
        <v>106</v>
      </c>
      <c r="H6809" s="13">
        <v>3464.2</v>
      </c>
    </row>
    <row r="6810" spans="1:8" x14ac:dyDescent="0.25">
      <c r="A6810" s="10">
        <v>37256</v>
      </c>
      <c r="B6810" s="11" t="s">
        <v>8</v>
      </c>
      <c r="C6810" s="11" t="s">
        <v>9</v>
      </c>
      <c r="D6810" s="11" t="s">
        <v>10</v>
      </c>
      <c r="E6810" s="13" t="s">
        <v>89</v>
      </c>
      <c r="F6810" s="11" t="s">
        <v>102</v>
      </c>
      <c r="G6810" s="11" t="s">
        <v>103</v>
      </c>
      <c r="H6810" s="13">
        <v>2994.8</v>
      </c>
    </row>
    <row r="6811" spans="1:8" x14ac:dyDescent="0.25">
      <c r="A6811" s="10">
        <v>37256</v>
      </c>
      <c r="B6811" s="11" t="s">
        <v>8</v>
      </c>
      <c r="C6811" s="11" t="s">
        <v>9</v>
      </c>
      <c r="D6811" s="11" t="s">
        <v>10</v>
      </c>
      <c r="E6811" s="13" t="s">
        <v>89</v>
      </c>
      <c r="F6811" s="11" t="s">
        <v>577</v>
      </c>
      <c r="G6811" s="11" t="s">
        <v>1106</v>
      </c>
      <c r="H6811" s="13">
        <v>548</v>
      </c>
    </row>
    <row r="6812" spans="1:8" x14ac:dyDescent="0.25">
      <c r="A6812" s="10">
        <v>37256</v>
      </c>
      <c r="B6812" s="11" t="s">
        <v>8</v>
      </c>
      <c r="C6812" s="11" t="s">
        <v>9</v>
      </c>
      <c r="D6812" s="11" t="s">
        <v>10</v>
      </c>
      <c r="E6812" s="13" t="s">
        <v>89</v>
      </c>
      <c r="F6812" s="11" t="s">
        <v>577</v>
      </c>
      <c r="G6812" s="11" t="s">
        <v>578</v>
      </c>
      <c r="H6812" s="13">
        <v>2238</v>
      </c>
    </row>
    <row r="6813" spans="1:8" x14ac:dyDescent="0.25">
      <c r="A6813" s="10">
        <v>37256</v>
      </c>
      <c r="B6813" s="11" t="s">
        <v>8</v>
      </c>
      <c r="C6813" s="11" t="s">
        <v>9</v>
      </c>
      <c r="D6813" s="11" t="s">
        <v>10</v>
      </c>
      <c r="E6813" s="13" t="s">
        <v>89</v>
      </c>
      <c r="F6813" s="11" t="s">
        <v>577</v>
      </c>
      <c r="G6813" s="11" t="s">
        <v>569</v>
      </c>
      <c r="H6813" s="13">
        <v>100</v>
      </c>
    </row>
    <row r="6814" spans="1:8" x14ac:dyDescent="0.25">
      <c r="A6814" s="10">
        <v>37256</v>
      </c>
      <c r="B6814" s="11" t="s">
        <v>8</v>
      </c>
      <c r="C6814" s="11" t="s">
        <v>9</v>
      </c>
      <c r="D6814" s="11" t="s">
        <v>10</v>
      </c>
      <c r="E6814" s="13" t="s">
        <v>13</v>
      </c>
      <c r="F6814" s="11" t="s">
        <v>29</v>
      </c>
      <c r="G6814" s="11" t="s">
        <v>30</v>
      </c>
      <c r="H6814" s="13">
        <v>7337.6</v>
      </c>
    </row>
    <row r="6815" spans="1:8" x14ac:dyDescent="0.25">
      <c r="A6815" s="10">
        <v>37256</v>
      </c>
      <c r="B6815" s="11" t="s">
        <v>8</v>
      </c>
      <c r="C6815" s="11" t="s">
        <v>9</v>
      </c>
      <c r="D6815" s="11" t="s">
        <v>10</v>
      </c>
      <c r="E6815" s="13" t="s">
        <v>13</v>
      </c>
      <c r="F6815" s="11" t="s">
        <v>29</v>
      </c>
      <c r="G6815" s="11" t="s">
        <v>607</v>
      </c>
      <c r="H6815" s="13">
        <v>1125</v>
      </c>
    </row>
    <row r="6816" spans="1:8" x14ac:dyDescent="0.25">
      <c r="A6816" s="10">
        <v>37256</v>
      </c>
      <c r="B6816" s="11" t="s">
        <v>8</v>
      </c>
      <c r="C6816" s="11" t="s">
        <v>9</v>
      </c>
      <c r="D6816" s="11" t="s">
        <v>10</v>
      </c>
      <c r="E6816" s="13" t="s">
        <v>13</v>
      </c>
      <c r="F6816" s="11" t="s">
        <v>71</v>
      </c>
      <c r="G6816" s="11" t="s">
        <v>580</v>
      </c>
      <c r="H6816" s="13">
        <v>6774</v>
      </c>
    </row>
    <row r="6817" spans="1:8" x14ac:dyDescent="0.25">
      <c r="A6817" s="10">
        <v>37256</v>
      </c>
      <c r="B6817" s="11" t="s">
        <v>8</v>
      </c>
      <c r="C6817" s="11" t="s">
        <v>9</v>
      </c>
      <c r="D6817" s="11" t="s">
        <v>10</v>
      </c>
      <c r="E6817" s="13" t="s">
        <v>13</v>
      </c>
      <c r="F6817" s="11" t="s">
        <v>71</v>
      </c>
      <c r="G6817" s="11" t="s">
        <v>575</v>
      </c>
      <c r="H6817" s="13">
        <v>4250</v>
      </c>
    </row>
    <row r="6818" spans="1:8" x14ac:dyDescent="0.25">
      <c r="A6818" s="10">
        <v>37256</v>
      </c>
      <c r="B6818" s="11" t="s">
        <v>8</v>
      </c>
      <c r="C6818" s="11" t="s">
        <v>9</v>
      </c>
      <c r="D6818" s="11" t="s">
        <v>10</v>
      </c>
      <c r="E6818" s="13" t="s">
        <v>13</v>
      </c>
      <c r="F6818" s="11" t="s">
        <v>71</v>
      </c>
      <c r="G6818" s="11" t="s">
        <v>69</v>
      </c>
      <c r="H6818" s="13">
        <v>11260.4</v>
      </c>
    </row>
    <row r="6819" spans="1:8" x14ac:dyDescent="0.25">
      <c r="A6819" s="10">
        <v>37256</v>
      </c>
      <c r="B6819" s="11" t="s">
        <v>8</v>
      </c>
      <c r="C6819" s="11" t="s">
        <v>9</v>
      </c>
      <c r="D6819" s="11" t="s">
        <v>10</v>
      </c>
      <c r="E6819" s="13" t="s">
        <v>13</v>
      </c>
      <c r="F6819" s="11" t="s">
        <v>71</v>
      </c>
      <c r="G6819" s="11" t="s">
        <v>230</v>
      </c>
      <c r="H6819" s="13">
        <v>6882.7</v>
      </c>
    </row>
    <row r="6820" spans="1:8" x14ac:dyDescent="0.25">
      <c r="A6820" s="10">
        <v>37256</v>
      </c>
      <c r="B6820" s="11" t="s">
        <v>8</v>
      </c>
      <c r="C6820" s="11" t="s">
        <v>9</v>
      </c>
      <c r="D6820" s="11" t="s">
        <v>10</v>
      </c>
      <c r="E6820" s="13" t="s">
        <v>13</v>
      </c>
      <c r="F6820" s="11" t="s">
        <v>71</v>
      </c>
      <c r="G6820" s="11" t="s">
        <v>200</v>
      </c>
      <c r="H6820" s="13">
        <v>4084.2</v>
      </c>
    </row>
    <row r="6821" spans="1:8" x14ac:dyDescent="0.25">
      <c r="A6821" s="10">
        <v>37256</v>
      </c>
      <c r="B6821" s="11" t="s">
        <v>8</v>
      </c>
      <c r="C6821" s="11" t="s">
        <v>9</v>
      </c>
      <c r="D6821" s="11" t="s">
        <v>10</v>
      </c>
      <c r="E6821" s="13" t="s">
        <v>13</v>
      </c>
      <c r="F6821" s="11" t="s">
        <v>71</v>
      </c>
      <c r="G6821" s="11" t="s">
        <v>117</v>
      </c>
      <c r="H6821" s="13">
        <v>2932.1</v>
      </c>
    </row>
    <row r="6822" spans="1:8" x14ac:dyDescent="0.25">
      <c r="A6822" s="10">
        <v>37256</v>
      </c>
      <c r="B6822" s="11" t="s">
        <v>8</v>
      </c>
      <c r="C6822" s="11" t="s">
        <v>9</v>
      </c>
      <c r="D6822" s="11" t="s">
        <v>10</v>
      </c>
      <c r="E6822" s="13" t="s">
        <v>13</v>
      </c>
      <c r="F6822" s="11" t="s">
        <v>161</v>
      </c>
      <c r="G6822" s="11" t="s">
        <v>581</v>
      </c>
      <c r="H6822" s="13">
        <v>3560</v>
      </c>
    </row>
    <row r="6823" spans="1:8" x14ac:dyDescent="0.25">
      <c r="A6823" s="10">
        <v>37256</v>
      </c>
      <c r="B6823" s="11" t="s">
        <v>8</v>
      </c>
      <c r="C6823" s="11" t="s">
        <v>9</v>
      </c>
      <c r="D6823" s="11" t="s">
        <v>10</v>
      </c>
      <c r="E6823" s="13" t="s">
        <v>13</v>
      </c>
      <c r="F6823" s="11" t="s">
        <v>161</v>
      </c>
      <c r="G6823" s="11" t="s">
        <v>162</v>
      </c>
      <c r="H6823" s="13">
        <v>2367.1999999999998</v>
      </c>
    </row>
    <row r="6824" spans="1:8" x14ac:dyDescent="0.25">
      <c r="A6824" s="10">
        <v>37256</v>
      </c>
      <c r="B6824" s="11" t="s">
        <v>8</v>
      </c>
      <c r="C6824" s="11" t="s">
        <v>9</v>
      </c>
      <c r="D6824" s="11" t="s">
        <v>10</v>
      </c>
      <c r="E6824" s="13" t="s">
        <v>13</v>
      </c>
      <c r="F6824" s="11" t="s">
        <v>161</v>
      </c>
      <c r="G6824" s="11" t="s">
        <v>582</v>
      </c>
      <c r="H6824" s="13">
        <v>3922.3</v>
      </c>
    </row>
    <row r="6825" spans="1:8" x14ac:dyDescent="0.25">
      <c r="A6825" s="10">
        <v>37256</v>
      </c>
      <c r="B6825" s="11" t="s">
        <v>8</v>
      </c>
      <c r="C6825" s="11" t="s">
        <v>9</v>
      </c>
      <c r="D6825" s="11" t="s">
        <v>10</v>
      </c>
      <c r="E6825" s="13" t="s">
        <v>13</v>
      </c>
      <c r="F6825" s="11" t="s">
        <v>161</v>
      </c>
      <c r="G6825" s="11" t="s">
        <v>167</v>
      </c>
      <c r="H6825" s="13">
        <v>6129.6</v>
      </c>
    </row>
    <row r="6826" spans="1:8" x14ac:dyDescent="0.25">
      <c r="A6826" s="10">
        <v>37256</v>
      </c>
      <c r="B6826" s="11" t="s">
        <v>8</v>
      </c>
      <c r="C6826" s="11" t="s">
        <v>9</v>
      </c>
      <c r="D6826" s="11" t="s">
        <v>10</v>
      </c>
      <c r="E6826" s="13" t="s">
        <v>13</v>
      </c>
      <c r="F6826" s="11" t="s">
        <v>571</v>
      </c>
      <c r="G6826" s="11" t="s">
        <v>364</v>
      </c>
      <c r="H6826" s="13">
        <v>730</v>
      </c>
    </row>
    <row r="6827" spans="1:8" x14ac:dyDescent="0.25">
      <c r="A6827" s="10">
        <v>37256</v>
      </c>
      <c r="B6827" s="11" t="s">
        <v>8</v>
      </c>
      <c r="C6827" s="11" t="s">
        <v>9</v>
      </c>
      <c r="D6827" s="11" t="s">
        <v>10</v>
      </c>
      <c r="E6827" s="13" t="s">
        <v>13</v>
      </c>
      <c r="F6827" s="11" t="s">
        <v>571</v>
      </c>
      <c r="G6827" s="11" t="s">
        <v>133</v>
      </c>
      <c r="H6827" s="13">
        <v>4586.8</v>
      </c>
    </row>
    <row r="6828" spans="1:8" x14ac:dyDescent="0.25">
      <c r="A6828" s="10">
        <v>37256</v>
      </c>
      <c r="B6828" s="11" t="s">
        <v>8</v>
      </c>
      <c r="C6828" s="11" t="s">
        <v>9</v>
      </c>
      <c r="D6828" s="11" t="s">
        <v>10</v>
      </c>
      <c r="E6828" s="13" t="s">
        <v>13</v>
      </c>
      <c r="F6828" s="11" t="s">
        <v>571</v>
      </c>
      <c r="G6828" s="11" t="s">
        <v>572</v>
      </c>
      <c r="H6828" s="13">
        <v>7775.5</v>
      </c>
    </row>
    <row r="6829" spans="1:8" x14ac:dyDescent="0.25">
      <c r="A6829" s="10">
        <v>37256</v>
      </c>
      <c r="B6829" s="11" t="s">
        <v>8</v>
      </c>
      <c r="C6829" s="11" t="s">
        <v>9</v>
      </c>
      <c r="D6829" s="11" t="s">
        <v>10</v>
      </c>
      <c r="E6829" s="13" t="s">
        <v>13</v>
      </c>
      <c r="F6829" s="11" t="s">
        <v>571</v>
      </c>
      <c r="G6829" s="11" t="s">
        <v>1108</v>
      </c>
      <c r="H6829" s="13">
        <v>125</v>
      </c>
    </row>
    <row r="6830" spans="1:8" x14ac:dyDescent="0.25">
      <c r="A6830" s="10">
        <v>37256</v>
      </c>
      <c r="B6830" s="11" t="s">
        <v>8</v>
      </c>
      <c r="C6830" s="11" t="s">
        <v>9</v>
      </c>
      <c r="D6830" s="11" t="s">
        <v>10</v>
      </c>
      <c r="E6830" s="13" t="s">
        <v>13</v>
      </c>
      <c r="F6830" s="11" t="s">
        <v>138</v>
      </c>
      <c r="G6830" s="11" t="s">
        <v>205</v>
      </c>
      <c r="H6830" s="13">
        <v>7893.6</v>
      </c>
    </row>
    <row r="6831" spans="1:8" x14ac:dyDescent="0.25">
      <c r="A6831" s="10">
        <v>37256</v>
      </c>
      <c r="B6831" s="11" t="s">
        <v>8</v>
      </c>
      <c r="C6831" s="11" t="s">
        <v>9</v>
      </c>
      <c r="D6831" s="11" t="s">
        <v>10</v>
      </c>
      <c r="E6831" s="13" t="s">
        <v>13</v>
      </c>
      <c r="F6831" s="11" t="s">
        <v>138</v>
      </c>
      <c r="G6831" s="11" t="s">
        <v>583</v>
      </c>
      <c r="H6831" s="13">
        <v>1125</v>
      </c>
    </row>
    <row r="6832" spans="1:8" x14ac:dyDescent="0.25">
      <c r="A6832" s="10">
        <v>37256</v>
      </c>
      <c r="B6832" s="11" t="s">
        <v>8</v>
      </c>
      <c r="C6832" s="11" t="s">
        <v>9</v>
      </c>
      <c r="D6832" s="11" t="s">
        <v>10</v>
      </c>
      <c r="E6832" s="13" t="s">
        <v>13</v>
      </c>
      <c r="F6832" s="11" t="s">
        <v>138</v>
      </c>
      <c r="G6832" s="11" t="s">
        <v>139</v>
      </c>
      <c r="H6832" s="13">
        <v>2554.9</v>
      </c>
    </row>
    <row r="6833" spans="1:8" x14ac:dyDescent="0.25">
      <c r="A6833" s="10">
        <v>37256</v>
      </c>
      <c r="B6833" s="11" t="s">
        <v>8</v>
      </c>
      <c r="C6833" s="11" t="s">
        <v>9</v>
      </c>
      <c r="D6833" s="11" t="s">
        <v>10</v>
      </c>
      <c r="E6833" s="13" t="s">
        <v>13</v>
      </c>
      <c r="F6833" s="11" t="s">
        <v>138</v>
      </c>
      <c r="G6833" s="11" t="s">
        <v>585</v>
      </c>
      <c r="H6833" s="13">
        <v>2020.5</v>
      </c>
    </row>
    <row r="6834" spans="1:8" x14ac:dyDescent="0.25">
      <c r="A6834" s="10">
        <v>37256</v>
      </c>
      <c r="B6834" s="11" t="s">
        <v>8</v>
      </c>
      <c r="C6834" s="11" t="s">
        <v>9</v>
      </c>
      <c r="D6834" s="11" t="s">
        <v>10</v>
      </c>
      <c r="E6834" s="13" t="s">
        <v>13</v>
      </c>
      <c r="F6834" s="11" t="s">
        <v>111</v>
      </c>
      <c r="G6834" s="11" t="s">
        <v>112</v>
      </c>
      <c r="H6834" s="13">
        <v>12056.7</v>
      </c>
    </row>
    <row r="6835" spans="1:8" x14ac:dyDescent="0.25">
      <c r="A6835" s="10">
        <v>37256</v>
      </c>
      <c r="B6835" s="11" t="s">
        <v>8</v>
      </c>
      <c r="C6835" s="11" t="s">
        <v>9</v>
      </c>
      <c r="D6835" s="11" t="s">
        <v>10</v>
      </c>
      <c r="E6835" s="13" t="s">
        <v>13</v>
      </c>
      <c r="F6835" s="11" t="s">
        <v>111</v>
      </c>
      <c r="G6835" s="11" t="s">
        <v>267</v>
      </c>
      <c r="H6835" s="13">
        <v>4182.8999999999996</v>
      </c>
    </row>
    <row r="6836" spans="1:8" x14ac:dyDescent="0.25">
      <c r="A6836" s="10">
        <v>37256</v>
      </c>
      <c r="B6836" s="11" t="s">
        <v>8</v>
      </c>
      <c r="C6836" s="11" t="s">
        <v>9</v>
      </c>
      <c r="D6836" s="11" t="s">
        <v>10</v>
      </c>
      <c r="E6836" s="13" t="s">
        <v>13</v>
      </c>
      <c r="F6836" s="11" t="s">
        <v>111</v>
      </c>
      <c r="G6836" s="11" t="s">
        <v>614</v>
      </c>
      <c r="H6836" s="13">
        <v>100</v>
      </c>
    </row>
    <row r="6837" spans="1:8" x14ac:dyDescent="0.25">
      <c r="A6837" s="10">
        <v>37256</v>
      </c>
      <c r="B6837" s="11" t="s">
        <v>8</v>
      </c>
      <c r="C6837" s="11" t="s">
        <v>9</v>
      </c>
      <c r="D6837" s="11" t="s">
        <v>10</v>
      </c>
      <c r="E6837" s="13" t="s">
        <v>13</v>
      </c>
      <c r="F6837" s="11" t="s">
        <v>111</v>
      </c>
      <c r="G6837" s="11" t="s">
        <v>356</v>
      </c>
      <c r="H6837" s="13">
        <v>1309</v>
      </c>
    </row>
    <row r="6838" spans="1:8" x14ac:dyDescent="0.25">
      <c r="A6838" s="10">
        <v>37256</v>
      </c>
      <c r="B6838" s="11" t="s">
        <v>8</v>
      </c>
      <c r="C6838" s="11" t="s">
        <v>9</v>
      </c>
      <c r="D6838" s="11" t="s">
        <v>10</v>
      </c>
      <c r="E6838" s="13" t="s">
        <v>13</v>
      </c>
      <c r="F6838" s="11" t="s">
        <v>111</v>
      </c>
      <c r="G6838" s="11" t="s">
        <v>586</v>
      </c>
      <c r="H6838" s="13">
        <v>300</v>
      </c>
    </row>
    <row r="6839" spans="1:8" x14ac:dyDescent="0.25">
      <c r="A6839" s="10">
        <v>37256</v>
      </c>
      <c r="B6839" s="11" t="s">
        <v>8</v>
      </c>
      <c r="C6839" s="11" t="s">
        <v>9</v>
      </c>
      <c r="D6839" s="11" t="s">
        <v>10</v>
      </c>
      <c r="E6839" s="13" t="s">
        <v>13</v>
      </c>
      <c r="F6839" s="11" t="s">
        <v>248</v>
      </c>
      <c r="G6839" s="11" t="s">
        <v>262</v>
      </c>
      <c r="H6839" s="13">
        <v>14511.2</v>
      </c>
    </row>
    <row r="6840" spans="1:8" x14ac:dyDescent="0.25">
      <c r="A6840" s="10">
        <v>37256</v>
      </c>
      <c r="B6840" s="11" t="s">
        <v>8</v>
      </c>
      <c r="C6840" s="11" t="s">
        <v>9</v>
      </c>
      <c r="D6840" s="11" t="s">
        <v>10</v>
      </c>
      <c r="E6840" s="13" t="s">
        <v>13</v>
      </c>
      <c r="F6840" s="11" t="s">
        <v>248</v>
      </c>
      <c r="G6840" s="11" t="s">
        <v>587</v>
      </c>
      <c r="H6840" s="13">
        <v>6935.8</v>
      </c>
    </row>
    <row r="6841" spans="1:8" x14ac:dyDescent="0.25">
      <c r="A6841" s="10">
        <v>37256</v>
      </c>
      <c r="B6841" s="11" t="s">
        <v>8</v>
      </c>
      <c r="C6841" s="11" t="s">
        <v>9</v>
      </c>
      <c r="D6841" s="11" t="s">
        <v>10</v>
      </c>
      <c r="E6841" s="13" t="s">
        <v>13</v>
      </c>
      <c r="F6841" s="11" t="s">
        <v>248</v>
      </c>
      <c r="G6841" s="11" t="s">
        <v>588</v>
      </c>
      <c r="H6841" s="13">
        <v>3208.2</v>
      </c>
    </row>
    <row r="6842" spans="1:8" x14ac:dyDescent="0.25">
      <c r="A6842" s="10">
        <v>37256</v>
      </c>
      <c r="B6842" s="11" t="s">
        <v>8</v>
      </c>
      <c r="C6842" s="11" t="s">
        <v>9</v>
      </c>
      <c r="D6842" s="11" t="s">
        <v>10</v>
      </c>
      <c r="E6842" s="13" t="s">
        <v>13</v>
      </c>
      <c r="F6842" s="11" t="s">
        <v>248</v>
      </c>
      <c r="G6842" s="11" t="s">
        <v>43</v>
      </c>
      <c r="H6842" s="13">
        <v>826.7</v>
      </c>
    </row>
    <row r="6843" spans="1:8" x14ac:dyDescent="0.25">
      <c r="A6843" s="10">
        <v>37256</v>
      </c>
      <c r="B6843" s="11" t="s">
        <v>8</v>
      </c>
      <c r="C6843" s="11" t="s">
        <v>9</v>
      </c>
      <c r="D6843" s="11" t="s">
        <v>10</v>
      </c>
      <c r="E6843" s="13" t="s">
        <v>13</v>
      </c>
      <c r="F6843" s="11" t="s">
        <v>19</v>
      </c>
      <c r="G6843" s="11" t="s">
        <v>589</v>
      </c>
      <c r="H6843" s="13">
        <v>1294</v>
      </c>
    </row>
    <row r="6844" spans="1:8" x14ac:dyDescent="0.25">
      <c r="A6844" s="10">
        <v>37256</v>
      </c>
      <c r="B6844" s="11" t="s">
        <v>8</v>
      </c>
      <c r="C6844" s="11" t="s">
        <v>9</v>
      </c>
      <c r="D6844" s="11" t="s">
        <v>10</v>
      </c>
      <c r="E6844" s="13" t="s">
        <v>13</v>
      </c>
      <c r="F6844" s="11" t="s">
        <v>19</v>
      </c>
      <c r="G6844" s="11" t="s">
        <v>573</v>
      </c>
      <c r="H6844" s="13">
        <v>34928.300000000003</v>
      </c>
    </row>
    <row r="6845" spans="1:8" x14ac:dyDescent="0.25">
      <c r="A6845" s="10">
        <v>37256</v>
      </c>
      <c r="B6845" s="11" t="s">
        <v>8</v>
      </c>
      <c r="C6845" s="11" t="s">
        <v>9</v>
      </c>
      <c r="D6845" s="11" t="s">
        <v>10</v>
      </c>
      <c r="E6845" s="13" t="s">
        <v>13</v>
      </c>
      <c r="F6845" s="11" t="s">
        <v>19</v>
      </c>
      <c r="G6845" s="11" t="s">
        <v>590</v>
      </c>
      <c r="H6845" s="13">
        <v>1409.4</v>
      </c>
    </row>
    <row r="6846" spans="1:8" x14ac:dyDescent="0.25">
      <c r="A6846" s="10">
        <v>37256</v>
      </c>
      <c r="B6846" s="11" t="s">
        <v>8</v>
      </c>
      <c r="C6846" s="11" t="s">
        <v>9</v>
      </c>
      <c r="D6846" s="11" t="s">
        <v>10</v>
      </c>
      <c r="E6846" s="13" t="s">
        <v>13</v>
      </c>
      <c r="F6846" s="11" t="s">
        <v>19</v>
      </c>
      <c r="G6846" s="11" t="s">
        <v>574</v>
      </c>
      <c r="H6846" s="13">
        <v>7813.8</v>
      </c>
    </row>
    <row r="6847" spans="1:8" x14ac:dyDescent="0.25">
      <c r="A6847" s="10">
        <v>37256</v>
      </c>
      <c r="B6847" s="11" t="s">
        <v>8</v>
      </c>
      <c r="C6847" s="11" t="s">
        <v>9</v>
      </c>
      <c r="D6847" s="11" t="s">
        <v>10</v>
      </c>
      <c r="E6847" s="13" t="s">
        <v>13</v>
      </c>
      <c r="F6847" s="11" t="s">
        <v>19</v>
      </c>
      <c r="G6847" s="11" t="s">
        <v>21</v>
      </c>
      <c r="H6847" s="13">
        <v>3495</v>
      </c>
    </row>
    <row r="6848" spans="1:8" x14ac:dyDescent="0.25">
      <c r="A6848" s="10">
        <v>37256</v>
      </c>
      <c r="B6848" s="11" t="s">
        <v>8</v>
      </c>
      <c r="C6848" s="11" t="s">
        <v>9</v>
      </c>
      <c r="D6848" s="11" t="s">
        <v>10</v>
      </c>
      <c r="E6848" s="13" t="s">
        <v>13</v>
      </c>
      <c r="F6848" s="11" t="s">
        <v>591</v>
      </c>
      <c r="G6848" s="11" t="s">
        <v>608</v>
      </c>
      <c r="H6848" s="13">
        <v>650</v>
      </c>
    </row>
    <row r="6849" spans="1:8" x14ac:dyDescent="0.25">
      <c r="A6849" s="10">
        <v>37256</v>
      </c>
      <c r="B6849" s="11" t="s">
        <v>8</v>
      </c>
      <c r="C6849" s="11" t="s">
        <v>9</v>
      </c>
      <c r="D6849" s="11" t="s">
        <v>10</v>
      </c>
      <c r="E6849" s="13" t="s">
        <v>13</v>
      </c>
      <c r="F6849" s="11" t="s">
        <v>591</v>
      </c>
      <c r="G6849" s="11" t="s">
        <v>592</v>
      </c>
      <c r="H6849" s="13">
        <v>1050</v>
      </c>
    </row>
    <row r="6850" spans="1:8" x14ac:dyDescent="0.25">
      <c r="A6850" s="10">
        <v>37256</v>
      </c>
      <c r="B6850" s="11" t="s">
        <v>8</v>
      </c>
      <c r="C6850" s="11" t="s">
        <v>9</v>
      </c>
      <c r="D6850" s="11" t="s">
        <v>10</v>
      </c>
      <c r="E6850" s="13" t="s">
        <v>13</v>
      </c>
      <c r="F6850" s="11" t="s">
        <v>34</v>
      </c>
      <c r="G6850" s="11" t="s">
        <v>593</v>
      </c>
      <c r="H6850" s="13">
        <v>9529.9</v>
      </c>
    </row>
    <row r="6851" spans="1:8" x14ac:dyDescent="0.25">
      <c r="A6851" s="10">
        <v>37256</v>
      </c>
      <c r="B6851" s="11" t="s">
        <v>8</v>
      </c>
      <c r="C6851" s="11" t="s">
        <v>9</v>
      </c>
      <c r="D6851" s="11" t="s">
        <v>10</v>
      </c>
      <c r="E6851" s="13" t="s">
        <v>13</v>
      </c>
      <c r="F6851" s="11" t="s">
        <v>34</v>
      </c>
      <c r="G6851" s="11" t="s">
        <v>171</v>
      </c>
      <c r="H6851" s="13">
        <v>350</v>
      </c>
    </row>
    <row r="6852" spans="1:8" x14ac:dyDescent="0.25">
      <c r="A6852" s="10">
        <v>37256</v>
      </c>
      <c r="B6852" s="11" t="s">
        <v>8</v>
      </c>
      <c r="C6852" s="11" t="s">
        <v>9</v>
      </c>
      <c r="D6852" s="11" t="s">
        <v>10</v>
      </c>
      <c r="E6852" s="13" t="s">
        <v>13</v>
      </c>
      <c r="F6852" s="11" t="s">
        <v>34</v>
      </c>
      <c r="G6852" s="11" t="s">
        <v>57</v>
      </c>
      <c r="H6852" s="13">
        <v>3426.8</v>
      </c>
    </row>
    <row r="6853" spans="1:8" x14ac:dyDescent="0.25">
      <c r="A6853" s="10">
        <v>37256</v>
      </c>
      <c r="B6853" s="11" t="s">
        <v>8</v>
      </c>
      <c r="C6853" s="11" t="s">
        <v>9</v>
      </c>
      <c r="D6853" s="11" t="s">
        <v>10</v>
      </c>
      <c r="E6853" s="13" t="s">
        <v>13</v>
      </c>
      <c r="F6853" s="11" t="s">
        <v>34</v>
      </c>
      <c r="G6853" s="11" t="s">
        <v>47</v>
      </c>
      <c r="H6853" s="13">
        <v>3484.5</v>
      </c>
    </row>
    <row r="6854" spans="1:8" x14ac:dyDescent="0.25">
      <c r="A6854" s="10">
        <v>37256</v>
      </c>
      <c r="B6854" s="11" t="s">
        <v>8</v>
      </c>
      <c r="C6854" s="11" t="s">
        <v>9</v>
      </c>
      <c r="D6854" s="11" t="s">
        <v>10</v>
      </c>
      <c r="E6854" s="13" t="s">
        <v>13</v>
      </c>
      <c r="F6854" s="11" t="s">
        <v>34</v>
      </c>
      <c r="G6854" s="11" t="s">
        <v>36</v>
      </c>
      <c r="H6854" s="13">
        <v>9225.6</v>
      </c>
    </row>
    <row r="6855" spans="1:8" x14ac:dyDescent="0.25">
      <c r="A6855" s="10">
        <v>37256</v>
      </c>
      <c r="B6855" s="11" t="s">
        <v>8</v>
      </c>
      <c r="C6855" s="11" t="s">
        <v>9</v>
      </c>
      <c r="D6855" s="11" t="s">
        <v>10</v>
      </c>
      <c r="E6855" s="13" t="s">
        <v>13</v>
      </c>
      <c r="F6855" s="11" t="s">
        <v>42</v>
      </c>
      <c r="G6855" s="11" t="s">
        <v>594</v>
      </c>
      <c r="H6855" s="13">
        <v>5315.8</v>
      </c>
    </row>
    <row r="6856" spans="1:8" x14ac:dyDescent="0.25">
      <c r="A6856" s="10">
        <v>37256</v>
      </c>
      <c r="B6856" s="11" t="s">
        <v>8</v>
      </c>
      <c r="C6856" s="11" t="s">
        <v>9</v>
      </c>
      <c r="D6856" s="11" t="s">
        <v>10</v>
      </c>
      <c r="E6856" s="13" t="s">
        <v>13</v>
      </c>
      <c r="F6856" s="11" t="s">
        <v>42</v>
      </c>
      <c r="G6856" s="11" t="s">
        <v>595</v>
      </c>
      <c r="H6856" s="13">
        <v>3459.6</v>
      </c>
    </row>
    <row r="6857" spans="1:8" x14ac:dyDescent="0.25">
      <c r="A6857" s="10">
        <v>37256</v>
      </c>
      <c r="B6857" s="11" t="s">
        <v>8</v>
      </c>
      <c r="C6857" s="11" t="s">
        <v>9</v>
      </c>
      <c r="D6857" s="11" t="s">
        <v>10</v>
      </c>
      <c r="E6857" s="13" t="s">
        <v>13</v>
      </c>
      <c r="F6857" s="11" t="s">
        <v>14</v>
      </c>
      <c r="G6857" s="11" t="s">
        <v>94</v>
      </c>
      <c r="H6857" s="13">
        <v>4354</v>
      </c>
    </row>
    <row r="6858" spans="1:8" x14ac:dyDescent="0.25">
      <c r="A6858" s="10">
        <v>37256</v>
      </c>
      <c r="B6858" s="11" t="s">
        <v>8</v>
      </c>
      <c r="C6858" s="11" t="s">
        <v>9</v>
      </c>
      <c r="D6858" s="11" t="s">
        <v>10</v>
      </c>
      <c r="E6858" s="13" t="s">
        <v>13</v>
      </c>
      <c r="F6858" s="11" t="s">
        <v>14</v>
      </c>
      <c r="G6858" s="11" t="s">
        <v>596</v>
      </c>
      <c r="H6858" s="13">
        <v>583.5</v>
      </c>
    </row>
    <row r="6859" spans="1:8" x14ac:dyDescent="0.25">
      <c r="A6859" s="10">
        <v>37256</v>
      </c>
      <c r="B6859" s="11" t="s">
        <v>8</v>
      </c>
      <c r="C6859" s="11" t="s">
        <v>9</v>
      </c>
      <c r="D6859" s="11" t="s">
        <v>10</v>
      </c>
      <c r="E6859" s="13" t="s">
        <v>13</v>
      </c>
      <c r="F6859" s="11" t="s">
        <v>14</v>
      </c>
      <c r="G6859" s="11" t="s">
        <v>597</v>
      </c>
      <c r="H6859" s="13">
        <v>6655.4</v>
      </c>
    </row>
    <row r="6860" spans="1:8" x14ac:dyDescent="0.25">
      <c r="A6860" s="10">
        <v>37256</v>
      </c>
      <c r="B6860" s="11" t="s">
        <v>8</v>
      </c>
      <c r="C6860" s="11" t="s">
        <v>9</v>
      </c>
      <c r="D6860" s="11" t="s">
        <v>10</v>
      </c>
      <c r="E6860" s="13" t="s">
        <v>13</v>
      </c>
      <c r="F6860" s="11" t="s">
        <v>11</v>
      </c>
      <c r="G6860" s="11" t="s">
        <v>598</v>
      </c>
      <c r="H6860" s="13">
        <v>929</v>
      </c>
    </row>
    <row r="6861" spans="1:8" x14ac:dyDescent="0.25">
      <c r="A6861" s="10">
        <v>37256</v>
      </c>
      <c r="B6861" s="11" t="s">
        <v>8</v>
      </c>
      <c r="C6861" s="11" t="s">
        <v>9</v>
      </c>
      <c r="D6861" s="11" t="s">
        <v>10</v>
      </c>
      <c r="E6861" s="13" t="s">
        <v>13</v>
      </c>
      <c r="F6861" s="11" t="s">
        <v>11</v>
      </c>
      <c r="G6861" s="11" t="s">
        <v>150</v>
      </c>
      <c r="H6861" s="13">
        <v>24723.7</v>
      </c>
    </row>
    <row r="6862" spans="1:8" x14ac:dyDescent="0.25">
      <c r="A6862" s="10">
        <v>37256</v>
      </c>
      <c r="B6862" s="11" t="s">
        <v>8</v>
      </c>
      <c r="C6862" s="11" t="s">
        <v>9</v>
      </c>
      <c r="D6862" s="11" t="s">
        <v>10</v>
      </c>
      <c r="E6862" s="13" t="s">
        <v>13</v>
      </c>
      <c r="F6862" s="11" t="s">
        <v>11</v>
      </c>
      <c r="G6862" s="11" t="s">
        <v>576</v>
      </c>
      <c r="H6862" s="13">
        <v>25858.2</v>
      </c>
    </row>
    <row r="6863" spans="1:8" x14ac:dyDescent="0.25">
      <c r="A6863" s="10">
        <v>37256</v>
      </c>
      <c r="B6863" s="11" t="s">
        <v>8</v>
      </c>
      <c r="C6863" s="11" t="s">
        <v>9</v>
      </c>
      <c r="D6863" s="11" t="s">
        <v>10</v>
      </c>
      <c r="E6863" s="13" t="s">
        <v>13</v>
      </c>
      <c r="F6863" s="11" t="s">
        <v>126</v>
      </c>
      <c r="G6863" s="11" t="s">
        <v>599</v>
      </c>
      <c r="H6863" s="13">
        <v>9049.5</v>
      </c>
    </row>
    <row r="6864" spans="1:8" x14ac:dyDescent="0.25">
      <c r="A6864" s="10">
        <v>37256</v>
      </c>
      <c r="B6864" s="11" t="s">
        <v>8</v>
      </c>
      <c r="C6864" s="11" t="s">
        <v>9</v>
      </c>
      <c r="D6864" s="11" t="s">
        <v>10</v>
      </c>
      <c r="E6864" s="13" t="s">
        <v>13</v>
      </c>
      <c r="F6864" s="11" t="s">
        <v>126</v>
      </c>
      <c r="G6864" s="11" t="s">
        <v>613</v>
      </c>
      <c r="H6864" s="13">
        <v>229</v>
      </c>
    </row>
    <row r="6865" spans="1:8" x14ac:dyDescent="0.25">
      <c r="A6865" s="10">
        <v>37256</v>
      </c>
      <c r="B6865" s="11" t="s">
        <v>8</v>
      </c>
      <c r="C6865" s="11" t="s">
        <v>9</v>
      </c>
      <c r="D6865" s="11" t="s">
        <v>10</v>
      </c>
      <c r="E6865" s="13" t="s">
        <v>13</v>
      </c>
      <c r="F6865" s="11" t="s">
        <v>126</v>
      </c>
      <c r="G6865" s="11" t="s">
        <v>570</v>
      </c>
      <c r="H6865" s="13">
        <v>1220</v>
      </c>
    </row>
    <row r="6866" spans="1:8" x14ac:dyDescent="0.25">
      <c r="A6866" s="10">
        <v>37256</v>
      </c>
      <c r="B6866" s="11" t="s">
        <v>8</v>
      </c>
      <c r="C6866" s="11" t="s">
        <v>9</v>
      </c>
      <c r="D6866" s="11" t="s">
        <v>10</v>
      </c>
      <c r="E6866" s="13" t="s">
        <v>13</v>
      </c>
      <c r="F6866" s="11" t="s">
        <v>126</v>
      </c>
      <c r="G6866" s="11" t="s">
        <v>600</v>
      </c>
      <c r="H6866" s="13">
        <v>149</v>
      </c>
    </row>
    <row r="6867" spans="1:8" x14ac:dyDescent="0.25">
      <c r="A6867" s="10">
        <v>37256</v>
      </c>
      <c r="B6867" s="11" t="s">
        <v>8</v>
      </c>
      <c r="C6867" s="11" t="s">
        <v>9</v>
      </c>
      <c r="D6867" s="11" t="s">
        <v>10</v>
      </c>
      <c r="E6867" s="13" t="s">
        <v>188</v>
      </c>
      <c r="F6867" s="11" t="s">
        <v>188</v>
      </c>
      <c r="G6867" s="11" t="s">
        <v>601</v>
      </c>
      <c r="H6867" s="13">
        <v>550</v>
      </c>
    </row>
    <row r="6868" spans="1:8" x14ac:dyDescent="0.25">
      <c r="A6868" s="10">
        <v>37256</v>
      </c>
      <c r="B6868" s="11" t="s">
        <v>8</v>
      </c>
      <c r="C6868" s="11" t="s">
        <v>9</v>
      </c>
      <c r="D6868" s="11" t="s">
        <v>10</v>
      </c>
      <c r="E6868" s="13" t="s">
        <v>188</v>
      </c>
      <c r="F6868" s="11" t="s">
        <v>188</v>
      </c>
      <c r="G6868" s="11" t="s">
        <v>602</v>
      </c>
      <c r="H6868" s="13">
        <v>11561.2</v>
      </c>
    </row>
    <row r="6869" spans="1:8" x14ac:dyDescent="0.25">
      <c r="A6869" s="10">
        <v>37256</v>
      </c>
      <c r="B6869" s="11" t="s">
        <v>8</v>
      </c>
      <c r="C6869" s="11" t="s">
        <v>9</v>
      </c>
      <c r="D6869" s="11" t="s">
        <v>10</v>
      </c>
      <c r="E6869" s="13" t="s">
        <v>188</v>
      </c>
      <c r="F6869" s="11" t="s">
        <v>188</v>
      </c>
      <c r="G6869" s="11" t="s">
        <v>187</v>
      </c>
      <c r="H6869" s="13">
        <v>11633.6</v>
      </c>
    </row>
    <row r="6870" spans="1:8" x14ac:dyDescent="0.25">
      <c r="A6870" s="10">
        <v>37256</v>
      </c>
      <c r="B6870" s="11" t="s">
        <v>8</v>
      </c>
      <c r="C6870" s="11" t="s">
        <v>9</v>
      </c>
      <c r="D6870" s="11" t="s">
        <v>10</v>
      </c>
      <c r="E6870" s="13" t="s">
        <v>188</v>
      </c>
      <c r="F6870" s="11" t="s">
        <v>188</v>
      </c>
      <c r="G6870" s="11" t="s">
        <v>1109</v>
      </c>
      <c r="H6870" s="13">
        <v>440</v>
      </c>
    </row>
    <row r="6871" spans="1:8" x14ac:dyDescent="0.25">
      <c r="A6871" s="10">
        <v>37256</v>
      </c>
      <c r="B6871" s="11" t="s">
        <v>8</v>
      </c>
      <c r="C6871" s="11" t="s">
        <v>463</v>
      </c>
      <c r="D6871" s="11" t="s">
        <v>464</v>
      </c>
      <c r="E6871" s="13" t="s">
        <v>13</v>
      </c>
      <c r="F6871" s="11" t="s">
        <v>71</v>
      </c>
      <c r="G6871" s="11" t="s">
        <v>200</v>
      </c>
      <c r="H6871" s="13">
        <v>940</v>
      </c>
    </row>
    <row r="6872" spans="1:8" x14ac:dyDescent="0.25">
      <c r="A6872" s="10">
        <v>37256</v>
      </c>
      <c r="B6872" s="11" t="s">
        <v>8</v>
      </c>
      <c r="C6872" s="11" t="s">
        <v>463</v>
      </c>
      <c r="D6872" s="11" t="s">
        <v>464</v>
      </c>
      <c r="E6872" s="13" t="s">
        <v>13</v>
      </c>
      <c r="F6872" s="11" t="s">
        <v>248</v>
      </c>
      <c r="G6872" s="11" t="s">
        <v>262</v>
      </c>
      <c r="H6872" s="13">
        <v>135</v>
      </c>
    </row>
    <row r="6873" spans="1:8" x14ac:dyDescent="0.25">
      <c r="A6873" s="10">
        <v>37256</v>
      </c>
      <c r="B6873" s="11" t="s">
        <v>97</v>
      </c>
      <c r="C6873" s="11" t="s">
        <v>98</v>
      </c>
      <c r="D6873" s="11" t="s">
        <v>239</v>
      </c>
      <c r="E6873" s="13" t="s">
        <v>188</v>
      </c>
      <c r="F6873" s="11" t="s">
        <v>188</v>
      </c>
      <c r="G6873" s="11" t="s">
        <v>602</v>
      </c>
      <c r="H6873" s="13">
        <v>142.69999999999999</v>
      </c>
    </row>
    <row r="6874" spans="1:8" x14ac:dyDescent="0.25">
      <c r="A6874" s="10">
        <v>37256</v>
      </c>
      <c r="B6874" s="11" t="s">
        <v>97</v>
      </c>
      <c r="C6874" s="11" t="s">
        <v>98</v>
      </c>
      <c r="D6874" s="11" t="s">
        <v>462</v>
      </c>
      <c r="E6874" s="13" t="s">
        <v>13</v>
      </c>
      <c r="F6874" s="11" t="s">
        <v>126</v>
      </c>
      <c r="G6874" s="11" t="s">
        <v>570</v>
      </c>
      <c r="H6874" s="13">
        <v>587.9</v>
      </c>
    </row>
    <row r="6875" spans="1:8" x14ac:dyDescent="0.25">
      <c r="A6875" s="10">
        <v>37256</v>
      </c>
      <c r="B6875" s="11" t="s">
        <v>97</v>
      </c>
      <c r="C6875" s="11" t="s">
        <v>98</v>
      </c>
      <c r="D6875" s="11" t="s">
        <v>1110</v>
      </c>
      <c r="E6875" s="13" t="s">
        <v>13</v>
      </c>
      <c r="F6875" s="11" t="s">
        <v>71</v>
      </c>
      <c r="G6875" s="11" t="s">
        <v>69</v>
      </c>
      <c r="H6875" s="13">
        <v>100</v>
      </c>
    </row>
    <row r="6876" spans="1:8" x14ac:dyDescent="0.25">
      <c r="A6876" s="10">
        <v>37256</v>
      </c>
      <c r="B6876" s="11" t="s">
        <v>97</v>
      </c>
      <c r="C6876" s="11" t="s">
        <v>98</v>
      </c>
      <c r="D6876" s="11" t="s">
        <v>123</v>
      </c>
      <c r="E6876" s="13" t="s">
        <v>13</v>
      </c>
      <c r="F6876" s="11" t="s">
        <v>14</v>
      </c>
      <c r="G6876" s="11" t="s">
        <v>94</v>
      </c>
      <c r="H6876" s="13">
        <v>649.79999999999995</v>
      </c>
    </row>
    <row r="6877" spans="1:8" x14ac:dyDescent="0.25">
      <c r="A6877" s="10">
        <v>37256</v>
      </c>
      <c r="B6877" s="11" t="s">
        <v>97</v>
      </c>
      <c r="C6877" s="11" t="s">
        <v>98</v>
      </c>
      <c r="D6877" s="11" t="s">
        <v>1105</v>
      </c>
      <c r="E6877" s="13" t="s">
        <v>13</v>
      </c>
      <c r="F6877" s="11" t="s">
        <v>71</v>
      </c>
      <c r="G6877" s="11" t="s">
        <v>230</v>
      </c>
      <c r="H6877" s="13">
        <v>111.3</v>
      </c>
    </row>
    <row r="6878" spans="1:8" x14ac:dyDescent="0.25">
      <c r="A6878" s="10">
        <v>37256</v>
      </c>
      <c r="B6878" s="11" t="s">
        <v>97</v>
      </c>
      <c r="C6878" s="11" t="s">
        <v>67</v>
      </c>
      <c r="D6878" s="11" t="s">
        <v>500</v>
      </c>
      <c r="E6878" s="13" t="s">
        <v>13</v>
      </c>
      <c r="F6878" s="11" t="s">
        <v>19</v>
      </c>
      <c r="G6878" s="11" t="s">
        <v>574</v>
      </c>
      <c r="H6878" s="13">
        <v>100</v>
      </c>
    </row>
    <row r="6879" spans="1:8" x14ac:dyDescent="0.25">
      <c r="A6879" s="10">
        <v>37256</v>
      </c>
      <c r="B6879" s="11" t="s">
        <v>97</v>
      </c>
      <c r="C6879" s="11" t="s">
        <v>67</v>
      </c>
      <c r="D6879" s="11" t="s">
        <v>499</v>
      </c>
      <c r="E6879" s="13" t="s">
        <v>13</v>
      </c>
      <c r="F6879" s="11" t="s">
        <v>11</v>
      </c>
      <c r="G6879" s="11" t="s">
        <v>150</v>
      </c>
      <c r="H6879" s="13">
        <v>403.2</v>
      </c>
    </row>
    <row r="6880" spans="1:8" x14ac:dyDescent="0.25">
      <c r="A6880" s="10">
        <v>37256</v>
      </c>
      <c r="B6880" s="11" t="s">
        <v>97</v>
      </c>
      <c r="C6880" s="11" t="s">
        <v>67</v>
      </c>
      <c r="D6880" s="11" t="s">
        <v>499</v>
      </c>
      <c r="E6880" s="13" t="s">
        <v>13</v>
      </c>
      <c r="F6880" s="11" t="s">
        <v>11</v>
      </c>
      <c r="G6880" s="11" t="s">
        <v>576</v>
      </c>
      <c r="H6880" s="13">
        <v>391.6</v>
      </c>
    </row>
    <row r="6881" spans="1:8" x14ac:dyDescent="0.25">
      <c r="A6881" s="10">
        <v>37256</v>
      </c>
      <c r="B6881" s="11" t="s">
        <v>97</v>
      </c>
      <c r="C6881" s="11" t="s">
        <v>67</v>
      </c>
      <c r="D6881" s="11" t="s">
        <v>502</v>
      </c>
      <c r="E6881" s="13" t="s">
        <v>13</v>
      </c>
      <c r="F6881" s="11" t="s">
        <v>11</v>
      </c>
      <c r="G6881" s="11" t="s">
        <v>150</v>
      </c>
      <c r="H6881" s="13">
        <v>685</v>
      </c>
    </row>
    <row r="6882" spans="1:8" x14ac:dyDescent="0.25">
      <c r="A6882" s="10">
        <v>37256</v>
      </c>
      <c r="B6882" s="11" t="s">
        <v>97</v>
      </c>
      <c r="C6882" s="11" t="s">
        <v>130</v>
      </c>
      <c r="D6882" s="11" t="s">
        <v>288</v>
      </c>
      <c r="E6882" s="13" t="s">
        <v>13</v>
      </c>
      <c r="F6882" s="11" t="s">
        <v>11</v>
      </c>
      <c r="G6882" s="11" t="s">
        <v>576</v>
      </c>
      <c r="H6882" s="13">
        <v>616.70000000000005</v>
      </c>
    </row>
    <row r="6883" spans="1:8" x14ac:dyDescent="0.25">
      <c r="A6883" s="10">
        <v>37256</v>
      </c>
      <c r="B6883" s="11" t="s">
        <v>97</v>
      </c>
      <c r="C6883" s="11" t="s">
        <v>130</v>
      </c>
      <c r="D6883" s="11" t="s">
        <v>466</v>
      </c>
      <c r="E6883" s="13" t="s">
        <v>13</v>
      </c>
      <c r="F6883" s="11" t="s">
        <v>138</v>
      </c>
      <c r="G6883" s="11" t="s">
        <v>585</v>
      </c>
      <c r="H6883" s="13">
        <v>500</v>
      </c>
    </row>
    <row r="6884" spans="1:8" x14ac:dyDescent="0.25">
      <c r="A6884" s="10">
        <v>37256</v>
      </c>
      <c r="B6884" s="11" t="s">
        <v>97</v>
      </c>
      <c r="C6884" s="11" t="s">
        <v>192</v>
      </c>
      <c r="D6884" s="11" t="s">
        <v>193</v>
      </c>
      <c r="E6884" s="13" t="s">
        <v>13</v>
      </c>
      <c r="F6884" s="11" t="s">
        <v>11</v>
      </c>
      <c r="G6884" s="11" t="s">
        <v>150</v>
      </c>
      <c r="H6884" s="13">
        <v>175</v>
      </c>
    </row>
  </sheetData>
  <autoFilter ref="A1:H68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default_data</vt:lpstr>
      <vt:lpstr>Sheet11</vt:lpstr>
      <vt:lpstr>industry_chart_data (2)</vt:lpstr>
      <vt:lpstr>industry_chart_data</vt:lpstr>
      <vt:lpstr>moodys_data</vt:lpstr>
      <vt:lpstr>Sheet10</vt:lpstr>
      <vt:lpstr>index_pivot_table</vt:lpstr>
      <vt:lpstr>default_data_pivot_table</vt:lpstr>
      <vt:lpstr>default_region_breakout_data</vt:lpstr>
      <vt:lpstr>region_chart_data</vt:lpstr>
      <vt:lpstr>index_region_breakout_data</vt:lpstr>
      <vt:lpstr>index_data</vt:lpstr>
      <vt:lpstr>ltm_par_dr_contr_chart</vt:lpstr>
      <vt:lpstr>ltm_par_dr_chart</vt:lpstr>
      <vt:lpstr>ltm_par_defaults_pct_chart</vt:lpstr>
      <vt:lpstr>em_dm_chart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2018-11-06T14:02:13Z</dcterms:created>
  <dcterms:modified xsi:type="dcterms:W3CDTF">2018-11-07T18:29:20Z</dcterms:modified>
</cp:coreProperties>
</file>