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BFagan\Quant_Research_and_Development\Credit\Attribution\"/>
    </mc:Choice>
  </mc:AlternateContent>
  <bookViews>
    <workbookView xWindow="0" yWindow="0" windowWidth="25200" windowHeight="11970" activeTab="1"/>
  </bookViews>
  <sheets>
    <sheet name="BottomsUp_1GrpLvl" sheetId="1" r:id="rId1"/>
    <sheet name="BottomsUp_2GrpLvl" sheetId="2" r:id="rId2"/>
    <sheet name="TopDown_wAlloc_1GrpLvl" sheetId="7" r:id="rId3"/>
    <sheet name="TopDown_wAlloc_2GrpLvl" sheetId="6" r:id="rId4"/>
  </sheets>
  <calcPr calcId="162913"/>
</workbook>
</file>

<file path=xl/calcChain.xml><?xml version="1.0" encoding="utf-8"?>
<calcChain xmlns="http://schemas.openxmlformats.org/spreadsheetml/2006/main">
  <c r="Q30" i="7" l="1"/>
  <c r="O30" i="7"/>
  <c r="P30" i="7" s="1"/>
  <c r="J30" i="7"/>
  <c r="H30" i="7"/>
  <c r="I30" i="7" s="1"/>
  <c r="Q29" i="7"/>
  <c r="O29" i="7"/>
  <c r="P29" i="7" s="1"/>
  <c r="J29" i="7"/>
  <c r="H29" i="7"/>
  <c r="I29" i="7" s="1"/>
  <c r="Q28" i="7"/>
  <c r="O28" i="7"/>
  <c r="P28" i="7" s="1"/>
  <c r="J28" i="7"/>
  <c r="H28" i="7"/>
  <c r="I28" i="7" s="1"/>
  <c r="Q27" i="7"/>
  <c r="O27" i="7"/>
  <c r="P27" i="7" s="1"/>
  <c r="J27" i="7"/>
  <c r="H27" i="7"/>
  <c r="I27" i="7" s="1"/>
  <c r="Q26" i="7"/>
  <c r="O26" i="7"/>
  <c r="P26" i="7" s="1"/>
  <c r="J26" i="7"/>
  <c r="H26" i="7"/>
  <c r="I26" i="7" s="1"/>
  <c r="Q25" i="7"/>
  <c r="P25" i="7"/>
  <c r="O25" i="7"/>
  <c r="J25" i="7"/>
  <c r="H25" i="7"/>
  <c r="I25" i="7" s="1"/>
  <c r="Q24" i="7"/>
  <c r="O24" i="7"/>
  <c r="P24" i="7" s="1"/>
  <c r="J24" i="7"/>
  <c r="H24" i="7"/>
  <c r="I24" i="7" s="1"/>
  <c r="Q23" i="7"/>
  <c r="O23" i="7"/>
  <c r="P23" i="7" s="1"/>
  <c r="J23" i="7"/>
  <c r="H23" i="7"/>
  <c r="I23" i="7" s="1"/>
  <c r="Q21" i="7"/>
  <c r="O21" i="7"/>
  <c r="P21" i="7" s="1"/>
  <c r="J21" i="7"/>
  <c r="H21" i="7"/>
  <c r="I21" i="7" s="1"/>
  <c r="Q20" i="7"/>
  <c r="O20" i="7"/>
  <c r="P20" i="7" s="1"/>
  <c r="J20" i="7"/>
  <c r="H20" i="7"/>
  <c r="I20" i="7" s="1"/>
  <c r="Q19" i="7"/>
  <c r="O19" i="7"/>
  <c r="P19" i="7" s="1"/>
  <c r="J19" i="7"/>
  <c r="H19" i="7"/>
  <c r="I19" i="7" s="1"/>
  <c r="O18" i="7"/>
  <c r="P18" i="7" s="1"/>
  <c r="Q17" i="7"/>
  <c r="O17" i="7"/>
  <c r="P17" i="7" s="1"/>
  <c r="J17" i="7"/>
  <c r="H17" i="7"/>
  <c r="I17" i="7" s="1"/>
  <c r="Q16" i="7"/>
  <c r="O16" i="7"/>
  <c r="P16" i="7" s="1"/>
  <c r="J16" i="7"/>
  <c r="H16" i="7"/>
  <c r="I16" i="7" s="1"/>
  <c r="I15" i="7"/>
  <c r="R35" i="6"/>
  <c r="P35" i="6"/>
  <c r="Q35" i="6" s="1"/>
  <c r="K35" i="6"/>
  <c r="I35" i="6"/>
  <c r="J35" i="6" s="1"/>
  <c r="R34" i="6"/>
  <c r="P34" i="6"/>
  <c r="Q34" i="6" s="1"/>
  <c r="K34" i="6"/>
  <c r="I34" i="6"/>
  <c r="J34" i="6" s="1"/>
  <c r="R33" i="6"/>
  <c r="P33" i="6"/>
  <c r="Q33" i="6" s="1"/>
  <c r="K33" i="6"/>
  <c r="I33" i="6"/>
  <c r="J33" i="6" s="1"/>
  <c r="R32" i="6"/>
  <c r="P32" i="6"/>
  <c r="Q32" i="6" s="1"/>
  <c r="K32" i="6"/>
  <c r="I32" i="6"/>
  <c r="J32" i="6" s="1"/>
  <c r="R31" i="6"/>
  <c r="P31" i="6"/>
  <c r="Q31" i="6" s="1"/>
  <c r="K31" i="6"/>
  <c r="I31" i="6"/>
  <c r="J31" i="6" s="1"/>
  <c r="R30" i="6"/>
  <c r="P30" i="6"/>
  <c r="Q30" i="6" s="1"/>
  <c r="K30" i="6"/>
  <c r="I30" i="6"/>
  <c r="J30" i="6" s="1"/>
  <c r="R29" i="6"/>
  <c r="P29" i="6"/>
  <c r="Q29" i="6" s="1"/>
  <c r="K29" i="6"/>
  <c r="I29" i="6"/>
  <c r="J29" i="6" s="1"/>
  <c r="R27" i="6"/>
  <c r="P27" i="6"/>
  <c r="Q27" i="6" s="1"/>
  <c r="K27" i="6"/>
  <c r="I27" i="6"/>
  <c r="J27" i="6" s="1"/>
  <c r="R26" i="6"/>
  <c r="P26" i="6"/>
  <c r="Q26" i="6" s="1"/>
  <c r="K26" i="6"/>
  <c r="I26" i="6"/>
  <c r="J26" i="6" s="1"/>
  <c r="R24" i="6"/>
  <c r="P24" i="6"/>
  <c r="Q24" i="6" s="1"/>
  <c r="K24" i="6"/>
  <c r="I24" i="6"/>
  <c r="J24" i="6" s="1"/>
  <c r="R23" i="6"/>
  <c r="P23" i="6"/>
  <c r="Q23" i="6" s="1"/>
  <c r="K23" i="6"/>
  <c r="I23" i="6"/>
  <c r="J23" i="6" s="1"/>
  <c r="I22" i="6"/>
  <c r="J22" i="6" s="1"/>
  <c r="R21" i="6"/>
  <c r="P21" i="6"/>
  <c r="P20" i="6" s="1"/>
  <c r="K21" i="6"/>
  <c r="I21" i="6"/>
  <c r="J21" i="6" s="1"/>
  <c r="R20" i="6"/>
  <c r="K20" i="6"/>
  <c r="I20" i="6"/>
  <c r="J20" i="6" s="1"/>
  <c r="F19" i="6"/>
  <c r="R18" i="6"/>
  <c r="P18" i="6"/>
  <c r="Q18" i="6" s="1"/>
  <c r="K18" i="6"/>
  <c r="I18" i="6"/>
  <c r="J18" i="6" s="1"/>
  <c r="R17" i="6"/>
  <c r="P17" i="6"/>
  <c r="Q17" i="6" s="1"/>
  <c r="K17" i="6"/>
  <c r="J17" i="6"/>
  <c r="I17" i="6"/>
  <c r="J16" i="6"/>
  <c r="J15" i="6"/>
  <c r="Q24" i="2"/>
  <c r="R17" i="2"/>
  <c r="R18" i="2"/>
  <c r="R20" i="2"/>
  <c r="R21" i="2"/>
  <c r="R23" i="2"/>
  <c r="R24" i="2"/>
  <c r="R26" i="2"/>
  <c r="R27" i="2"/>
  <c r="R29" i="2"/>
  <c r="R30" i="2"/>
  <c r="R31" i="2"/>
  <c r="R32" i="2"/>
  <c r="R33" i="2"/>
  <c r="R34" i="2"/>
  <c r="R35" i="2"/>
  <c r="P26" i="2"/>
  <c r="Q26" i="2" s="1"/>
  <c r="P17" i="2"/>
  <c r="P16" i="2" s="1"/>
  <c r="P15" i="2" s="1"/>
  <c r="Q15" i="2" s="1"/>
  <c r="P18" i="2"/>
  <c r="Q18" i="2" s="1"/>
  <c r="P21" i="2"/>
  <c r="P20" i="2" s="1"/>
  <c r="Q20" i="2" s="1"/>
  <c r="P23" i="2"/>
  <c r="P22" i="2" s="1"/>
  <c r="Q22" i="2" s="1"/>
  <c r="P24" i="2"/>
  <c r="P27" i="2"/>
  <c r="Q27" i="2" s="1"/>
  <c r="P29" i="2"/>
  <c r="Q29" i="2" s="1"/>
  <c r="P30" i="2"/>
  <c r="Q30" i="2" s="1"/>
  <c r="U30" i="2" s="1"/>
  <c r="P31" i="2"/>
  <c r="Q31" i="2" s="1"/>
  <c r="P32" i="2"/>
  <c r="Q32" i="2" s="1"/>
  <c r="P33" i="2"/>
  <c r="Q33" i="2" s="1"/>
  <c r="P34" i="2"/>
  <c r="Q34" i="2" s="1"/>
  <c r="U34" i="2" s="1"/>
  <c r="P35" i="2"/>
  <c r="Q35" i="2" s="1"/>
  <c r="K18" i="2"/>
  <c r="K20" i="2"/>
  <c r="K21" i="2"/>
  <c r="K23" i="2"/>
  <c r="K24" i="2"/>
  <c r="K26" i="2"/>
  <c r="K27" i="2"/>
  <c r="K29" i="2"/>
  <c r="K30" i="2"/>
  <c r="K31" i="2"/>
  <c r="K32" i="2"/>
  <c r="K33" i="2"/>
  <c r="K34" i="2"/>
  <c r="K35" i="2"/>
  <c r="K17" i="2"/>
  <c r="J16" i="2"/>
  <c r="J15" i="2"/>
  <c r="I20" i="2"/>
  <c r="F19" i="2"/>
  <c r="I17" i="2"/>
  <c r="J17" i="2" s="1"/>
  <c r="I18" i="2"/>
  <c r="J18" i="2" s="1"/>
  <c r="I21" i="2"/>
  <c r="J21" i="2" s="1"/>
  <c r="I23" i="2"/>
  <c r="J23" i="2" s="1"/>
  <c r="I24" i="2"/>
  <c r="J24" i="2" s="1"/>
  <c r="I26" i="2"/>
  <c r="J26" i="2" s="1"/>
  <c r="I27" i="2"/>
  <c r="J27" i="2" s="1"/>
  <c r="I29" i="2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Q16" i="1"/>
  <c r="Q17" i="1"/>
  <c r="Q19" i="1"/>
  <c r="Q20" i="1"/>
  <c r="Q21" i="1"/>
  <c r="Q23" i="1"/>
  <c r="Q24" i="1"/>
  <c r="Q25" i="1"/>
  <c r="Q26" i="1"/>
  <c r="Q27" i="1"/>
  <c r="Q28" i="1"/>
  <c r="Q29" i="1"/>
  <c r="Q30" i="1"/>
  <c r="I15" i="1"/>
  <c r="Q17" i="2" l="1"/>
  <c r="P16" i="6"/>
  <c r="Q16" i="6" s="1"/>
  <c r="H18" i="7"/>
  <c r="I18" i="7" s="1"/>
  <c r="V18" i="2"/>
  <c r="H22" i="7"/>
  <c r="I22" i="7" s="1"/>
  <c r="U16" i="6"/>
  <c r="R16" i="6"/>
  <c r="R15" i="6" s="1"/>
  <c r="V15" i="6" s="1"/>
  <c r="Q20" i="6"/>
  <c r="P19" i="6"/>
  <c r="Q19" i="6" s="1"/>
  <c r="V27" i="6"/>
  <c r="U27" i="6"/>
  <c r="U17" i="6"/>
  <c r="X17" i="6" s="1"/>
  <c r="V18" i="6"/>
  <c r="V21" i="6"/>
  <c r="T20" i="7"/>
  <c r="W20" i="7" s="1"/>
  <c r="U21" i="2"/>
  <c r="V35" i="2"/>
  <c r="Q21" i="6"/>
  <c r="U21" i="6" s="1"/>
  <c r="X21" i="6" s="1"/>
  <c r="P22" i="6"/>
  <c r="Q22" i="6" s="1"/>
  <c r="Q18" i="7"/>
  <c r="U20" i="7" s="1"/>
  <c r="V23" i="2"/>
  <c r="I19" i="6"/>
  <c r="J19" i="6" s="1"/>
  <c r="U32" i="2"/>
  <c r="V31" i="2"/>
  <c r="V26" i="2"/>
  <c r="V34" i="2"/>
  <c r="X34" i="2" s="1"/>
  <c r="V30" i="2"/>
  <c r="X30" i="2" s="1"/>
  <c r="U24" i="2"/>
  <c r="X24" i="2" s="1"/>
  <c r="U35" i="2"/>
  <c r="U31" i="2"/>
  <c r="V24" i="2"/>
  <c r="I28" i="6"/>
  <c r="J28" i="6" s="1"/>
  <c r="O22" i="7"/>
  <c r="P22" i="7" s="1"/>
  <c r="T19" i="7"/>
  <c r="V17" i="6"/>
  <c r="T21" i="7"/>
  <c r="U33" i="2"/>
  <c r="O15" i="7"/>
  <c r="P15" i="7" s="1"/>
  <c r="Q15" i="7" s="1"/>
  <c r="V27" i="2"/>
  <c r="Q21" i="2"/>
  <c r="P15" i="6"/>
  <c r="Q15" i="6" s="1"/>
  <c r="P28" i="6"/>
  <c r="Q28" i="6" s="1"/>
  <c r="R28" i="6" s="1"/>
  <c r="U17" i="2"/>
  <c r="V17" i="2"/>
  <c r="V32" i="2"/>
  <c r="Q16" i="2"/>
  <c r="R16" i="2" s="1"/>
  <c r="I28" i="2"/>
  <c r="I25" i="2" s="1"/>
  <c r="J25" i="2" s="1"/>
  <c r="V33" i="2"/>
  <c r="V21" i="2"/>
  <c r="U27" i="2"/>
  <c r="P28" i="2"/>
  <c r="Q28" i="2" s="1"/>
  <c r="R28" i="2" s="1"/>
  <c r="U26" i="2"/>
  <c r="U18" i="2"/>
  <c r="X18" i="2" s="1"/>
  <c r="Q23" i="2"/>
  <c r="J22" i="7"/>
  <c r="J18" i="7"/>
  <c r="U18" i="7"/>
  <c r="T18" i="7"/>
  <c r="W18" i="7" s="1"/>
  <c r="U15" i="6"/>
  <c r="X15" i="6" s="1"/>
  <c r="R22" i="6"/>
  <c r="V24" i="6" s="1"/>
  <c r="K22" i="6"/>
  <c r="P19" i="2"/>
  <c r="Q19" i="2" s="1"/>
  <c r="I22" i="2"/>
  <c r="J22" i="2" s="1"/>
  <c r="J29" i="2"/>
  <c r="J20" i="2"/>
  <c r="J24" i="1"/>
  <c r="J25" i="1"/>
  <c r="J26" i="1"/>
  <c r="J27" i="1"/>
  <c r="J28" i="1"/>
  <c r="J29" i="1"/>
  <c r="J30" i="1"/>
  <c r="J23" i="1"/>
  <c r="J20" i="1"/>
  <c r="J21" i="1"/>
  <c r="J19" i="1"/>
  <c r="J17" i="1"/>
  <c r="J16" i="1"/>
  <c r="O17" i="1"/>
  <c r="P17" i="1" s="1"/>
  <c r="O19" i="1"/>
  <c r="P19" i="1" s="1"/>
  <c r="O20" i="1"/>
  <c r="P20" i="1" s="1"/>
  <c r="O21" i="1"/>
  <c r="P21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16" i="1"/>
  <c r="H17" i="1"/>
  <c r="I17" i="1" s="1"/>
  <c r="H19" i="1"/>
  <c r="I19" i="1" s="1"/>
  <c r="H20" i="1"/>
  <c r="I20" i="1" s="1"/>
  <c r="H21" i="1"/>
  <c r="I21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16" i="1"/>
  <c r="I16" i="1" s="1"/>
  <c r="Q22" i="7" l="1"/>
  <c r="T27" i="7" s="1"/>
  <c r="W27" i="7" s="1"/>
  <c r="U18" i="6"/>
  <c r="J28" i="2"/>
  <c r="K28" i="2" s="1"/>
  <c r="K25" i="2" s="1"/>
  <c r="V25" i="2" s="1"/>
  <c r="X26" i="2"/>
  <c r="V16" i="6"/>
  <c r="X16" i="6" s="1"/>
  <c r="X18" i="6"/>
  <c r="U19" i="7"/>
  <c r="X35" i="2"/>
  <c r="X27" i="2"/>
  <c r="U31" i="6"/>
  <c r="V30" i="6"/>
  <c r="U33" i="6"/>
  <c r="U35" i="6"/>
  <c r="U30" i="6"/>
  <c r="V35" i="6"/>
  <c r="X35" i="6" s="1"/>
  <c r="V29" i="6"/>
  <c r="U29" i="6"/>
  <c r="V32" i="6"/>
  <c r="U34" i="6"/>
  <c r="X34" i="6" s="1"/>
  <c r="V31" i="6"/>
  <c r="V33" i="6"/>
  <c r="U32" i="6"/>
  <c r="X32" i="6" s="1"/>
  <c r="V34" i="6"/>
  <c r="U15" i="7"/>
  <c r="T16" i="7"/>
  <c r="U16" i="7"/>
  <c r="U17" i="7"/>
  <c r="T17" i="7"/>
  <c r="U28" i="1"/>
  <c r="T28" i="1"/>
  <c r="W28" i="1" s="1"/>
  <c r="T19" i="1"/>
  <c r="U19" i="1"/>
  <c r="I25" i="6"/>
  <c r="J25" i="6" s="1"/>
  <c r="K25" i="6" s="1"/>
  <c r="T27" i="1"/>
  <c r="U27" i="1"/>
  <c r="T17" i="1"/>
  <c r="U17" i="1"/>
  <c r="X32" i="2"/>
  <c r="U24" i="6"/>
  <c r="X24" i="6" s="1"/>
  <c r="T30" i="1"/>
  <c r="U30" i="1"/>
  <c r="T21" i="1"/>
  <c r="U21" i="1"/>
  <c r="T29" i="1"/>
  <c r="U29" i="1"/>
  <c r="T25" i="1"/>
  <c r="U25" i="1"/>
  <c r="U20" i="1"/>
  <c r="T20" i="1"/>
  <c r="W20" i="1" s="1"/>
  <c r="R19" i="6"/>
  <c r="T15" i="7"/>
  <c r="U23" i="6"/>
  <c r="X23" i="6" s="1"/>
  <c r="T25" i="7"/>
  <c r="U28" i="7"/>
  <c r="U21" i="7"/>
  <c r="W21" i="7" s="1"/>
  <c r="U27" i="7"/>
  <c r="V23" i="6"/>
  <c r="U24" i="1"/>
  <c r="T24" i="1"/>
  <c r="X21" i="2"/>
  <c r="U16" i="1"/>
  <c r="T23" i="1"/>
  <c r="U23" i="1"/>
  <c r="K28" i="6"/>
  <c r="P25" i="6"/>
  <c r="Q25" i="6" s="1"/>
  <c r="R25" i="6" s="1"/>
  <c r="V22" i="6"/>
  <c r="U26" i="1"/>
  <c r="T26" i="1"/>
  <c r="X17" i="2"/>
  <c r="X33" i="2"/>
  <c r="T23" i="7"/>
  <c r="W19" i="7"/>
  <c r="X31" i="2"/>
  <c r="U24" i="7"/>
  <c r="T28" i="7"/>
  <c r="W28" i="7" s="1"/>
  <c r="X27" i="6"/>
  <c r="R15" i="2"/>
  <c r="V16" i="2"/>
  <c r="K22" i="2"/>
  <c r="P25" i="2"/>
  <c r="Q25" i="2" s="1"/>
  <c r="R25" i="2" s="1"/>
  <c r="U23" i="2"/>
  <c r="X23" i="2" s="1"/>
  <c r="R22" i="2"/>
  <c r="R19" i="2" s="1"/>
  <c r="U16" i="2"/>
  <c r="X16" i="2" s="1"/>
  <c r="V20" i="2"/>
  <c r="U20" i="2"/>
  <c r="X20" i="2" s="1"/>
  <c r="U29" i="2"/>
  <c r="V29" i="2"/>
  <c r="K19" i="6"/>
  <c r="I19" i="2"/>
  <c r="J19" i="2" s="1"/>
  <c r="O15" i="1"/>
  <c r="P15" i="1" s="1"/>
  <c r="P16" i="1"/>
  <c r="T16" i="1" s="1"/>
  <c r="W16" i="1" s="1"/>
  <c r="H22" i="1"/>
  <c r="O18" i="1"/>
  <c r="P18" i="1" s="1"/>
  <c r="Q18" i="1" s="1"/>
  <c r="H18" i="1"/>
  <c r="O22" i="1"/>
  <c r="P22" i="1" s="1"/>
  <c r="Q22" i="1" s="1"/>
  <c r="W17" i="7" l="1"/>
  <c r="X31" i="6"/>
  <c r="U28" i="2"/>
  <c r="W24" i="1"/>
  <c r="U30" i="7"/>
  <c r="T24" i="7"/>
  <c r="W24" i="7" s="1"/>
  <c r="U23" i="7"/>
  <c r="W23" i="7" s="1"/>
  <c r="T26" i="7"/>
  <c r="W26" i="7" s="1"/>
  <c r="U22" i="7"/>
  <c r="U13" i="7" s="1"/>
  <c r="U26" i="7"/>
  <c r="T30" i="7"/>
  <c r="W30" i="7" s="1"/>
  <c r="U29" i="7"/>
  <c r="T29" i="7"/>
  <c r="W19" i="1"/>
  <c r="U25" i="7"/>
  <c r="W25" i="7" s="1"/>
  <c r="W27" i="1"/>
  <c r="T22" i="7"/>
  <c r="U25" i="6"/>
  <c r="V26" i="6"/>
  <c r="U26" i="6"/>
  <c r="U28" i="6"/>
  <c r="X29" i="2"/>
  <c r="V22" i="2"/>
  <c r="W30" i="1"/>
  <c r="W26" i="1"/>
  <c r="W23" i="1"/>
  <c r="V28" i="6"/>
  <c r="U19" i="6"/>
  <c r="V20" i="6"/>
  <c r="U22" i="6"/>
  <c r="X22" i="6" s="1"/>
  <c r="W25" i="1"/>
  <c r="W21" i="1"/>
  <c r="U20" i="6"/>
  <c r="X20" i="6" s="1"/>
  <c r="W16" i="7"/>
  <c r="X33" i="6"/>
  <c r="X29" i="6"/>
  <c r="V19" i="6"/>
  <c r="W29" i="1"/>
  <c r="U22" i="2"/>
  <c r="W15" i="7"/>
  <c r="W17" i="1"/>
  <c r="V25" i="6"/>
  <c r="X30" i="6"/>
  <c r="V28" i="2"/>
  <c r="X28" i="2" s="1"/>
  <c r="U19" i="2"/>
  <c r="K19" i="2"/>
  <c r="V19" i="2" s="1"/>
  <c r="V15" i="2"/>
  <c r="U15" i="2"/>
  <c r="U25" i="2"/>
  <c r="X25" i="2" s="1"/>
  <c r="Q15" i="1"/>
  <c r="U15" i="1" s="1"/>
  <c r="I18" i="1"/>
  <c r="I22" i="1"/>
  <c r="W22" i="7" l="1"/>
  <c r="V13" i="6"/>
  <c r="X25" i="6"/>
  <c r="W29" i="7"/>
  <c r="T13" i="7"/>
  <c r="X22" i="2"/>
  <c r="X19" i="2"/>
  <c r="J22" i="1"/>
  <c r="U22" i="1" s="1"/>
  <c r="T22" i="1"/>
  <c r="X15" i="2"/>
  <c r="T15" i="1"/>
  <c r="W15" i="1" s="1"/>
  <c r="X19" i="6"/>
  <c r="U13" i="6"/>
  <c r="X26" i="6"/>
  <c r="J18" i="1"/>
  <c r="U18" i="1" s="1"/>
  <c r="T18" i="1"/>
  <c r="X28" i="6"/>
  <c r="U13" i="2"/>
  <c r="V13" i="2"/>
  <c r="U13" i="1" l="1"/>
  <c r="W22" i="1"/>
  <c r="T13" i="1"/>
  <c r="W18" i="1"/>
</calcChain>
</file>

<file path=xl/sharedStrings.xml><?xml version="1.0" encoding="utf-8"?>
<sst xmlns="http://schemas.openxmlformats.org/spreadsheetml/2006/main" count="482" uniqueCount="86">
  <si>
    <t>Performance Attribution</t>
  </si>
  <si>
    <t>DTS_PORT vs. DTS_BENCH</t>
  </si>
  <si>
    <t>3/30/2016 to 3/31/2016</t>
  </si>
  <si>
    <t>U.S. Dollar</t>
  </si>
  <si>
    <t>Portfolio</t>
  </si>
  <si>
    <t>Port. Inputs</t>
  </si>
  <si>
    <t>Benchmark</t>
  </si>
  <si>
    <t>Bench. Inputs</t>
  </si>
  <si>
    <t>Effects</t>
  </si>
  <si>
    <t>Port.</t>
  </si>
  <si>
    <t>Bench.</t>
  </si>
  <si>
    <t>Beginning</t>
  </si>
  <si>
    <t>Ending</t>
  </si>
  <si>
    <t>Option</t>
  </si>
  <si>
    <t xml:space="preserve">**Port. </t>
  </si>
  <si>
    <t>**Port.</t>
  </si>
  <si>
    <t>Bench</t>
  </si>
  <si>
    <t xml:space="preserve">**Bench. </t>
  </si>
  <si>
    <t xml:space="preserve">**DTS </t>
  </si>
  <si>
    <t>Spread</t>
  </si>
  <si>
    <t>Adjusted</t>
  </si>
  <si>
    <t xml:space="preserve">Floored </t>
  </si>
  <si>
    <t>% Spread</t>
  </si>
  <si>
    <t>Floored</t>
  </si>
  <si>
    <t xml:space="preserve">% Spread </t>
  </si>
  <si>
    <t>Shift</t>
  </si>
  <si>
    <t>Twist</t>
  </si>
  <si>
    <t xml:space="preserve">Allocation </t>
  </si>
  <si>
    <t xml:space="preserve">Selection </t>
  </si>
  <si>
    <t>Allocation</t>
  </si>
  <si>
    <t>Selection</t>
  </si>
  <si>
    <t>Total</t>
  </si>
  <si>
    <t xml:space="preserve">     Symbol</t>
  </si>
  <si>
    <t>Class2</t>
  </si>
  <si>
    <t>Weight</t>
  </si>
  <si>
    <t>Duration</t>
  </si>
  <si>
    <t>DTS</t>
  </si>
  <si>
    <t>Change</t>
  </si>
  <si>
    <t>Effect</t>
  </si>
  <si>
    <t>CMBS</t>
  </si>
  <si>
    <t>31398R7H</t>
  </si>
  <si>
    <t>Fannie Mae Multifamily Remic Trust 2010-m4 @na @na</t>
  </si>
  <si>
    <t>3137BDCW</t>
  </si>
  <si>
    <t>Federal Home Loan Mortgage Corporation 3.303% 25-jul-2024</t>
  </si>
  <si>
    <t>Financial Institutions</t>
  </si>
  <si>
    <t>238058</t>
  </si>
  <si>
    <t>Goldman Sachs Capital I 6.345% 15-feb-2034</t>
  </si>
  <si>
    <t>527288BF</t>
  </si>
  <si>
    <t>Leucadia National Corporation 6.625% 23-oct-2043</t>
  </si>
  <si>
    <t>527288BE</t>
  </si>
  <si>
    <t>Leucadia National Corporation 5.5% 18-oct-2023</t>
  </si>
  <si>
    <t>Industrial</t>
  </si>
  <si>
    <t>747262AH</t>
  </si>
  <si>
    <t>Qvc, Inc. 5.125% 02-jul-2022</t>
  </si>
  <si>
    <t>B156W3</t>
  </si>
  <si>
    <t>Embarq Corp. 7.995% 01-jun-2036</t>
  </si>
  <si>
    <t>747262AQ</t>
  </si>
  <si>
    <t>Qvc, Inc. 3.125% 01-apr-2019</t>
  </si>
  <si>
    <t>747262AW</t>
  </si>
  <si>
    <t>Qvc, Inc. 5.45% 15-aug-2034</t>
  </si>
  <si>
    <t>747262AK</t>
  </si>
  <si>
    <t>Qvc, Inc. 4.375% 15-mar-2023</t>
  </si>
  <si>
    <t>747262AM</t>
  </si>
  <si>
    <t>Qvc, Inc. 5.95% 15-mar-2043</t>
  </si>
  <si>
    <t>747262AU</t>
  </si>
  <si>
    <t>Qvc, Inc. 4.45% 15-feb-2025</t>
  </si>
  <si>
    <t>747262AS</t>
  </si>
  <si>
    <t>Qvc, Inc. 4.85% 01-apr-2024</t>
  </si>
  <si>
    <t>Holdings Data As Of</t>
  </si>
  <si>
    <t xml:space="preserve">   DTS_PORT 2/29/2016 through 2/29/2016</t>
  </si>
  <si>
    <t xml:space="preserve">   DTS_BENCH 12/31/2015 through 12/31/2015</t>
  </si>
  <si>
    <t xml:space="preserve">(weighted </t>
  </si>
  <si>
    <t>by COL I)</t>
  </si>
  <si>
    <t>by COL P)</t>
  </si>
  <si>
    <t>Contr.</t>
  </si>
  <si>
    <t>Agency CMBS</t>
  </si>
  <si>
    <t>Banking</t>
  </si>
  <si>
    <t>Brokerage/Asset Managers/Exchanges</t>
  </si>
  <si>
    <t>Communications</t>
  </si>
  <si>
    <t>Consumer Cyclical</t>
  </si>
  <si>
    <t>to Port.</t>
  </si>
  <si>
    <t>to Bench.</t>
  </si>
  <si>
    <t>COL V -</t>
  </si>
  <si>
    <t>COL W -</t>
  </si>
  <si>
    <t>COLU+COLV</t>
  </si>
  <si>
    <t>COLT+COLU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</si>
</sst>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000"/>
    <numFmt numFmtId="166" formatCode="#,##0.00000"/>
  </numFmts>
  <fonts count="12" x14ac:knownFonts="1"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14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indexed="18"/>
      <name val="Arial"/>
      <family val="2"/>
    </font>
    <font>
      <b/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3" fillId="2" borderId="0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>
      <alignment horizontal="left"/>
    </xf>
    <xf numFmtId="3" fontId="4" fillId="2" borderId="0" xfId="0" applyNumberFormat="1" applyFont="1" applyFill="1" applyBorder="1" applyAlignment="1" applyProtection="1">
      <alignment horizontal="left"/>
    </xf>
    <xf numFmtId="3" fontId="4" fillId="2" borderId="0" xfId="0" applyNumberFormat="1" applyFont="1" applyFill="1" applyBorder="1" applyAlignment="1" applyProtection="1">
      <alignment horizontal="left" vertical="center"/>
    </xf>
    <xf numFmtId="165" fontId="3" fillId="2" borderId="1" xfId="0" applyNumberFormat="1" applyFont="1" applyFill="1" applyBorder="1" applyAlignment="1" applyProtection="1">
      <alignment horizontal="right"/>
    </xf>
    <xf numFmtId="3" fontId="3" fillId="2" borderId="2" xfId="0" applyNumberFormat="1" applyFont="1" applyFill="1" applyBorder="1" applyAlignment="1" applyProtection="1">
      <alignment horizontal="right"/>
    </xf>
    <xf numFmtId="4" fontId="3" fillId="2" borderId="1" xfId="0" applyNumberFormat="1" applyFont="1" applyFill="1" applyBorder="1" applyAlignment="1" applyProtection="1">
      <alignment horizontal="right"/>
    </xf>
    <xf numFmtId="4" fontId="4" fillId="2" borderId="0" xfId="0" applyNumberFormat="1" applyFont="1" applyFill="1" applyBorder="1" applyAlignment="1" applyProtection="1">
      <alignment horizontal="right"/>
    </xf>
    <xf numFmtId="4" fontId="3" fillId="2" borderId="2" xfId="0" applyNumberFormat="1" applyFont="1" applyFill="1" applyBorder="1" applyAlignment="1" applyProtection="1">
      <alignment horizontal="right"/>
    </xf>
    <xf numFmtId="4" fontId="4" fillId="2" borderId="0" xfId="0" applyNumberFormat="1" applyFont="1" applyFill="1" applyBorder="1" applyAlignment="1" applyProtection="1">
      <alignment horizontal="left"/>
    </xf>
    <xf numFmtId="2" fontId="3" fillId="2" borderId="0" xfId="0" applyNumberFormat="1" applyFont="1" applyFill="1" applyBorder="1" applyAlignment="1" applyProtection="1">
      <alignment horizontal="left"/>
    </xf>
    <xf numFmtId="3" fontId="3" fillId="2" borderId="0" xfId="0" applyNumberFormat="1" applyFont="1" applyFill="1" applyBorder="1" applyAlignment="1" applyProtection="1">
      <alignment horizontal="right"/>
    </xf>
    <xf numFmtId="4" fontId="3" fillId="2" borderId="0" xfId="0" applyNumberFormat="1" applyFont="1" applyFill="1" applyBorder="1" applyAlignment="1" applyProtection="1">
      <alignment horizontal="right"/>
    </xf>
    <xf numFmtId="2" fontId="3" fillId="2" borderId="0" xfId="0" applyNumberFormat="1" applyFont="1" applyFill="1" applyBorder="1" applyAlignment="1" applyProtection="1">
      <alignment horizontal="left" vertical="center"/>
    </xf>
    <xf numFmtId="3" fontId="3" fillId="2" borderId="0" xfId="0" applyNumberFormat="1" applyFont="1" applyFill="1" applyBorder="1" applyAlignment="1" applyProtection="1">
      <alignment horizontal="left" vertical="center"/>
    </xf>
    <xf numFmtId="2" fontId="4" fillId="2" borderId="0" xfId="0" applyNumberFormat="1" applyFont="1" applyFill="1" applyBorder="1" applyAlignment="1" applyProtection="1">
      <alignment horizontal="left"/>
    </xf>
    <xf numFmtId="165" fontId="4" fillId="2" borderId="1" xfId="0" applyNumberFormat="1" applyFont="1" applyFill="1" applyBorder="1" applyAlignment="1" applyProtection="1">
      <alignment horizontal="right"/>
    </xf>
    <xf numFmtId="3" fontId="4" fillId="2" borderId="0" xfId="0" applyNumberFormat="1" applyFont="1" applyFill="1" applyBorder="1" applyAlignment="1" applyProtection="1">
      <alignment horizontal="right"/>
    </xf>
    <xf numFmtId="3" fontId="4" fillId="2" borderId="2" xfId="0" applyNumberFormat="1" applyFont="1" applyFill="1" applyBorder="1" applyAlignment="1" applyProtection="1">
      <alignment horizontal="right"/>
    </xf>
    <xf numFmtId="4" fontId="4" fillId="2" borderId="1" xfId="0" applyNumberFormat="1" applyFont="1" applyFill="1" applyBorder="1" applyAlignment="1" applyProtection="1">
      <alignment horizontal="right"/>
    </xf>
    <xf numFmtId="4" fontId="4" fillId="2" borderId="2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Alignment="1" applyProtection="1">
      <alignment horizontal="right"/>
    </xf>
    <xf numFmtId="2" fontId="5" fillId="2" borderId="0" xfId="0" applyNumberFormat="1" applyFont="1" applyFill="1" applyBorder="1" applyAlignment="1" applyProtection="1">
      <alignment horizontal="left"/>
    </xf>
    <xf numFmtId="3" fontId="5" fillId="2" borderId="0" xfId="0" applyNumberFormat="1" applyFont="1" applyFill="1" applyBorder="1" applyAlignment="1" applyProtection="1">
      <alignment horizontal="left"/>
    </xf>
    <xf numFmtId="165" fontId="5" fillId="2" borderId="1" xfId="0" applyNumberFormat="1" applyFont="1" applyFill="1" applyBorder="1" applyAlignment="1" applyProtection="1">
      <alignment horizontal="right"/>
    </xf>
    <xf numFmtId="4" fontId="5" fillId="2" borderId="0" xfId="0" applyNumberFormat="1" applyFont="1" applyFill="1" applyBorder="1" applyAlignment="1" applyProtection="1">
      <alignment horizontal="right"/>
    </xf>
    <xf numFmtId="3" fontId="5" fillId="2" borderId="0" xfId="0" applyNumberFormat="1" applyFont="1" applyFill="1" applyBorder="1" applyAlignment="1" applyProtection="1">
      <alignment horizontal="right"/>
    </xf>
    <xf numFmtId="3" fontId="5" fillId="2" borderId="2" xfId="0" applyNumberFormat="1" applyFont="1" applyFill="1" applyBorder="1" applyAlignment="1" applyProtection="1">
      <alignment horizontal="right"/>
    </xf>
    <xf numFmtId="4" fontId="5" fillId="2" borderId="1" xfId="0" applyNumberFormat="1" applyFont="1" applyFill="1" applyBorder="1" applyAlignment="1" applyProtection="1">
      <alignment horizontal="right"/>
    </xf>
    <xf numFmtId="4" fontId="5" fillId="2" borderId="2" xfId="0" applyNumberFormat="1" applyFont="1" applyFill="1" applyBorder="1" applyAlignment="1" applyProtection="1">
      <alignment horizontal="right"/>
    </xf>
    <xf numFmtId="2" fontId="3" fillId="3" borderId="0" xfId="0" applyNumberFormat="1" applyFont="1" applyFill="1" applyBorder="1" applyAlignment="1" applyProtection="1">
      <alignment horizontal="left"/>
    </xf>
    <xf numFmtId="3" fontId="3" fillId="3" borderId="0" xfId="0" applyNumberFormat="1" applyFont="1" applyFill="1" applyBorder="1" applyAlignment="1" applyProtection="1">
      <alignment horizontal="right"/>
    </xf>
    <xf numFmtId="165" fontId="3" fillId="3" borderId="1" xfId="0" applyNumberFormat="1" applyFont="1" applyFill="1" applyBorder="1" applyAlignment="1" applyProtection="1">
      <alignment horizontal="right"/>
    </xf>
    <xf numFmtId="4" fontId="3" fillId="3" borderId="0" xfId="0" applyNumberFormat="1" applyFont="1" applyFill="1" applyBorder="1" applyAlignment="1" applyProtection="1">
      <alignment horizontal="right"/>
    </xf>
    <xf numFmtId="3" fontId="3" fillId="3" borderId="2" xfId="0" applyNumberFormat="1" applyFont="1" applyFill="1" applyBorder="1" applyAlignment="1" applyProtection="1">
      <alignment horizontal="right"/>
    </xf>
    <xf numFmtId="4" fontId="3" fillId="3" borderId="1" xfId="0" applyNumberFormat="1" applyFont="1" applyFill="1" applyBorder="1" applyAlignment="1" applyProtection="1">
      <alignment horizontal="right"/>
    </xf>
    <xf numFmtId="4" fontId="3" fillId="3" borderId="2" xfId="0" applyNumberFormat="1" applyFont="1" applyFill="1" applyBorder="1" applyAlignment="1" applyProtection="1">
      <alignment horizontal="right"/>
    </xf>
    <xf numFmtId="3" fontId="7" fillId="2" borderId="0" xfId="0" applyNumberFormat="1" applyFont="1" applyFill="1" applyBorder="1" applyAlignment="1" applyProtection="1">
      <alignment horizontal="left"/>
    </xf>
    <xf numFmtId="0" fontId="2" fillId="4" borderId="0" xfId="0" applyNumberFormat="1" applyFont="1" applyFill="1" applyBorder="1" applyAlignment="1" applyProtection="1"/>
    <xf numFmtId="4" fontId="2" fillId="4" borderId="1" xfId="0" applyNumberFormat="1" applyFont="1" applyFill="1" applyBorder="1" applyAlignment="1" applyProtection="1">
      <alignment horizontal="right"/>
    </xf>
    <xf numFmtId="4" fontId="8" fillId="4" borderId="0" xfId="0" applyNumberFormat="1" applyFont="1" applyFill="1" applyBorder="1" applyAlignment="1" applyProtection="1">
      <alignment horizontal="right"/>
    </xf>
    <xf numFmtId="4" fontId="2" fillId="4" borderId="2" xfId="0" applyNumberFormat="1" applyFont="1" applyFill="1" applyBorder="1" applyAlignment="1" applyProtection="1">
      <alignment horizontal="right"/>
    </xf>
    <xf numFmtId="4" fontId="2" fillId="4" borderId="0" xfId="0" applyNumberFormat="1" applyFont="1" applyFill="1" applyBorder="1" applyAlignment="1" applyProtection="1">
      <alignment horizontal="right"/>
    </xf>
    <xf numFmtId="4" fontId="8" fillId="4" borderId="1" xfId="0" applyNumberFormat="1" applyFont="1" applyFill="1" applyBorder="1" applyAlignment="1" applyProtection="1">
      <alignment horizontal="right"/>
    </xf>
    <xf numFmtId="4" fontId="8" fillId="4" borderId="2" xfId="0" applyNumberFormat="1" applyFont="1" applyFill="1" applyBorder="1" applyAlignment="1" applyProtection="1">
      <alignment horizontal="right"/>
    </xf>
    <xf numFmtId="0" fontId="2" fillId="4" borderId="0" xfId="0" applyFont="1" applyFill="1"/>
    <xf numFmtId="0" fontId="3" fillId="4" borderId="0" xfId="0" applyNumberFormat="1" applyFont="1" applyFill="1" applyBorder="1" applyAlignment="1" applyProtection="1"/>
    <xf numFmtId="4" fontId="3" fillId="4" borderId="1" xfId="0" applyNumberFormat="1" applyFont="1" applyFill="1" applyBorder="1" applyAlignment="1" applyProtection="1">
      <alignment horizontal="right"/>
    </xf>
    <xf numFmtId="4" fontId="4" fillId="4" borderId="0" xfId="0" applyNumberFormat="1" applyFont="1" applyFill="1" applyBorder="1" applyAlignment="1" applyProtection="1">
      <alignment horizontal="right"/>
    </xf>
    <xf numFmtId="4" fontId="3" fillId="4" borderId="0" xfId="0" applyNumberFormat="1" applyFont="1" applyFill="1" applyBorder="1" applyAlignment="1" applyProtection="1">
      <alignment horizontal="right"/>
    </xf>
    <xf numFmtId="4" fontId="4" fillId="4" borderId="1" xfId="0" applyNumberFormat="1" applyFont="1" applyFill="1" applyBorder="1" applyAlignment="1" applyProtection="1">
      <alignment horizontal="right"/>
    </xf>
    <xf numFmtId="0" fontId="0" fillId="4" borderId="0" xfId="0" applyFill="1"/>
    <xf numFmtId="4" fontId="3" fillId="4" borderId="3" xfId="0" applyNumberFormat="1" applyFont="1" applyFill="1" applyBorder="1" applyAlignment="1" applyProtection="1">
      <alignment horizontal="right"/>
    </xf>
    <xf numFmtId="4" fontId="4" fillId="4" borderId="3" xfId="0" applyNumberFormat="1" applyFont="1" applyFill="1" applyBorder="1" applyAlignment="1" applyProtection="1">
      <alignment horizontal="right"/>
    </xf>
    <xf numFmtId="0" fontId="0" fillId="4" borderId="0" xfId="0" applyFill="1" applyBorder="1"/>
    <xf numFmtId="0" fontId="3" fillId="4" borderId="3" xfId="0" applyNumberFormat="1" applyFont="1" applyFill="1" applyBorder="1" applyAlignment="1" applyProtection="1"/>
    <xf numFmtId="0" fontId="0" fillId="4" borderId="0" xfId="0" applyFont="1" applyFill="1"/>
    <xf numFmtId="164" fontId="2" fillId="4" borderId="0" xfId="0" applyNumberFormat="1" applyFont="1" applyFill="1" applyBorder="1" applyAlignment="1" applyProtection="1">
      <alignment horizontal="right"/>
    </xf>
    <xf numFmtId="0" fontId="8" fillId="4" borderId="0" xfId="0" applyNumberFormat="1" applyFont="1" applyFill="1" applyBorder="1" applyAlignment="1" applyProtection="1"/>
    <xf numFmtId="164" fontId="8" fillId="4" borderId="0" xfId="0" applyNumberFormat="1" applyFont="1" applyFill="1" applyBorder="1" applyAlignment="1" applyProtection="1">
      <alignment horizontal="right"/>
    </xf>
    <xf numFmtId="0" fontId="2" fillId="4" borderId="0" xfId="0" applyFont="1" applyFill="1" applyAlignment="1">
      <alignment horizontal="right"/>
    </xf>
    <xf numFmtId="4" fontId="2" fillId="0" borderId="1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4" fontId="2" fillId="0" borderId="2" xfId="0" applyNumberFormat="1" applyFont="1" applyFill="1" applyBorder="1" applyAlignment="1" applyProtection="1">
      <alignment horizontal="right"/>
    </xf>
    <xf numFmtId="4" fontId="3" fillId="0" borderId="1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/>
    <xf numFmtId="3" fontId="3" fillId="0" borderId="2" xfId="0" applyNumberFormat="1" applyFont="1" applyFill="1" applyBorder="1" applyAlignment="1" applyProtection="1">
      <alignment horizontal="right"/>
    </xf>
    <xf numFmtId="4" fontId="3" fillId="0" borderId="0" xfId="0" applyNumberFormat="1" applyFont="1" applyFill="1" applyBorder="1" applyAlignment="1" applyProtection="1">
      <alignment horizontal="right"/>
    </xf>
    <xf numFmtId="0" fontId="3" fillId="0" borderId="3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2" fillId="0" borderId="0" xfId="0" applyFont="1" applyFill="1"/>
    <xf numFmtId="0" fontId="0" fillId="0" borderId="0" xfId="0" applyFill="1"/>
    <xf numFmtId="0" fontId="0" fillId="0" borderId="0" xfId="0" applyFill="1" applyBorder="1"/>
    <xf numFmtId="0" fontId="8" fillId="0" borderId="0" xfId="0" applyFont="1" applyFill="1"/>
    <xf numFmtId="2" fontId="10" fillId="2" borderId="0" xfId="0" applyNumberFormat="1" applyFont="1" applyFill="1" applyBorder="1" applyAlignment="1" applyProtection="1">
      <alignment horizontal="left"/>
    </xf>
    <xf numFmtId="3" fontId="10" fillId="2" borderId="0" xfId="0" applyNumberFormat="1" applyFont="1" applyFill="1" applyBorder="1" applyAlignment="1" applyProtection="1">
      <alignment horizontal="right"/>
    </xf>
    <xf numFmtId="3" fontId="10" fillId="2" borderId="0" xfId="0" applyNumberFormat="1" applyFont="1" applyFill="1" applyBorder="1" applyAlignment="1" applyProtection="1">
      <alignment horizontal="left"/>
    </xf>
    <xf numFmtId="4" fontId="10" fillId="2" borderId="1" xfId="0" applyNumberFormat="1" applyFont="1" applyFill="1" applyBorder="1" applyAlignment="1" applyProtection="1">
      <alignment horizontal="right"/>
    </xf>
    <xf numFmtId="4" fontId="10" fillId="2" borderId="0" xfId="0" applyNumberFormat="1" applyFont="1" applyFill="1" applyBorder="1" applyAlignment="1" applyProtection="1">
      <alignment horizontal="right"/>
    </xf>
    <xf numFmtId="3" fontId="10" fillId="2" borderId="2" xfId="0" applyNumberFormat="1" applyFont="1" applyFill="1" applyBorder="1" applyAlignment="1" applyProtection="1">
      <alignment horizontal="right"/>
    </xf>
    <xf numFmtId="4" fontId="10" fillId="2" borderId="2" xfId="0" applyNumberFormat="1" applyFont="1" applyFill="1" applyBorder="1" applyAlignment="1" applyProtection="1">
      <alignment horizontal="right"/>
    </xf>
    <xf numFmtId="0" fontId="9" fillId="4" borderId="0" xfId="0" applyFont="1" applyFill="1"/>
    <xf numFmtId="4" fontId="11" fillId="4" borderId="1" xfId="0" applyNumberFormat="1" applyFont="1" applyFill="1" applyBorder="1" applyAlignment="1" applyProtection="1">
      <alignment horizontal="right"/>
    </xf>
    <xf numFmtId="4" fontId="11" fillId="4" borderId="0" xfId="0" applyNumberFormat="1" applyFont="1" applyFill="1" applyBorder="1" applyAlignment="1" applyProtection="1">
      <alignment horizontal="right"/>
    </xf>
    <xf numFmtId="4" fontId="11" fillId="4" borderId="2" xfId="0" applyNumberFormat="1" applyFont="1" applyFill="1" applyBorder="1" applyAlignment="1" applyProtection="1">
      <alignment horizontal="right"/>
    </xf>
    <xf numFmtId="0" fontId="11" fillId="4" borderId="0" xfId="0" applyFont="1" applyFill="1"/>
    <xf numFmtId="164" fontId="11" fillId="4" borderId="0" xfId="0" applyNumberFormat="1" applyFont="1" applyFill="1" applyBorder="1" applyAlignment="1" applyProtection="1">
      <alignment horizontal="right"/>
    </xf>
    <xf numFmtId="166" fontId="8" fillId="4" borderId="2" xfId="0" applyNumberFormat="1" applyFont="1" applyFill="1" applyBorder="1" applyAlignment="1" applyProtection="1">
      <alignment horizontal="right"/>
    </xf>
    <xf numFmtId="166" fontId="2" fillId="4" borderId="2" xfId="0" applyNumberFormat="1" applyFont="1" applyFill="1" applyBorder="1" applyAlignment="1" applyProtection="1">
      <alignment horizontal="right"/>
    </xf>
    <xf numFmtId="166" fontId="8" fillId="4" borderId="1" xfId="0" applyNumberFormat="1" applyFont="1" applyFill="1" applyBorder="1" applyAlignment="1" applyProtection="1">
      <alignment horizontal="right"/>
    </xf>
    <xf numFmtId="166" fontId="8" fillId="4" borderId="0" xfId="0" applyNumberFormat="1" applyFont="1" applyFill="1" applyBorder="1" applyAlignment="1" applyProtection="1">
      <alignment horizontal="right"/>
    </xf>
    <xf numFmtId="166" fontId="2" fillId="4" borderId="1" xfId="0" applyNumberFormat="1" applyFont="1" applyFill="1" applyBorder="1" applyAlignment="1" applyProtection="1">
      <alignment horizontal="right"/>
    </xf>
    <xf numFmtId="166" fontId="2" fillId="4" borderId="0" xfId="0" applyNumberFormat="1" applyFont="1" applyFill="1" applyBorder="1" applyAlignment="1" applyProtection="1">
      <alignment horizontal="right"/>
    </xf>
    <xf numFmtId="166" fontId="11" fillId="4" borderId="1" xfId="0" applyNumberFormat="1" applyFont="1" applyFill="1" applyBorder="1" applyAlignment="1" applyProtection="1">
      <alignment horizontal="right"/>
    </xf>
    <xf numFmtId="166" fontId="11" fillId="4" borderId="0" xfId="0" applyNumberFormat="1" applyFont="1" applyFill="1" applyBorder="1" applyAlignment="1" applyProtection="1">
      <alignment horizontal="right"/>
    </xf>
    <xf numFmtId="166" fontId="11" fillId="4" borderId="2" xfId="0" applyNumberFormat="1" applyFont="1" applyFill="1" applyBorder="1" applyAlignment="1" applyProtection="1">
      <alignment horizontal="right"/>
    </xf>
    <xf numFmtId="4" fontId="9" fillId="4" borderId="0" xfId="0" applyNumberFormat="1" applyFont="1" applyFill="1"/>
    <xf numFmtId="4" fontId="11" fillId="4" borderId="0" xfId="0" applyNumberFormat="1" applyFont="1" applyFill="1"/>
    <xf numFmtId="4" fontId="0" fillId="4" borderId="0" xfId="0" applyNumberFormat="1" applyFont="1" applyFill="1"/>
    <xf numFmtId="4" fontId="0" fillId="4" borderId="0" xfId="0" applyNumberFormat="1" applyFill="1"/>
    <xf numFmtId="4" fontId="8" fillId="4" borderId="0" xfId="0" applyNumberFormat="1" applyFont="1" applyFill="1" applyBorder="1" applyAlignment="1" applyProtection="1">
      <alignment horizontal="left"/>
    </xf>
    <xf numFmtId="164" fontId="2" fillId="4" borderId="0" xfId="0" applyNumberFormat="1" applyFont="1" applyFill="1" applyBorder="1" applyAlignment="1" applyProtection="1"/>
    <xf numFmtId="164" fontId="8" fillId="4" borderId="0" xfId="0" applyNumberFormat="1" applyFont="1" applyFill="1" applyBorder="1" applyAlignment="1" applyProtection="1">
      <alignment horizontal="left"/>
    </xf>
  </cellXfs>
  <cellStyles count="2">
    <cellStyle name="Hyperlink" xfId="1" builtinId="8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533400</xdr:colOff>
      <xdr:row>23</xdr:row>
      <xdr:rowOff>161924</xdr:rowOff>
    </xdr:from>
    <xdr:to>
      <xdr:col>22</xdr:col>
      <xdr:colOff>28575</xdr:colOff>
      <xdr:row>35</xdr:row>
      <xdr:rowOff>28575</xdr:rowOff>
    </xdr:to>
    <xdr:sp macro="" textlink="">
      <xdr:nvSpPr>
        <xdr:cNvPr id="2" name="Rectangle 1"/>
        <xdr:cNvSpPr/>
      </xdr:nvSpPr>
      <xdr:spPr>
        <a:xfrm>
          <a:off x="12458700" y="4000499"/>
          <a:ext cx="1266825" cy="1809751"/>
        </a:xfrm>
        <a:prstGeom prst="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447676</xdr:colOff>
      <xdr:row>35</xdr:row>
      <xdr:rowOff>95250</xdr:rowOff>
    </xdr:from>
    <xdr:to>
      <xdr:col>20</xdr:col>
      <xdr:colOff>381000</xdr:colOff>
      <xdr:row>40</xdr:row>
      <xdr:rowOff>9525</xdr:rowOff>
    </xdr:to>
    <xdr:cxnSp macro="">
      <xdr:nvCxnSpPr>
        <xdr:cNvPr id="4" name="Straight Arrow Connector 3"/>
        <xdr:cNvCxnSpPr/>
      </xdr:nvCxnSpPr>
      <xdr:spPr>
        <a:xfrm flipH="1">
          <a:off x="12372976" y="5876925"/>
          <a:ext cx="476249" cy="6096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40</xdr:row>
      <xdr:rowOff>47626</xdr:rowOff>
    </xdr:from>
    <xdr:to>
      <xdr:col>20</xdr:col>
      <xdr:colOff>342900</xdr:colOff>
      <xdr:row>45</xdr:row>
      <xdr:rowOff>57151</xdr:rowOff>
    </xdr:to>
    <xdr:sp macro="" textlink="">
      <xdr:nvSpPr>
        <xdr:cNvPr id="5" name="Rectangle 4"/>
        <xdr:cNvSpPr/>
      </xdr:nvSpPr>
      <xdr:spPr>
        <a:xfrm>
          <a:off x="11420475" y="6524626"/>
          <a:ext cx="1390650" cy="81915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Note that </a:t>
          </a:r>
        </a:p>
        <a:p>
          <a:pPr algn="ctr"/>
          <a:r>
            <a:rPr lang="en-US" sz="1100" b="1"/>
            <a:t>.052+0+-.095+.283</a:t>
          </a:r>
          <a:r>
            <a:rPr lang="en-US" sz="1100" b="1" baseline="0"/>
            <a:t> </a:t>
          </a:r>
        </a:p>
        <a:p>
          <a:pPr algn="ctr"/>
          <a:r>
            <a:rPr lang="en-US" sz="1100" b="1" baseline="0"/>
            <a:t>=</a:t>
          </a:r>
        </a:p>
        <a:p>
          <a:pPr algn="ctr"/>
          <a:r>
            <a:rPr lang="en-US" sz="1100" b="1" baseline="0"/>
            <a:t>-.030+.271</a:t>
          </a:r>
        </a:p>
        <a:p>
          <a:pPr algn="l"/>
          <a:endParaRPr lang="en-US" sz="1100" b="1"/>
        </a:p>
        <a:p>
          <a:pPr algn="l"/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5"/>
  <sheetViews>
    <sheetView workbookViewId="0">
      <selection activeCell="W12" sqref="W11:W12"/>
    </sheetView>
  </sheetViews>
  <sheetFormatPr defaultRowHeight="12.75" outlineLevelRow="1" x14ac:dyDescent="0.2"/>
  <cols>
    <col min="1" max="1" width="16.140625" customWidth="1"/>
    <col min="2" max="2" width="4.140625" customWidth="1"/>
    <col min="3" max="3" width="26.140625" customWidth="1"/>
    <col min="4" max="7" width="8.28515625" customWidth="1"/>
    <col min="8" max="9" width="8.28515625" style="71" customWidth="1"/>
    <col min="10" max="10" width="8.7109375" style="71" customWidth="1"/>
    <col min="11" max="15" width="8.28515625" style="72" customWidth="1"/>
    <col min="16" max="16" width="8.28515625" style="73" customWidth="1"/>
    <col min="17" max="17" width="11.42578125" style="73" customWidth="1"/>
    <col min="18" max="19" width="8.28515625" style="72" customWidth="1"/>
    <col min="20" max="20" width="10" style="74" customWidth="1"/>
    <col min="21" max="21" width="9.85546875" style="74" customWidth="1"/>
    <col min="22" max="22" width="8.28515625" customWidth="1"/>
    <col min="23" max="23" width="10.85546875" customWidth="1"/>
    <col min="24" max="26" width="8.28515625" customWidth="1"/>
  </cols>
  <sheetData>
    <row r="1" spans="1:26" ht="15" customHeight="1" x14ac:dyDescent="0.25">
      <c r="A1" s="1"/>
      <c r="B1" s="2" t="s">
        <v>0</v>
      </c>
      <c r="C1" s="1"/>
      <c r="D1" s="1"/>
      <c r="E1" s="1"/>
      <c r="F1" s="1"/>
      <c r="G1" s="1"/>
      <c r="H1" s="39"/>
      <c r="I1" s="39"/>
      <c r="J1" s="39"/>
      <c r="K1" s="1"/>
      <c r="L1" s="1"/>
      <c r="M1" s="1"/>
      <c r="N1" s="1"/>
      <c r="O1" s="47"/>
      <c r="P1" s="47"/>
      <c r="Q1" s="56"/>
      <c r="R1" s="1"/>
      <c r="S1" s="1"/>
      <c r="T1" s="59"/>
      <c r="U1" s="59"/>
      <c r="V1" s="1"/>
      <c r="W1" s="39"/>
      <c r="X1" s="1"/>
      <c r="Y1" s="1"/>
      <c r="Z1" s="1"/>
    </row>
    <row r="2" spans="1:26" x14ac:dyDescent="0.2">
      <c r="A2" s="1"/>
      <c r="B2" s="3" t="s">
        <v>1</v>
      </c>
      <c r="C2" s="1"/>
      <c r="D2" s="1"/>
      <c r="E2" s="1"/>
      <c r="F2" s="1"/>
      <c r="G2" s="1"/>
      <c r="H2" s="39"/>
      <c r="I2" s="39"/>
      <c r="J2" s="39"/>
      <c r="K2" s="1"/>
      <c r="L2" s="1"/>
      <c r="M2" s="1"/>
      <c r="N2" s="1"/>
      <c r="O2" s="47"/>
      <c r="P2" s="47"/>
      <c r="Q2" s="56"/>
      <c r="R2" s="1"/>
      <c r="S2" s="1"/>
      <c r="T2" s="59"/>
      <c r="U2" s="59"/>
      <c r="V2" s="1"/>
      <c r="W2" s="39"/>
      <c r="X2" s="1"/>
      <c r="Y2" s="1"/>
      <c r="Z2" s="1"/>
    </row>
    <row r="3" spans="1:26" x14ac:dyDescent="0.2">
      <c r="A3" s="1"/>
      <c r="B3" s="4" t="s">
        <v>2</v>
      </c>
      <c r="C3" s="1"/>
      <c r="D3" s="1"/>
      <c r="E3" s="1"/>
      <c r="F3" s="1"/>
      <c r="G3" s="1"/>
      <c r="H3" s="39"/>
      <c r="I3" s="39"/>
      <c r="J3" s="39"/>
      <c r="K3" s="1"/>
      <c r="L3" s="1"/>
      <c r="M3" s="1"/>
      <c r="N3" s="1"/>
      <c r="O3" s="47"/>
      <c r="P3" s="47"/>
      <c r="Q3" s="56"/>
      <c r="R3" s="1"/>
      <c r="S3" s="1"/>
      <c r="T3" s="59"/>
      <c r="U3" s="59"/>
      <c r="V3" s="1"/>
      <c r="W3" s="39"/>
      <c r="X3" s="1"/>
      <c r="Y3" s="1"/>
      <c r="Z3" s="1"/>
    </row>
    <row r="4" spans="1:26" x14ac:dyDescent="0.2">
      <c r="A4" s="1"/>
      <c r="B4" s="4" t="s">
        <v>3</v>
      </c>
      <c r="C4" s="1"/>
      <c r="D4" s="1"/>
      <c r="E4" s="1"/>
      <c r="F4" s="1"/>
      <c r="G4" s="1"/>
      <c r="H4" s="39"/>
      <c r="I4" s="39"/>
      <c r="J4" s="39"/>
      <c r="K4" s="1"/>
      <c r="L4" s="1"/>
      <c r="M4" s="1"/>
      <c r="N4" s="1"/>
      <c r="O4" s="47"/>
      <c r="P4" s="47"/>
      <c r="Q4" s="56"/>
      <c r="R4" s="1"/>
      <c r="S4" s="1"/>
      <c r="T4" s="59"/>
      <c r="U4" s="59"/>
      <c r="V4" s="1"/>
      <c r="W4" s="39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39"/>
      <c r="I5" s="39"/>
      <c r="J5" s="39"/>
      <c r="K5" s="1"/>
      <c r="L5" s="1"/>
      <c r="M5" s="1"/>
      <c r="N5" s="1"/>
      <c r="O5" s="47"/>
      <c r="P5" s="47"/>
      <c r="Q5" s="56"/>
      <c r="R5" s="1"/>
      <c r="S5" s="1"/>
      <c r="T5" s="59"/>
      <c r="U5" s="59"/>
      <c r="V5" s="1"/>
      <c r="W5" s="39"/>
      <c r="X5" s="1"/>
      <c r="Y5" s="1"/>
      <c r="Z5" s="1"/>
    </row>
    <row r="6" spans="1:26" x14ac:dyDescent="0.2">
      <c r="A6" s="1"/>
      <c r="B6" s="1"/>
      <c r="C6" s="1"/>
      <c r="D6" s="5"/>
      <c r="E6" s="1"/>
      <c r="F6" s="3" t="s">
        <v>4</v>
      </c>
      <c r="G6" s="6"/>
      <c r="H6" s="40"/>
      <c r="I6" s="41" t="s">
        <v>5</v>
      </c>
      <c r="J6" s="42"/>
      <c r="K6" s="7"/>
      <c r="L6" s="1"/>
      <c r="M6" s="3" t="s">
        <v>6</v>
      </c>
      <c r="N6" s="6"/>
      <c r="O6" s="48"/>
      <c r="P6" s="50"/>
      <c r="Q6" s="54" t="s">
        <v>7</v>
      </c>
      <c r="R6" s="13"/>
      <c r="S6" s="1"/>
      <c r="T6" s="59"/>
      <c r="U6" s="59"/>
      <c r="V6" s="10" t="s">
        <v>8</v>
      </c>
      <c r="W6" s="101"/>
      <c r="X6" s="1"/>
      <c r="Y6" s="1"/>
      <c r="Z6" s="9"/>
    </row>
    <row r="7" spans="1:26" x14ac:dyDescent="0.2">
      <c r="A7" s="1"/>
      <c r="B7" s="1"/>
      <c r="C7" s="1"/>
      <c r="D7" s="5"/>
      <c r="E7" s="1"/>
      <c r="F7" s="1"/>
      <c r="G7" s="6"/>
      <c r="H7" s="40"/>
      <c r="I7" s="39"/>
      <c r="J7" s="46"/>
      <c r="K7" s="7"/>
      <c r="L7" s="1"/>
      <c r="M7" s="1"/>
      <c r="N7" s="6"/>
      <c r="O7" s="48"/>
      <c r="P7" s="50"/>
      <c r="Q7" s="55"/>
      <c r="R7" s="13"/>
      <c r="S7" s="1"/>
      <c r="T7" s="59"/>
      <c r="U7" s="59"/>
      <c r="V7" s="1"/>
      <c r="W7" s="39"/>
      <c r="X7" s="1"/>
      <c r="Y7" s="1"/>
      <c r="Z7" s="9"/>
    </row>
    <row r="8" spans="1:26" x14ac:dyDescent="0.2">
      <c r="A8" s="11"/>
      <c r="B8" s="12"/>
      <c r="C8" s="11"/>
      <c r="D8" s="5"/>
      <c r="E8" s="13"/>
      <c r="F8" s="12" t="s">
        <v>9</v>
      </c>
      <c r="G8" s="6" t="s">
        <v>9</v>
      </c>
      <c r="H8" s="40"/>
      <c r="I8" s="43"/>
      <c r="J8" s="42" t="s">
        <v>15</v>
      </c>
      <c r="K8" s="7"/>
      <c r="L8" s="13"/>
      <c r="M8" s="12" t="s">
        <v>10</v>
      </c>
      <c r="N8" s="6" t="s">
        <v>10</v>
      </c>
      <c r="O8" s="48"/>
      <c r="P8" s="50"/>
      <c r="Q8" s="53" t="s">
        <v>17</v>
      </c>
      <c r="R8" s="13"/>
      <c r="S8" s="13"/>
      <c r="T8" s="60"/>
      <c r="U8" s="60"/>
      <c r="V8" s="13"/>
      <c r="W8" s="43"/>
      <c r="X8" s="13"/>
      <c r="Y8" s="13"/>
      <c r="Z8" s="9"/>
    </row>
    <row r="9" spans="1:26" x14ac:dyDescent="0.2">
      <c r="A9" s="11"/>
      <c r="B9" s="12"/>
      <c r="C9" s="11"/>
      <c r="D9" s="5"/>
      <c r="E9" s="13" t="s">
        <v>9</v>
      </c>
      <c r="F9" s="12" t="s">
        <v>11</v>
      </c>
      <c r="G9" s="6" t="s">
        <v>12</v>
      </c>
      <c r="H9" s="40"/>
      <c r="I9" s="43"/>
      <c r="J9" s="42" t="s">
        <v>22</v>
      </c>
      <c r="K9" s="7"/>
      <c r="L9" s="13" t="s">
        <v>10</v>
      </c>
      <c r="M9" s="12" t="s">
        <v>11</v>
      </c>
      <c r="N9" s="6" t="s">
        <v>12</v>
      </c>
      <c r="O9" s="48"/>
      <c r="P9" s="50"/>
      <c r="Q9" s="53" t="s">
        <v>24</v>
      </c>
      <c r="R9" s="13"/>
      <c r="S9" s="13"/>
      <c r="T9" s="60"/>
      <c r="U9" s="60"/>
      <c r="V9" s="13"/>
      <c r="W9" s="43"/>
      <c r="X9" s="13"/>
      <c r="Y9" s="13"/>
      <c r="Z9" s="9"/>
    </row>
    <row r="10" spans="1:26" x14ac:dyDescent="0.2">
      <c r="A10" s="11"/>
      <c r="B10" s="12"/>
      <c r="C10" s="11"/>
      <c r="D10" s="5" t="s">
        <v>9</v>
      </c>
      <c r="E10" s="13" t="s">
        <v>11</v>
      </c>
      <c r="F10" s="12" t="s">
        <v>13</v>
      </c>
      <c r="G10" s="6" t="s">
        <v>13</v>
      </c>
      <c r="H10" s="40" t="s">
        <v>14</v>
      </c>
      <c r="I10" s="43" t="s">
        <v>74</v>
      </c>
      <c r="J10" s="42" t="s">
        <v>37</v>
      </c>
      <c r="K10" s="7" t="s">
        <v>16</v>
      </c>
      <c r="L10" s="13" t="s">
        <v>11</v>
      </c>
      <c r="M10" s="12" t="s">
        <v>13</v>
      </c>
      <c r="N10" s="6" t="s">
        <v>13</v>
      </c>
      <c r="O10" s="48" t="s">
        <v>17</v>
      </c>
      <c r="P10" s="50" t="s">
        <v>74</v>
      </c>
      <c r="Q10" s="53" t="s">
        <v>37</v>
      </c>
      <c r="R10" s="13"/>
      <c r="S10" s="13"/>
      <c r="T10" s="60" t="s">
        <v>18</v>
      </c>
      <c r="U10" s="60" t="s">
        <v>18</v>
      </c>
      <c r="V10" s="13"/>
      <c r="W10" s="43"/>
      <c r="X10" s="13"/>
      <c r="Y10" s="13"/>
      <c r="Z10" s="9"/>
    </row>
    <row r="11" spans="1:26" x14ac:dyDescent="0.2">
      <c r="A11" s="11"/>
      <c r="B11" s="12"/>
      <c r="C11" s="11"/>
      <c r="D11" s="5" t="s">
        <v>11</v>
      </c>
      <c r="E11" s="13" t="s">
        <v>19</v>
      </c>
      <c r="F11" s="12" t="s">
        <v>20</v>
      </c>
      <c r="G11" s="6" t="s">
        <v>20</v>
      </c>
      <c r="H11" s="40" t="s">
        <v>21</v>
      </c>
      <c r="I11" s="43" t="s">
        <v>80</v>
      </c>
      <c r="J11" s="61" t="s">
        <v>71</v>
      </c>
      <c r="K11" s="7" t="s">
        <v>11</v>
      </c>
      <c r="L11" s="13" t="s">
        <v>19</v>
      </c>
      <c r="M11" s="12" t="s">
        <v>20</v>
      </c>
      <c r="N11" s="6" t="s">
        <v>20</v>
      </c>
      <c r="O11" s="48" t="s">
        <v>23</v>
      </c>
      <c r="P11" s="50" t="s">
        <v>81</v>
      </c>
      <c r="Q11" s="61" t="s">
        <v>71</v>
      </c>
      <c r="R11" s="13" t="s">
        <v>25</v>
      </c>
      <c r="S11" s="13" t="s">
        <v>26</v>
      </c>
      <c r="T11" s="60" t="s">
        <v>27</v>
      </c>
      <c r="U11" s="60" t="s">
        <v>28</v>
      </c>
      <c r="V11" s="13" t="s">
        <v>19</v>
      </c>
      <c r="W11" s="41" t="s">
        <v>82</v>
      </c>
      <c r="X11" s="13" t="s">
        <v>29</v>
      </c>
      <c r="Y11" s="13" t="s">
        <v>30</v>
      </c>
      <c r="Z11" s="9" t="s">
        <v>31</v>
      </c>
    </row>
    <row r="12" spans="1:26" x14ac:dyDescent="0.2">
      <c r="A12" s="14" t="s">
        <v>32</v>
      </c>
      <c r="B12" s="15" t="s">
        <v>33</v>
      </c>
      <c r="C12" s="11"/>
      <c r="D12" s="5" t="s">
        <v>34</v>
      </c>
      <c r="E12" s="13" t="s">
        <v>35</v>
      </c>
      <c r="F12" s="12" t="s">
        <v>19</v>
      </c>
      <c r="G12" s="6" t="s">
        <v>19</v>
      </c>
      <c r="H12" s="40" t="s">
        <v>36</v>
      </c>
      <c r="I12" s="43" t="s">
        <v>36</v>
      </c>
      <c r="J12" s="61" t="s">
        <v>72</v>
      </c>
      <c r="K12" s="7" t="s">
        <v>34</v>
      </c>
      <c r="L12" s="13" t="s">
        <v>35</v>
      </c>
      <c r="M12" s="12" t="s">
        <v>19</v>
      </c>
      <c r="N12" s="6" t="s">
        <v>19</v>
      </c>
      <c r="O12" s="48" t="s">
        <v>36</v>
      </c>
      <c r="P12" s="50" t="s">
        <v>36</v>
      </c>
      <c r="Q12" s="61" t="s">
        <v>73</v>
      </c>
      <c r="R12" s="13" t="s">
        <v>38</v>
      </c>
      <c r="S12" s="13" t="s">
        <v>38</v>
      </c>
      <c r="T12" s="60" t="s">
        <v>38</v>
      </c>
      <c r="U12" s="60" t="s">
        <v>38</v>
      </c>
      <c r="V12" s="13" t="s">
        <v>38</v>
      </c>
      <c r="W12" s="41" t="s">
        <v>85</v>
      </c>
      <c r="X12" s="13" t="s">
        <v>38</v>
      </c>
      <c r="Y12" s="13" t="s">
        <v>38</v>
      </c>
      <c r="Z12" s="9" t="s">
        <v>38</v>
      </c>
    </row>
    <row r="13" spans="1:26" ht="20.100000000000001" customHeight="1" x14ac:dyDescent="0.2">
      <c r="A13" s="16"/>
      <c r="B13" s="3" t="s">
        <v>31</v>
      </c>
      <c r="C13" s="16"/>
      <c r="D13" s="17">
        <v>1</v>
      </c>
      <c r="E13" s="8">
        <v>7.9767237564733797</v>
      </c>
      <c r="F13" s="18">
        <v>396.57065191704311</v>
      </c>
      <c r="G13" s="19">
        <v>394.14774624248298</v>
      </c>
      <c r="H13" s="44">
        <v>31.63334540266813</v>
      </c>
      <c r="I13" s="41"/>
      <c r="J13" s="45">
        <v>-6.1096444299333849E-3</v>
      </c>
      <c r="K13" s="20">
        <v>1</v>
      </c>
      <c r="L13" s="8">
        <v>7.7951023152961252</v>
      </c>
      <c r="M13" s="18">
        <v>304.85968344341188</v>
      </c>
      <c r="N13" s="19">
        <v>305.89854805980423</v>
      </c>
      <c r="O13" s="51">
        <v>23.76412424250184</v>
      </c>
      <c r="P13" s="49">
        <v>1.038864616392289</v>
      </c>
      <c r="Q13" s="54">
        <v>3.407681214709136E-3</v>
      </c>
      <c r="R13" s="8">
        <v>1.1218450630137961E-2</v>
      </c>
      <c r="S13" s="8">
        <v>2.2006175173678419E-3</v>
      </c>
      <c r="T13" s="60">
        <f>T15+T18+T22</f>
        <v>-3.0362749528635057E-2</v>
      </c>
      <c r="U13" s="60">
        <f>U18+U22</f>
        <v>0.22834061920446402</v>
      </c>
      <c r="V13" s="22">
        <v>0.19797772383687831</v>
      </c>
      <c r="W13" s="60"/>
      <c r="X13" s="8">
        <v>8.518620933454521E-2</v>
      </c>
      <c r="Y13" s="8">
        <v>2.483861822090077E-2</v>
      </c>
      <c r="Z13" s="21">
        <v>0.32142161953983012</v>
      </c>
    </row>
    <row r="14" spans="1:26" x14ac:dyDescent="0.2">
      <c r="A14" s="1"/>
      <c r="B14" s="1"/>
      <c r="C14" s="1"/>
      <c r="D14" s="5"/>
      <c r="E14" s="1"/>
      <c r="F14" s="1"/>
      <c r="G14" s="6"/>
      <c r="H14" s="40"/>
      <c r="I14" s="43"/>
      <c r="J14" s="42"/>
      <c r="K14" s="7"/>
      <c r="L14" s="1"/>
      <c r="M14" s="1"/>
      <c r="N14" s="6"/>
      <c r="O14" s="48"/>
      <c r="P14" s="50"/>
      <c r="Q14" s="53"/>
      <c r="R14" s="13"/>
      <c r="S14" s="13"/>
      <c r="T14" s="60"/>
      <c r="U14" s="60"/>
      <c r="V14" s="13"/>
      <c r="W14" s="43"/>
      <c r="X14" s="13"/>
      <c r="Y14" s="13"/>
      <c r="Z14" s="9"/>
    </row>
    <row r="15" spans="1:26" x14ac:dyDescent="0.2">
      <c r="A15" s="23"/>
      <c r="B15" s="24" t="s">
        <v>39</v>
      </c>
      <c r="C15" s="23"/>
      <c r="D15" s="25">
        <v>0</v>
      </c>
      <c r="E15" s="26">
        <v>0</v>
      </c>
      <c r="F15" s="27">
        <v>0</v>
      </c>
      <c r="G15" s="28">
        <v>0</v>
      </c>
      <c r="H15" s="44">
        <v>0</v>
      </c>
      <c r="I15" s="41">
        <f>D15*H15</f>
        <v>0</v>
      </c>
      <c r="J15" s="45">
        <v>0</v>
      </c>
      <c r="K15" s="29">
        <v>0.39633836126813388</v>
      </c>
      <c r="L15" s="26">
        <v>5.4373734995485554</v>
      </c>
      <c r="M15" s="27">
        <v>67.036880386974133</v>
      </c>
      <c r="N15" s="28">
        <v>63.435727418469661</v>
      </c>
      <c r="O15" s="51">
        <f>SUMPRODUCT($K16:$K17/$K15,O16:O17)</f>
        <v>3.5504772376406746</v>
      </c>
      <c r="P15" s="49">
        <f t="shared" ref="P15:P30" si="0">K15*O15</f>
        <v>1.4071903300863158</v>
      </c>
      <c r="Q15" s="54">
        <f>SUMPRODUCT($P16:$P17/$P15,Q16:Q17)</f>
        <v>-6.1131612235545515E-2</v>
      </c>
      <c r="R15" s="26">
        <v>-0.114049311344812</v>
      </c>
      <c r="S15" s="26">
        <v>-7.265403184267095E-4</v>
      </c>
      <c r="T15" s="60">
        <f>-(I15-P15)*Q15</f>
        <v>-8.6023813600445947E-2</v>
      </c>
      <c r="U15" s="60">
        <f>-I15*(J15-Q15)</f>
        <v>0</v>
      </c>
      <c r="V15" s="26">
        <v>-8.6023868667789938E-2</v>
      </c>
      <c r="W15" s="58">
        <f>V15-(T15+U15)</f>
        <v>-5.5067343990300444E-8</v>
      </c>
      <c r="X15" s="26">
        <v>5.1547158821257537E-2</v>
      </c>
      <c r="Y15" s="26">
        <v>0</v>
      </c>
      <c r="Z15" s="30">
        <v>-0.14925256150977109</v>
      </c>
    </row>
    <row r="16" spans="1:26" outlineLevel="1" x14ac:dyDescent="0.2">
      <c r="A16" s="11" t="s">
        <v>40</v>
      </c>
      <c r="B16" s="12"/>
      <c r="C16" s="11" t="s">
        <v>41</v>
      </c>
      <c r="D16" s="5">
        <v>0</v>
      </c>
      <c r="E16" s="13">
        <v>3.5498129999999999</v>
      </c>
      <c r="F16" s="12">
        <v>72.366401672363281</v>
      </c>
      <c r="G16" s="6">
        <v>69.994300842285156</v>
      </c>
      <c r="H16" s="40">
        <f>MAX(E16*F16/100,1)</f>
        <v>2.568871934197769</v>
      </c>
      <c r="I16" s="43">
        <f>D16*H16</f>
        <v>0</v>
      </c>
      <c r="J16" s="42">
        <f>(G16-F16)/F16</f>
        <v>-3.2779035232644846E-2</v>
      </c>
      <c r="K16" s="7">
        <v>0.19204679940058539</v>
      </c>
      <c r="L16" s="13">
        <v>3.5498129999999999</v>
      </c>
      <c r="M16" s="12">
        <v>72.366401672363281</v>
      </c>
      <c r="N16" s="6">
        <v>69.994300842285156</v>
      </c>
      <c r="O16" s="48">
        <f>MAX(L16*M16/100,1)</f>
        <v>2.568871934197769</v>
      </c>
      <c r="P16" s="50">
        <f t="shared" si="0"/>
        <v>0.49334363303267276</v>
      </c>
      <c r="Q16" s="53">
        <f>(N16-M16)/M16</f>
        <v>-3.2779035232644846E-2</v>
      </c>
      <c r="R16" s="13">
        <v>-3.6053448814086307E-2</v>
      </c>
      <c r="S16" s="13">
        <v>4.3042680962455844E-3</v>
      </c>
      <c r="T16" s="58">
        <f>-(I16-P16)*Q16</f>
        <v>-1.6171328328978989E-2</v>
      </c>
      <c r="U16" s="58">
        <f t="shared" ref="U16:U30" si="1">-I16*(J16-Q16)</f>
        <v>0</v>
      </c>
      <c r="V16" s="13">
        <v>-1.617134971546012E-2</v>
      </c>
      <c r="W16" s="58">
        <f t="shared" ref="W16:W30" si="2">V16-(T16+U16)</f>
        <v>-2.1386481131174806E-8</v>
      </c>
      <c r="X16" s="13">
        <v>-3.7714248752569301E-3</v>
      </c>
      <c r="Y16" s="13">
        <v>0</v>
      </c>
      <c r="Z16" s="9">
        <v>-5.1691955308557767E-2</v>
      </c>
    </row>
    <row r="17" spans="1:26" outlineLevel="1" x14ac:dyDescent="0.2">
      <c r="A17" s="31" t="s">
        <v>42</v>
      </c>
      <c r="B17" s="32"/>
      <c r="C17" s="31" t="s">
        <v>43</v>
      </c>
      <c r="D17" s="33">
        <v>0</v>
      </c>
      <c r="E17" s="34">
        <v>7.2117979999999999</v>
      </c>
      <c r="F17" s="32">
        <v>62.026798248291023</v>
      </c>
      <c r="G17" s="35">
        <v>57.285602569580078</v>
      </c>
      <c r="H17" s="40">
        <f>MAX(E17*F17/100,1)</f>
        <v>4.4732473955342869</v>
      </c>
      <c r="I17" s="43">
        <f t="shared" ref="I17:I30" si="3">D17*H17</f>
        <v>0</v>
      </c>
      <c r="J17" s="42">
        <f>(G17-F17)/F17</f>
        <v>-7.6437859322225701E-2</v>
      </c>
      <c r="K17" s="36">
        <v>0.20429156186754849</v>
      </c>
      <c r="L17" s="34">
        <v>7.2117979999999999</v>
      </c>
      <c r="M17" s="32">
        <v>62.026798248291023</v>
      </c>
      <c r="N17" s="35">
        <v>57.285602569580078</v>
      </c>
      <c r="O17" s="48">
        <f>MAX(L17*M17/100,1)</f>
        <v>4.4732473955342869</v>
      </c>
      <c r="P17" s="50">
        <f t="shared" si="0"/>
        <v>0.91384669705364285</v>
      </c>
      <c r="Q17" s="53">
        <f>(N17-M17)/M17</f>
        <v>-7.6437859322225701E-2</v>
      </c>
      <c r="R17" s="34">
        <v>-7.7995862530725699E-2</v>
      </c>
      <c r="S17" s="34">
        <v>-5.0308084146723341E-3</v>
      </c>
      <c r="T17" s="58">
        <f t="shared" ref="T17:T30" si="4">-(I17-P17)*Q17</f>
        <v>-6.9852485271466966E-2</v>
      </c>
      <c r="U17" s="58">
        <f t="shared" si="1"/>
        <v>0</v>
      </c>
      <c r="V17" s="34">
        <v>-6.9852518952329842E-2</v>
      </c>
      <c r="W17" s="58">
        <f t="shared" si="2"/>
        <v>-3.3680862876472872E-8</v>
      </c>
      <c r="X17" s="34">
        <v>5.5318583696514448E-2</v>
      </c>
      <c r="Y17" s="34">
        <v>0</v>
      </c>
      <c r="Z17" s="37">
        <v>-9.7560606201213429E-2</v>
      </c>
    </row>
    <row r="18" spans="1:26" x14ac:dyDescent="0.2">
      <c r="A18" s="23"/>
      <c r="B18" s="24" t="s">
        <v>44</v>
      </c>
      <c r="C18" s="11"/>
      <c r="D18" s="25">
        <v>0.27623166865378818</v>
      </c>
      <c r="E18" s="26">
        <v>9.282071141451091</v>
      </c>
      <c r="F18" s="27">
        <v>439.58640524985259</v>
      </c>
      <c r="G18" s="28">
        <v>433.47459057647001</v>
      </c>
      <c r="H18" s="44">
        <f>SUMPRODUCT($D19:$D21/$D18,H19:H21)</f>
        <v>40.076334626901577</v>
      </c>
      <c r="I18" s="41">
        <f t="shared" si="3"/>
        <v>11.070352787516613</v>
      </c>
      <c r="J18" s="44">
        <f>SUMPRODUCT($I19:$I21/$I18,J19:J21)</f>
        <v>-1.3688619414172426E-2</v>
      </c>
      <c r="K18" s="29">
        <v>0.17673141857649971</v>
      </c>
      <c r="L18" s="26">
        <v>8.9913758583590688</v>
      </c>
      <c r="M18" s="27">
        <v>404.7301112463507</v>
      </c>
      <c r="N18" s="28">
        <v>397.93254027450553</v>
      </c>
      <c r="O18" s="49">
        <f>SUMPRODUCT($K19:$K21/$K18,O19:O21)</f>
        <v>34.934958870864669</v>
      </c>
      <c r="P18" s="49">
        <f t="shared" si="0"/>
        <v>6.1741048391595852</v>
      </c>
      <c r="Q18" s="54">
        <f>SUMPRODUCT($P19:$P21/$P18,Q19:Q21)</f>
        <v>-1.7516546666504967E-2</v>
      </c>
      <c r="R18" s="26">
        <v>5.3135116642849409E-2</v>
      </c>
      <c r="S18" s="26">
        <v>1.6662026119837151E-3</v>
      </c>
      <c r="T18" s="60">
        <f t="shared" si="4"/>
        <v>8.5765355678175087E-2</v>
      </c>
      <c r="U18" s="60">
        <f t="shared" si="1"/>
        <v>-4.2376505128270348E-2</v>
      </c>
      <c r="V18" s="26">
        <v>4.3388714388990703E-2</v>
      </c>
      <c r="W18" s="58">
        <f t="shared" si="2"/>
        <v>-1.361609140368425E-7</v>
      </c>
      <c r="X18" s="26">
        <v>9.3672201779868795E-3</v>
      </c>
      <c r="Y18" s="26">
        <v>-2.571596156442603E-3</v>
      </c>
      <c r="Z18" s="30">
        <v>0.1049856576653681</v>
      </c>
    </row>
    <row r="19" spans="1:26" outlineLevel="1" x14ac:dyDescent="0.2">
      <c r="A19" s="11" t="s">
        <v>45</v>
      </c>
      <c r="B19" s="12"/>
      <c r="C19" s="11" t="s">
        <v>46</v>
      </c>
      <c r="D19" s="5">
        <v>0.10717793749458911</v>
      </c>
      <c r="E19" s="13">
        <v>11.138154999999999</v>
      </c>
      <c r="F19" s="12">
        <v>296.66619873046881</v>
      </c>
      <c r="G19" s="6">
        <v>287.65139770507813</v>
      </c>
      <c r="H19" s="40">
        <f>MAX(E19*F19/100,1)</f>
        <v>33.043141047207648</v>
      </c>
      <c r="I19" s="43">
        <f t="shared" si="3"/>
        <v>3.5414957057825127</v>
      </c>
      <c r="J19" s="42">
        <f>(G19-F19)/F19</f>
        <v>-3.0387017678346735E-2</v>
      </c>
      <c r="K19" s="7">
        <v>8.3283169444246088E-2</v>
      </c>
      <c r="L19" s="13">
        <v>11.138154999999999</v>
      </c>
      <c r="M19" s="12">
        <v>296.66619873046881</v>
      </c>
      <c r="N19" s="6">
        <v>287.65139770507813</v>
      </c>
      <c r="O19" s="48">
        <f>MAX(L19*M19/100,1)</f>
        <v>33.043141047207648</v>
      </c>
      <c r="P19" s="50">
        <f t="shared" si="0"/>
        <v>2.7519375148047178</v>
      </c>
      <c r="Q19" s="53">
        <f>(N19-M19)/M19</f>
        <v>-3.0387017678346735E-2</v>
      </c>
      <c r="R19" s="13">
        <v>1.442207076781173E-2</v>
      </c>
      <c r="S19" s="13">
        <v>1.6674746441544929E-4</v>
      </c>
      <c r="T19" s="58">
        <f t="shared" si="4"/>
        <v>2.3992318707325721E-2</v>
      </c>
      <c r="U19" s="58">
        <f t="shared" si="1"/>
        <v>0</v>
      </c>
      <c r="V19" s="13">
        <v>2.3992308883001291E-2</v>
      </c>
      <c r="W19" s="58">
        <f t="shared" si="2"/>
        <v>-9.8243244303630739E-9</v>
      </c>
      <c r="X19" s="13">
        <v>1.9748990471955799E-3</v>
      </c>
      <c r="Y19" s="13">
        <v>0</v>
      </c>
      <c r="Z19" s="9">
        <v>4.0556026162424062E-2</v>
      </c>
    </row>
    <row r="20" spans="1:26" outlineLevel="1" x14ac:dyDescent="0.2">
      <c r="A20" s="31" t="s">
        <v>47</v>
      </c>
      <c r="B20" s="32"/>
      <c r="C20" s="31" t="s">
        <v>48</v>
      </c>
      <c r="D20" s="33">
        <v>7.8070802731562361E-2</v>
      </c>
      <c r="E20" s="34">
        <v>10.637046</v>
      </c>
      <c r="F20" s="32">
        <v>602.056884765625</v>
      </c>
      <c r="G20" s="35">
        <v>599.675537109375</v>
      </c>
      <c r="H20" s="40">
        <f>MAX(E20*F20/100,1)</f>
        <v>64.041067778686525</v>
      </c>
      <c r="I20" s="43">
        <f t="shared" si="3"/>
        <v>4.9997375692684507</v>
      </c>
      <c r="J20" s="42">
        <f>(G20-F20)/F20</f>
        <v>-3.9553532506766964E-3</v>
      </c>
      <c r="K20" s="36">
        <v>2.2749495061201171E-2</v>
      </c>
      <c r="L20" s="34">
        <v>10.637046</v>
      </c>
      <c r="M20" s="32">
        <v>602.056884765625</v>
      </c>
      <c r="N20" s="35">
        <v>599.675537109375</v>
      </c>
      <c r="O20" s="48">
        <f>MAX(L20*M20/100,1)</f>
        <v>64.041067778686525</v>
      </c>
      <c r="P20" s="50">
        <f t="shared" si="0"/>
        <v>1.4569019551452784</v>
      </c>
      <c r="Q20" s="53">
        <f>(N20-M20)/M20</f>
        <v>-3.9553532506766964E-3</v>
      </c>
      <c r="R20" s="34">
        <v>3.231057017666672E-2</v>
      </c>
      <c r="S20" s="34">
        <v>6.0156290382399312E-4</v>
      </c>
      <c r="T20" s="58">
        <f t="shared" si="4"/>
        <v>1.4013166362935259E-2</v>
      </c>
      <c r="U20" s="58">
        <f t="shared" si="1"/>
        <v>0</v>
      </c>
      <c r="V20" s="34">
        <v>1.4013031068302449E-2</v>
      </c>
      <c r="W20" s="58">
        <f t="shared" si="2"/>
        <v>-1.3529463280953502E-7</v>
      </c>
      <c r="X20" s="34">
        <v>2.2925055397798339E-3</v>
      </c>
      <c r="Y20" s="34">
        <v>0</v>
      </c>
      <c r="Z20" s="37">
        <v>4.9217669688573003E-2</v>
      </c>
    </row>
    <row r="21" spans="1:26" outlineLevel="1" x14ac:dyDescent="0.2">
      <c r="A21" s="11" t="s">
        <v>49</v>
      </c>
      <c r="B21" s="12"/>
      <c r="C21" s="11" t="s">
        <v>50</v>
      </c>
      <c r="D21" s="5">
        <v>9.0982928427636722E-2</v>
      </c>
      <c r="E21" s="13">
        <v>5.9329239999999999</v>
      </c>
      <c r="F21" s="12">
        <v>468.53350830078119</v>
      </c>
      <c r="G21" s="6">
        <v>464.06021118164063</v>
      </c>
      <c r="H21" s="40">
        <f>MAX(E21*F21/100,1)</f>
        <v>27.797736962019041</v>
      </c>
      <c r="I21" s="43">
        <f t="shared" si="3"/>
        <v>2.52911951246565</v>
      </c>
      <c r="J21" s="42">
        <f>(G21-F21)/F21</f>
        <v>-9.54744333092368E-3</v>
      </c>
      <c r="K21" s="7">
        <v>7.0698754071052458E-2</v>
      </c>
      <c r="L21" s="13">
        <v>5.9329239999999999</v>
      </c>
      <c r="M21" s="12">
        <v>468.53350830078119</v>
      </c>
      <c r="N21" s="6">
        <v>464.06021118164063</v>
      </c>
      <c r="O21" s="48">
        <f>MAX(L21*M21/100,1)</f>
        <v>27.797736962019041</v>
      </c>
      <c r="P21" s="50">
        <f t="shared" si="0"/>
        <v>1.9652653692095892</v>
      </c>
      <c r="Q21" s="53">
        <f>(N21-M21)/M21</f>
        <v>-9.54744333092368E-3</v>
      </c>
      <c r="R21" s="13">
        <v>6.4024756983709543E-3</v>
      </c>
      <c r="S21" s="13">
        <v>8.9789224374425532E-4</v>
      </c>
      <c r="T21" s="58">
        <f t="shared" si="4"/>
        <v>5.3833654796437633E-3</v>
      </c>
      <c r="U21" s="58">
        <f t="shared" si="1"/>
        <v>0</v>
      </c>
      <c r="V21" s="13">
        <v>5.3833744376869299E-3</v>
      </c>
      <c r="W21" s="58">
        <f t="shared" si="2"/>
        <v>8.958043166626406E-9</v>
      </c>
      <c r="X21" s="13">
        <v>2.528219434568785E-3</v>
      </c>
      <c r="Y21" s="13">
        <v>0</v>
      </c>
      <c r="Z21" s="9">
        <v>1.5211961814370919E-2</v>
      </c>
    </row>
    <row r="22" spans="1:26" x14ac:dyDescent="0.2">
      <c r="A22" s="23"/>
      <c r="B22" s="24" t="s">
        <v>51</v>
      </c>
      <c r="C22" s="11"/>
      <c r="D22" s="25">
        <v>0.72376833134621177</v>
      </c>
      <c r="E22" s="26">
        <v>7.478527959607506</v>
      </c>
      <c r="F22" s="27">
        <v>380.15336366761028</v>
      </c>
      <c r="G22" s="28">
        <v>378.96277553839411</v>
      </c>
      <c r="H22" s="44">
        <f>SUMPRODUCT($D23:$D30/$D22,H23:H30)</f>
        <v>30.927892455835355</v>
      </c>
      <c r="I22" s="41">
        <f t="shared" si="3"/>
        <v>22.384629114815045</v>
      </c>
      <c r="J22" s="44">
        <f>SUMPRODUCT($I23:$I30/$I22,J23:J30)</f>
        <v>9.4777582548389368E-4</v>
      </c>
      <c r="K22" s="29">
        <v>0.42693022015536641</v>
      </c>
      <c r="L22" s="26">
        <v>9.4886792000500559</v>
      </c>
      <c r="M22" s="27">
        <v>484.29897829644108</v>
      </c>
      <c r="N22" s="28">
        <v>492.65638414834069</v>
      </c>
      <c r="O22" s="49">
        <f>SUMPRODUCT($K23:$K30/$K22,O23:O30)</f>
        <v>47.024808263272725</v>
      </c>
      <c r="P22" s="49">
        <f t="shared" si="0"/>
        <v>20.076311744602918</v>
      </c>
      <c r="Q22" s="54">
        <f>SUMPRODUCT($P23:$P30/$P22,Q23:Q30)</f>
        <v>1.3041660559699256E-2</v>
      </c>
      <c r="R22" s="26">
        <v>7.2132645332100537E-2</v>
      </c>
      <c r="S22" s="26">
        <v>1.260955223810836E-3</v>
      </c>
      <c r="T22" s="60">
        <f t="shared" si="4"/>
        <v>-3.0104291606364197E-2</v>
      </c>
      <c r="U22" s="60">
        <f t="shared" si="1"/>
        <v>0.27071712433273437</v>
      </c>
      <c r="V22" s="26">
        <v>0.2406128781156775</v>
      </c>
      <c r="W22" s="58">
        <f t="shared" si="2"/>
        <v>4.5389307312682092E-8</v>
      </c>
      <c r="X22" s="26">
        <v>2.4271830335300781E-2</v>
      </c>
      <c r="Y22" s="26">
        <v>2.7410214377343381E-2</v>
      </c>
      <c r="Z22" s="30">
        <v>0.36568852338423308</v>
      </c>
    </row>
    <row r="23" spans="1:26" outlineLevel="1" x14ac:dyDescent="0.2">
      <c r="A23" s="11" t="s">
        <v>52</v>
      </c>
      <c r="B23" s="12"/>
      <c r="C23" s="11" t="s">
        <v>53</v>
      </c>
      <c r="D23" s="5">
        <v>9.7141868321015595E-2</v>
      </c>
      <c r="E23" s="13">
        <v>5.3738859999999997</v>
      </c>
      <c r="F23" s="12">
        <v>314.56478881835938</v>
      </c>
      <c r="G23" s="6">
        <v>282.60549926757813</v>
      </c>
      <c r="H23" s="40">
        <f t="shared" ref="H23:H30" si="5">MAX(E23*F23/100,1)</f>
        <v>16.904353147239377</v>
      </c>
      <c r="I23" s="43">
        <f t="shared" si="3"/>
        <v>1.6421204474810731</v>
      </c>
      <c r="J23" s="42">
        <f t="shared" ref="J23:J30" si="6">(G23-F23)/F23</f>
        <v>-0.10159843277702532</v>
      </c>
      <c r="K23" s="7">
        <v>0</v>
      </c>
      <c r="L23" s="13">
        <v>5.3738859999999997</v>
      </c>
      <c r="M23" s="12">
        <v>314.56478881835938</v>
      </c>
      <c r="N23" s="6">
        <v>282.60549926757813</v>
      </c>
      <c r="O23" s="48">
        <f t="shared" ref="O23:O30" si="7">MAX(L23*M23/100,1)</f>
        <v>16.904353147239377</v>
      </c>
      <c r="P23" s="50">
        <f t="shared" si="0"/>
        <v>0</v>
      </c>
      <c r="Q23" s="53">
        <f t="shared" ref="Q23:Q30" si="8">(N23-M23)/M23</f>
        <v>-0.10159843277702532</v>
      </c>
      <c r="R23" s="13">
        <v>2.7717333861046089E-2</v>
      </c>
      <c r="S23" s="13">
        <v>2.0642359478285819E-3</v>
      </c>
      <c r="T23" s="58">
        <f t="shared" si="4"/>
        <v>0.16683686389518454</v>
      </c>
      <c r="U23" s="58">
        <f t="shared" si="1"/>
        <v>0</v>
      </c>
      <c r="V23" s="13">
        <v>0.16683689431332499</v>
      </c>
      <c r="W23" s="58">
        <f t="shared" si="2"/>
        <v>3.0418140450905184E-8</v>
      </c>
      <c r="X23" s="13">
        <v>1.634211891983673E-2</v>
      </c>
      <c r="Y23" s="13">
        <v>0</v>
      </c>
      <c r="Z23" s="9">
        <v>0.21296058304203641</v>
      </c>
    </row>
    <row r="24" spans="1:26" outlineLevel="1" x14ac:dyDescent="0.2">
      <c r="A24" s="31" t="s">
        <v>54</v>
      </c>
      <c r="B24" s="32"/>
      <c r="C24" s="31" t="s">
        <v>55</v>
      </c>
      <c r="D24" s="33">
        <v>9.3439523867344332E-2</v>
      </c>
      <c r="E24" s="34">
        <v>9.6755790000000008</v>
      </c>
      <c r="F24" s="32">
        <v>601.13330078125</v>
      </c>
      <c r="G24" s="35">
        <v>608.27880859375</v>
      </c>
      <c r="H24" s="40">
        <f t="shared" si="5"/>
        <v>58.163127412397465</v>
      </c>
      <c r="I24" s="43">
        <f t="shared" si="3"/>
        <v>5.4347349320501026</v>
      </c>
      <c r="J24" s="42">
        <f t="shared" si="6"/>
        <v>1.1886727624660776E-2</v>
      </c>
      <c r="K24" s="36">
        <v>0.1688128193469558</v>
      </c>
      <c r="L24" s="34">
        <v>9.6755790000000008</v>
      </c>
      <c r="M24" s="32">
        <v>601.13330078125</v>
      </c>
      <c r="N24" s="35">
        <v>608.27880859375</v>
      </c>
      <c r="O24" s="48">
        <f t="shared" si="7"/>
        <v>58.163127412397465</v>
      </c>
      <c r="P24" s="50">
        <f t="shared" si="0"/>
        <v>9.8186815205230253</v>
      </c>
      <c r="Q24" s="53">
        <f t="shared" si="8"/>
        <v>1.1886727624660776E-2</v>
      </c>
      <c r="R24" s="34">
        <v>-3.9560028386962813E-2</v>
      </c>
      <c r="S24" s="34">
        <v>-1.5762218819684801E-3</v>
      </c>
      <c r="T24" s="58">
        <f t="shared" si="4"/>
        <v>5.2110779018238455E-2</v>
      </c>
      <c r="U24" s="58">
        <f t="shared" si="1"/>
        <v>0</v>
      </c>
      <c r="V24" s="34">
        <v>5.2110722235795777E-2</v>
      </c>
      <c r="W24" s="58">
        <f t="shared" si="2"/>
        <v>-5.6782442678371403E-8</v>
      </c>
      <c r="X24" s="34">
        <v>-5.3504627104142208E-3</v>
      </c>
      <c r="Y24" s="34">
        <v>0</v>
      </c>
      <c r="Z24" s="37">
        <v>5.6240092564502631E-3</v>
      </c>
    </row>
    <row r="25" spans="1:26" outlineLevel="1" x14ac:dyDescent="0.2">
      <c r="A25" s="11" t="s">
        <v>56</v>
      </c>
      <c r="B25" s="12"/>
      <c r="C25" s="11" t="s">
        <v>57</v>
      </c>
      <c r="D25" s="5">
        <v>9.4489175987646695E-2</v>
      </c>
      <c r="E25" s="13">
        <v>2.842549</v>
      </c>
      <c r="F25" s="12">
        <v>245.22590637207031</v>
      </c>
      <c r="G25" s="6">
        <v>236.7724914550781</v>
      </c>
      <c r="H25" s="40">
        <f t="shared" si="5"/>
        <v>6.9706665493202209</v>
      </c>
      <c r="I25" s="43">
        <f t="shared" si="3"/>
        <v>0.65865253832992021</v>
      </c>
      <c r="J25" s="42">
        <f t="shared" si="6"/>
        <v>-3.4471948914590725E-2</v>
      </c>
      <c r="K25" s="7">
        <v>0</v>
      </c>
      <c r="L25" s="13">
        <v>2.842549</v>
      </c>
      <c r="M25" s="12">
        <v>245.22590637207031</v>
      </c>
      <c r="N25" s="6">
        <v>236.7724914550781</v>
      </c>
      <c r="O25" s="48">
        <f t="shared" si="7"/>
        <v>6.9706665493202209</v>
      </c>
      <c r="P25" s="50">
        <f t="shared" si="0"/>
        <v>0</v>
      </c>
      <c r="Q25" s="53">
        <f t="shared" si="8"/>
        <v>-3.4471948914590725E-2</v>
      </c>
      <c r="R25" s="13">
        <v>1.4162515812259011E-2</v>
      </c>
      <c r="S25" s="13">
        <v>-2.740363270846707E-3</v>
      </c>
      <c r="T25" s="58">
        <f t="shared" si="4"/>
        <v>2.2705036653774519E-2</v>
      </c>
      <c r="U25" s="58">
        <f t="shared" si="1"/>
        <v>0</v>
      </c>
      <c r="V25" s="13">
        <v>2.270504221079514E-2</v>
      </c>
      <c r="W25" s="58">
        <f t="shared" si="2"/>
        <v>5.5570206214383688E-9</v>
      </c>
      <c r="X25" s="13">
        <v>1.8073101182079832E-2</v>
      </c>
      <c r="Y25" s="13">
        <v>0</v>
      </c>
      <c r="Z25" s="9">
        <v>5.2200295934287273E-2</v>
      </c>
    </row>
    <row r="26" spans="1:26" outlineLevel="1" x14ac:dyDescent="0.2">
      <c r="A26" s="31" t="s">
        <v>58</v>
      </c>
      <c r="B26" s="32"/>
      <c r="C26" s="31" t="s">
        <v>59</v>
      </c>
      <c r="D26" s="33">
        <v>8.1263253260103821E-2</v>
      </c>
      <c r="E26" s="34">
        <v>10.957335</v>
      </c>
      <c r="F26" s="32">
        <v>452.37850952148438</v>
      </c>
      <c r="G26" s="35">
        <v>453.2843017578125</v>
      </c>
      <c r="H26" s="40">
        <f t="shared" si="5"/>
        <v>49.568628756275942</v>
      </c>
      <c r="I26" s="43">
        <f t="shared" si="3"/>
        <v>4.0281080323773173</v>
      </c>
      <c r="J26" s="42">
        <f t="shared" si="6"/>
        <v>2.002288387408702E-3</v>
      </c>
      <c r="K26" s="36">
        <v>0.12629206064342469</v>
      </c>
      <c r="L26" s="34">
        <v>10.957335</v>
      </c>
      <c r="M26" s="32">
        <v>452.37850952148438</v>
      </c>
      <c r="N26" s="35">
        <v>453.2843017578125</v>
      </c>
      <c r="O26" s="48">
        <f t="shared" si="7"/>
        <v>49.568628756275942</v>
      </c>
      <c r="P26" s="50">
        <f t="shared" si="0"/>
        <v>6.2601242688990064</v>
      </c>
      <c r="Q26" s="53">
        <f t="shared" si="8"/>
        <v>2.002288387408702E-3</v>
      </c>
      <c r="R26" s="34">
        <v>-2.6756990906032459E-2</v>
      </c>
      <c r="S26" s="34">
        <v>-4.3551637357108639E-4</v>
      </c>
      <c r="T26" s="58">
        <f t="shared" si="4"/>
        <v>4.4691401908950532E-3</v>
      </c>
      <c r="U26" s="58">
        <f t="shared" si="1"/>
        <v>0</v>
      </c>
      <c r="V26" s="34">
        <v>4.4691780268699124E-3</v>
      </c>
      <c r="W26" s="58">
        <f t="shared" si="2"/>
        <v>3.7835974859255772E-8</v>
      </c>
      <c r="X26" s="34">
        <v>-3.067276406987029E-3</v>
      </c>
      <c r="Y26" s="34">
        <v>0</v>
      </c>
      <c r="Z26" s="37">
        <v>-2.5790605659720661E-2</v>
      </c>
    </row>
    <row r="27" spans="1:26" outlineLevel="1" x14ac:dyDescent="0.2">
      <c r="A27" s="11" t="s">
        <v>60</v>
      </c>
      <c r="B27" s="12"/>
      <c r="C27" s="11" t="s">
        <v>61</v>
      </c>
      <c r="D27" s="5">
        <v>9.1056250301411942E-2</v>
      </c>
      <c r="E27" s="13">
        <v>6.0312910000000004</v>
      </c>
      <c r="F27" s="12">
        <v>327.61190795898438</v>
      </c>
      <c r="G27" s="6">
        <v>350.66259765625</v>
      </c>
      <c r="H27" s="40">
        <f t="shared" si="5"/>
        <v>19.759227519658509</v>
      </c>
      <c r="I27" s="43">
        <f t="shared" si="3"/>
        <v>1.7992011667925722</v>
      </c>
      <c r="J27" s="42">
        <f t="shared" si="6"/>
        <v>7.0359743151190562E-2</v>
      </c>
      <c r="K27" s="7">
        <v>9.3751341205187522E-2</v>
      </c>
      <c r="L27" s="13">
        <v>6.0312910000000004</v>
      </c>
      <c r="M27" s="12">
        <v>327.61190795898438</v>
      </c>
      <c r="N27" s="6">
        <v>350.66259765625</v>
      </c>
      <c r="O27" s="48">
        <f t="shared" si="7"/>
        <v>19.759227519658509</v>
      </c>
      <c r="P27" s="50">
        <f t="shared" si="0"/>
        <v>1.8524540811464361</v>
      </c>
      <c r="Q27" s="53">
        <f t="shared" si="8"/>
        <v>7.0359743151190562E-2</v>
      </c>
      <c r="R27" s="13">
        <v>-8.642396512773214E-4</v>
      </c>
      <c r="S27" s="13">
        <v>-1.281833206453518E-4</v>
      </c>
      <c r="T27" s="58">
        <f t="shared" si="4"/>
        <v>3.7468613759902071E-3</v>
      </c>
      <c r="U27" s="58">
        <f t="shared" si="1"/>
        <v>0</v>
      </c>
      <c r="V27" s="13">
        <v>3.746861178846728E-3</v>
      </c>
      <c r="W27" s="58">
        <f t="shared" si="2"/>
        <v>-1.9714347905888663E-10</v>
      </c>
      <c r="X27" s="13">
        <v>-4.0422922243109208E-4</v>
      </c>
      <c r="Y27" s="13">
        <v>0</v>
      </c>
      <c r="Z27" s="9">
        <v>2.3502089844929632E-3</v>
      </c>
    </row>
    <row r="28" spans="1:26" outlineLevel="1" x14ac:dyDescent="0.2">
      <c r="A28" s="31" t="s">
        <v>62</v>
      </c>
      <c r="B28" s="32"/>
      <c r="C28" s="31" t="s">
        <v>63</v>
      </c>
      <c r="D28" s="33">
        <v>8.1663012024979498E-2</v>
      </c>
      <c r="E28" s="34">
        <v>12.301731</v>
      </c>
      <c r="F28" s="32">
        <v>457.97637939453119</v>
      </c>
      <c r="G28" s="35">
        <v>458.45541381835938</v>
      </c>
      <c r="H28" s="40">
        <f t="shared" si="5"/>
        <v>56.339022236654657</v>
      </c>
      <c r="I28" s="43">
        <f t="shared" si="3"/>
        <v>4.6008142503875167</v>
      </c>
      <c r="J28" s="42">
        <f t="shared" si="6"/>
        <v>1.045980634332038E-3</v>
      </c>
      <c r="K28" s="36">
        <v>3.8073998959798412E-2</v>
      </c>
      <c r="L28" s="34">
        <v>12.301731</v>
      </c>
      <c r="M28" s="32">
        <v>457.97637939453119</v>
      </c>
      <c r="N28" s="35">
        <v>458.45541381835938</v>
      </c>
      <c r="O28" s="48">
        <f t="shared" si="7"/>
        <v>56.339022236654657</v>
      </c>
      <c r="P28" s="50">
        <f t="shared" si="0"/>
        <v>2.1450518740344489</v>
      </c>
      <c r="Q28" s="53">
        <f t="shared" si="8"/>
        <v>1.045980634332038E-3</v>
      </c>
      <c r="R28" s="34">
        <v>2.9542789240327109E-2</v>
      </c>
      <c r="S28" s="34">
        <v>-4.9336791094992702E-4</v>
      </c>
      <c r="T28" s="58">
        <f t="shared" si="4"/>
        <v>-2.5686798881865351E-3</v>
      </c>
      <c r="U28" s="58">
        <f t="shared" si="1"/>
        <v>0</v>
      </c>
      <c r="V28" s="34">
        <v>-2.5686593919027651E-3</v>
      </c>
      <c r="W28" s="58">
        <f t="shared" si="2"/>
        <v>2.0496283770037038E-8</v>
      </c>
      <c r="X28" s="34">
        <v>2.9941629487057131E-4</v>
      </c>
      <c r="Y28" s="34">
        <v>0</v>
      </c>
      <c r="Z28" s="37">
        <v>2.6780178232344989E-2</v>
      </c>
    </row>
    <row r="29" spans="1:26" outlineLevel="1" x14ac:dyDescent="0.2">
      <c r="A29" s="11" t="s">
        <v>64</v>
      </c>
      <c r="B29" s="12"/>
      <c r="C29" s="11" t="s">
        <v>65</v>
      </c>
      <c r="D29" s="5">
        <v>9.0097938558242371E-2</v>
      </c>
      <c r="E29" s="13">
        <v>7.2729939999999997</v>
      </c>
      <c r="F29" s="12">
        <v>327.08889770507813</v>
      </c>
      <c r="G29" s="6">
        <v>327.59420776367188</v>
      </c>
      <c r="H29" s="40">
        <f t="shared" si="5"/>
        <v>23.789155904756466</v>
      </c>
      <c r="I29" s="43">
        <f t="shared" si="3"/>
        <v>2.1433539070591969</v>
      </c>
      <c r="J29" s="42">
        <f t="shared" si="6"/>
        <v>1.5448707129441189E-3</v>
      </c>
      <c r="K29" s="7">
        <v>0</v>
      </c>
      <c r="L29" s="13">
        <v>7.2729939999999997</v>
      </c>
      <c r="M29" s="12">
        <v>327.08889770507813</v>
      </c>
      <c r="N29" s="6">
        <v>327.59420776367188</v>
      </c>
      <c r="O29" s="48">
        <f t="shared" si="7"/>
        <v>23.789155904756466</v>
      </c>
      <c r="P29" s="50">
        <f t="shared" si="0"/>
        <v>0</v>
      </c>
      <c r="Q29" s="53">
        <f t="shared" si="8"/>
        <v>1.5448707129441189E-3</v>
      </c>
      <c r="R29" s="13">
        <v>3.4949886841230883E-2</v>
      </c>
      <c r="S29" s="13">
        <v>2.2367094352652201E-3</v>
      </c>
      <c r="T29" s="58">
        <f t="shared" si="4"/>
        <v>-3.3112046784901043E-3</v>
      </c>
      <c r="U29" s="58">
        <f t="shared" si="1"/>
        <v>0</v>
      </c>
      <c r="V29" s="13">
        <v>-3.31116699566518E-3</v>
      </c>
      <c r="W29" s="58">
        <f t="shared" si="2"/>
        <v>3.7682824924247654E-8</v>
      </c>
      <c r="X29" s="13">
        <v>1.2471045923506089E-2</v>
      </c>
      <c r="Y29" s="13">
        <v>0</v>
      </c>
      <c r="Z29" s="9">
        <v>4.6346475204337018E-2</v>
      </c>
    </row>
    <row r="30" spans="1:26" outlineLevel="1" x14ac:dyDescent="0.2">
      <c r="A30" s="31" t="s">
        <v>66</v>
      </c>
      <c r="B30" s="32"/>
      <c r="C30" s="31" t="s">
        <v>67</v>
      </c>
      <c r="D30" s="33">
        <v>9.4617309025467569E-2</v>
      </c>
      <c r="E30" s="34">
        <v>6.5371459999999999</v>
      </c>
      <c r="F30" s="32">
        <v>335.90179443359381</v>
      </c>
      <c r="G30" s="35">
        <v>336.44760131835938</v>
      </c>
      <c r="H30" s="40">
        <f t="shared" si="5"/>
        <v>21.9583907187439</v>
      </c>
      <c r="I30" s="43">
        <f t="shared" si="3"/>
        <v>2.0776438403373505</v>
      </c>
      <c r="J30" s="42">
        <f t="shared" si="6"/>
        <v>1.6249001756180603E-3</v>
      </c>
      <c r="K30" s="36">
        <v>0</v>
      </c>
      <c r="L30" s="34">
        <v>6.5371459999999999</v>
      </c>
      <c r="M30" s="32">
        <v>335.90179443359381</v>
      </c>
      <c r="N30" s="35">
        <v>336.44760131835938</v>
      </c>
      <c r="O30" s="48">
        <f t="shared" si="7"/>
        <v>21.9583907187439</v>
      </c>
      <c r="P30" s="50">
        <f t="shared" si="0"/>
        <v>0</v>
      </c>
      <c r="Q30" s="53">
        <f t="shared" si="8"/>
        <v>1.6249001756180603E-3</v>
      </c>
      <c r="R30" s="34">
        <v>3.294137852151012E-2</v>
      </c>
      <c r="S30" s="34">
        <v>2.3336625986986859E-3</v>
      </c>
      <c r="T30" s="58">
        <f t="shared" si="4"/>
        <v>-3.3759638410359423E-3</v>
      </c>
      <c r="U30" s="58">
        <f t="shared" si="1"/>
        <v>0</v>
      </c>
      <c r="V30" s="34">
        <v>-3.375993462387027E-3</v>
      </c>
      <c r="W30" s="58">
        <f t="shared" si="2"/>
        <v>-2.9621351084647973E-8</v>
      </c>
      <c r="X30" s="34">
        <v>1.3318330732183321E-2</v>
      </c>
      <c r="Y30" s="34">
        <v>0</v>
      </c>
      <c r="Z30" s="37">
        <v>4.52173783900051E-2</v>
      </c>
    </row>
    <row r="31" spans="1:26" x14ac:dyDescent="0.2">
      <c r="A31" s="11"/>
      <c r="B31" s="12"/>
      <c r="C31" s="11"/>
      <c r="D31" s="5"/>
      <c r="E31" s="1"/>
      <c r="F31" s="1"/>
      <c r="G31" s="6"/>
      <c r="H31" s="62"/>
      <c r="I31" s="63"/>
      <c r="J31" s="64"/>
      <c r="K31" s="65"/>
      <c r="L31" s="66"/>
      <c r="M31" s="66"/>
      <c r="N31" s="67"/>
      <c r="O31" s="65"/>
      <c r="P31" s="68"/>
      <c r="Q31" s="69"/>
      <c r="R31" s="68"/>
      <c r="S31" s="66"/>
      <c r="T31" s="70"/>
      <c r="U31" s="70"/>
      <c r="V31" s="1"/>
      <c r="W31" s="1"/>
      <c r="X31" s="1"/>
      <c r="Y31" s="1"/>
      <c r="Z31" s="9"/>
    </row>
    <row r="32" spans="1:26" ht="11.1" customHeight="1" x14ac:dyDescent="0.2">
      <c r="A32" s="1"/>
      <c r="B32" s="38" t="s">
        <v>68</v>
      </c>
      <c r="C32" s="1"/>
      <c r="D32" s="1"/>
      <c r="E32" s="1"/>
      <c r="F32" s="1"/>
      <c r="G32" s="1"/>
      <c r="H32" s="63"/>
      <c r="I32" s="63"/>
      <c r="J32" s="63"/>
      <c r="K32" s="66"/>
      <c r="L32" s="66"/>
      <c r="M32" s="66"/>
      <c r="N32" s="66"/>
      <c r="O32" s="66"/>
      <c r="P32" s="66"/>
      <c r="Q32" s="66"/>
      <c r="R32" s="66"/>
      <c r="S32" s="66"/>
      <c r="T32" s="70"/>
      <c r="U32" s="70"/>
      <c r="V32" s="1"/>
      <c r="W32" s="1"/>
      <c r="X32" s="1"/>
      <c r="Y32" s="1"/>
      <c r="Z32" s="1"/>
    </row>
    <row r="33" spans="1:26" ht="11.1" customHeight="1" x14ac:dyDescent="0.2">
      <c r="A33" s="1"/>
      <c r="B33" s="38" t="s">
        <v>69</v>
      </c>
      <c r="C33" s="1"/>
      <c r="D33" s="1"/>
      <c r="E33" s="1"/>
      <c r="F33" s="1"/>
      <c r="G33" s="1"/>
      <c r="H33" s="63"/>
      <c r="I33" s="63"/>
      <c r="J33" s="63"/>
      <c r="K33" s="66"/>
      <c r="L33" s="66"/>
      <c r="M33" s="66"/>
      <c r="N33" s="66"/>
      <c r="O33" s="66"/>
      <c r="P33" s="66"/>
      <c r="Q33" s="66"/>
      <c r="R33" s="66"/>
      <c r="S33" s="66"/>
      <c r="T33" s="70"/>
      <c r="U33" s="70"/>
      <c r="V33" s="1"/>
      <c r="W33" s="1"/>
      <c r="X33" s="1"/>
      <c r="Y33" s="1"/>
      <c r="Z33" s="1"/>
    </row>
    <row r="34" spans="1:26" ht="11.1" customHeight="1" x14ac:dyDescent="0.2">
      <c r="A34" s="1"/>
      <c r="B34" s="38" t="s">
        <v>70</v>
      </c>
      <c r="C34" s="1"/>
      <c r="D34" s="1"/>
      <c r="E34" s="1"/>
      <c r="F34" s="1"/>
      <c r="G34" s="1"/>
      <c r="H34" s="63"/>
      <c r="I34" s="63"/>
      <c r="J34" s="63"/>
      <c r="K34" s="66"/>
      <c r="L34" s="66"/>
      <c r="M34" s="66"/>
      <c r="N34" s="66"/>
      <c r="O34" s="66"/>
      <c r="P34" s="66"/>
      <c r="Q34" s="66"/>
      <c r="R34" s="66"/>
      <c r="S34" s="66"/>
      <c r="T34" s="70"/>
      <c r="U34" s="70"/>
      <c r="V34" s="1"/>
      <c r="W34" s="1"/>
      <c r="X34" s="1"/>
      <c r="Y34" s="1"/>
      <c r="Z34" s="1"/>
    </row>
    <row r="35" spans="1:26" ht="11.1" customHeight="1" x14ac:dyDescent="0.2">
      <c r="A35" s="1"/>
      <c r="B35" s="38"/>
      <c r="C35" s="1"/>
      <c r="D35" s="1"/>
      <c r="E35" s="1"/>
      <c r="F35" s="1"/>
      <c r="G35" s="1"/>
      <c r="H35" s="63"/>
      <c r="I35" s="63"/>
      <c r="J35" s="63"/>
      <c r="K35" s="66"/>
      <c r="L35" s="66"/>
      <c r="M35" s="66"/>
      <c r="N35" s="66"/>
      <c r="O35" s="66"/>
      <c r="P35" s="66"/>
      <c r="Q35" s="66"/>
      <c r="R35" s="66"/>
      <c r="S35" s="66"/>
      <c r="T35" s="70"/>
      <c r="U35" s="70"/>
      <c r="V35" s="1"/>
      <c r="W35" s="1"/>
      <c r="X35" s="1"/>
      <c r="Y35" s="1"/>
      <c r="Z3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V25" sqref="U25:V25"/>
    </sheetView>
  </sheetViews>
  <sheetFormatPr defaultRowHeight="12.75" x14ac:dyDescent="0.2"/>
  <cols>
    <col min="1" max="1" width="16.140625" customWidth="1"/>
    <col min="2" max="3" width="4.140625" customWidth="1"/>
    <col min="4" max="4" width="26.140625" customWidth="1"/>
    <col min="5" max="8" width="8.140625" customWidth="1"/>
    <col min="9" max="9" width="6.5703125" style="72" customWidth="1"/>
    <col min="10" max="11" width="6.5703125" style="71" customWidth="1"/>
    <col min="12" max="15" width="8.140625" style="72" customWidth="1"/>
    <col min="16" max="16" width="6.7109375" style="71" customWidth="1"/>
    <col min="17" max="17" width="6.7109375" style="72" customWidth="1"/>
    <col min="18" max="18" width="6.7109375" style="71" customWidth="1"/>
    <col min="19" max="20" width="8.140625" style="72" customWidth="1"/>
    <col min="21" max="21" width="9.28515625" style="71" customWidth="1"/>
    <col min="22" max="22" width="9.140625" style="71" customWidth="1"/>
    <col min="23" max="23" width="8.140625" customWidth="1"/>
    <col min="24" max="24" width="12.7109375" customWidth="1"/>
    <col min="25" max="27" width="8.140625" customWidth="1"/>
  </cols>
  <sheetData>
    <row r="1" spans="1:27" ht="15" customHeight="1" x14ac:dyDescent="0.25">
      <c r="A1" s="1"/>
      <c r="B1" s="2" t="s">
        <v>0</v>
      </c>
      <c r="C1" s="1"/>
      <c r="D1" s="1"/>
      <c r="E1" s="1"/>
      <c r="F1" s="1"/>
      <c r="G1" s="1"/>
      <c r="H1" s="1"/>
      <c r="I1" s="47"/>
      <c r="J1" s="39"/>
      <c r="K1" s="39"/>
      <c r="L1" s="1"/>
      <c r="M1" s="1"/>
      <c r="N1" s="1"/>
      <c r="O1" s="1"/>
      <c r="P1" s="39"/>
      <c r="Q1" s="52"/>
      <c r="R1" s="39"/>
      <c r="S1" s="1"/>
      <c r="T1" s="1"/>
      <c r="U1" s="39"/>
      <c r="V1" s="39"/>
      <c r="W1" s="1"/>
      <c r="X1" s="102"/>
      <c r="Y1" s="1"/>
      <c r="Z1" s="1"/>
      <c r="AA1" s="1"/>
    </row>
    <row r="2" spans="1:27" x14ac:dyDescent="0.2">
      <c r="A2" s="1"/>
      <c r="B2" s="3" t="s">
        <v>1</v>
      </c>
      <c r="C2" s="1"/>
      <c r="D2" s="1"/>
      <c r="E2" s="1"/>
      <c r="F2" s="1"/>
      <c r="G2" s="1"/>
      <c r="H2" s="1"/>
      <c r="I2" s="47"/>
      <c r="J2" s="39"/>
      <c r="K2" s="39"/>
      <c r="L2" s="1"/>
      <c r="M2" s="1"/>
      <c r="N2" s="1"/>
      <c r="O2" s="1"/>
      <c r="P2" s="39"/>
      <c r="Q2" s="52"/>
      <c r="R2" s="39"/>
      <c r="S2" s="1"/>
      <c r="T2" s="1"/>
      <c r="U2" s="39"/>
      <c r="V2" s="39"/>
      <c r="W2" s="1"/>
      <c r="X2" s="102"/>
      <c r="Y2" s="1"/>
      <c r="Z2" s="1"/>
      <c r="AA2" s="1"/>
    </row>
    <row r="3" spans="1:27" x14ac:dyDescent="0.2">
      <c r="A3" s="1"/>
      <c r="B3" s="4" t="s">
        <v>2</v>
      </c>
      <c r="C3" s="1"/>
      <c r="D3" s="1"/>
      <c r="E3" s="1"/>
      <c r="F3" s="1"/>
      <c r="G3" s="1"/>
      <c r="H3" s="1"/>
      <c r="I3" s="47"/>
      <c r="J3" s="39"/>
      <c r="K3" s="39"/>
      <c r="L3" s="1"/>
      <c r="M3" s="1"/>
      <c r="N3" s="1"/>
      <c r="O3" s="1"/>
      <c r="P3" s="39"/>
      <c r="Q3" s="52"/>
      <c r="R3" s="39"/>
      <c r="S3" s="1"/>
      <c r="T3" s="1"/>
      <c r="U3" s="39"/>
      <c r="V3" s="39"/>
      <c r="W3" s="1"/>
      <c r="X3" s="102"/>
      <c r="Y3" s="1"/>
      <c r="Z3" s="1"/>
      <c r="AA3" s="1"/>
    </row>
    <row r="4" spans="1:27" x14ac:dyDescent="0.2">
      <c r="A4" s="1"/>
      <c r="B4" s="4" t="s">
        <v>3</v>
      </c>
      <c r="C4" s="1"/>
      <c r="D4" s="1"/>
      <c r="E4" s="1"/>
      <c r="F4" s="1"/>
      <c r="G4" s="1"/>
      <c r="H4" s="1"/>
      <c r="I4" s="47"/>
      <c r="J4" s="39"/>
      <c r="K4" s="39"/>
      <c r="L4" s="1"/>
      <c r="M4" s="1"/>
      <c r="N4" s="1"/>
      <c r="O4" s="1"/>
      <c r="P4" s="39"/>
      <c r="Q4" s="52"/>
      <c r="R4" s="39"/>
      <c r="S4" s="1"/>
      <c r="T4" s="1"/>
      <c r="U4" s="39"/>
      <c r="V4" s="39"/>
      <c r="W4" s="1"/>
      <c r="X4" s="102"/>
      <c r="Y4" s="1"/>
      <c r="Z4" s="1"/>
      <c r="AA4" s="1"/>
    </row>
    <row r="5" spans="1:27" x14ac:dyDescent="0.2">
      <c r="A5" s="1"/>
      <c r="B5" s="1"/>
      <c r="C5" s="1"/>
      <c r="D5" s="1"/>
      <c r="E5" s="1"/>
      <c r="F5" s="1"/>
      <c r="G5" s="1"/>
      <c r="H5" s="1"/>
      <c r="I5" s="47"/>
      <c r="J5" s="39"/>
      <c r="K5" s="39"/>
      <c r="L5" s="1"/>
      <c r="M5" s="1"/>
      <c r="N5" s="1"/>
      <c r="O5" s="1"/>
      <c r="P5" s="39"/>
      <c r="Q5" s="52"/>
      <c r="R5" s="39"/>
      <c r="S5" s="1"/>
      <c r="T5" s="1"/>
      <c r="U5" s="39"/>
      <c r="V5" s="39"/>
      <c r="W5" s="1"/>
      <c r="X5" s="102"/>
      <c r="Y5" s="1"/>
      <c r="Z5" s="1"/>
      <c r="AA5" s="1"/>
    </row>
    <row r="6" spans="1:27" x14ac:dyDescent="0.2">
      <c r="A6" s="1"/>
      <c r="B6" s="1"/>
      <c r="C6" s="1"/>
      <c r="D6" s="1"/>
      <c r="E6" s="7"/>
      <c r="F6" s="1"/>
      <c r="G6" s="3" t="s">
        <v>4</v>
      </c>
      <c r="H6" s="6"/>
      <c r="I6" s="48"/>
      <c r="J6" s="41" t="s">
        <v>5</v>
      </c>
      <c r="K6" s="42"/>
      <c r="L6" s="7"/>
      <c r="M6" s="1"/>
      <c r="N6" s="3" t="s">
        <v>6</v>
      </c>
      <c r="O6" s="6"/>
      <c r="P6" s="40"/>
      <c r="Q6" s="52"/>
      <c r="R6" s="41" t="s">
        <v>7</v>
      </c>
      <c r="S6" s="7"/>
      <c r="T6" s="1"/>
      <c r="U6" s="39"/>
      <c r="V6" s="39"/>
      <c r="W6" s="10" t="s">
        <v>8</v>
      </c>
      <c r="X6" s="103"/>
      <c r="Y6" s="1"/>
      <c r="Z6" s="1"/>
      <c r="AA6" s="9"/>
    </row>
    <row r="7" spans="1:27" x14ac:dyDescent="0.2">
      <c r="A7" s="1"/>
      <c r="B7" s="1"/>
      <c r="C7" s="1"/>
      <c r="D7" s="1"/>
      <c r="E7" s="7"/>
      <c r="F7" s="1"/>
      <c r="G7" s="1"/>
      <c r="H7" s="6"/>
      <c r="I7" s="48"/>
      <c r="J7" s="39"/>
      <c r="K7" s="42"/>
      <c r="L7" s="7"/>
      <c r="M7" s="1"/>
      <c r="N7" s="1"/>
      <c r="O7" s="6"/>
      <c r="P7" s="40"/>
      <c r="Q7" s="52"/>
      <c r="R7" s="39"/>
      <c r="S7" s="7"/>
      <c r="T7" s="1"/>
      <c r="U7" s="39"/>
      <c r="V7" s="39"/>
      <c r="W7" s="1"/>
      <c r="X7" s="102"/>
      <c r="Y7" s="1"/>
      <c r="Z7" s="1"/>
      <c r="AA7" s="9"/>
    </row>
    <row r="8" spans="1:27" x14ac:dyDescent="0.2">
      <c r="A8" s="11"/>
      <c r="B8" s="12"/>
      <c r="C8" s="12"/>
      <c r="D8" s="11"/>
      <c r="E8" s="7"/>
      <c r="F8" s="13"/>
      <c r="G8" s="12" t="s">
        <v>9</v>
      </c>
      <c r="H8" s="6" t="s">
        <v>9</v>
      </c>
      <c r="I8" s="48"/>
      <c r="J8" s="43"/>
      <c r="K8" s="42"/>
      <c r="L8" s="7"/>
      <c r="M8" s="13"/>
      <c r="N8" s="12" t="s">
        <v>10</v>
      </c>
      <c r="O8" s="6" t="s">
        <v>10</v>
      </c>
      <c r="P8" s="40"/>
      <c r="Q8" s="52"/>
      <c r="R8" s="43"/>
      <c r="S8" s="7"/>
      <c r="T8" s="13"/>
      <c r="U8" s="58"/>
      <c r="V8" s="58"/>
      <c r="W8" s="13"/>
      <c r="X8" s="58"/>
      <c r="Y8" s="13"/>
      <c r="Z8" s="13"/>
      <c r="AA8" s="9"/>
    </row>
    <row r="9" spans="1:27" x14ac:dyDescent="0.2">
      <c r="A9" s="11"/>
      <c r="B9" s="12"/>
      <c r="C9" s="12"/>
      <c r="D9" s="11"/>
      <c r="E9" s="7"/>
      <c r="F9" s="13" t="s">
        <v>9</v>
      </c>
      <c r="G9" s="12" t="s">
        <v>11</v>
      </c>
      <c r="H9" s="6" t="s">
        <v>12</v>
      </c>
      <c r="I9" s="48"/>
      <c r="J9" s="43"/>
      <c r="K9" s="42"/>
      <c r="L9" s="7"/>
      <c r="M9" s="13" t="s">
        <v>10</v>
      </c>
      <c r="N9" s="12" t="s">
        <v>11</v>
      </c>
      <c r="O9" s="6" t="s">
        <v>12</v>
      </c>
      <c r="P9" s="40"/>
      <c r="Q9" s="52"/>
      <c r="R9" s="43"/>
      <c r="S9" s="7"/>
      <c r="T9" s="13"/>
      <c r="U9" s="58"/>
      <c r="V9" s="58"/>
      <c r="W9" s="13"/>
      <c r="X9" s="58"/>
      <c r="Y9" s="13"/>
      <c r="Z9" s="13"/>
      <c r="AA9" s="9"/>
    </row>
    <row r="10" spans="1:27" x14ac:dyDescent="0.2">
      <c r="A10" s="11"/>
      <c r="B10" s="12"/>
      <c r="C10" s="12"/>
      <c r="D10" s="11"/>
      <c r="E10" s="7" t="s">
        <v>9</v>
      </c>
      <c r="F10" s="13" t="s">
        <v>11</v>
      </c>
      <c r="G10" s="12" t="s">
        <v>13</v>
      </c>
      <c r="H10" s="6" t="s">
        <v>13</v>
      </c>
      <c r="I10" s="48" t="s">
        <v>14</v>
      </c>
      <c r="J10" s="43" t="s">
        <v>74</v>
      </c>
      <c r="K10" s="42" t="s">
        <v>15</v>
      </c>
      <c r="L10" s="7" t="s">
        <v>16</v>
      </c>
      <c r="M10" s="13" t="s">
        <v>11</v>
      </c>
      <c r="N10" s="12" t="s">
        <v>13</v>
      </c>
      <c r="O10" s="6" t="s">
        <v>13</v>
      </c>
      <c r="P10" s="40" t="s">
        <v>17</v>
      </c>
      <c r="Q10" s="43" t="s">
        <v>74</v>
      </c>
      <c r="R10" s="43" t="s">
        <v>17</v>
      </c>
      <c r="S10" s="7"/>
      <c r="T10" s="13"/>
      <c r="U10" s="58" t="s">
        <v>18</v>
      </c>
      <c r="V10" s="58" t="s">
        <v>18</v>
      </c>
      <c r="W10" s="13"/>
      <c r="X10" s="58"/>
      <c r="Y10" s="13"/>
      <c r="Z10" s="13"/>
      <c r="AA10" s="9"/>
    </row>
    <row r="11" spans="1:27" x14ac:dyDescent="0.2">
      <c r="A11" s="11"/>
      <c r="B11" s="12"/>
      <c r="C11" s="12"/>
      <c r="D11" s="11"/>
      <c r="E11" s="7" t="s">
        <v>11</v>
      </c>
      <c r="F11" s="13" t="s">
        <v>19</v>
      </c>
      <c r="G11" s="12" t="s">
        <v>20</v>
      </c>
      <c r="H11" s="6" t="s">
        <v>20</v>
      </c>
      <c r="I11" s="48" t="s">
        <v>21</v>
      </c>
      <c r="J11" s="43" t="s">
        <v>80</v>
      </c>
      <c r="K11" s="42" t="s">
        <v>22</v>
      </c>
      <c r="L11" s="7" t="s">
        <v>11</v>
      </c>
      <c r="M11" s="13" t="s">
        <v>19</v>
      </c>
      <c r="N11" s="12" t="s">
        <v>20</v>
      </c>
      <c r="O11" s="6" t="s">
        <v>20</v>
      </c>
      <c r="P11" s="40" t="s">
        <v>23</v>
      </c>
      <c r="Q11" s="43" t="s">
        <v>81</v>
      </c>
      <c r="R11" s="43" t="s">
        <v>24</v>
      </c>
      <c r="S11" s="7" t="s">
        <v>25</v>
      </c>
      <c r="T11" s="13" t="s">
        <v>26</v>
      </c>
      <c r="U11" s="58" t="s">
        <v>27</v>
      </c>
      <c r="V11" s="58" t="s">
        <v>28</v>
      </c>
      <c r="W11" s="13" t="s">
        <v>19</v>
      </c>
      <c r="X11" s="60" t="s">
        <v>83</v>
      </c>
      <c r="Y11" s="13" t="s">
        <v>29</v>
      </c>
      <c r="Z11" s="13" t="s">
        <v>30</v>
      </c>
      <c r="AA11" s="9" t="s">
        <v>31</v>
      </c>
    </row>
    <row r="12" spans="1:27" x14ac:dyDescent="0.2">
      <c r="A12" s="14" t="s">
        <v>32</v>
      </c>
      <c r="B12" s="15" t="s">
        <v>33</v>
      </c>
      <c r="C12" s="12"/>
      <c r="D12" s="11"/>
      <c r="E12" s="7" t="s">
        <v>34</v>
      </c>
      <c r="F12" s="13" t="s">
        <v>35</v>
      </c>
      <c r="G12" s="12" t="s">
        <v>19</v>
      </c>
      <c r="H12" s="6" t="s">
        <v>19</v>
      </c>
      <c r="I12" s="48" t="s">
        <v>36</v>
      </c>
      <c r="J12" s="43" t="s">
        <v>36</v>
      </c>
      <c r="K12" s="42" t="s">
        <v>37</v>
      </c>
      <c r="L12" s="7" t="s">
        <v>34</v>
      </c>
      <c r="M12" s="13" t="s">
        <v>35</v>
      </c>
      <c r="N12" s="12" t="s">
        <v>19</v>
      </c>
      <c r="O12" s="6" t="s">
        <v>19</v>
      </c>
      <c r="P12" s="40" t="s">
        <v>36</v>
      </c>
      <c r="Q12" s="43" t="s">
        <v>36</v>
      </c>
      <c r="R12" s="43" t="s">
        <v>37</v>
      </c>
      <c r="S12" s="7" t="s">
        <v>38</v>
      </c>
      <c r="T12" s="13" t="s">
        <v>38</v>
      </c>
      <c r="U12" s="58" t="s">
        <v>38</v>
      </c>
      <c r="V12" s="58" t="s">
        <v>38</v>
      </c>
      <c r="W12" s="13" t="s">
        <v>38</v>
      </c>
      <c r="X12" s="60" t="s">
        <v>84</v>
      </c>
      <c r="Y12" s="13" t="s">
        <v>38</v>
      </c>
      <c r="Z12" s="13" t="s">
        <v>38</v>
      </c>
      <c r="AA12" s="9" t="s">
        <v>38</v>
      </c>
    </row>
    <row r="13" spans="1:27" ht="20.100000000000001" customHeight="1" x14ac:dyDescent="0.2">
      <c r="A13" s="16"/>
      <c r="B13" s="3" t="s">
        <v>31</v>
      </c>
      <c r="C13" s="3"/>
      <c r="D13" s="16"/>
      <c r="E13" s="20">
        <v>1</v>
      </c>
      <c r="F13" s="8">
        <v>7.9767237564733797</v>
      </c>
      <c r="G13" s="18">
        <v>396.57065191704311</v>
      </c>
      <c r="H13" s="19">
        <v>394.14774624248298</v>
      </c>
      <c r="I13" s="51">
        <v>31.63334540266813</v>
      </c>
      <c r="J13" s="41"/>
      <c r="K13" s="45">
        <v>-6.1096444299333849E-3</v>
      </c>
      <c r="L13" s="20">
        <v>1</v>
      </c>
      <c r="M13" s="8">
        <v>7.7951023152961252</v>
      </c>
      <c r="N13" s="18">
        <v>304.85968344341188</v>
      </c>
      <c r="O13" s="19">
        <v>305.89854805980423</v>
      </c>
      <c r="P13" s="44">
        <v>23.76412424250184</v>
      </c>
      <c r="Q13" s="52"/>
      <c r="R13" s="41">
        <v>3.407681214709136E-3</v>
      </c>
      <c r="S13" s="20">
        <v>1.121845063013799E-2</v>
      </c>
      <c r="T13" s="8">
        <v>2.2006175173678532E-3</v>
      </c>
      <c r="U13" s="60">
        <f>SUM(U15,U19,U25)</f>
        <v>-3.0362749528635199E-2</v>
      </c>
      <c r="V13" s="60">
        <f>SUM(V15,V19,V25)</f>
        <v>0.22834061920446422</v>
      </c>
      <c r="W13" s="8">
        <v>0.19797772383687831</v>
      </c>
      <c r="X13" s="60"/>
      <c r="Y13" s="8">
        <v>8.5186209334545224E-2</v>
      </c>
      <c r="Z13" s="8">
        <v>2.48386182209007E-2</v>
      </c>
      <c r="AA13" s="21">
        <v>0.32142161953983012</v>
      </c>
    </row>
    <row r="14" spans="1:27" x14ac:dyDescent="0.2">
      <c r="A14" s="1"/>
      <c r="B14" s="1"/>
      <c r="C14" s="1"/>
      <c r="D14" s="1"/>
      <c r="E14" s="7"/>
      <c r="F14" s="1"/>
      <c r="G14" s="1"/>
      <c r="H14" s="6"/>
      <c r="I14" s="48"/>
      <c r="J14" s="43"/>
      <c r="K14" s="42"/>
      <c r="L14" s="7"/>
      <c r="M14" s="1"/>
      <c r="N14" s="1"/>
      <c r="O14" s="6"/>
      <c r="P14" s="40"/>
      <c r="Q14" s="52"/>
      <c r="R14" s="43"/>
      <c r="S14" s="7"/>
      <c r="T14" s="13"/>
      <c r="U14" s="58"/>
      <c r="V14" s="58"/>
      <c r="W14" s="13"/>
      <c r="X14" s="58"/>
      <c r="Y14" s="13"/>
      <c r="Z14" s="13"/>
      <c r="AA14" s="9"/>
    </row>
    <row r="15" spans="1:27" x14ac:dyDescent="0.2">
      <c r="A15" s="23"/>
      <c r="B15" s="24" t="s">
        <v>39</v>
      </c>
      <c r="C15" s="24"/>
      <c r="D15" s="23"/>
      <c r="E15" s="29">
        <v>0</v>
      </c>
      <c r="F15" s="26">
        <v>0</v>
      </c>
      <c r="G15" s="27">
        <v>0</v>
      </c>
      <c r="H15" s="28">
        <v>0</v>
      </c>
      <c r="I15" s="44">
        <v>0</v>
      </c>
      <c r="J15" s="41">
        <f>E15*I15</f>
        <v>0</v>
      </c>
      <c r="K15" s="45">
        <v>0</v>
      </c>
      <c r="L15" s="29">
        <v>0.39633836126813388</v>
      </c>
      <c r="M15" s="26">
        <v>5.4373734995485554</v>
      </c>
      <c r="N15" s="27">
        <v>67.036880386974133</v>
      </c>
      <c r="O15" s="28">
        <v>63.435727418469661</v>
      </c>
      <c r="P15" s="44">
        <f>P16</f>
        <v>3.5504772376406746</v>
      </c>
      <c r="Q15" s="97">
        <f>L15*P15</f>
        <v>1.4071903300863158</v>
      </c>
      <c r="R15" s="41">
        <f>R16</f>
        <v>-6.1131612235545515E-2</v>
      </c>
      <c r="S15" s="29">
        <v>-0.114049311344812</v>
      </c>
      <c r="T15" s="26">
        <v>-7.265403184267056E-4</v>
      </c>
      <c r="U15" s="60">
        <f>-(J15-Q15)*R15</f>
        <v>-8.6023813600445947E-2</v>
      </c>
      <c r="V15" s="60">
        <f>-J15*(K15-R15)</f>
        <v>0</v>
      </c>
      <c r="W15" s="26">
        <v>-8.6023868667789938E-2</v>
      </c>
      <c r="X15" s="58">
        <f>W15-(U15+V15)</f>
        <v>-5.5067343990300444E-8</v>
      </c>
      <c r="Y15" s="26">
        <v>5.1547158821257551E-2</v>
      </c>
      <c r="Z15" s="26">
        <v>0</v>
      </c>
      <c r="AA15" s="30">
        <v>-0.14925256150977109</v>
      </c>
    </row>
    <row r="16" spans="1:27" x14ac:dyDescent="0.2">
      <c r="A16" s="75"/>
      <c r="B16" s="76"/>
      <c r="C16" s="77" t="s">
        <v>75</v>
      </c>
      <c r="D16" s="75"/>
      <c r="E16" s="78">
        <v>0</v>
      </c>
      <c r="F16" s="79">
        <v>0</v>
      </c>
      <c r="G16" s="76">
        <v>0</v>
      </c>
      <c r="H16" s="80">
        <v>0</v>
      </c>
      <c r="I16" s="83">
        <v>0</v>
      </c>
      <c r="J16" s="84">
        <f t="shared" ref="J16:J35" si="0">E16*I16</f>
        <v>0</v>
      </c>
      <c r="K16" s="85">
        <v>0</v>
      </c>
      <c r="L16" s="78">
        <v>0.39633836126813388</v>
      </c>
      <c r="M16" s="79">
        <v>5.4373734995485554</v>
      </c>
      <c r="N16" s="76">
        <v>67.036880386974133</v>
      </c>
      <c r="O16" s="80">
        <v>63.435727418469661</v>
      </c>
      <c r="P16" s="83">
        <f>SUMPRODUCT(L17:L18/L16,P17:P18)</f>
        <v>3.5504772376406746</v>
      </c>
      <c r="Q16" s="98">
        <f t="shared" ref="Q16:Q35" si="1">L16*P16</f>
        <v>1.4071903300863158</v>
      </c>
      <c r="R16" s="84">
        <f>SUMPRODUCT(Q17:Q18/Q16,R17:R18)</f>
        <v>-6.1131612235545515E-2</v>
      </c>
      <c r="S16" s="78">
        <v>-0.114049311344812</v>
      </c>
      <c r="T16" s="79">
        <v>-7.2654031842673877E-4</v>
      </c>
      <c r="U16" s="87">
        <f t="shared" ref="U16:U35" si="2">-(J16-Q16)*R16</f>
        <v>-8.6023813600445947E-2</v>
      </c>
      <c r="V16" s="87">
        <f t="shared" ref="V16:V35" si="3">-J16*(K16-R16)</f>
        <v>0</v>
      </c>
      <c r="W16" s="79">
        <v>-8.6023868667789966E-2</v>
      </c>
      <c r="X16" s="58">
        <f t="shared" ref="X16:X35" si="4">W16-(U16+V16)</f>
        <v>-5.5067344018056019E-8</v>
      </c>
      <c r="Y16" s="79">
        <v>5.1547158821257523E-2</v>
      </c>
      <c r="Z16" s="79">
        <v>0</v>
      </c>
      <c r="AA16" s="81">
        <v>-0.1492525615097712</v>
      </c>
    </row>
    <row r="17" spans="1:27" x14ac:dyDescent="0.2">
      <c r="A17" s="11" t="s">
        <v>40</v>
      </c>
      <c r="B17" s="12"/>
      <c r="C17" s="12"/>
      <c r="D17" s="11" t="s">
        <v>41</v>
      </c>
      <c r="E17" s="7">
        <v>0</v>
      </c>
      <c r="F17" s="13">
        <v>3.5498129999999999</v>
      </c>
      <c r="G17" s="12">
        <v>72.366401672363281</v>
      </c>
      <c r="H17" s="6">
        <v>69.994300842285156</v>
      </c>
      <c r="I17" s="40">
        <f>MAX(F17*G17/100,1)</f>
        <v>2.568871934197769</v>
      </c>
      <c r="J17" s="43">
        <f t="shared" si="0"/>
        <v>0</v>
      </c>
      <c r="K17" s="42">
        <f>(H17-G17)/G17</f>
        <v>-3.2779035232644846E-2</v>
      </c>
      <c r="L17" s="7">
        <v>0.19204679940058539</v>
      </c>
      <c r="M17" s="13">
        <v>3.5498129999999999</v>
      </c>
      <c r="N17" s="12">
        <v>72.366401672363281</v>
      </c>
      <c r="O17" s="6">
        <v>69.994300842285156</v>
      </c>
      <c r="P17" s="40">
        <f t="shared" ref="P17:P35" si="5">MAX(M17*N17/100,1)</f>
        <v>2.568871934197769</v>
      </c>
      <c r="Q17" s="99">
        <f t="shared" si="1"/>
        <v>0.49334363303267276</v>
      </c>
      <c r="R17" s="43">
        <f>(O17-N17)/N17</f>
        <v>-3.2779035232644846E-2</v>
      </c>
      <c r="S17" s="7">
        <v>-3.6053448814086307E-2</v>
      </c>
      <c r="T17" s="13">
        <v>4.3042680962455853E-3</v>
      </c>
      <c r="U17" s="58">
        <f t="shared" si="2"/>
        <v>-1.6171328328978989E-2</v>
      </c>
      <c r="V17" s="58">
        <f t="shared" si="3"/>
        <v>0</v>
      </c>
      <c r="W17" s="13">
        <v>-1.617134971546012E-2</v>
      </c>
      <c r="X17" s="58">
        <f t="shared" si="4"/>
        <v>-2.1386481131174806E-8</v>
      </c>
      <c r="Y17" s="13">
        <v>-3.7714248752569288E-3</v>
      </c>
      <c r="Z17" s="13">
        <v>0</v>
      </c>
      <c r="AA17" s="9">
        <v>-5.1691955308557767E-2</v>
      </c>
    </row>
    <row r="18" spans="1:27" x14ac:dyDescent="0.2">
      <c r="A18" s="31" t="s">
        <v>42</v>
      </c>
      <c r="B18" s="32"/>
      <c r="C18" s="32"/>
      <c r="D18" s="31" t="s">
        <v>43</v>
      </c>
      <c r="E18" s="36">
        <v>0</v>
      </c>
      <c r="F18" s="34">
        <v>7.2117979999999999</v>
      </c>
      <c r="G18" s="32">
        <v>62.026798248291023</v>
      </c>
      <c r="H18" s="35">
        <v>57.285602569580078</v>
      </c>
      <c r="I18" s="40">
        <f>MAX(F18*G18/100,1)</f>
        <v>4.4732473955342869</v>
      </c>
      <c r="J18" s="43">
        <f t="shared" si="0"/>
        <v>0</v>
      </c>
      <c r="K18" s="42">
        <f t="shared" ref="K18:K35" si="6">(H18-G18)/G18</f>
        <v>-7.6437859322225701E-2</v>
      </c>
      <c r="L18" s="36">
        <v>0.20429156186754849</v>
      </c>
      <c r="M18" s="34">
        <v>7.2117979999999999</v>
      </c>
      <c r="N18" s="32">
        <v>62.026798248291023</v>
      </c>
      <c r="O18" s="35">
        <v>57.285602569580078</v>
      </c>
      <c r="P18" s="40">
        <f t="shared" si="5"/>
        <v>4.4732473955342869</v>
      </c>
      <c r="Q18" s="99">
        <f t="shared" si="1"/>
        <v>0.91384669705364285</v>
      </c>
      <c r="R18" s="43">
        <f>(O18-N18)/N18</f>
        <v>-7.6437859322225701E-2</v>
      </c>
      <c r="S18" s="36">
        <v>-7.7995862530725699E-2</v>
      </c>
      <c r="T18" s="34">
        <v>-5.0308084146723333E-3</v>
      </c>
      <c r="U18" s="58">
        <f t="shared" si="2"/>
        <v>-6.9852485271466966E-2</v>
      </c>
      <c r="V18" s="58">
        <f t="shared" si="3"/>
        <v>0</v>
      </c>
      <c r="W18" s="34">
        <v>-6.9852518952329842E-2</v>
      </c>
      <c r="X18" s="58">
        <f t="shared" si="4"/>
        <v>-3.3680862876472872E-8</v>
      </c>
      <c r="Y18" s="34">
        <v>5.5318583696514448E-2</v>
      </c>
      <c r="Z18" s="34">
        <v>0</v>
      </c>
      <c r="AA18" s="37">
        <v>-9.7560606201213429E-2</v>
      </c>
    </row>
    <row r="19" spans="1:27" x14ac:dyDescent="0.2">
      <c r="A19" s="23"/>
      <c r="B19" s="24" t="s">
        <v>44</v>
      </c>
      <c r="C19" s="24"/>
      <c r="D19" s="23"/>
      <c r="E19" s="29">
        <v>0.27623166865378818</v>
      </c>
      <c r="F19" s="26">
        <f>E20/E19*F20+E22/E19*F22</f>
        <v>9.2820711414510946</v>
      </c>
      <c r="G19" s="27">
        <v>439.58640524985259</v>
      </c>
      <c r="H19" s="28">
        <v>433.47459057647001</v>
      </c>
      <c r="I19" s="44">
        <f>$E20/$E19*I20+$E22/$E19*I22</f>
        <v>40.076334626901577</v>
      </c>
      <c r="J19" s="41">
        <f t="shared" si="0"/>
        <v>11.070352787516613</v>
      </c>
      <c r="K19" s="44">
        <f>$J20/$J19*K20+$J22/$J19*K22</f>
        <v>-1.3688619414172428E-2</v>
      </c>
      <c r="L19" s="29">
        <v>0.17673141857649971</v>
      </c>
      <c r="M19" s="26">
        <v>8.9913758583590688</v>
      </c>
      <c r="N19" s="27">
        <v>404.7301112463507</v>
      </c>
      <c r="O19" s="28">
        <v>397.93254027450553</v>
      </c>
      <c r="P19" s="44">
        <f>L20/L19*P20+L22/L19*P22</f>
        <v>34.934958870864669</v>
      </c>
      <c r="Q19" s="97">
        <f t="shared" si="1"/>
        <v>6.1741048391595852</v>
      </c>
      <c r="R19" s="41">
        <f>Q20/Q19*R20+Q22/Q19*R22</f>
        <v>-1.7516546666504967E-2</v>
      </c>
      <c r="S19" s="29">
        <v>5.3135116642849423E-2</v>
      </c>
      <c r="T19" s="26">
        <v>1.666202611983719E-3</v>
      </c>
      <c r="U19" s="60">
        <f t="shared" si="2"/>
        <v>8.5765355678175087E-2</v>
      </c>
      <c r="V19" s="60">
        <f t="shared" si="3"/>
        <v>-4.2376505128270327E-2</v>
      </c>
      <c r="W19" s="26">
        <v>4.3388714388990703E-2</v>
      </c>
      <c r="X19" s="58">
        <f t="shared" si="4"/>
        <v>-1.3616091405765918E-7</v>
      </c>
      <c r="Y19" s="26">
        <v>9.3672201779868829E-3</v>
      </c>
      <c r="Z19" s="26">
        <v>-2.5715961564426E-3</v>
      </c>
      <c r="AA19" s="30">
        <v>0.1049856576653681</v>
      </c>
    </row>
    <row r="20" spans="1:27" x14ac:dyDescent="0.2">
      <c r="A20" s="75"/>
      <c r="B20" s="76"/>
      <c r="C20" s="77" t="s">
        <v>76</v>
      </c>
      <c r="D20" s="75"/>
      <c r="E20" s="78">
        <v>0.10717793749458911</v>
      </c>
      <c r="F20" s="79">
        <v>11.138154999999999</v>
      </c>
      <c r="G20" s="76">
        <v>296.66619873046881</v>
      </c>
      <c r="H20" s="80">
        <v>287.65139770507813</v>
      </c>
      <c r="I20" s="83">
        <f>MAX(F20*G20/100,1)</f>
        <v>33.043141047207648</v>
      </c>
      <c r="J20" s="84">
        <f t="shared" si="0"/>
        <v>3.5414957057825127</v>
      </c>
      <c r="K20" s="85">
        <f t="shared" si="6"/>
        <v>-3.0387017678346735E-2</v>
      </c>
      <c r="L20" s="78">
        <v>8.3283169444246088E-2</v>
      </c>
      <c r="M20" s="79">
        <v>11.138154999999999</v>
      </c>
      <c r="N20" s="76">
        <v>296.66619873046881</v>
      </c>
      <c r="O20" s="80">
        <v>287.65139770507813</v>
      </c>
      <c r="P20" s="83">
        <f>P21</f>
        <v>33.043141047207648</v>
      </c>
      <c r="Q20" s="98">
        <f t="shared" si="1"/>
        <v>2.7519375148047178</v>
      </c>
      <c r="R20" s="84">
        <f>(O20-N20)/N20</f>
        <v>-3.0387017678346735E-2</v>
      </c>
      <c r="S20" s="78">
        <v>1.4422070767811761E-2</v>
      </c>
      <c r="T20" s="79">
        <v>1.6674746441548379E-4</v>
      </c>
      <c r="U20" s="87">
        <f t="shared" si="2"/>
        <v>2.3992318707325721E-2</v>
      </c>
      <c r="V20" s="87">
        <f t="shared" si="3"/>
        <v>0</v>
      </c>
      <c r="W20" s="79">
        <v>2.3992308883001329E-2</v>
      </c>
      <c r="X20" s="58">
        <f t="shared" si="4"/>
        <v>-9.8243243921991574E-9</v>
      </c>
      <c r="Y20" s="79">
        <v>1.9748990471956129E-3</v>
      </c>
      <c r="Z20" s="79">
        <v>0</v>
      </c>
      <c r="AA20" s="81">
        <v>4.0556026162424187E-2</v>
      </c>
    </row>
    <row r="21" spans="1:27" x14ac:dyDescent="0.2">
      <c r="A21" s="11" t="s">
        <v>45</v>
      </c>
      <c r="B21" s="12"/>
      <c r="C21" s="12"/>
      <c r="D21" s="11" t="s">
        <v>46</v>
      </c>
      <c r="E21" s="7">
        <v>0.10717793749458911</v>
      </c>
      <c r="F21" s="13">
        <v>11.138154999999999</v>
      </c>
      <c r="G21" s="12">
        <v>296.66619873046881</v>
      </c>
      <c r="H21" s="6">
        <v>287.65139770507813</v>
      </c>
      <c r="I21" s="40">
        <f>MAX(F21*G21/100,1)</f>
        <v>33.043141047207648</v>
      </c>
      <c r="J21" s="43">
        <f t="shared" si="0"/>
        <v>3.5414957057825127</v>
      </c>
      <c r="K21" s="42">
        <f t="shared" si="6"/>
        <v>-3.0387017678346735E-2</v>
      </c>
      <c r="L21" s="7">
        <v>8.3283169444246088E-2</v>
      </c>
      <c r="M21" s="13">
        <v>11.138154999999999</v>
      </c>
      <c r="N21" s="12">
        <v>296.66619873046881</v>
      </c>
      <c r="O21" s="6">
        <v>287.65139770507813</v>
      </c>
      <c r="P21" s="40">
        <f t="shared" si="5"/>
        <v>33.043141047207648</v>
      </c>
      <c r="Q21" s="100">
        <f t="shared" si="1"/>
        <v>2.7519375148047178</v>
      </c>
      <c r="R21" s="43">
        <f>(O21-N21)/N21</f>
        <v>-3.0387017678346735E-2</v>
      </c>
      <c r="S21" s="7">
        <v>1.442207076781173E-2</v>
      </c>
      <c r="T21" s="13">
        <v>1.6674746441545029E-4</v>
      </c>
      <c r="U21" s="58">
        <f t="shared" si="2"/>
        <v>2.3992318707325721E-2</v>
      </c>
      <c r="V21" s="58">
        <f t="shared" si="3"/>
        <v>0</v>
      </c>
      <c r="W21" s="13">
        <v>2.3992308883001301E-2</v>
      </c>
      <c r="X21" s="58">
        <f t="shared" si="4"/>
        <v>-9.824324419954733E-9</v>
      </c>
      <c r="Y21" s="13">
        <v>1.9748990471955808E-3</v>
      </c>
      <c r="Z21" s="13">
        <v>0</v>
      </c>
      <c r="AA21" s="9">
        <v>4.0556026162424062E-2</v>
      </c>
    </row>
    <row r="22" spans="1:27" x14ac:dyDescent="0.2">
      <c r="A22" s="75"/>
      <c r="B22" s="76"/>
      <c r="C22" s="77" t="s">
        <v>77</v>
      </c>
      <c r="D22" s="11"/>
      <c r="E22" s="78">
        <v>0.16905373115919911</v>
      </c>
      <c r="F22" s="79">
        <v>8.1053373396461765</v>
      </c>
      <c r="G22" s="76">
        <v>530.19601709345818</v>
      </c>
      <c r="H22" s="80">
        <v>526.73560092596369</v>
      </c>
      <c r="I22" s="83">
        <f>SUMPRODUCT($E23:$E24/$E22,I23:I24)</f>
        <v>44.535290822088527</v>
      </c>
      <c r="J22" s="84">
        <f t="shared" si="0"/>
        <v>7.5288570817341016</v>
      </c>
      <c r="K22" s="83">
        <f>SUMPRODUCT($J23:$J24/$J22,K23:K24)</f>
        <v>-5.8338673443670917E-3</v>
      </c>
      <c r="L22" s="78">
        <v>9.3448249132253636E-2</v>
      </c>
      <c r="M22" s="79">
        <v>7.0781182781167749</v>
      </c>
      <c r="N22" s="76">
        <v>501.03908675354478</v>
      </c>
      <c r="O22" s="80">
        <v>497.10975262605518</v>
      </c>
      <c r="P22" s="83">
        <f>SUMPRODUCT(L23:L24/L22,P23:P24)</f>
        <v>36.620989222725925</v>
      </c>
      <c r="Q22" s="98">
        <f t="shared" si="1"/>
        <v>3.4221673243548678</v>
      </c>
      <c r="R22" s="84">
        <f>SUMPRODUCT(Q23:Q24/Q22,R23:R24)</f>
        <v>-7.1667511557401628E-3</v>
      </c>
      <c r="S22" s="78">
        <v>3.871304587503769E-2</v>
      </c>
      <c r="T22" s="79">
        <v>1.4994551475682591E-3</v>
      </c>
      <c r="U22" s="87">
        <f t="shared" si="2"/>
        <v>2.9431623564963916E-2</v>
      </c>
      <c r="V22" s="87">
        <f t="shared" si="3"/>
        <v>-1.0035091722384887E-2</v>
      </c>
      <c r="W22" s="79">
        <v>1.9396405505989402E-2</v>
      </c>
      <c r="X22" s="58">
        <f t="shared" si="4"/>
        <v>-1.263365896272961E-7</v>
      </c>
      <c r="Y22" s="79">
        <v>7.8921043024889129E-3</v>
      </c>
      <c r="Z22" s="79">
        <v>-3.0713793281402341E-3</v>
      </c>
      <c r="AA22" s="81">
        <v>6.4429631502944021E-2</v>
      </c>
    </row>
    <row r="23" spans="1:27" x14ac:dyDescent="0.2">
      <c r="A23" s="11" t="s">
        <v>47</v>
      </c>
      <c r="B23" s="12"/>
      <c r="C23" s="12"/>
      <c r="D23" s="11" t="s">
        <v>48</v>
      </c>
      <c r="E23" s="7">
        <v>7.8070802731562361E-2</v>
      </c>
      <c r="F23" s="13">
        <v>10.637046</v>
      </c>
      <c r="G23" s="12">
        <v>602.056884765625</v>
      </c>
      <c r="H23" s="6">
        <v>599.675537109375</v>
      </c>
      <c r="I23" s="40">
        <f>MAX(F23*G23/100,1)</f>
        <v>64.041067778686525</v>
      </c>
      <c r="J23" s="43">
        <f t="shared" si="0"/>
        <v>4.9997375692684507</v>
      </c>
      <c r="K23" s="42">
        <f t="shared" si="6"/>
        <v>-3.9553532506766964E-3</v>
      </c>
      <c r="L23" s="7">
        <v>2.2749495061201171E-2</v>
      </c>
      <c r="M23" s="13">
        <v>10.637046</v>
      </c>
      <c r="N23" s="12">
        <v>602.056884765625</v>
      </c>
      <c r="O23" s="6">
        <v>599.675537109375</v>
      </c>
      <c r="P23" s="40">
        <f t="shared" si="5"/>
        <v>64.041067778686525</v>
      </c>
      <c r="Q23" s="100">
        <f t="shared" si="1"/>
        <v>1.4569019551452784</v>
      </c>
      <c r="R23" s="43">
        <f>(O23-N23)/N23</f>
        <v>-3.9553532506766964E-3</v>
      </c>
      <c r="S23" s="7">
        <v>3.231057017666672E-2</v>
      </c>
      <c r="T23" s="13">
        <v>6.0156290382399409E-4</v>
      </c>
      <c r="U23" s="58">
        <f t="shared" si="2"/>
        <v>1.4013166362935259E-2</v>
      </c>
      <c r="V23" s="58">
        <f t="shared" si="3"/>
        <v>0</v>
      </c>
      <c r="W23" s="13">
        <v>1.401303106830246E-2</v>
      </c>
      <c r="X23" s="58">
        <f t="shared" si="4"/>
        <v>-1.3529463279912668E-7</v>
      </c>
      <c r="Y23" s="13">
        <v>2.2925055397798352E-3</v>
      </c>
      <c r="Z23" s="13">
        <v>0</v>
      </c>
      <c r="AA23" s="9">
        <v>4.9217669688573003E-2</v>
      </c>
    </row>
    <row r="24" spans="1:27" x14ac:dyDescent="0.2">
      <c r="A24" s="31" t="s">
        <v>49</v>
      </c>
      <c r="B24" s="32"/>
      <c r="C24" s="32"/>
      <c r="D24" s="31" t="s">
        <v>50</v>
      </c>
      <c r="E24" s="36">
        <v>9.0982928427636722E-2</v>
      </c>
      <c r="F24" s="34">
        <v>5.9329239999999999</v>
      </c>
      <c r="G24" s="32">
        <v>468.53350830078119</v>
      </c>
      <c r="H24" s="35">
        <v>464.06021118164063</v>
      </c>
      <c r="I24" s="40">
        <f>MAX(F24*G24/100,1)</f>
        <v>27.797736962019041</v>
      </c>
      <c r="J24" s="43">
        <f t="shared" si="0"/>
        <v>2.52911951246565</v>
      </c>
      <c r="K24" s="42">
        <f t="shared" si="6"/>
        <v>-9.54744333092368E-3</v>
      </c>
      <c r="L24" s="36">
        <v>7.0698754071052458E-2</v>
      </c>
      <c r="M24" s="34">
        <v>5.9329239999999999</v>
      </c>
      <c r="N24" s="32">
        <v>468.53350830078119</v>
      </c>
      <c r="O24" s="35">
        <v>464.06021118164063</v>
      </c>
      <c r="P24" s="40">
        <f t="shared" si="5"/>
        <v>27.797736962019041</v>
      </c>
      <c r="Q24" s="100">
        <f t="shared" si="1"/>
        <v>1.9652653692095892</v>
      </c>
      <c r="R24" s="43">
        <f>(O24-N24)/N24</f>
        <v>-9.54744333092368E-3</v>
      </c>
      <c r="S24" s="36">
        <v>6.4024756983709552E-3</v>
      </c>
      <c r="T24" s="34">
        <v>8.9789224374425629E-4</v>
      </c>
      <c r="U24" s="58">
        <f t="shared" si="2"/>
        <v>5.3833654796437633E-3</v>
      </c>
      <c r="V24" s="58">
        <f t="shared" si="3"/>
        <v>0</v>
      </c>
      <c r="W24" s="34">
        <v>5.3833744376869308E-3</v>
      </c>
      <c r="X24" s="58">
        <f t="shared" si="4"/>
        <v>8.9580431674937677E-9</v>
      </c>
      <c r="Y24" s="34">
        <v>2.528219434568785E-3</v>
      </c>
      <c r="Z24" s="34">
        <v>0</v>
      </c>
      <c r="AA24" s="37">
        <v>1.521196181437093E-2</v>
      </c>
    </row>
    <row r="25" spans="1:27" x14ac:dyDescent="0.2">
      <c r="A25" s="23"/>
      <c r="B25" s="24" t="s">
        <v>51</v>
      </c>
      <c r="C25" s="24"/>
      <c r="D25" s="23"/>
      <c r="E25" s="29">
        <v>0.72376833134621177</v>
      </c>
      <c r="F25" s="26">
        <v>7.478527959607506</v>
      </c>
      <c r="G25" s="27">
        <v>380.15336366761028</v>
      </c>
      <c r="H25" s="28">
        <v>378.96277553839411</v>
      </c>
      <c r="I25" s="44">
        <f>E26/E25*I26+E28/E25*I28</f>
        <v>30.927892455835362</v>
      </c>
      <c r="J25" s="41">
        <f t="shared" si="0"/>
        <v>22.384629114815052</v>
      </c>
      <c r="K25" s="44">
        <f>J26/J25*K26+J28/J25*K28</f>
        <v>9.4777582548389184E-4</v>
      </c>
      <c r="L25" s="29">
        <v>0.42693022015536641</v>
      </c>
      <c r="M25" s="26">
        <v>9.4886792000500559</v>
      </c>
      <c r="N25" s="27">
        <v>484.29897829644108</v>
      </c>
      <c r="O25" s="28">
        <v>492.65638414834069</v>
      </c>
      <c r="P25" s="44">
        <f>L26/L25*P26+L28/L25*P28</f>
        <v>47.024808263272718</v>
      </c>
      <c r="Q25" s="97">
        <f t="shared" si="1"/>
        <v>20.076311744602915</v>
      </c>
      <c r="R25" s="41">
        <f>Q26/Q25*R26+Q28/Q25*R28</f>
        <v>1.3041660559699257E-2</v>
      </c>
      <c r="S25" s="29">
        <v>7.2132645332100537E-2</v>
      </c>
      <c r="T25" s="26">
        <v>1.2609552238108401E-3</v>
      </c>
      <c r="U25" s="60">
        <f t="shared" si="2"/>
        <v>-3.0104291606364339E-2</v>
      </c>
      <c r="V25" s="60">
        <f t="shared" si="3"/>
        <v>0.27071712433273454</v>
      </c>
      <c r="W25" s="26">
        <v>0.2406128781156775</v>
      </c>
      <c r="X25" s="58">
        <f t="shared" si="4"/>
        <v>4.5389307312682092E-8</v>
      </c>
      <c r="Y25" s="26">
        <v>2.4271830335300781E-2</v>
      </c>
      <c r="Z25" s="26">
        <v>2.7410214377343301E-2</v>
      </c>
      <c r="AA25" s="30">
        <v>0.36568852338423302</v>
      </c>
    </row>
    <row r="26" spans="1:27" x14ac:dyDescent="0.2">
      <c r="A26" s="75"/>
      <c r="B26" s="76"/>
      <c r="C26" s="77" t="s">
        <v>78</v>
      </c>
      <c r="D26" s="75"/>
      <c r="E26" s="78">
        <v>9.3439523867344332E-2</v>
      </c>
      <c r="F26" s="79">
        <v>9.6755790000000008</v>
      </c>
      <c r="G26" s="76">
        <v>601.13330078125</v>
      </c>
      <c r="H26" s="80">
        <v>608.27880859375</v>
      </c>
      <c r="I26" s="83">
        <f>MAX(F26*G26/100,1)</f>
        <v>58.163127412397465</v>
      </c>
      <c r="J26" s="84">
        <f t="shared" si="0"/>
        <v>5.4347349320501026</v>
      </c>
      <c r="K26" s="85">
        <f t="shared" si="6"/>
        <v>1.1886727624660776E-2</v>
      </c>
      <c r="L26" s="78">
        <v>0.1688128193469558</v>
      </c>
      <c r="M26" s="79">
        <v>9.6755790000000008</v>
      </c>
      <c r="N26" s="76">
        <v>601.13330078125</v>
      </c>
      <c r="O26" s="80">
        <v>608.27880859375</v>
      </c>
      <c r="P26" s="83">
        <f>P27</f>
        <v>58.163127412397465</v>
      </c>
      <c r="Q26" s="98">
        <f t="shared" si="1"/>
        <v>9.8186815205230253</v>
      </c>
      <c r="R26" s="84">
        <f>(O26-N26)/N26</f>
        <v>1.1886727624660776E-2</v>
      </c>
      <c r="S26" s="78">
        <v>-3.9560028386962778E-2</v>
      </c>
      <c r="T26" s="79">
        <v>-1.5762218819684449E-3</v>
      </c>
      <c r="U26" s="87">
        <f t="shared" si="2"/>
        <v>5.2110779018238455E-2</v>
      </c>
      <c r="V26" s="87">
        <f t="shared" si="3"/>
        <v>0</v>
      </c>
      <c r="W26" s="79">
        <v>5.2110722235795812E-2</v>
      </c>
      <c r="X26" s="58">
        <f t="shared" si="4"/>
        <v>-5.6782442643676934E-8</v>
      </c>
      <c r="Y26" s="79">
        <v>-5.3504627104141878E-3</v>
      </c>
      <c r="Z26" s="79">
        <v>0</v>
      </c>
      <c r="AA26" s="81">
        <v>5.6240092564504018E-3</v>
      </c>
    </row>
    <row r="27" spans="1:27" x14ac:dyDescent="0.2">
      <c r="A27" s="11" t="s">
        <v>54</v>
      </c>
      <c r="B27" s="12"/>
      <c r="C27" s="12"/>
      <c r="D27" s="11" t="s">
        <v>55</v>
      </c>
      <c r="E27" s="7">
        <v>9.3439523867344332E-2</v>
      </c>
      <c r="F27" s="13">
        <v>9.6755790000000008</v>
      </c>
      <c r="G27" s="12">
        <v>601.13330078125</v>
      </c>
      <c r="H27" s="6">
        <v>608.27880859375</v>
      </c>
      <c r="I27" s="40">
        <f>MAX(F27*G27/100,1)</f>
        <v>58.163127412397465</v>
      </c>
      <c r="J27" s="43">
        <f t="shared" si="0"/>
        <v>5.4347349320501026</v>
      </c>
      <c r="K27" s="42">
        <f t="shared" si="6"/>
        <v>1.1886727624660776E-2</v>
      </c>
      <c r="L27" s="7">
        <v>0.1688128193469558</v>
      </c>
      <c r="M27" s="13">
        <v>9.6755790000000008</v>
      </c>
      <c r="N27" s="12">
        <v>601.13330078125</v>
      </c>
      <c r="O27" s="6">
        <v>608.27880859375</v>
      </c>
      <c r="P27" s="40">
        <f t="shared" si="5"/>
        <v>58.163127412397465</v>
      </c>
      <c r="Q27" s="100">
        <f t="shared" si="1"/>
        <v>9.8186815205230253</v>
      </c>
      <c r="R27" s="43">
        <f>(O27-N27)/N27</f>
        <v>1.1886727624660776E-2</v>
      </c>
      <c r="S27" s="7">
        <v>-3.9560028386962813E-2</v>
      </c>
      <c r="T27" s="13">
        <v>-1.576221881968479E-3</v>
      </c>
      <c r="U27" s="58">
        <f t="shared" si="2"/>
        <v>5.2110779018238455E-2</v>
      </c>
      <c r="V27" s="58">
        <f t="shared" si="3"/>
        <v>0</v>
      </c>
      <c r="W27" s="13">
        <v>5.2110722235795777E-2</v>
      </c>
      <c r="X27" s="58">
        <f t="shared" si="4"/>
        <v>-5.6782442678371403E-8</v>
      </c>
      <c r="Y27" s="13">
        <v>-5.3504627104142199E-3</v>
      </c>
      <c r="Z27" s="13">
        <v>0</v>
      </c>
      <c r="AA27" s="9">
        <v>5.6240092564502631E-3</v>
      </c>
    </row>
    <row r="28" spans="1:27" x14ac:dyDescent="0.2">
      <c r="A28" s="75"/>
      <c r="B28" s="76"/>
      <c r="C28" s="77" t="s">
        <v>79</v>
      </c>
      <c r="D28" s="11"/>
      <c r="E28" s="78">
        <v>0.63032880747886744</v>
      </c>
      <c r="F28" s="79">
        <v>7.1528385722738781</v>
      </c>
      <c r="G28" s="76">
        <v>347.39544452581953</v>
      </c>
      <c r="H28" s="80">
        <v>344.9941328574746</v>
      </c>
      <c r="I28" s="83">
        <f>SUMPRODUCT($E29:$E35/$E28,I29:I35)</f>
        <v>26.890559310718501</v>
      </c>
      <c r="J28" s="84">
        <f t="shared" si="0"/>
        <v>16.949894182764947</v>
      </c>
      <c r="K28" s="83">
        <f>SUMPRODUCT($J29:$J35/$J28,K29:K35)</f>
        <v>-2.559638605660428E-3</v>
      </c>
      <c r="L28" s="78">
        <v>0.25811740080841061</v>
      </c>
      <c r="M28" s="79">
        <v>9.3664438061319526</v>
      </c>
      <c r="N28" s="76">
        <v>407.88750307865189</v>
      </c>
      <c r="O28" s="80">
        <v>417.13017524231918</v>
      </c>
      <c r="P28" s="83">
        <f>SUMPRODUCT(L29:L35/L28,P29:P35)</f>
        <v>39.740173238818898</v>
      </c>
      <c r="Q28" s="98">
        <f t="shared" si="1"/>
        <v>10.257630224079891</v>
      </c>
      <c r="R28" s="84">
        <f>SUMPRODUCT(Q29:Q35/Q28,R29:R35)</f>
        <v>1.414717113270521E-2</v>
      </c>
      <c r="S28" s="78">
        <v>0.1116926737190633</v>
      </c>
      <c r="T28" s="79">
        <v>2.83717710577931E-3</v>
      </c>
      <c r="U28" s="87">
        <f t="shared" si="2"/>
        <v>-9.4676603488752703E-2</v>
      </c>
      <c r="V28" s="87">
        <f t="shared" si="3"/>
        <v>0.28317865719688451</v>
      </c>
      <c r="W28" s="79">
        <v>0.1885021558798817</v>
      </c>
      <c r="X28" s="58">
        <f t="shared" si="4"/>
        <v>1.0217174989390898E-7</v>
      </c>
      <c r="Y28" s="79">
        <v>3.3059563180140777E-2</v>
      </c>
      <c r="Z28" s="79">
        <v>2.397294424291755E-2</v>
      </c>
      <c r="AA28" s="81">
        <v>0.36006451412778268</v>
      </c>
    </row>
    <row r="29" spans="1:27" x14ac:dyDescent="0.2">
      <c r="A29" s="11" t="s">
        <v>52</v>
      </c>
      <c r="B29" s="12"/>
      <c r="C29" s="12"/>
      <c r="D29" s="11" t="s">
        <v>53</v>
      </c>
      <c r="E29" s="7">
        <v>9.7141868321015595E-2</v>
      </c>
      <c r="F29" s="13">
        <v>5.3738859999999997</v>
      </c>
      <c r="G29" s="12">
        <v>314.56478881835938</v>
      </c>
      <c r="H29" s="6">
        <v>282.60549926757813</v>
      </c>
      <c r="I29" s="40">
        <f t="shared" ref="I29:I35" si="7">MAX(F29*G29/100,1)</f>
        <v>16.904353147239377</v>
      </c>
      <c r="J29" s="43">
        <f t="shared" si="0"/>
        <v>1.6421204474810731</v>
      </c>
      <c r="K29" s="42">
        <f t="shared" si="6"/>
        <v>-0.10159843277702532</v>
      </c>
      <c r="L29" s="7">
        <v>0</v>
      </c>
      <c r="M29" s="13">
        <v>5.3738859999999997</v>
      </c>
      <c r="N29" s="12">
        <v>314.56478881835938</v>
      </c>
      <c r="O29" s="6">
        <v>282.60549926757813</v>
      </c>
      <c r="P29" s="40">
        <f t="shared" si="5"/>
        <v>16.904353147239377</v>
      </c>
      <c r="Q29" s="100">
        <f t="shared" si="1"/>
        <v>0</v>
      </c>
      <c r="R29" s="43">
        <f t="shared" ref="R29:R35" si="8">(O29-N29)/N29</f>
        <v>-0.10159843277702532</v>
      </c>
      <c r="S29" s="7">
        <v>2.7717333861046089E-2</v>
      </c>
      <c r="T29" s="13">
        <v>2.0642359478285832E-3</v>
      </c>
      <c r="U29" s="58">
        <f t="shared" si="2"/>
        <v>0.16683686389518454</v>
      </c>
      <c r="V29" s="58">
        <f t="shared" si="3"/>
        <v>0</v>
      </c>
      <c r="W29" s="13">
        <v>0.16683689431332499</v>
      </c>
      <c r="X29" s="58">
        <f t="shared" si="4"/>
        <v>3.0418140450905184E-8</v>
      </c>
      <c r="Y29" s="13">
        <v>1.6342118919836741E-2</v>
      </c>
      <c r="Z29" s="13">
        <v>0</v>
      </c>
      <c r="AA29" s="9">
        <v>0.21296058304203641</v>
      </c>
    </row>
    <row r="30" spans="1:27" x14ac:dyDescent="0.2">
      <c r="A30" s="31" t="s">
        <v>56</v>
      </c>
      <c r="B30" s="32"/>
      <c r="C30" s="32"/>
      <c r="D30" s="31" t="s">
        <v>57</v>
      </c>
      <c r="E30" s="36">
        <v>9.4489175987646695E-2</v>
      </c>
      <c r="F30" s="34">
        <v>2.842549</v>
      </c>
      <c r="G30" s="32">
        <v>245.22590637207031</v>
      </c>
      <c r="H30" s="35">
        <v>236.7724914550781</v>
      </c>
      <c r="I30" s="40">
        <f t="shared" si="7"/>
        <v>6.9706665493202209</v>
      </c>
      <c r="J30" s="43">
        <f t="shared" si="0"/>
        <v>0.65865253832992021</v>
      </c>
      <c r="K30" s="42">
        <f t="shared" si="6"/>
        <v>-3.4471948914590725E-2</v>
      </c>
      <c r="L30" s="36">
        <v>0</v>
      </c>
      <c r="M30" s="34">
        <v>2.842549</v>
      </c>
      <c r="N30" s="32">
        <v>245.22590637207031</v>
      </c>
      <c r="O30" s="35">
        <v>236.7724914550781</v>
      </c>
      <c r="P30" s="40">
        <f t="shared" si="5"/>
        <v>6.9706665493202209</v>
      </c>
      <c r="Q30" s="100">
        <f t="shared" si="1"/>
        <v>0</v>
      </c>
      <c r="R30" s="43">
        <f t="shared" si="8"/>
        <v>-3.4471948914590725E-2</v>
      </c>
      <c r="S30" s="36">
        <v>1.4162515812259011E-2</v>
      </c>
      <c r="T30" s="34">
        <v>-2.7403632708467062E-3</v>
      </c>
      <c r="U30" s="58">
        <f t="shared" si="2"/>
        <v>2.2705036653774519E-2</v>
      </c>
      <c r="V30" s="58">
        <f t="shared" si="3"/>
        <v>0</v>
      </c>
      <c r="W30" s="34">
        <v>2.270504221079514E-2</v>
      </c>
      <c r="X30" s="58">
        <f t="shared" si="4"/>
        <v>5.5570206214383688E-9</v>
      </c>
      <c r="Y30" s="34">
        <v>1.8073101182079838E-2</v>
      </c>
      <c r="Z30" s="34">
        <v>0</v>
      </c>
      <c r="AA30" s="37">
        <v>5.220029593428728E-2</v>
      </c>
    </row>
    <row r="31" spans="1:27" x14ac:dyDescent="0.2">
      <c r="A31" s="11" t="s">
        <v>58</v>
      </c>
      <c r="B31" s="12"/>
      <c r="C31" s="12"/>
      <c r="D31" s="11" t="s">
        <v>59</v>
      </c>
      <c r="E31" s="7">
        <v>8.1263253260103821E-2</v>
      </c>
      <c r="F31" s="13">
        <v>10.957335</v>
      </c>
      <c r="G31" s="12">
        <v>452.37850952148438</v>
      </c>
      <c r="H31" s="6">
        <v>453.2843017578125</v>
      </c>
      <c r="I31" s="40">
        <f t="shared" si="7"/>
        <v>49.568628756275942</v>
      </c>
      <c r="J31" s="43">
        <f t="shared" si="0"/>
        <v>4.0281080323773173</v>
      </c>
      <c r="K31" s="42">
        <f t="shared" si="6"/>
        <v>2.002288387408702E-3</v>
      </c>
      <c r="L31" s="7">
        <v>0.12629206064342469</v>
      </c>
      <c r="M31" s="13">
        <v>10.957335</v>
      </c>
      <c r="N31" s="12">
        <v>452.37850952148438</v>
      </c>
      <c r="O31" s="6">
        <v>453.2843017578125</v>
      </c>
      <c r="P31" s="40">
        <f t="shared" si="5"/>
        <v>49.568628756275942</v>
      </c>
      <c r="Q31" s="100">
        <f t="shared" si="1"/>
        <v>6.2601242688990064</v>
      </c>
      <c r="R31" s="43">
        <f t="shared" si="8"/>
        <v>2.002288387408702E-3</v>
      </c>
      <c r="S31" s="7">
        <v>-2.6756990906032459E-2</v>
      </c>
      <c r="T31" s="13">
        <v>-4.355163735710853E-4</v>
      </c>
      <c r="U31" s="58">
        <f t="shared" si="2"/>
        <v>4.4691401908950532E-3</v>
      </c>
      <c r="V31" s="58">
        <f t="shared" si="3"/>
        <v>0</v>
      </c>
      <c r="W31" s="13">
        <v>4.4691780268699124E-3</v>
      </c>
      <c r="X31" s="58">
        <f t="shared" si="4"/>
        <v>3.7835974859255772E-8</v>
      </c>
      <c r="Y31" s="13">
        <v>-3.0672764069870281E-3</v>
      </c>
      <c r="Z31" s="13">
        <v>0</v>
      </c>
      <c r="AA31" s="9">
        <v>-2.5790605659720651E-2</v>
      </c>
    </row>
    <row r="32" spans="1:27" x14ac:dyDescent="0.2">
      <c r="A32" s="31" t="s">
        <v>60</v>
      </c>
      <c r="B32" s="32"/>
      <c r="C32" s="32"/>
      <c r="D32" s="31" t="s">
        <v>61</v>
      </c>
      <c r="E32" s="36">
        <v>9.1056250301411942E-2</v>
      </c>
      <c r="F32" s="34">
        <v>6.0312910000000004</v>
      </c>
      <c r="G32" s="32">
        <v>327.61190795898438</v>
      </c>
      <c r="H32" s="35">
        <v>350.66259765625</v>
      </c>
      <c r="I32" s="40">
        <f t="shared" si="7"/>
        <v>19.759227519658509</v>
      </c>
      <c r="J32" s="43">
        <f t="shared" si="0"/>
        <v>1.7992011667925722</v>
      </c>
      <c r="K32" s="42">
        <f t="shared" si="6"/>
        <v>7.0359743151190562E-2</v>
      </c>
      <c r="L32" s="36">
        <v>9.3751341205187522E-2</v>
      </c>
      <c r="M32" s="34">
        <v>6.0312910000000004</v>
      </c>
      <c r="N32" s="32">
        <v>327.61190795898438</v>
      </c>
      <c r="O32" s="35">
        <v>350.66259765625</v>
      </c>
      <c r="P32" s="40">
        <f t="shared" si="5"/>
        <v>19.759227519658509</v>
      </c>
      <c r="Q32" s="100">
        <f t="shared" si="1"/>
        <v>1.8524540811464361</v>
      </c>
      <c r="R32" s="43">
        <f t="shared" si="8"/>
        <v>7.0359743151190562E-2</v>
      </c>
      <c r="S32" s="36">
        <v>-8.6423965127732031E-4</v>
      </c>
      <c r="T32" s="34">
        <v>-1.2818332064535069E-4</v>
      </c>
      <c r="U32" s="58">
        <f t="shared" si="2"/>
        <v>3.7468613759902071E-3</v>
      </c>
      <c r="V32" s="58">
        <f t="shared" si="3"/>
        <v>0</v>
      </c>
      <c r="W32" s="34">
        <v>3.7468611788467289E-3</v>
      </c>
      <c r="X32" s="58">
        <f t="shared" si="4"/>
        <v>-1.9714347819152489E-10</v>
      </c>
      <c r="Y32" s="34">
        <v>-4.0422922243109111E-4</v>
      </c>
      <c r="Z32" s="34">
        <v>0</v>
      </c>
      <c r="AA32" s="37">
        <v>2.3502089844929671E-3</v>
      </c>
    </row>
    <row r="33" spans="1:27" x14ac:dyDescent="0.2">
      <c r="A33" s="11" t="s">
        <v>62</v>
      </c>
      <c r="B33" s="12"/>
      <c r="C33" s="12"/>
      <c r="D33" s="11" t="s">
        <v>63</v>
      </c>
      <c r="E33" s="7">
        <v>8.1663012024979498E-2</v>
      </c>
      <c r="F33" s="13">
        <v>12.301731</v>
      </c>
      <c r="G33" s="12">
        <v>457.97637939453119</v>
      </c>
      <c r="H33" s="6">
        <v>458.45541381835938</v>
      </c>
      <c r="I33" s="40">
        <f t="shared" si="7"/>
        <v>56.339022236654657</v>
      </c>
      <c r="J33" s="43">
        <f t="shared" si="0"/>
        <v>4.6008142503875167</v>
      </c>
      <c r="K33" s="42">
        <f t="shared" si="6"/>
        <v>1.045980634332038E-3</v>
      </c>
      <c r="L33" s="7">
        <v>3.8073998959798412E-2</v>
      </c>
      <c r="M33" s="13">
        <v>12.301731</v>
      </c>
      <c r="N33" s="12">
        <v>457.97637939453119</v>
      </c>
      <c r="O33" s="6">
        <v>458.45541381835938</v>
      </c>
      <c r="P33" s="40">
        <f t="shared" si="5"/>
        <v>56.339022236654657</v>
      </c>
      <c r="Q33" s="100">
        <f t="shared" si="1"/>
        <v>2.1450518740344489</v>
      </c>
      <c r="R33" s="43">
        <f t="shared" si="8"/>
        <v>1.045980634332038E-3</v>
      </c>
      <c r="S33" s="7">
        <v>2.9542789240327109E-2</v>
      </c>
      <c r="T33" s="13">
        <v>-4.9336791094992604E-4</v>
      </c>
      <c r="U33" s="58">
        <f t="shared" si="2"/>
        <v>-2.5686798881865351E-3</v>
      </c>
      <c r="V33" s="58">
        <f t="shared" si="3"/>
        <v>0</v>
      </c>
      <c r="W33" s="13">
        <v>-2.5686593919027642E-3</v>
      </c>
      <c r="X33" s="58">
        <f t="shared" si="4"/>
        <v>2.04962837709044E-8</v>
      </c>
      <c r="Y33" s="13">
        <v>2.9941629487057229E-4</v>
      </c>
      <c r="Z33" s="13">
        <v>0</v>
      </c>
      <c r="AA33" s="9">
        <v>2.6780178232344989E-2</v>
      </c>
    </row>
    <row r="34" spans="1:27" x14ac:dyDescent="0.2">
      <c r="A34" s="31" t="s">
        <v>64</v>
      </c>
      <c r="B34" s="32"/>
      <c r="C34" s="32"/>
      <c r="D34" s="31" t="s">
        <v>65</v>
      </c>
      <c r="E34" s="36">
        <v>9.0097938558242371E-2</v>
      </c>
      <c r="F34" s="34">
        <v>7.2729939999999997</v>
      </c>
      <c r="G34" s="32">
        <v>327.08889770507813</v>
      </c>
      <c r="H34" s="35">
        <v>327.59420776367188</v>
      </c>
      <c r="I34" s="40">
        <f t="shared" si="7"/>
        <v>23.789155904756466</v>
      </c>
      <c r="J34" s="43">
        <f t="shared" si="0"/>
        <v>2.1433539070591969</v>
      </c>
      <c r="K34" s="42">
        <f t="shared" si="6"/>
        <v>1.5448707129441189E-3</v>
      </c>
      <c r="L34" s="36">
        <v>0</v>
      </c>
      <c r="M34" s="34">
        <v>7.2729939999999997</v>
      </c>
      <c r="N34" s="32">
        <v>327.08889770507813</v>
      </c>
      <c r="O34" s="35">
        <v>327.59420776367188</v>
      </c>
      <c r="P34" s="40">
        <f t="shared" si="5"/>
        <v>23.789155904756466</v>
      </c>
      <c r="Q34" s="100">
        <f t="shared" si="1"/>
        <v>0</v>
      </c>
      <c r="R34" s="43">
        <f t="shared" si="8"/>
        <v>1.5448707129441189E-3</v>
      </c>
      <c r="S34" s="36">
        <v>3.4949886841230883E-2</v>
      </c>
      <c r="T34" s="34">
        <v>2.2367094352652209E-3</v>
      </c>
      <c r="U34" s="58">
        <f t="shared" si="2"/>
        <v>-3.3112046784901043E-3</v>
      </c>
      <c r="V34" s="58">
        <f t="shared" si="3"/>
        <v>0</v>
      </c>
      <c r="W34" s="34">
        <v>-3.3111669956651791E-3</v>
      </c>
      <c r="X34" s="58">
        <f t="shared" si="4"/>
        <v>3.7682824925115016E-8</v>
      </c>
      <c r="Y34" s="34">
        <v>1.2471045923506089E-2</v>
      </c>
      <c r="Z34" s="34">
        <v>0</v>
      </c>
      <c r="AA34" s="37">
        <v>4.6346475204337018E-2</v>
      </c>
    </row>
    <row r="35" spans="1:27" x14ac:dyDescent="0.2">
      <c r="A35" s="11" t="s">
        <v>66</v>
      </c>
      <c r="B35" s="12"/>
      <c r="C35" s="12"/>
      <c r="D35" s="11" t="s">
        <v>67</v>
      </c>
      <c r="E35" s="7">
        <v>9.4617309025467569E-2</v>
      </c>
      <c r="F35" s="13">
        <v>6.5371459999999999</v>
      </c>
      <c r="G35" s="12">
        <v>335.90179443359381</v>
      </c>
      <c r="H35" s="6">
        <v>336.44760131835938</v>
      </c>
      <c r="I35" s="40">
        <f t="shared" si="7"/>
        <v>21.9583907187439</v>
      </c>
      <c r="J35" s="43">
        <f t="shared" si="0"/>
        <v>2.0776438403373505</v>
      </c>
      <c r="K35" s="42">
        <f t="shared" si="6"/>
        <v>1.6249001756180603E-3</v>
      </c>
      <c r="L35" s="7">
        <v>0</v>
      </c>
      <c r="M35" s="13">
        <v>6.5371459999999999</v>
      </c>
      <c r="N35" s="12">
        <v>335.90179443359381</v>
      </c>
      <c r="O35" s="6">
        <v>336.44760131835938</v>
      </c>
      <c r="P35" s="40">
        <f t="shared" si="5"/>
        <v>21.9583907187439</v>
      </c>
      <c r="Q35" s="100">
        <f t="shared" si="1"/>
        <v>0</v>
      </c>
      <c r="R35" s="43">
        <f t="shared" si="8"/>
        <v>1.6249001756180603E-3</v>
      </c>
      <c r="S35" s="7">
        <v>3.294137852151012E-2</v>
      </c>
      <c r="T35" s="13">
        <v>2.3336625986986881E-3</v>
      </c>
      <c r="U35" s="58">
        <f t="shared" si="2"/>
        <v>-3.3759638410359423E-3</v>
      </c>
      <c r="V35" s="58">
        <f t="shared" si="3"/>
        <v>0</v>
      </c>
      <c r="W35" s="13">
        <v>-3.375993462387027E-3</v>
      </c>
      <c r="X35" s="58">
        <f t="shared" si="4"/>
        <v>-2.9621351084647973E-8</v>
      </c>
      <c r="Y35" s="13">
        <v>1.3318330732183321E-2</v>
      </c>
      <c r="Z35" s="13">
        <v>0</v>
      </c>
      <c r="AA35" s="9">
        <v>4.52173783900051E-2</v>
      </c>
    </row>
    <row r="36" spans="1:27" x14ac:dyDescent="0.2">
      <c r="A36" s="11"/>
      <c r="B36" s="12"/>
      <c r="C36" s="12"/>
      <c r="D36" s="11"/>
      <c r="E36" s="7"/>
      <c r="F36" s="1"/>
      <c r="G36" s="1"/>
      <c r="H36" s="6"/>
      <c r="I36" s="65"/>
      <c r="J36" s="63"/>
      <c r="K36" s="64"/>
      <c r="L36" s="65"/>
      <c r="M36" s="66"/>
      <c r="N36" s="66"/>
      <c r="O36" s="67"/>
      <c r="P36" s="62"/>
      <c r="R36" s="63"/>
      <c r="S36" s="65"/>
      <c r="T36" s="66"/>
      <c r="U36" s="63"/>
      <c r="V36" s="63"/>
      <c r="W36" s="1"/>
      <c r="X36" s="1"/>
      <c r="Y36" s="1"/>
      <c r="Z36" s="1"/>
      <c r="AA36" s="9"/>
    </row>
    <row r="37" spans="1:27" ht="11.1" customHeight="1" x14ac:dyDescent="0.2">
      <c r="A37" s="1"/>
      <c r="B37" s="38" t="s">
        <v>68</v>
      </c>
      <c r="C37" s="1"/>
      <c r="D37" s="1"/>
      <c r="E37" s="1"/>
      <c r="F37" s="1"/>
      <c r="G37" s="1"/>
      <c r="H37" s="1"/>
      <c r="I37" s="66"/>
      <c r="J37" s="63"/>
      <c r="K37" s="63"/>
      <c r="L37" s="66"/>
      <c r="M37" s="66"/>
      <c r="N37" s="66"/>
      <c r="O37" s="66"/>
      <c r="P37" s="63"/>
      <c r="R37" s="63"/>
      <c r="S37" s="66"/>
      <c r="T37" s="66"/>
      <c r="U37" s="63"/>
      <c r="V37" s="63"/>
      <c r="W37" s="1"/>
      <c r="X37" s="1"/>
      <c r="Y37" s="1"/>
      <c r="Z37" s="1"/>
      <c r="AA37" s="1"/>
    </row>
    <row r="38" spans="1:27" ht="11.1" customHeight="1" x14ac:dyDescent="0.2">
      <c r="A38" s="1"/>
      <c r="B38" s="38" t="s">
        <v>69</v>
      </c>
      <c r="C38" s="1"/>
      <c r="D38" s="1"/>
      <c r="E38" s="1"/>
      <c r="F38" s="1"/>
      <c r="G38" s="1"/>
      <c r="H38" s="1"/>
      <c r="I38" s="66"/>
      <c r="J38" s="63"/>
      <c r="K38" s="63"/>
      <c r="L38" s="66"/>
      <c r="M38" s="66"/>
      <c r="N38" s="66"/>
      <c r="O38" s="66"/>
      <c r="P38" s="63"/>
      <c r="R38" s="63"/>
      <c r="S38" s="66"/>
      <c r="T38" s="66"/>
      <c r="U38" s="63"/>
      <c r="V38" s="63"/>
      <c r="W38" s="1"/>
      <c r="X38" s="1"/>
      <c r="Y38" s="1"/>
      <c r="Z38" s="1"/>
      <c r="AA38" s="1"/>
    </row>
    <row r="39" spans="1:27" ht="11.1" customHeight="1" x14ac:dyDescent="0.2">
      <c r="A39" s="1"/>
      <c r="B39" s="38" t="s">
        <v>70</v>
      </c>
      <c r="C39" s="1"/>
      <c r="D39" s="1"/>
      <c r="E39" s="1"/>
      <c r="F39" s="1"/>
      <c r="G39" s="1"/>
      <c r="H39" s="1"/>
      <c r="I39" s="66"/>
      <c r="J39" s="63"/>
      <c r="K39" s="63"/>
      <c r="L39" s="66"/>
      <c r="M39" s="66"/>
      <c r="N39" s="66"/>
      <c r="O39" s="66"/>
      <c r="P39" s="63"/>
      <c r="R39" s="63"/>
      <c r="S39" s="66"/>
      <c r="T39" s="66"/>
      <c r="U39" s="63"/>
      <c r="V39" s="63"/>
      <c r="W39" s="1"/>
      <c r="X39" s="1"/>
      <c r="Y39" s="1"/>
      <c r="Z39" s="1"/>
      <c r="AA39" s="1"/>
    </row>
    <row r="40" spans="1:27" ht="11.1" customHeight="1" x14ac:dyDescent="0.2">
      <c r="A40" s="1"/>
      <c r="B40" s="38"/>
      <c r="C40" s="1"/>
      <c r="D40" s="1"/>
      <c r="E40" s="1"/>
      <c r="F40" s="1"/>
      <c r="G40" s="1"/>
      <c r="H40" s="1"/>
      <c r="I40" s="66"/>
      <c r="J40" s="63"/>
      <c r="K40" s="63"/>
      <c r="L40" s="66"/>
      <c r="M40" s="66"/>
      <c r="N40" s="66"/>
      <c r="O40" s="66"/>
      <c r="P40" s="63"/>
      <c r="R40" s="63"/>
      <c r="S40" s="66"/>
      <c r="T40" s="66"/>
      <c r="U40" s="63"/>
      <c r="V40" s="63"/>
      <c r="W40" s="1"/>
      <c r="X40" s="1"/>
      <c r="Y40" s="1"/>
      <c r="Z40" s="1"/>
      <c r="AA4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5"/>
  <sheetViews>
    <sheetView workbookViewId="0">
      <selection activeCell="U26" sqref="U26"/>
    </sheetView>
  </sheetViews>
  <sheetFormatPr defaultRowHeight="12.75" outlineLevelRow="1" x14ac:dyDescent="0.2"/>
  <cols>
    <col min="1" max="1" width="16.140625" customWidth="1"/>
    <col min="2" max="2" width="4.140625" customWidth="1"/>
    <col min="3" max="3" width="26.140625" customWidth="1"/>
    <col min="4" max="7" width="8.28515625" customWidth="1"/>
    <col min="8" max="9" width="8.28515625" style="71" customWidth="1"/>
    <col min="10" max="10" width="8.7109375" style="71" customWidth="1"/>
    <col min="11" max="15" width="8.28515625" style="72" customWidth="1"/>
    <col min="16" max="16" width="8.28515625" style="73" customWidth="1"/>
    <col min="17" max="17" width="11.42578125" style="73" customWidth="1"/>
    <col min="18" max="19" width="8.28515625" style="72" customWidth="1"/>
    <col min="20" max="20" width="10" style="74" customWidth="1"/>
    <col min="21" max="21" width="9.85546875" style="74" customWidth="1"/>
    <col min="22" max="22" width="8.28515625" customWidth="1"/>
    <col min="23" max="23" width="13.42578125" customWidth="1"/>
    <col min="24" max="26" width="8.28515625" customWidth="1"/>
  </cols>
  <sheetData>
    <row r="1" spans="1:26" ht="15" customHeight="1" x14ac:dyDescent="0.25">
      <c r="A1" s="1"/>
      <c r="B1" s="2" t="s">
        <v>0</v>
      </c>
      <c r="C1" s="1"/>
      <c r="D1" s="1"/>
      <c r="E1" s="1"/>
      <c r="F1" s="1"/>
      <c r="G1" s="1"/>
      <c r="H1" s="39"/>
      <c r="I1" s="39"/>
      <c r="J1" s="39"/>
      <c r="K1" s="1"/>
      <c r="L1" s="1"/>
      <c r="M1" s="1"/>
      <c r="N1" s="1"/>
      <c r="O1" s="47"/>
      <c r="P1" s="47"/>
      <c r="Q1" s="56"/>
      <c r="R1" s="1"/>
      <c r="S1" s="1"/>
      <c r="T1" s="59"/>
      <c r="U1" s="59"/>
      <c r="V1" s="1"/>
      <c r="W1" s="39"/>
      <c r="X1" s="1"/>
      <c r="Y1" s="1"/>
      <c r="Z1" s="1"/>
    </row>
    <row r="2" spans="1:26" x14ac:dyDescent="0.2">
      <c r="A2" s="1"/>
      <c r="B2" s="3" t="s">
        <v>1</v>
      </c>
      <c r="C2" s="1"/>
      <c r="D2" s="1"/>
      <c r="E2" s="1"/>
      <c r="F2" s="1"/>
      <c r="G2" s="1"/>
      <c r="H2" s="39"/>
      <c r="I2" s="39"/>
      <c r="J2" s="39"/>
      <c r="K2" s="1"/>
      <c r="L2" s="1"/>
      <c r="M2" s="1"/>
      <c r="N2" s="1"/>
      <c r="O2" s="47"/>
      <c r="P2" s="47"/>
      <c r="Q2" s="56"/>
      <c r="R2" s="1"/>
      <c r="S2" s="1"/>
      <c r="T2" s="59"/>
      <c r="U2" s="59"/>
      <c r="V2" s="1"/>
      <c r="W2" s="39"/>
      <c r="X2" s="1"/>
      <c r="Y2" s="1"/>
      <c r="Z2" s="1"/>
    </row>
    <row r="3" spans="1:26" x14ac:dyDescent="0.2">
      <c r="A3" s="1"/>
      <c r="B3" s="4" t="s">
        <v>2</v>
      </c>
      <c r="C3" s="1"/>
      <c r="D3" s="1"/>
      <c r="E3" s="1"/>
      <c r="F3" s="1"/>
      <c r="G3" s="1"/>
      <c r="H3" s="39"/>
      <c r="I3" s="39"/>
      <c r="J3" s="39"/>
      <c r="K3" s="1"/>
      <c r="L3" s="1"/>
      <c r="M3" s="1"/>
      <c r="N3" s="1"/>
      <c r="O3" s="47"/>
      <c r="P3" s="47"/>
      <c r="Q3" s="56"/>
      <c r="R3" s="1"/>
      <c r="S3" s="1"/>
      <c r="T3" s="59"/>
      <c r="U3" s="59"/>
      <c r="V3" s="1"/>
      <c r="W3" s="39"/>
      <c r="X3" s="1"/>
      <c r="Y3" s="1"/>
      <c r="Z3" s="1"/>
    </row>
    <row r="4" spans="1:26" x14ac:dyDescent="0.2">
      <c r="A4" s="1"/>
      <c r="B4" s="4" t="s">
        <v>3</v>
      </c>
      <c r="C4" s="1"/>
      <c r="D4" s="1"/>
      <c r="E4" s="1"/>
      <c r="F4" s="1"/>
      <c r="G4" s="1"/>
      <c r="H4" s="39"/>
      <c r="I4" s="39"/>
      <c r="J4" s="39"/>
      <c r="K4" s="1"/>
      <c r="L4" s="1"/>
      <c r="M4" s="1"/>
      <c r="N4" s="1"/>
      <c r="O4" s="47"/>
      <c r="P4" s="47"/>
      <c r="Q4" s="56"/>
      <c r="R4" s="1"/>
      <c r="S4" s="1"/>
      <c r="T4" s="59"/>
      <c r="U4" s="59"/>
      <c r="V4" s="1"/>
      <c r="W4" s="39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39"/>
      <c r="I5" s="39"/>
      <c r="J5" s="39"/>
      <c r="K5" s="1"/>
      <c r="L5" s="1"/>
      <c r="M5" s="1"/>
      <c r="N5" s="1"/>
      <c r="O5" s="47"/>
      <c r="P5" s="47"/>
      <c r="Q5" s="56"/>
      <c r="R5" s="1"/>
      <c r="S5" s="1"/>
      <c r="T5" s="59"/>
      <c r="U5" s="59"/>
      <c r="V5" s="1"/>
      <c r="W5" s="39"/>
      <c r="X5" s="1"/>
      <c r="Y5" s="1"/>
      <c r="Z5" s="1"/>
    </row>
    <row r="6" spans="1:26" x14ac:dyDescent="0.2">
      <c r="A6" s="1"/>
      <c r="B6" s="1"/>
      <c r="C6" s="1"/>
      <c r="D6" s="5"/>
      <c r="E6" s="1"/>
      <c r="F6" s="3" t="s">
        <v>4</v>
      </c>
      <c r="G6" s="6"/>
      <c r="H6" s="40"/>
      <c r="I6" s="41" t="s">
        <v>5</v>
      </c>
      <c r="J6" s="42"/>
      <c r="K6" s="7"/>
      <c r="L6" s="1"/>
      <c r="M6" s="3" t="s">
        <v>6</v>
      </c>
      <c r="N6" s="6"/>
      <c r="O6" s="48"/>
      <c r="P6" s="50"/>
      <c r="Q6" s="54" t="s">
        <v>7</v>
      </c>
      <c r="R6" s="13"/>
      <c r="S6" s="1"/>
      <c r="T6" s="59"/>
      <c r="U6" s="59"/>
      <c r="V6" s="10" t="s">
        <v>8</v>
      </c>
      <c r="W6" s="101"/>
      <c r="X6" s="1"/>
      <c r="Y6" s="1"/>
      <c r="Z6" s="9"/>
    </row>
    <row r="7" spans="1:26" x14ac:dyDescent="0.2">
      <c r="A7" s="1"/>
      <c r="B7" s="1"/>
      <c r="C7" s="1"/>
      <c r="D7" s="5"/>
      <c r="E7" s="1"/>
      <c r="F7" s="1"/>
      <c r="G7" s="6"/>
      <c r="H7" s="40"/>
      <c r="I7" s="39"/>
      <c r="J7" s="46"/>
      <c r="K7" s="7"/>
      <c r="L7" s="1"/>
      <c r="M7" s="1"/>
      <c r="N7" s="6"/>
      <c r="O7" s="48"/>
      <c r="P7" s="50"/>
      <c r="Q7" s="55"/>
      <c r="R7" s="13"/>
      <c r="S7" s="1"/>
      <c r="T7" s="59"/>
      <c r="U7" s="59"/>
      <c r="V7" s="1"/>
      <c r="W7" s="39"/>
      <c r="X7" s="1"/>
      <c r="Y7" s="1"/>
      <c r="Z7" s="9"/>
    </row>
    <row r="8" spans="1:26" x14ac:dyDescent="0.2">
      <c r="A8" s="11"/>
      <c r="B8" s="12"/>
      <c r="C8" s="11"/>
      <c r="D8" s="5"/>
      <c r="E8" s="13"/>
      <c r="F8" s="12" t="s">
        <v>9</v>
      </c>
      <c r="G8" s="6" t="s">
        <v>9</v>
      </c>
      <c r="H8" s="40"/>
      <c r="I8" s="43"/>
      <c r="J8" s="42" t="s">
        <v>15</v>
      </c>
      <c r="K8" s="7"/>
      <c r="L8" s="13"/>
      <c r="M8" s="12" t="s">
        <v>10</v>
      </c>
      <c r="N8" s="6" t="s">
        <v>10</v>
      </c>
      <c r="O8" s="48"/>
      <c r="P8" s="50"/>
      <c r="Q8" s="53" t="s">
        <v>17</v>
      </c>
      <c r="R8" s="13"/>
      <c r="S8" s="13"/>
      <c r="T8" s="60"/>
      <c r="U8" s="60"/>
      <c r="V8" s="13"/>
      <c r="W8" s="43"/>
      <c r="X8" s="13"/>
      <c r="Y8" s="13"/>
      <c r="Z8" s="9"/>
    </row>
    <row r="9" spans="1:26" x14ac:dyDescent="0.2">
      <c r="A9" s="11"/>
      <c r="B9" s="12"/>
      <c r="C9" s="11"/>
      <c r="D9" s="5"/>
      <c r="E9" s="13" t="s">
        <v>9</v>
      </c>
      <c r="F9" s="12" t="s">
        <v>11</v>
      </c>
      <c r="G9" s="6" t="s">
        <v>12</v>
      </c>
      <c r="H9" s="40"/>
      <c r="I9" s="43"/>
      <c r="J9" s="42" t="s">
        <v>22</v>
      </c>
      <c r="K9" s="7"/>
      <c r="L9" s="13" t="s">
        <v>10</v>
      </c>
      <c r="M9" s="12" t="s">
        <v>11</v>
      </c>
      <c r="N9" s="6" t="s">
        <v>12</v>
      </c>
      <c r="O9" s="48"/>
      <c r="P9" s="50"/>
      <c r="Q9" s="53" t="s">
        <v>24</v>
      </c>
      <c r="R9" s="13"/>
      <c r="S9" s="13"/>
      <c r="T9" s="60"/>
      <c r="U9" s="60"/>
      <c r="V9" s="13"/>
      <c r="W9" s="43"/>
      <c r="X9" s="13"/>
      <c r="Y9" s="13"/>
      <c r="Z9" s="9"/>
    </row>
    <row r="10" spans="1:26" x14ac:dyDescent="0.2">
      <c r="A10" s="11"/>
      <c r="B10" s="12"/>
      <c r="C10" s="11"/>
      <c r="D10" s="5" t="s">
        <v>9</v>
      </c>
      <c r="E10" s="13" t="s">
        <v>11</v>
      </c>
      <c r="F10" s="12" t="s">
        <v>13</v>
      </c>
      <c r="G10" s="6" t="s">
        <v>13</v>
      </c>
      <c r="H10" s="40" t="s">
        <v>14</v>
      </c>
      <c r="I10" s="43" t="s">
        <v>74</v>
      </c>
      <c r="J10" s="42" t="s">
        <v>37</v>
      </c>
      <c r="K10" s="7" t="s">
        <v>16</v>
      </c>
      <c r="L10" s="13" t="s">
        <v>11</v>
      </c>
      <c r="M10" s="12" t="s">
        <v>13</v>
      </c>
      <c r="N10" s="6" t="s">
        <v>13</v>
      </c>
      <c r="O10" s="48" t="s">
        <v>17</v>
      </c>
      <c r="P10" s="50" t="s">
        <v>74</v>
      </c>
      <c r="Q10" s="53" t="s">
        <v>37</v>
      </c>
      <c r="R10" s="13"/>
      <c r="S10" s="13"/>
      <c r="T10" s="60" t="s">
        <v>18</v>
      </c>
      <c r="U10" s="60" t="s">
        <v>18</v>
      </c>
      <c r="V10" s="13"/>
      <c r="W10" s="43"/>
      <c r="X10" s="13"/>
      <c r="Y10" s="13"/>
      <c r="Z10" s="9"/>
    </row>
    <row r="11" spans="1:26" x14ac:dyDescent="0.2">
      <c r="A11" s="11"/>
      <c r="B11" s="12"/>
      <c r="C11" s="11"/>
      <c r="D11" s="5" t="s">
        <v>11</v>
      </c>
      <c r="E11" s="13" t="s">
        <v>19</v>
      </c>
      <c r="F11" s="12" t="s">
        <v>20</v>
      </c>
      <c r="G11" s="6" t="s">
        <v>20</v>
      </c>
      <c r="H11" s="40" t="s">
        <v>21</v>
      </c>
      <c r="I11" s="43" t="s">
        <v>80</v>
      </c>
      <c r="J11" s="61" t="s">
        <v>71</v>
      </c>
      <c r="K11" s="7" t="s">
        <v>11</v>
      </c>
      <c r="L11" s="13" t="s">
        <v>19</v>
      </c>
      <c r="M11" s="12" t="s">
        <v>20</v>
      </c>
      <c r="N11" s="6" t="s">
        <v>20</v>
      </c>
      <c r="O11" s="48" t="s">
        <v>23</v>
      </c>
      <c r="P11" s="50" t="s">
        <v>81</v>
      </c>
      <c r="Q11" s="61" t="s">
        <v>71</v>
      </c>
      <c r="R11" s="13" t="s">
        <v>25</v>
      </c>
      <c r="S11" s="13" t="s">
        <v>26</v>
      </c>
      <c r="T11" s="60" t="s">
        <v>27</v>
      </c>
      <c r="U11" s="60" t="s">
        <v>28</v>
      </c>
      <c r="V11" s="13" t="s">
        <v>19</v>
      </c>
      <c r="W11" s="41" t="s">
        <v>82</v>
      </c>
      <c r="X11" s="13" t="s">
        <v>29</v>
      </c>
      <c r="Y11" s="13" t="s">
        <v>30</v>
      </c>
      <c r="Z11" s="9" t="s">
        <v>31</v>
      </c>
    </row>
    <row r="12" spans="1:26" x14ac:dyDescent="0.2">
      <c r="A12" s="14" t="s">
        <v>32</v>
      </c>
      <c r="B12" s="15" t="s">
        <v>33</v>
      </c>
      <c r="C12" s="11"/>
      <c r="D12" s="5" t="s">
        <v>34</v>
      </c>
      <c r="E12" s="13" t="s">
        <v>35</v>
      </c>
      <c r="F12" s="12" t="s">
        <v>19</v>
      </c>
      <c r="G12" s="6" t="s">
        <v>19</v>
      </c>
      <c r="H12" s="40" t="s">
        <v>36</v>
      </c>
      <c r="I12" s="43" t="s">
        <v>36</v>
      </c>
      <c r="J12" s="61" t="s">
        <v>72</v>
      </c>
      <c r="K12" s="7" t="s">
        <v>34</v>
      </c>
      <c r="L12" s="13" t="s">
        <v>35</v>
      </c>
      <c r="M12" s="12" t="s">
        <v>19</v>
      </c>
      <c r="N12" s="6" t="s">
        <v>19</v>
      </c>
      <c r="O12" s="48" t="s">
        <v>36</v>
      </c>
      <c r="P12" s="50" t="s">
        <v>36</v>
      </c>
      <c r="Q12" s="61" t="s">
        <v>73</v>
      </c>
      <c r="R12" s="13" t="s">
        <v>38</v>
      </c>
      <c r="S12" s="13" t="s">
        <v>38</v>
      </c>
      <c r="T12" s="60" t="s">
        <v>38</v>
      </c>
      <c r="U12" s="60" t="s">
        <v>38</v>
      </c>
      <c r="V12" s="13" t="s">
        <v>38</v>
      </c>
      <c r="W12" s="41" t="s">
        <v>85</v>
      </c>
      <c r="X12" s="13" t="s">
        <v>38</v>
      </c>
      <c r="Y12" s="13" t="s">
        <v>38</v>
      </c>
      <c r="Z12" s="9" t="s">
        <v>38</v>
      </c>
    </row>
    <row r="13" spans="1:26" ht="20.100000000000001" customHeight="1" x14ac:dyDescent="0.2">
      <c r="A13" s="16"/>
      <c r="B13" s="3" t="s">
        <v>31</v>
      </c>
      <c r="C13" s="16"/>
      <c r="D13" s="17">
        <v>1</v>
      </c>
      <c r="E13" s="8">
        <v>7.9767237564733797</v>
      </c>
      <c r="F13" s="18">
        <v>396.57065191704311</v>
      </c>
      <c r="G13" s="19">
        <v>394.14774624248298</v>
      </c>
      <c r="H13" s="44">
        <v>31.63334540266813</v>
      </c>
      <c r="I13" s="41"/>
      <c r="J13" s="45">
        <v>-6.1096444299333849E-3</v>
      </c>
      <c r="K13" s="20">
        <v>1</v>
      </c>
      <c r="L13" s="8">
        <v>7.7951023152961252</v>
      </c>
      <c r="M13" s="18">
        <v>304.85968344341188</v>
      </c>
      <c r="N13" s="19">
        <v>305.89854805980423</v>
      </c>
      <c r="O13" s="51">
        <v>23.76412424250184</v>
      </c>
      <c r="P13" s="49">
        <v>1.038864616392289</v>
      </c>
      <c r="Q13" s="54">
        <v>3.407681214709136E-3</v>
      </c>
      <c r="R13" s="8">
        <v>1.1218450630137961E-2</v>
      </c>
      <c r="S13" s="8">
        <v>2.2006175173678419E-3</v>
      </c>
      <c r="T13" s="60">
        <f>T15+T18+T22</f>
        <v>-3.0362749528635057E-2</v>
      </c>
      <c r="U13" s="60">
        <f>U18+U22</f>
        <v>0.22834061920446402</v>
      </c>
      <c r="V13" s="22">
        <v>0.19797772383687831</v>
      </c>
      <c r="W13" s="60"/>
      <c r="X13" s="8">
        <v>8.518620933454521E-2</v>
      </c>
      <c r="Y13" s="8">
        <v>2.483861822090077E-2</v>
      </c>
      <c r="Z13" s="21">
        <v>0.32142161953983012</v>
      </c>
    </row>
    <row r="14" spans="1:26" x14ac:dyDescent="0.2">
      <c r="A14" s="1"/>
      <c r="B14" s="1"/>
      <c r="C14" s="1"/>
      <c r="D14" s="5"/>
      <c r="E14" s="1"/>
      <c r="F14" s="1"/>
      <c r="G14" s="6"/>
      <c r="H14" s="40"/>
      <c r="I14" s="43"/>
      <c r="J14" s="42"/>
      <c r="K14" s="7"/>
      <c r="L14" s="1"/>
      <c r="M14" s="1"/>
      <c r="N14" s="6"/>
      <c r="O14" s="48"/>
      <c r="P14" s="50"/>
      <c r="Q14" s="53"/>
      <c r="R14" s="13"/>
      <c r="S14" s="13"/>
      <c r="T14" s="60"/>
      <c r="U14" s="60"/>
      <c r="V14" s="13"/>
      <c r="W14" s="43"/>
      <c r="X14" s="13"/>
      <c r="Y14" s="13"/>
      <c r="Z14" s="9"/>
    </row>
    <row r="15" spans="1:26" x14ac:dyDescent="0.2">
      <c r="A15" s="23"/>
      <c r="B15" s="24" t="s">
        <v>39</v>
      </c>
      <c r="C15" s="23"/>
      <c r="D15" s="25">
        <v>0</v>
      </c>
      <c r="E15" s="26">
        <v>0</v>
      </c>
      <c r="F15" s="27">
        <v>0</v>
      </c>
      <c r="G15" s="28">
        <v>0</v>
      </c>
      <c r="H15" s="44">
        <v>0</v>
      </c>
      <c r="I15" s="41">
        <f>D15*H15</f>
        <v>0</v>
      </c>
      <c r="J15" s="45">
        <v>0</v>
      </c>
      <c r="K15" s="29">
        <v>0.39633836126813388</v>
      </c>
      <c r="L15" s="26">
        <v>5.4373734995485554</v>
      </c>
      <c r="M15" s="27">
        <v>67.036880386974133</v>
      </c>
      <c r="N15" s="28">
        <v>63.435727418469661</v>
      </c>
      <c r="O15" s="51">
        <f>SUMPRODUCT($K16:$K17/$K15,O16:O17)</f>
        <v>3.5504772376406746</v>
      </c>
      <c r="P15" s="49">
        <f t="shared" ref="P15:P30" si="0">K15*O15</f>
        <v>1.4071903300863158</v>
      </c>
      <c r="Q15" s="54">
        <f>SUMPRODUCT($P16:$P17/$P15,Q16:Q17)</f>
        <v>-6.1131612235545515E-2</v>
      </c>
      <c r="R15" s="26">
        <v>-0.114049311344812</v>
      </c>
      <c r="S15" s="26">
        <v>-7.265403184267095E-4</v>
      </c>
      <c r="T15" s="60">
        <f>-(I15-P15)*Q15</f>
        <v>-8.6023813600445947E-2</v>
      </c>
      <c r="U15" s="60">
        <f>-I15*(J15-Q15)</f>
        <v>0</v>
      </c>
      <c r="V15" s="26">
        <v>-8.6023868667789938E-2</v>
      </c>
      <c r="W15" s="93">
        <f>V15-(T15+U15)</f>
        <v>-5.5067343990300444E-8</v>
      </c>
      <c r="X15" s="26">
        <v>5.1547158821257537E-2</v>
      </c>
      <c r="Y15" s="26">
        <v>0</v>
      </c>
      <c r="Z15" s="30">
        <v>-0.14925256150977109</v>
      </c>
    </row>
    <row r="16" spans="1:26" outlineLevel="1" x14ac:dyDescent="0.2">
      <c r="A16" s="11" t="s">
        <v>40</v>
      </c>
      <c r="B16" s="12"/>
      <c r="C16" s="11" t="s">
        <v>41</v>
      </c>
      <c r="D16" s="5">
        <v>0</v>
      </c>
      <c r="E16" s="13">
        <v>3.5498129999999999</v>
      </c>
      <c r="F16" s="12">
        <v>72.366401672363281</v>
      </c>
      <c r="G16" s="6">
        <v>69.994300842285156</v>
      </c>
      <c r="H16" s="40">
        <f>MAX(E16*F16/100,1)</f>
        <v>2.568871934197769</v>
      </c>
      <c r="I16" s="43">
        <f>D16*H16</f>
        <v>0</v>
      </c>
      <c r="J16" s="42">
        <f>(G16-F16)/F16</f>
        <v>-3.2779035232644846E-2</v>
      </c>
      <c r="K16" s="7">
        <v>0.19204679940058539</v>
      </c>
      <c r="L16" s="13">
        <v>3.5498129999999999</v>
      </c>
      <c r="M16" s="12">
        <v>72.366401672363281</v>
      </c>
      <c r="N16" s="6">
        <v>69.994300842285156</v>
      </c>
      <c r="O16" s="48">
        <f>MAX(L16*M16/100,1)</f>
        <v>2.568871934197769</v>
      </c>
      <c r="P16" s="50">
        <f t="shared" si="0"/>
        <v>0.49334363303267276</v>
      </c>
      <c r="Q16" s="53">
        <f>(N16-M16)/M16</f>
        <v>-3.2779035232644846E-2</v>
      </c>
      <c r="R16" s="13">
        <v>-3.6053448814086307E-2</v>
      </c>
      <c r="S16" s="13">
        <v>4.3042680962455844E-3</v>
      </c>
      <c r="T16" s="58">
        <f>-(I16-P16)*Q$15</f>
        <v>-3.0158891673428615E-2</v>
      </c>
      <c r="U16" s="58">
        <f>-I16*(Q16-Q$15)</f>
        <v>0</v>
      </c>
      <c r="V16" s="13">
        <v>-1.617134971546012E-2</v>
      </c>
      <c r="W16" s="93">
        <f t="shared" ref="W16:W30" si="1">V16-(T16+U16)</f>
        <v>1.3987541957968495E-2</v>
      </c>
      <c r="X16" s="13">
        <v>-3.7714248752569301E-3</v>
      </c>
      <c r="Y16" s="13">
        <v>0</v>
      </c>
      <c r="Z16" s="9">
        <v>-5.1691955308557767E-2</v>
      </c>
    </row>
    <row r="17" spans="1:26" outlineLevel="1" x14ac:dyDescent="0.2">
      <c r="A17" s="31" t="s">
        <v>42</v>
      </c>
      <c r="B17" s="32"/>
      <c r="C17" s="31" t="s">
        <v>43</v>
      </c>
      <c r="D17" s="33">
        <v>0</v>
      </c>
      <c r="E17" s="34">
        <v>7.2117979999999999</v>
      </c>
      <c r="F17" s="32">
        <v>62.026798248291023</v>
      </c>
      <c r="G17" s="35">
        <v>57.285602569580078</v>
      </c>
      <c r="H17" s="40">
        <f>MAX(E17*F17/100,1)</f>
        <v>4.4732473955342869</v>
      </c>
      <c r="I17" s="43">
        <f t="shared" ref="I17:I30" si="2">D17*H17</f>
        <v>0</v>
      </c>
      <c r="J17" s="42">
        <f>(G17-F17)/F17</f>
        <v>-7.6437859322225701E-2</v>
      </c>
      <c r="K17" s="36">
        <v>0.20429156186754849</v>
      </c>
      <c r="L17" s="34">
        <v>7.2117979999999999</v>
      </c>
      <c r="M17" s="32">
        <v>62.026798248291023</v>
      </c>
      <c r="N17" s="35">
        <v>57.285602569580078</v>
      </c>
      <c r="O17" s="48">
        <f>MAX(L17*M17/100,1)</f>
        <v>4.4732473955342869</v>
      </c>
      <c r="P17" s="50">
        <f t="shared" si="0"/>
        <v>0.91384669705364285</v>
      </c>
      <c r="Q17" s="53">
        <f>(N17-M17)/M17</f>
        <v>-7.6437859322225701E-2</v>
      </c>
      <c r="R17" s="34">
        <v>-7.7995862530725699E-2</v>
      </c>
      <c r="S17" s="34">
        <v>-5.0308084146723341E-3</v>
      </c>
      <c r="T17" s="58">
        <f>-(I17-P17)*Q$15</f>
        <v>-5.5864921927017329E-2</v>
      </c>
      <c r="U17" s="58">
        <f>-I17*(Q17-Q$15)</f>
        <v>0</v>
      </c>
      <c r="V17" s="34">
        <v>-6.9852518952329842E-2</v>
      </c>
      <c r="W17" s="93">
        <f t="shared" si="1"/>
        <v>-1.3987597025312513E-2</v>
      </c>
      <c r="X17" s="34">
        <v>5.5318583696514448E-2</v>
      </c>
      <c r="Y17" s="34">
        <v>0</v>
      </c>
      <c r="Z17" s="37">
        <v>-9.7560606201213429E-2</v>
      </c>
    </row>
    <row r="18" spans="1:26" x14ac:dyDescent="0.2">
      <c r="A18" s="23"/>
      <c r="B18" s="24" t="s">
        <v>44</v>
      </c>
      <c r="C18" s="11"/>
      <c r="D18" s="25">
        <v>0.27623166865378818</v>
      </c>
      <c r="E18" s="26">
        <v>9.282071141451091</v>
      </c>
      <c r="F18" s="27">
        <v>439.58640524985259</v>
      </c>
      <c r="G18" s="28">
        <v>433.47459057647001</v>
      </c>
      <c r="H18" s="44">
        <f>SUMPRODUCT($D19:$D21/$D18,H19:H21)</f>
        <v>40.076334626901577</v>
      </c>
      <c r="I18" s="41">
        <f t="shared" si="2"/>
        <v>11.070352787516613</v>
      </c>
      <c r="J18" s="44">
        <f>SUMPRODUCT($I19:$I21/$I18,J19:J21)</f>
        <v>-1.3688619414172426E-2</v>
      </c>
      <c r="K18" s="29">
        <v>0.17673141857649971</v>
      </c>
      <c r="L18" s="26">
        <v>8.9913758583590688</v>
      </c>
      <c r="M18" s="27">
        <v>404.7301112463507</v>
      </c>
      <c r="N18" s="28">
        <v>397.93254027450553</v>
      </c>
      <c r="O18" s="49">
        <f>SUMPRODUCT($K19:$K21/$K18,O19:O21)</f>
        <v>34.934958870864669</v>
      </c>
      <c r="P18" s="49">
        <f t="shared" si="0"/>
        <v>6.1741048391595852</v>
      </c>
      <c r="Q18" s="54">
        <f>SUMPRODUCT($P19:$P21/$P18,Q19:Q21)</f>
        <v>-1.7516546666504967E-2</v>
      </c>
      <c r="R18" s="26">
        <v>5.3135116642849409E-2</v>
      </c>
      <c r="S18" s="26">
        <v>1.6662026119837151E-3</v>
      </c>
      <c r="T18" s="60">
        <f t="shared" ref="T18:T22" si="3">-(I18-P18)*Q18</f>
        <v>8.5765355678175087E-2</v>
      </c>
      <c r="U18" s="60">
        <f t="shared" ref="U18:U22" si="4">-I18*(J18-Q18)</f>
        <v>-4.2376505128270348E-2</v>
      </c>
      <c r="V18" s="26">
        <v>4.3388714388990703E-2</v>
      </c>
      <c r="W18" s="93">
        <f t="shared" si="1"/>
        <v>-1.361609140368425E-7</v>
      </c>
      <c r="X18" s="26">
        <v>9.3672201779868795E-3</v>
      </c>
      <c r="Y18" s="26">
        <v>-2.571596156442603E-3</v>
      </c>
      <c r="Z18" s="30">
        <v>0.1049856576653681</v>
      </c>
    </row>
    <row r="19" spans="1:26" outlineLevel="1" x14ac:dyDescent="0.2">
      <c r="A19" s="11" t="s">
        <v>45</v>
      </c>
      <c r="B19" s="12"/>
      <c r="C19" s="11" t="s">
        <v>46</v>
      </c>
      <c r="D19" s="5">
        <v>0.10717793749458911</v>
      </c>
      <c r="E19" s="13">
        <v>11.138154999999999</v>
      </c>
      <c r="F19" s="12">
        <v>296.66619873046881</v>
      </c>
      <c r="G19" s="6">
        <v>287.65139770507813</v>
      </c>
      <c r="H19" s="40">
        <f>MAX(E19*F19/100,1)</f>
        <v>33.043141047207648</v>
      </c>
      <c r="I19" s="43">
        <f t="shared" si="2"/>
        <v>3.5414957057825127</v>
      </c>
      <c r="J19" s="42">
        <f>(G19-F19)/F19</f>
        <v>-3.0387017678346735E-2</v>
      </c>
      <c r="K19" s="7">
        <v>8.3283169444246088E-2</v>
      </c>
      <c r="L19" s="13">
        <v>11.138154999999999</v>
      </c>
      <c r="M19" s="12">
        <v>296.66619873046881</v>
      </c>
      <c r="N19" s="6">
        <v>287.65139770507813</v>
      </c>
      <c r="O19" s="48">
        <f>MAX(L19*M19/100,1)</f>
        <v>33.043141047207648</v>
      </c>
      <c r="P19" s="50">
        <f t="shared" si="0"/>
        <v>2.7519375148047178</v>
      </c>
      <c r="Q19" s="53">
        <f>(N19-M19)/M19</f>
        <v>-3.0387017678346735E-2</v>
      </c>
      <c r="R19" s="13">
        <v>1.442207076781173E-2</v>
      </c>
      <c r="S19" s="13">
        <v>1.6674746441544929E-4</v>
      </c>
      <c r="T19" s="58">
        <f>-(I19-P19)*Q$18</f>
        <v>1.3830332898183785E-2</v>
      </c>
      <c r="U19" s="58">
        <f>-I19*(Q19-Q$18)</f>
        <v>4.5580717819835935E-2</v>
      </c>
      <c r="V19" s="13">
        <v>2.3992308883001291E-2</v>
      </c>
      <c r="W19" s="93">
        <f t="shared" si="1"/>
        <v>-3.5418741835018433E-2</v>
      </c>
      <c r="X19" s="13">
        <v>1.9748990471955799E-3</v>
      </c>
      <c r="Y19" s="13">
        <v>0</v>
      </c>
      <c r="Z19" s="9">
        <v>4.0556026162424062E-2</v>
      </c>
    </row>
    <row r="20" spans="1:26" outlineLevel="1" x14ac:dyDescent="0.2">
      <c r="A20" s="31" t="s">
        <v>47</v>
      </c>
      <c r="B20" s="32"/>
      <c r="C20" s="31" t="s">
        <v>48</v>
      </c>
      <c r="D20" s="33">
        <v>7.8070802731562361E-2</v>
      </c>
      <c r="E20" s="34">
        <v>10.637046</v>
      </c>
      <c r="F20" s="32">
        <v>602.056884765625</v>
      </c>
      <c r="G20" s="35">
        <v>599.675537109375</v>
      </c>
      <c r="H20" s="40">
        <f>MAX(E20*F20/100,1)</f>
        <v>64.041067778686525</v>
      </c>
      <c r="I20" s="43">
        <f t="shared" si="2"/>
        <v>4.9997375692684507</v>
      </c>
      <c r="J20" s="42">
        <f>(G20-F20)/F20</f>
        <v>-3.9553532506766964E-3</v>
      </c>
      <c r="K20" s="36">
        <v>2.2749495061201171E-2</v>
      </c>
      <c r="L20" s="34">
        <v>10.637046</v>
      </c>
      <c r="M20" s="32">
        <v>602.056884765625</v>
      </c>
      <c r="N20" s="35">
        <v>599.675537109375</v>
      </c>
      <c r="O20" s="48">
        <f>MAX(L20*M20/100,1)</f>
        <v>64.041067778686525</v>
      </c>
      <c r="P20" s="50">
        <f t="shared" si="0"/>
        <v>1.4569019551452784</v>
      </c>
      <c r="Q20" s="53">
        <f>(N20-M20)/M20</f>
        <v>-3.9553532506766964E-3</v>
      </c>
      <c r="R20" s="34">
        <v>3.231057017666672E-2</v>
      </c>
      <c r="S20" s="34">
        <v>6.0156290382399312E-4</v>
      </c>
      <c r="T20" s="58">
        <f t="shared" ref="T20:T21" si="5">-(I20-P20)*Q$18</f>
        <v>6.2058245366544328E-2</v>
      </c>
      <c r="U20" s="58">
        <f t="shared" ref="U20:U21" si="6">-I20*(Q20-Q$18)</f>
        <v>-6.7802408205232548E-2</v>
      </c>
      <c r="V20" s="34">
        <v>1.4013031068302449E-2</v>
      </c>
      <c r="W20" s="93">
        <f t="shared" si="1"/>
        <v>1.9757193906990669E-2</v>
      </c>
      <c r="X20" s="34">
        <v>2.2925055397798339E-3</v>
      </c>
      <c r="Y20" s="34">
        <v>0</v>
      </c>
      <c r="Z20" s="37">
        <v>4.9217669688573003E-2</v>
      </c>
    </row>
    <row r="21" spans="1:26" outlineLevel="1" x14ac:dyDescent="0.2">
      <c r="A21" s="11" t="s">
        <v>49</v>
      </c>
      <c r="B21" s="12"/>
      <c r="C21" s="11" t="s">
        <v>50</v>
      </c>
      <c r="D21" s="5">
        <v>9.0982928427636722E-2</v>
      </c>
      <c r="E21" s="13">
        <v>5.9329239999999999</v>
      </c>
      <c r="F21" s="12">
        <v>468.53350830078119</v>
      </c>
      <c r="G21" s="6">
        <v>464.06021118164063</v>
      </c>
      <c r="H21" s="40">
        <f>MAX(E21*F21/100,1)</f>
        <v>27.797736962019041</v>
      </c>
      <c r="I21" s="43">
        <f t="shared" si="2"/>
        <v>2.52911951246565</v>
      </c>
      <c r="J21" s="42">
        <f>(G21-F21)/F21</f>
        <v>-9.54744333092368E-3</v>
      </c>
      <c r="K21" s="7">
        <v>7.0698754071052458E-2</v>
      </c>
      <c r="L21" s="13">
        <v>5.9329239999999999</v>
      </c>
      <c r="M21" s="12">
        <v>468.53350830078119</v>
      </c>
      <c r="N21" s="6">
        <v>464.06021118164063</v>
      </c>
      <c r="O21" s="48">
        <f>MAX(L21*M21/100,1)</f>
        <v>27.797736962019041</v>
      </c>
      <c r="P21" s="50">
        <f t="shared" si="0"/>
        <v>1.9652653692095892</v>
      </c>
      <c r="Q21" s="53">
        <f>(N21-M21)/M21</f>
        <v>-9.54744333092368E-3</v>
      </c>
      <c r="R21" s="13">
        <v>6.4024756983709543E-3</v>
      </c>
      <c r="S21" s="13">
        <v>8.9789224374425532E-4</v>
      </c>
      <c r="T21" s="58">
        <f t="shared" si="5"/>
        <v>9.8767774134469674E-3</v>
      </c>
      <c r="U21" s="58">
        <f t="shared" si="6"/>
        <v>-2.0154814742873728E-2</v>
      </c>
      <c r="V21" s="13">
        <v>5.3833744376869299E-3</v>
      </c>
      <c r="W21" s="93">
        <f t="shared" si="1"/>
        <v>1.5661411767113692E-2</v>
      </c>
      <c r="X21" s="13">
        <v>2.528219434568785E-3</v>
      </c>
      <c r="Y21" s="13">
        <v>0</v>
      </c>
      <c r="Z21" s="9">
        <v>1.5211961814370919E-2</v>
      </c>
    </row>
    <row r="22" spans="1:26" x14ac:dyDescent="0.2">
      <c r="A22" s="23"/>
      <c r="B22" s="24" t="s">
        <v>51</v>
      </c>
      <c r="C22" s="11"/>
      <c r="D22" s="25">
        <v>0.72376833134621177</v>
      </c>
      <c r="E22" s="26">
        <v>7.478527959607506</v>
      </c>
      <c r="F22" s="27">
        <v>380.15336366761028</v>
      </c>
      <c r="G22" s="28">
        <v>378.96277553839411</v>
      </c>
      <c r="H22" s="44">
        <f>SUMPRODUCT($D23:$D30/$D22,H23:H30)</f>
        <v>30.927892455835355</v>
      </c>
      <c r="I22" s="41">
        <f t="shared" si="2"/>
        <v>22.384629114815045</v>
      </c>
      <c r="J22" s="44">
        <f>SUMPRODUCT($I23:$I30/$I22,J23:J30)</f>
        <v>9.4777582548389368E-4</v>
      </c>
      <c r="K22" s="29">
        <v>0.42693022015536641</v>
      </c>
      <c r="L22" s="26">
        <v>9.4886792000500559</v>
      </c>
      <c r="M22" s="27">
        <v>484.29897829644108</v>
      </c>
      <c r="N22" s="28">
        <v>492.65638414834069</v>
      </c>
      <c r="O22" s="49">
        <f>SUMPRODUCT($K23:$K30/$K22,O23:O30)</f>
        <v>47.024808263272725</v>
      </c>
      <c r="P22" s="49">
        <f t="shared" si="0"/>
        <v>20.076311744602918</v>
      </c>
      <c r="Q22" s="54">
        <f>SUMPRODUCT($P23:$P30/$P22,Q23:Q30)</f>
        <v>1.3041660559699256E-2</v>
      </c>
      <c r="R22" s="26">
        <v>7.2132645332100537E-2</v>
      </c>
      <c r="S22" s="26">
        <v>1.260955223810836E-3</v>
      </c>
      <c r="T22" s="60">
        <f t="shared" si="3"/>
        <v>-3.0104291606364197E-2</v>
      </c>
      <c r="U22" s="60">
        <f t="shared" si="4"/>
        <v>0.27071712433273437</v>
      </c>
      <c r="V22" s="26">
        <v>0.2406128781156775</v>
      </c>
      <c r="W22" s="93">
        <f t="shared" si="1"/>
        <v>4.5389307312682092E-8</v>
      </c>
      <c r="X22" s="26">
        <v>2.4271830335300781E-2</v>
      </c>
      <c r="Y22" s="26">
        <v>2.7410214377343381E-2</v>
      </c>
      <c r="Z22" s="30">
        <v>0.36568852338423308</v>
      </c>
    </row>
    <row r="23" spans="1:26" outlineLevel="1" x14ac:dyDescent="0.2">
      <c r="A23" s="11" t="s">
        <v>52</v>
      </c>
      <c r="B23" s="12"/>
      <c r="C23" s="11" t="s">
        <v>53</v>
      </c>
      <c r="D23" s="5">
        <v>9.7141868321015595E-2</v>
      </c>
      <c r="E23" s="13">
        <v>5.3738859999999997</v>
      </c>
      <c r="F23" s="12">
        <v>314.56478881835938</v>
      </c>
      <c r="G23" s="6">
        <v>282.60549926757813</v>
      </c>
      <c r="H23" s="40">
        <f t="shared" ref="H23:H30" si="7">MAX(E23*F23/100,1)</f>
        <v>16.904353147239377</v>
      </c>
      <c r="I23" s="43">
        <f t="shared" si="2"/>
        <v>1.6421204474810731</v>
      </c>
      <c r="J23" s="42">
        <f t="shared" ref="J23:J30" si="8">(G23-F23)/F23</f>
        <v>-0.10159843277702532</v>
      </c>
      <c r="K23" s="7">
        <v>0</v>
      </c>
      <c r="L23" s="13">
        <v>5.3738859999999997</v>
      </c>
      <c r="M23" s="12">
        <v>314.56478881835938</v>
      </c>
      <c r="N23" s="6">
        <v>282.60549926757813</v>
      </c>
      <c r="O23" s="48">
        <f t="shared" ref="O23:O30" si="9">MAX(L23*M23/100,1)</f>
        <v>16.904353147239377</v>
      </c>
      <c r="P23" s="50">
        <f t="shared" si="0"/>
        <v>0</v>
      </c>
      <c r="Q23" s="53">
        <f t="shared" ref="Q23:Q30" si="10">(N23-M23)/M23</f>
        <v>-0.10159843277702532</v>
      </c>
      <c r="R23" s="13">
        <v>2.7717333861046089E-2</v>
      </c>
      <c r="S23" s="13">
        <v>2.0642359478285819E-3</v>
      </c>
      <c r="T23" s="58">
        <f>-(I23-P23)*Q$22</f>
        <v>-2.1415977474189603E-2</v>
      </c>
      <c r="U23" s="58">
        <f>-I23*(Q23-Q$22)</f>
        <v>0.18825284136937415</v>
      </c>
      <c r="V23" s="13">
        <v>0.16683689431332499</v>
      </c>
      <c r="W23" s="93">
        <f t="shared" si="1"/>
        <v>3.0418140450905184E-8</v>
      </c>
      <c r="X23" s="13">
        <v>1.634211891983673E-2</v>
      </c>
      <c r="Y23" s="13">
        <v>0</v>
      </c>
      <c r="Z23" s="9">
        <v>0.21296058304203641</v>
      </c>
    </row>
    <row r="24" spans="1:26" outlineLevel="1" x14ac:dyDescent="0.2">
      <c r="A24" s="31" t="s">
        <v>54</v>
      </c>
      <c r="B24" s="32"/>
      <c r="C24" s="31" t="s">
        <v>55</v>
      </c>
      <c r="D24" s="33">
        <v>9.3439523867344332E-2</v>
      </c>
      <c r="E24" s="34">
        <v>9.6755790000000008</v>
      </c>
      <c r="F24" s="32">
        <v>601.13330078125</v>
      </c>
      <c r="G24" s="35">
        <v>608.27880859375</v>
      </c>
      <c r="H24" s="40">
        <f t="shared" si="7"/>
        <v>58.163127412397465</v>
      </c>
      <c r="I24" s="43">
        <f t="shared" si="2"/>
        <v>5.4347349320501026</v>
      </c>
      <c r="J24" s="42">
        <f t="shared" si="8"/>
        <v>1.1886727624660776E-2</v>
      </c>
      <c r="K24" s="36">
        <v>0.1688128193469558</v>
      </c>
      <c r="L24" s="34">
        <v>9.6755790000000008</v>
      </c>
      <c r="M24" s="32">
        <v>601.13330078125</v>
      </c>
      <c r="N24" s="35">
        <v>608.27880859375</v>
      </c>
      <c r="O24" s="48">
        <f t="shared" si="9"/>
        <v>58.163127412397465</v>
      </c>
      <c r="P24" s="50">
        <f t="shared" si="0"/>
        <v>9.8186815205230253</v>
      </c>
      <c r="Q24" s="53">
        <f t="shared" si="10"/>
        <v>1.1886727624660776E-2</v>
      </c>
      <c r="R24" s="34">
        <v>-3.9560028386962813E-2</v>
      </c>
      <c r="S24" s="34">
        <v>-1.5762218819684801E-3</v>
      </c>
      <c r="T24" s="58">
        <f t="shared" ref="T24:T30" si="11">-(I24-P24)*Q$22</f>
        <v>5.717394331871542E-2</v>
      </c>
      <c r="U24" s="58">
        <f t="shared" ref="U24:U30" si="12">-I24*(Q24-Q$22)</f>
        <v>6.276754366228778E-3</v>
      </c>
      <c r="V24" s="34">
        <v>5.2110722235795777E-2</v>
      </c>
      <c r="W24" s="93">
        <f t="shared" si="1"/>
        <v>-1.1339975449148422E-2</v>
      </c>
      <c r="X24" s="34">
        <v>-5.3504627104142208E-3</v>
      </c>
      <c r="Y24" s="34">
        <v>0</v>
      </c>
      <c r="Z24" s="37">
        <v>5.6240092564502631E-3</v>
      </c>
    </row>
    <row r="25" spans="1:26" outlineLevel="1" x14ac:dyDescent="0.2">
      <c r="A25" s="11" t="s">
        <v>56</v>
      </c>
      <c r="B25" s="12"/>
      <c r="C25" s="11" t="s">
        <v>57</v>
      </c>
      <c r="D25" s="5">
        <v>9.4489175987646695E-2</v>
      </c>
      <c r="E25" s="13">
        <v>2.842549</v>
      </c>
      <c r="F25" s="12">
        <v>245.22590637207031</v>
      </c>
      <c r="G25" s="6">
        <v>236.7724914550781</v>
      </c>
      <c r="H25" s="40">
        <f t="shared" si="7"/>
        <v>6.9706665493202209</v>
      </c>
      <c r="I25" s="43">
        <f t="shared" si="2"/>
        <v>0.65865253832992021</v>
      </c>
      <c r="J25" s="42">
        <f t="shared" si="8"/>
        <v>-3.4471948914590725E-2</v>
      </c>
      <c r="K25" s="7">
        <v>0</v>
      </c>
      <c r="L25" s="13">
        <v>2.842549</v>
      </c>
      <c r="M25" s="12">
        <v>245.22590637207031</v>
      </c>
      <c r="N25" s="6">
        <v>236.7724914550781</v>
      </c>
      <c r="O25" s="48">
        <f t="shared" si="9"/>
        <v>6.9706665493202209</v>
      </c>
      <c r="P25" s="50">
        <f t="shared" si="0"/>
        <v>0</v>
      </c>
      <c r="Q25" s="53">
        <f t="shared" si="10"/>
        <v>-3.4471948914590725E-2</v>
      </c>
      <c r="R25" s="13">
        <v>1.4162515812259011E-2</v>
      </c>
      <c r="S25" s="13">
        <v>-2.740363270846707E-3</v>
      </c>
      <c r="T25" s="58">
        <f t="shared" si="11"/>
        <v>-8.5899228316831232E-3</v>
      </c>
      <c r="U25" s="58">
        <f t="shared" si="12"/>
        <v>3.1294959485457643E-2</v>
      </c>
      <c r="V25" s="13">
        <v>2.270504221079514E-2</v>
      </c>
      <c r="W25" s="93">
        <f t="shared" si="1"/>
        <v>5.5570206214383688E-9</v>
      </c>
      <c r="X25" s="13">
        <v>1.8073101182079832E-2</v>
      </c>
      <c r="Y25" s="13">
        <v>0</v>
      </c>
      <c r="Z25" s="9">
        <v>5.2200295934287273E-2</v>
      </c>
    </row>
    <row r="26" spans="1:26" outlineLevel="1" x14ac:dyDescent="0.2">
      <c r="A26" s="31" t="s">
        <v>58</v>
      </c>
      <c r="B26" s="32"/>
      <c r="C26" s="31" t="s">
        <v>59</v>
      </c>
      <c r="D26" s="33">
        <v>8.1263253260103821E-2</v>
      </c>
      <c r="E26" s="34">
        <v>10.957335</v>
      </c>
      <c r="F26" s="32">
        <v>452.37850952148438</v>
      </c>
      <c r="G26" s="35">
        <v>453.2843017578125</v>
      </c>
      <c r="H26" s="40">
        <f t="shared" si="7"/>
        <v>49.568628756275942</v>
      </c>
      <c r="I26" s="43">
        <f t="shared" si="2"/>
        <v>4.0281080323773173</v>
      </c>
      <c r="J26" s="42">
        <f t="shared" si="8"/>
        <v>2.002288387408702E-3</v>
      </c>
      <c r="K26" s="36">
        <v>0.12629206064342469</v>
      </c>
      <c r="L26" s="34">
        <v>10.957335</v>
      </c>
      <c r="M26" s="32">
        <v>452.37850952148438</v>
      </c>
      <c r="N26" s="35">
        <v>453.2843017578125</v>
      </c>
      <c r="O26" s="48">
        <f t="shared" si="9"/>
        <v>49.568628756275942</v>
      </c>
      <c r="P26" s="50">
        <f t="shared" si="0"/>
        <v>6.2601242688990064</v>
      </c>
      <c r="Q26" s="53">
        <f t="shared" si="10"/>
        <v>2.002288387408702E-3</v>
      </c>
      <c r="R26" s="34">
        <v>-2.6756990906032459E-2</v>
      </c>
      <c r="S26" s="34">
        <v>-4.3551637357108639E-4</v>
      </c>
      <c r="T26" s="58">
        <f t="shared" si="11"/>
        <v>2.9109198120453279E-2</v>
      </c>
      <c r="U26" s="58">
        <f t="shared" si="12"/>
        <v>4.4467783719606212E-2</v>
      </c>
      <c r="V26" s="34">
        <v>4.4691780268699124E-3</v>
      </c>
      <c r="W26" s="93">
        <f t="shared" si="1"/>
        <v>-6.9107803813189581E-2</v>
      </c>
      <c r="X26" s="34">
        <v>-3.067276406987029E-3</v>
      </c>
      <c r="Y26" s="34">
        <v>0</v>
      </c>
      <c r="Z26" s="37">
        <v>-2.5790605659720661E-2</v>
      </c>
    </row>
    <row r="27" spans="1:26" outlineLevel="1" x14ac:dyDescent="0.2">
      <c r="A27" s="11" t="s">
        <v>60</v>
      </c>
      <c r="B27" s="12"/>
      <c r="C27" s="11" t="s">
        <v>61</v>
      </c>
      <c r="D27" s="5">
        <v>9.1056250301411942E-2</v>
      </c>
      <c r="E27" s="13">
        <v>6.0312910000000004</v>
      </c>
      <c r="F27" s="12">
        <v>327.61190795898438</v>
      </c>
      <c r="G27" s="6">
        <v>350.66259765625</v>
      </c>
      <c r="H27" s="40">
        <f t="shared" si="7"/>
        <v>19.759227519658509</v>
      </c>
      <c r="I27" s="43">
        <f t="shared" si="2"/>
        <v>1.7992011667925722</v>
      </c>
      <c r="J27" s="42">
        <f t="shared" si="8"/>
        <v>7.0359743151190562E-2</v>
      </c>
      <c r="K27" s="7">
        <v>9.3751341205187522E-2</v>
      </c>
      <c r="L27" s="13">
        <v>6.0312910000000004</v>
      </c>
      <c r="M27" s="12">
        <v>327.61190795898438</v>
      </c>
      <c r="N27" s="6">
        <v>350.66259765625</v>
      </c>
      <c r="O27" s="48">
        <f t="shared" si="9"/>
        <v>19.759227519658509</v>
      </c>
      <c r="P27" s="50">
        <f t="shared" si="0"/>
        <v>1.8524540811464361</v>
      </c>
      <c r="Q27" s="53">
        <f t="shared" si="10"/>
        <v>7.0359743151190562E-2</v>
      </c>
      <c r="R27" s="13">
        <v>-8.642396512773214E-4</v>
      </c>
      <c r="S27" s="13">
        <v>-1.281833206453518E-4</v>
      </c>
      <c r="T27" s="58">
        <f t="shared" si="11"/>
        <v>6.9450643281782803E-4</v>
      </c>
      <c r="U27" s="58">
        <f t="shared" si="12"/>
        <v>-0.10312676107692419</v>
      </c>
      <c r="V27" s="13">
        <v>3.746861178846728E-3</v>
      </c>
      <c r="W27" s="93">
        <f t="shared" si="1"/>
        <v>0.10617911582295309</v>
      </c>
      <c r="X27" s="13">
        <v>-4.0422922243109208E-4</v>
      </c>
      <c r="Y27" s="13">
        <v>0</v>
      </c>
      <c r="Z27" s="9">
        <v>2.3502089844929632E-3</v>
      </c>
    </row>
    <row r="28" spans="1:26" outlineLevel="1" x14ac:dyDescent="0.2">
      <c r="A28" s="31" t="s">
        <v>62</v>
      </c>
      <c r="B28" s="32"/>
      <c r="C28" s="31" t="s">
        <v>63</v>
      </c>
      <c r="D28" s="33">
        <v>8.1663012024979498E-2</v>
      </c>
      <c r="E28" s="34">
        <v>12.301731</v>
      </c>
      <c r="F28" s="32">
        <v>457.97637939453119</v>
      </c>
      <c r="G28" s="35">
        <v>458.45541381835938</v>
      </c>
      <c r="H28" s="40">
        <f t="shared" si="7"/>
        <v>56.339022236654657</v>
      </c>
      <c r="I28" s="43">
        <f t="shared" si="2"/>
        <v>4.6008142503875167</v>
      </c>
      <c r="J28" s="42">
        <f t="shared" si="8"/>
        <v>1.045980634332038E-3</v>
      </c>
      <c r="K28" s="36">
        <v>3.8073998959798412E-2</v>
      </c>
      <c r="L28" s="34">
        <v>12.301731</v>
      </c>
      <c r="M28" s="32">
        <v>457.97637939453119</v>
      </c>
      <c r="N28" s="35">
        <v>458.45541381835938</v>
      </c>
      <c r="O28" s="48">
        <f t="shared" si="9"/>
        <v>56.339022236654657</v>
      </c>
      <c r="P28" s="50">
        <f t="shared" si="0"/>
        <v>2.1450518740344489</v>
      </c>
      <c r="Q28" s="53">
        <f t="shared" si="10"/>
        <v>1.045980634332038E-3</v>
      </c>
      <c r="R28" s="34">
        <v>2.9542789240327109E-2</v>
      </c>
      <c r="S28" s="34">
        <v>-4.9336791094992702E-4</v>
      </c>
      <c r="T28" s="58">
        <f t="shared" si="11"/>
        <v>-3.2027219327677124E-2</v>
      </c>
      <c r="U28" s="58">
        <f t="shared" si="12"/>
        <v>5.5189895143716958E-2</v>
      </c>
      <c r="V28" s="34">
        <v>-2.5686593919027651E-3</v>
      </c>
      <c r="W28" s="93">
        <f t="shared" si="1"/>
        <v>-2.5731335207942598E-2</v>
      </c>
      <c r="X28" s="34">
        <v>2.9941629487057131E-4</v>
      </c>
      <c r="Y28" s="34">
        <v>0</v>
      </c>
      <c r="Z28" s="37">
        <v>2.6780178232344989E-2</v>
      </c>
    </row>
    <row r="29" spans="1:26" outlineLevel="1" x14ac:dyDescent="0.2">
      <c r="A29" s="11" t="s">
        <v>64</v>
      </c>
      <c r="B29" s="12"/>
      <c r="C29" s="11" t="s">
        <v>65</v>
      </c>
      <c r="D29" s="5">
        <v>9.0097938558242371E-2</v>
      </c>
      <c r="E29" s="13">
        <v>7.2729939999999997</v>
      </c>
      <c r="F29" s="12">
        <v>327.08889770507813</v>
      </c>
      <c r="G29" s="6">
        <v>327.59420776367188</v>
      </c>
      <c r="H29" s="40">
        <f t="shared" si="7"/>
        <v>23.789155904756466</v>
      </c>
      <c r="I29" s="43">
        <f t="shared" si="2"/>
        <v>2.1433539070591969</v>
      </c>
      <c r="J29" s="42">
        <f t="shared" si="8"/>
        <v>1.5448707129441189E-3</v>
      </c>
      <c r="K29" s="7">
        <v>0</v>
      </c>
      <c r="L29" s="13">
        <v>7.2729939999999997</v>
      </c>
      <c r="M29" s="12">
        <v>327.08889770507813</v>
      </c>
      <c r="N29" s="6">
        <v>327.59420776367188</v>
      </c>
      <c r="O29" s="48">
        <f t="shared" si="9"/>
        <v>23.789155904756466</v>
      </c>
      <c r="P29" s="50">
        <f t="shared" si="0"/>
        <v>0</v>
      </c>
      <c r="Q29" s="53">
        <f t="shared" si="10"/>
        <v>1.5448707129441189E-3</v>
      </c>
      <c r="R29" s="13">
        <v>3.4949886841230883E-2</v>
      </c>
      <c r="S29" s="13">
        <v>2.2367094352652201E-3</v>
      </c>
      <c r="T29" s="58">
        <f t="shared" si="11"/>
        <v>-2.7952894115171233E-2</v>
      </c>
      <c r="U29" s="58">
        <f t="shared" si="12"/>
        <v>2.464168943668113E-2</v>
      </c>
      <c r="V29" s="13">
        <v>-3.31116699566518E-3</v>
      </c>
      <c r="W29" s="93">
        <f t="shared" si="1"/>
        <v>3.7682824922512931E-8</v>
      </c>
      <c r="X29" s="13">
        <v>1.2471045923506089E-2</v>
      </c>
      <c r="Y29" s="13">
        <v>0</v>
      </c>
      <c r="Z29" s="9">
        <v>4.6346475204337018E-2</v>
      </c>
    </row>
    <row r="30" spans="1:26" outlineLevel="1" x14ac:dyDescent="0.2">
      <c r="A30" s="31" t="s">
        <v>66</v>
      </c>
      <c r="B30" s="32"/>
      <c r="C30" s="31" t="s">
        <v>67</v>
      </c>
      <c r="D30" s="33">
        <v>9.4617309025467569E-2</v>
      </c>
      <c r="E30" s="34">
        <v>6.5371459999999999</v>
      </c>
      <c r="F30" s="32">
        <v>335.90179443359381</v>
      </c>
      <c r="G30" s="35">
        <v>336.44760131835938</v>
      </c>
      <c r="H30" s="40">
        <f t="shared" si="7"/>
        <v>21.9583907187439</v>
      </c>
      <c r="I30" s="43">
        <f t="shared" si="2"/>
        <v>2.0776438403373505</v>
      </c>
      <c r="J30" s="42">
        <f t="shared" si="8"/>
        <v>1.6249001756180603E-3</v>
      </c>
      <c r="K30" s="36">
        <v>0</v>
      </c>
      <c r="L30" s="34">
        <v>6.5371459999999999</v>
      </c>
      <c r="M30" s="32">
        <v>335.90179443359381</v>
      </c>
      <c r="N30" s="35">
        <v>336.44760131835938</v>
      </c>
      <c r="O30" s="48">
        <f t="shared" si="9"/>
        <v>21.9583907187439</v>
      </c>
      <c r="P30" s="50">
        <f t="shared" si="0"/>
        <v>0</v>
      </c>
      <c r="Q30" s="53">
        <f t="shared" si="10"/>
        <v>1.6249001756180603E-3</v>
      </c>
      <c r="R30" s="34">
        <v>3.294137852151012E-2</v>
      </c>
      <c r="S30" s="34">
        <v>2.3336625986986859E-3</v>
      </c>
      <c r="T30" s="58">
        <f t="shared" si="11"/>
        <v>-2.7095925729629721E-2</v>
      </c>
      <c r="U30" s="58">
        <f t="shared" si="12"/>
        <v>2.371996188859378E-2</v>
      </c>
      <c r="V30" s="34">
        <v>-3.375993462387027E-3</v>
      </c>
      <c r="W30" s="93">
        <f t="shared" si="1"/>
        <v>-2.9621351085515335E-8</v>
      </c>
      <c r="X30" s="34">
        <v>1.3318330732183321E-2</v>
      </c>
      <c r="Y30" s="34">
        <v>0</v>
      </c>
      <c r="Z30" s="37">
        <v>4.52173783900051E-2</v>
      </c>
    </row>
    <row r="31" spans="1:26" x14ac:dyDescent="0.2">
      <c r="A31" s="11"/>
      <c r="B31" s="12"/>
      <c r="C31" s="11"/>
      <c r="D31" s="5"/>
      <c r="E31" s="1"/>
      <c r="F31" s="1"/>
      <c r="G31" s="6"/>
      <c r="H31" s="62"/>
      <c r="I31" s="63"/>
      <c r="J31" s="64"/>
      <c r="K31" s="65"/>
      <c r="L31" s="66"/>
      <c r="M31" s="66"/>
      <c r="N31" s="67"/>
      <c r="O31" s="65"/>
      <c r="P31" s="68"/>
      <c r="Q31" s="69"/>
      <c r="R31" s="68"/>
      <c r="S31" s="66"/>
      <c r="T31" s="70"/>
      <c r="U31" s="70"/>
      <c r="V31" s="1"/>
      <c r="W31" s="1"/>
      <c r="X31" s="1"/>
      <c r="Y31" s="1"/>
      <c r="Z31" s="9"/>
    </row>
    <row r="32" spans="1:26" ht="11.1" customHeight="1" x14ac:dyDescent="0.2">
      <c r="A32" s="1"/>
      <c r="B32" s="38" t="s">
        <v>68</v>
      </c>
      <c r="C32" s="1"/>
      <c r="D32" s="1"/>
      <c r="E32" s="1"/>
      <c r="F32" s="1"/>
      <c r="G32" s="1"/>
      <c r="H32" s="63"/>
      <c r="I32" s="63"/>
      <c r="J32" s="63"/>
      <c r="K32" s="66"/>
      <c r="L32" s="66"/>
      <c r="M32" s="66"/>
      <c r="N32" s="66"/>
      <c r="O32" s="66"/>
      <c r="P32" s="66"/>
      <c r="Q32" s="66"/>
      <c r="R32" s="66"/>
      <c r="S32" s="66"/>
      <c r="T32" s="70"/>
      <c r="U32" s="70"/>
      <c r="V32" s="1"/>
      <c r="W32" s="1"/>
      <c r="X32" s="1"/>
      <c r="Y32" s="1"/>
      <c r="Z32" s="1"/>
    </row>
    <row r="33" spans="1:26" ht="11.1" customHeight="1" x14ac:dyDescent="0.2">
      <c r="A33" s="1"/>
      <c r="B33" s="38" t="s">
        <v>69</v>
      </c>
      <c r="C33" s="1"/>
      <c r="D33" s="1"/>
      <c r="E33" s="1"/>
      <c r="F33" s="1"/>
      <c r="G33" s="1"/>
      <c r="H33" s="63"/>
      <c r="I33" s="63"/>
      <c r="J33" s="63"/>
      <c r="K33" s="66"/>
      <c r="L33" s="66"/>
      <c r="M33" s="66"/>
      <c r="N33" s="66"/>
      <c r="O33" s="66"/>
      <c r="P33" s="66"/>
      <c r="Q33" s="66"/>
      <c r="R33" s="66"/>
      <c r="S33" s="66"/>
      <c r="T33" s="70"/>
      <c r="U33" s="70"/>
      <c r="V33" s="1"/>
      <c r="W33" s="1"/>
      <c r="X33" s="1"/>
      <c r="Y33" s="1"/>
      <c r="Z33" s="1"/>
    </row>
    <row r="34" spans="1:26" ht="11.1" customHeight="1" x14ac:dyDescent="0.2">
      <c r="A34" s="1"/>
      <c r="B34" s="38" t="s">
        <v>70</v>
      </c>
      <c r="C34" s="1"/>
      <c r="D34" s="1"/>
      <c r="E34" s="1"/>
      <c r="F34" s="1"/>
      <c r="G34" s="1"/>
      <c r="H34" s="63"/>
      <c r="I34" s="63"/>
      <c r="J34" s="63"/>
      <c r="K34" s="66"/>
      <c r="L34" s="66"/>
      <c r="M34" s="66"/>
      <c r="N34" s="66"/>
      <c r="O34" s="66"/>
      <c r="P34" s="66"/>
      <c r="Q34" s="66"/>
      <c r="R34" s="66"/>
      <c r="S34" s="66"/>
      <c r="T34" s="70"/>
      <c r="U34" s="70"/>
      <c r="V34" s="1"/>
      <c r="W34" s="1"/>
      <c r="X34" s="1"/>
      <c r="Y34" s="1"/>
      <c r="Z34" s="1"/>
    </row>
    <row r="35" spans="1:26" ht="11.1" customHeight="1" x14ac:dyDescent="0.2">
      <c r="A35" s="1"/>
      <c r="B35" s="38"/>
      <c r="C35" s="1"/>
      <c r="D35" s="1"/>
      <c r="E35" s="1"/>
      <c r="F35" s="1"/>
      <c r="G35" s="1"/>
      <c r="H35" s="63"/>
      <c r="I35" s="63"/>
      <c r="J35" s="63"/>
      <c r="K35" s="66"/>
      <c r="L35" s="66"/>
      <c r="M35" s="66"/>
      <c r="N35" s="66"/>
      <c r="O35" s="66"/>
      <c r="P35" s="66"/>
      <c r="Q35" s="66"/>
      <c r="R35" s="66"/>
      <c r="S35" s="66"/>
      <c r="T35" s="70"/>
      <c r="U35" s="70"/>
      <c r="V35" s="1"/>
      <c r="W35" s="1"/>
      <c r="X35" s="1"/>
      <c r="Y35" s="1"/>
      <c r="Z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pane xSplit="4" ySplit="14" topLeftCell="I15" activePane="bottomRight" state="frozen"/>
      <selection pane="topRight" activeCell="E1" sqref="E1"/>
      <selection pane="bottomLeft" activeCell="A15" sqref="A15"/>
      <selection pane="bottomRight" activeCell="X17" sqref="X17"/>
    </sheetView>
  </sheetViews>
  <sheetFormatPr defaultRowHeight="12.75" x14ac:dyDescent="0.2"/>
  <cols>
    <col min="1" max="1" width="16.140625" customWidth="1"/>
    <col min="2" max="3" width="4.140625" customWidth="1"/>
    <col min="4" max="4" width="26.140625" customWidth="1"/>
    <col min="5" max="8" width="8.140625" customWidth="1"/>
    <col min="9" max="9" width="12.28515625" style="72" customWidth="1"/>
    <col min="10" max="10" width="9.140625" style="71" customWidth="1"/>
    <col min="11" max="11" width="8.140625" style="71" customWidth="1"/>
    <col min="12" max="15" width="8.140625" style="72" customWidth="1"/>
    <col min="16" max="16" width="8.140625" style="71" customWidth="1"/>
    <col min="17" max="17" width="9.140625" style="72"/>
    <col min="18" max="18" width="8.140625" style="71" customWidth="1"/>
    <col min="19" max="20" width="8.140625" style="72" customWidth="1"/>
    <col min="21" max="21" width="9.28515625" style="71" customWidth="1"/>
    <col min="22" max="22" width="9.140625" style="71" customWidth="1"/>
    <col min="23" max="23" width="8.140625" customWidth="1"/>
    <col min="24" max="24" width="13.42578125" customWidth="1"/>
    <col min="25" max="27" width="8.140625" customWidth="1"/>
  </cols>
  <sheetData>
    <row r="1" spans="1:27" ht="15" customHeight="1" x14ac:dyDescent="0.25">
      <c r="A1" s="1"/>
      <c r="B1" s="2" t="s">
        <v>0</v>
      </c>
      <c r="C1" s="1"/>
      <c r="D1" s="1"/>
      <c r="E1" s="1"/>
      <c r="F1" s="1"/>
      <c r="G1" s="1"/>
      <c r="H1" s="1"/>
      <c r="I1" s="47"/>
      <c r="J1" s="39"/>
      <c r="K1" s="39"/>
      <c r="L1" s="1"/>
      <c r="M1" s="1"/>
      <c r="N1" s="1"/>
      <c r="O1" s="1"/>
      <c r="P1" s="39"/>
      <c r="Q1" s="52"/>
      <c r="R1" s="39"/>
      <c r="S1" s="1"/>
      <c r="T1" s="1"/>
      <c r="U1" s="39"/>
      <c r="V1" s="39"/>
      <c r="W1" s="1"/>
      <c r="X1" s="39"/>
      <c r="Y1" s="1"/>
      <c r="Z1" s="1"/>
      <c r="AA1" s="1"/>
    </row>
    <row r="2" spans="1:27" x14ac:dyDescent="0.2">
      <c r="A2" s="1"/>
      <c r="B2" s="3" t="s">
        <v>1</v>
      </c>
      <c r="C2" s="1"/>
      <c r="D2" s="1"/>
      <c r="E2" s="1"/>
      <c r="F2" s="1"/>
      <c r="G2" s="1"/>
      <c r="H2" s="1"/>
      <c r="I2" s="47"/>
      <c r="J2" s="39"/>
      <c r="K2" s="39"/>
      <c r="L2" s="1"/>
      <c r="M2" s="1"/>
      <c r="N2" s="1"/>
      <c r="O2" s="1"/>
      <c r="P2" s="39"/>
      <c r="Q2" s="52"/>
      <c r="R2" s="39"/>
      <c r="S2" s="1"/>
      <c r="T2" s="1"/>
      <c r="U2" s="39"/>
      <c r="V2" s="39"/>
      <c r="W2" s="1"/>
      <c r="X2" s="39"/>
      <c r="Y2" s="1"/>
      <c r="Z2" s="1"/>
      <c r="AA2" s="1"/>
    </row>
    <row r="3" spans="1:27" x14ac:dyDescent="0.2">
      <c r="A3" s="1"/>
      <c r="B3" s="4" t="s">
        <v>2</v>
      </c>
      <c r="C3" s="1"/>
      <c r="D3" s="1"/>
      <c r="E3" s="1"/>
      <c r="F3" s="1"/>
      <c r="G3" s="1"/>
      <c r="H3" s="1"/>
      <c r="I3" s="47"/>
      <c r="J3" s="39"/>
      <c r="K3" s="39"/>
      <c r="L3" s="1"/>
      <c r="M3" s="1"/>
      <c r="N3" s="1"/>
      <c r="O3" s="1"/>
      <c r="P3" s="39"/>
      <c r="Q3" s="52"/>
      <c r="R3" s="39"/>
      <c r="S3" s="1"/>
      <c r="T3" s="1"/>
      <c r="U3" s="39"/>
      <c r="V3" s="39"/>
      <c r="W3" s="1"/>
      <c r="X3" s="39"/>
      <c r="Y3" s="1"/>
      <c r="Z3" s="1"/>
      <c r="AA3" s="1"/>
    </row>
    <row r="4" spans="1:27" x14ac:dyDescent="0.2">
      <c r="A4" s="1"/>
      <c r="B4" s="4" t="s">
        <v>3</v>
      </c>
      <c r="C4" s="1"/>
      <c r="D4" s="1"/>
      <c r="E4" s="1"/>
      <c r="F4" s="1"/>
      <c r="G4" s="1"/>
      <c r="H4" s="1"/>
      <c r="I4" s="47"/>
      <c r="J4" s="39"/>
      <c r="K4" s="39"/>
      <c r="L4" s="1"/>
      <c r="M4" s="1"/>
      <c r="N4" s="1"/>
      <c r="O4" s="1"/>
      <c r="P4" s="39"/>
      <c r="Q4" s="52"/>
      <c r="R4" s="39"/>
      <c r="S4" s="1"/>
      <c r="T4" s="1"/>
      <c r="U4" s="39"/>
      <c r="V4" s="39"/>
      <c r="W4" s="1"/>
      <c r="X4" s="39"/>
      <c r="Y4" s="1"/>
      <c r="Z4" s="1"/>
      <c r="AA4" s="1"/>
    </row>
    <row r="5" spans="1:27" x14ac:dyDescent="0.2">
      <c r="A5" s="1"/>
      <c r="B5" s="1"/>
      <c r="C5" s="1"/>
      <c r="D5" s="1"/>
      <c r="E5" s="1"/>
      <c r="F5" s="1"/>
      <c r="G5" s="1"/>
      <c r="H5" s="1"/>
      <c r="I5" s="47"/>
      <c r="J5" s="39"/>
      <c r="K5" s="39"/>
      <c r="L5" s="1"/>
      <c r="M5" s="1"/>
      <c r="N5" s="1"/>
      <c r="O5" s="1"/>
      <c r="P5" s="39"/>
      <c r="Q5" s="52"/>
      <c r="R5" s="39"/>
      <c r="S5" s="1"/>
      <c r="T5" s="1"/>
      <c r="U5" s="39"/>
      <c r="V5" s="39"/>
      <c r="W5" s="1"/>
      <c r="X5" s="39"/>
      <c r="Y5" s="1"/>
      <c r="Z5" s="1"/>
      <c r="AA5" s="1"/>
    </row>
    <row r="6" spans="1:27" x14ac:dyDescent="0.2">
      <c r="A6" s="1"/>
      <c r="B6" s="1"/>
      <c r="C6" s="1"/>
      <c r="D6" s="1"/>
      <c r="E6" s="7"/>
      <c r="F6" s="1"/>
      <c r="G6" s="3" t="s">
        <v>4</v>
      </c>
      <c r="H6" s="6"/>
      <c r="I6" s="48"/>
      <c r="J6" s="41" t="s">
        <v>5</v>
      </c>
      <c r="K6" s="42"/>
      <c r="L6" s="7"/>
      <c r="M6" s="1"/>
      <c r="N6" s="3" t="s">
        <v>6</v>
      </c>
      <c r="O6" s="6"/>
      <c r="P6" s="40"/>
      <c r="Q6" s="52"/>
      <c r="R6" s="41" t="s">
        <v>7</v>
      </c>
      <c r="S6" s="7"/>
      <c r="T6" s="1"/>
      <c r="U6" s="39"/>
      <c r="V6" s="39"/>
      <c r="W6" s="10" t="s">
        <v>8</v>
      </c>
      <c r="X6" s="101"/>
      <c r="Y6" s="1"/>
      <c r="Z6" s="1"/>
      <c r="AA6" s="9"/>
    </row>
    <row r="7" spans="1:27" x14ac:dyDescent="0.2">
      <c r="A7" s="1"/>
      <c r="B7" s="1"/>
      <c r="C7" s="1"/>
      <c r="D7" s="1"/>
      <c r="E7" s="7"/>
      <c r="F7" s="1"/>
      <c r="G7" s="1"/>
      <c r="H7" s="6"/>
      <c r="I7" s="48"/>
      <c r="J7" s="39"/>
      <c r="K7" s="42"/>
      <c r="L7" s="7"/>
      <c r="M7" s="1"/>
      <c r="N7" s="1"/>
      <c r="O7" s="6"/>
      <c r="P7" s="40"/>
      <c r="Q7" s="52"/>
      <c r="R7" s="39"/>
      <c r="S7" s="7"/>
      <c r="T7" s="1"/>
      <c r="U7" s="39"/>
      <c r="V7" s="39"/>
      <c r="W7" s="1"/>
      <c r="X7" s="39"/>
      <c r="Y7" s="1"/>
      <c r="Z7" s="1"/>
      <c r="AA7" s="9"/>
    </row>
    <row r="8" spans="1:27" x14ac:dyDescent="0.2">
      <c r="A8" s="11"/>
      <c r="B8" s="12"/>
      <c r="C8" s="12"/>
      <c r="D8" s="11"/>
      <c r="E8" s="7"/>
      <c r="F8" s="13"/>
      <c r="G8" s="12" t="s">
        <v>9</v>
      </c>
      <c r="H8" s="6" t="s">
        <v>9</v>
      </c>
      <c r="I8" s="48"/>
      <c r="J8" s="43"/>
      <c r="K8" s="42"/>
      <c r="L8" s="7"/>
      <c r="M8" s="13"/>
      <c r="N8" s="12" t="s">
        <v>10</v>
      </c>
      <c r="O8" s="6" t="s">
        <v>10</v>
      </c>
      <c r="P8" s="40"/>
      <c r="Q8" s="52"/>
      <c r="R8" s="43"/>
      <c r="S8" s="7"/>
      <c r="T8" s="13"/>
      <c r="U8" s="58"/>
      <c r="V8" s="58"/>
      <c r="W8" s="13"/>
      <c r="X8" s="43"/>
      <c r="Y8" s="13"/>
      <c r="Z8" s="13"/>
      <c r="AA8" s="9"/>
    </row>
    <row r="9" spans="1:27" x14ac:dyDescent="0.2">
      <c r="A9" s="11"/>
      <c r="B9" s="12"/>
      <c r="C9" s="12"/>
      <c r="D9" s="11"/>
      <c r="E9" s="7"/>
      <c r="F9" s="13" t="s">
        <v>9</v>
      </c>
      <c r="G9" s="12" t="s">
        <v>11</v>
      </c>
      <c r="H9" s="6" t="s">
        <v>12</v>
      </c>
      <c r="I9" s="48"/>
      <c r="J9" s="43"/>
      <c r="K9" s="42"/>
      <c r="L9" s="7"/>
      <c r="M9" s="13" t="s">
        <v>10</v>
      </c>
      <c r="N9" s="12" t="s">
        <v>11</v>
      </c>
      <c r="O9" s="6" t="s">
        <v>12</v>
      </c>
      <c r="P9" s="40"/>
      <c r="Q9" s="52"/>
      <c r="R9" s="43"/>
      <c r="S9" s="7"/>
      <c r="T9" s="13"/>
      <c r="U9" s="58"/>
      <c r="V9" s="58"/>
      <c r="W9" s="13"/>
      <c r="X9" s="43"/>
      <c r="Y9" s="13"/>
      <c r="Z9" s="13"/>
      <c r="AA9" s="9"/>
    </row>
    <row r="10" spans="1:27" x14ac:dyDescent="0.2">
      <c r="A10" s="11"/>
      <c r="B10" s="12"/>
      <c r="C10" s="12"/>
      <c r="D10" s="11"/>
      <c r="E10" s="7" t="s">
        <v>9</v>
      </c>
      <c r="F10" s="13" t="s">
        <v>11</v>
      </c>
      <c r="G10" s="12" t="s">
        <v>13</v>
      </c>
      <c r="H10" s="6" t="s">
        <v>13</v>
      </c>
      <c r="I10" s="48" t="s">
        <v>14</v>
      </c>
      <c r="J10" s="43" t="s">
        <v>74</v>
      </c>
      <c r="K10" s="42" t="s">
        <v>15</v>
      </c>
      <c r="L10" s="7" t="s">
        <v>16</v>
      </c>
      <c r="M10" s="13" t="s">
        <v>11</v>
      </c>
      <c r="N10" s="12" t="s">
        <v>13</v>
      </c>
      <c r="O10" s="6" t="s">
        <v>13</v>
      </c>
      <c r="P10" s="40" t="s">
        <v>17</v>
      </c>
      <c r="Q10" s="43" t="s">
        <v>74</v>
      </c>
      <c r="R10" s="43" t="s">
        <v>17</v>
      </c>
      <c r="S10" s="7"/>
      <c r="T10" s="13"/>
      <c r="U10" s="58" t="s">
        <v>18</v>
      </c>
      <c r="V10" s="58" t="s">
        <v>18</v>
      </c>
      <c r="W10" s="13"/>
      <c r="X10" s="43"/>
      <c r="Y10" s="13"/>
      <c r="Z10" s="13"/>
      <c r="AA10" s="9"/>
    </row>
    <row r="11" spans="1:27" x14ac:dyDescent="0.2">
      <c r="A11" s="11"/>
      <c r="B11" s="12"/>
      <c r="C11" s="12"/>
      <c r="D11" s="11"/>
      <c r="E11" s="7" t="s">
        <v>11</v>
      </c>
      <c r="F11" s="13" t="s">
        <v>19</v>
      </c>
      <c r="G11" s="12" t="s">
        <v>20</v>
      </c>
      <c r="H11" s="6" t="s">
        <v>20</v>
      </c>
      <c r="I11" s="48" t="s">
        <v>21</v>
      </c>
      <c r="J11" s="43" t="s">
        <v>80</v>
      </c>
      <c r="K11" s="42" t="s">
        <v>22</v>
      </c>
      <c r="L11" s="7" t="s">
        <v>11</v>
      </c>
      <c r="M11" s="13" t="s">
        <v>19</v>
      </c>
      <c r="N11" s="12" t="s">
        <v>20</v>
      </c>
      <c r="O11" s="6" t="s">
        <v>20</v>
      </c>
      <c r="P11" s="40" t="s">
        <v>23</v>
      </c>
      <c r="Q11" s="43" t="s">
        <v>81</v>
      </c>
      <c r="R11" s="43" t="s">
        <v>24</v>
      </c>
      <c r="S11" s="7" t="s">
        <v>25</v>
      </c>
      <c r="T11" s="13" t="s">
        <v>26</v>
      </c>
      <c r="U11" s="58" t="s">
        <v>27</v>
      </c>
      <c r="V11" s="58" t="s">
        <v>28</v>
      </c>
      <c r="W11" s="13" t="s">
        <v>19</v>
      </c>
      <c r="X11" s="60" t="s">
        <v>83</v>
      </c>
      <c r="Y11" s="13" t="s">
        <v>29</v>
      </c>
      <c r="Z11" s="13" t="s">
        <v>30</v>
      </c>
      <c r="AA11" s="9" t="s">
        <v>31</v>
      </c>
    </row>
    <row r="12" spans="1:27" x14ac:dyDescent="0.2">
      <c r="A12" s="14" t="s">
        <v>32</v>
      </c>
      <c r="B12" s="15" t="s">
        <v>33</v>
      </c>
      <c r="C12" s="12"/>
      <c r="D12" s="11"/>
      <c r="E12" s="7" t="s">
        <v>34</v>
      </c>
      <c r="F12" s="13" t="s">
        <v>35</v>
      </c>
      <c r="G12" s="12" t="s">
        <v>19</v>
      </c>
      <c r="H12" s="6" t="s">
        <v>19</v>
      </c>
      <c r="I12" s="48" t="s">
        <v>36</v>
      </c>
      <c r="J12" s="43" t="s">
        <v>36</v>
      </c>
      <c r="K12" s="42" t="s">
        <v>37</v>
      </c>
      <c r="L12" s="7" t="s">
        <v>34</v>
      </c>
      <c r="M12" s="13" t="s">
        <v>35</v>
      </c>
      <c r="N12" s="12" t="s">
        <v>19</v>
      </c>
      <c r="O12" s="6" t="s">
        <v>19</v>
      </c>
      <c r="P12" s="40" t="s">
        <v>36</v>
      </c>
      <c r="Q12" s="43" t="s">
        <v>36</v>
      </c>
      <c r="R12" s="43" t="s">
        <v>37</v>
      </c>
      <c r="S12" s="7" t="s">
        <v>38</v>
      </c>
      <c r="T12" s="13" t="s">
        <v>38</v>
      </c>
      <c r="U12" s="58" t="s">
        <v>38</v>
      </c>
      <c r="V12" s="58" t="s">
        <v>38</v>
      </c>
      <c r="W12" s="13" t="s">
        <v>38</v>
      </c>
      <c r="X12" s="60" t="s">
        <v>84</v>
      </c>
      <c r="Y12" s="13" t="s">
        <v>38</v>
      </c>
      <c r="Z12" s="13" t="s">
        <v>38</v>
      </c>
      <c r="AA12" s="9" t="s">
        <v>38</v>
      </c>
    </row>
    <row r="13" spans="1:27" ht="20.100000000000001" customHeight="1" x14ac:dyDescent="0.2">
      <c r="A13" s="16"/>
      <c r="B13" s="3" t="s">
        <v>31</v>
      </c>
      <c r="C13" s="3"/>
      <c r="D13" s="16"/>
      <c r="E13" s="20">
        <v>1</v>
      </c>
      <c r="F13" s="8">
        <v>7.9767237564733797</v>
      </c>
      <c r="G13" s="18">
        <v>396.57065191704311</v>
      </c>
      <c r="H13" s="19">
        <v>394.14774624248298</v>
      </c>
      <c r="I13" s="51">
        <v>31.63334540266813</v>
      </c>
      <c r="J13" s="41"/>
      <c r="K13" s="45">
        <v>-6.1096444299333849E-3</v>
      </c>
      <c r="L13" s="20">
        <v>1</v>
      </c>
      <c r="M13" s="8">
        <v>7.7951023152961252</v>
      </c>
      <c r="N13" s="18">
        <v>304.85968344341188</v>
      </c>
      <c r="O13" s="19">
        <v>305.89854805980423</v>
      </c>
      <c r="P13" s="44">
        <v>23.76412424250184</v>
      </c>
      <c r="Q13" s="52"/>
      <c r="R13" s="41">
        <v>3.407681214709136E-3</v>
      </c>
      <c r="S13" s="20">
        <v>1.121845063013799E-2</v>
      </c>
      <c r="T13" s="8">
        <v>2.2006175173678532E-3</v>
      </c>
      <c r="U13" s="60">
        <f>SUM(U15,U19,U25)</f>
        <v>-3.0362749528635199E-2</v>
      </c>
      <c r="V13" s="60">
        <f>SUM(V15,V19,V25)</f>
        <v>0.22834061920446422</v>
      </c>
      <c r="W13" s="8">
        <v>0.19797772383687831</v>
      </c>
      <c r="X13" s="41"/>
      <c r="Y13" s="8">
        <v>8.5186209334545224E-2</v>
      </c>
      <c r="Z13" s="8">
        <v>2.48386182209007E-2</v>
      </c>
      <c r="AA13" s="21">
        <v>0.32142161953983012</v>
      </c>
    </row>
    <row r="14" spans="1:27" x14ac:dyDescent="0.2">
      <c r="A14" s="1"/>
      <c r="B14" s="1"/>
      <c r="C14" s="1"/>
      <c r="D14" s="1"/>
      <c r="E14" s="7"/>
      <c r="F14" s="1"/>
      <c r="G14" s="1"/>
      <c r="H14" s="6"/>
      <c r="I14" s="48"/>
      <c r="J14" s="43"/>
      <c r="K14" s="42"/>
      <c r="L14" s="7"/>
      <c r="M14" s="1"/>
      <c r="N14" s="1"/>
      <c r="O14" s="6"/>
      <c r="P14" s="40"/>
      <c r="Q14" s="52"/>
      <c r="R14" s="43"/>
      <c r="S14" s="7"/>
      <c r="T14" s="13"/>
      <c r="U14" s="58"/>
      <c r="V14" s="58"/>
      <c r="W14" s="13"/>
      <c r="X14" s="43"/>
      <c r="Y14" s="13"/>
      <c r="Z14" s="13"/>
      <c r="AA14" s="9"/>
    </row>
    <row r="15" spans="1:27" x14ac:dyDescent="0.2">
      <c r="A15" s="23"/>
      <c r="B15" s="24" t="s">
        <v>39</v>
      </c>
      <c r="C15" s="24"/>
      <c r="D15" s="23"/>
      <c r="E15" s="29">
        <v>0</v>
      </c>
      <c r="F15" s="26">
        <v>0</v>
      </c>
      <c r="G15" s="27">
        <v>0</v>
      </c>
      <c r="H15" s="28">
        <v>0</v>
      </c>
      <c r="I15" s="90">
        <v>0</v>
      </c>
      <c r="J15" s="91">
        <f>E15*I15</f>
        <v>0</v>
      </c>
      <c r="K15" s="88">
        <v>0</v>
      </c>
      <c r="L15" s="29">
        <v>0.39633836126813388</v>
      </c>
      <c r="M15" s="26">
        <v>5.4373734995485554</v>
      </c>
      <c r="N15" s="27">
        <v>67.036880386974133</v>
      </c>
      <c r="O15" s="28">
        <v>63.435727418469661</v>
      </c>
      <c r="P15" s="44">
        <f>P16</f>
        <v>3.5504772376406746</v>
      </c>
      <c r="Q15" s="82">
        <f>L15*P15</f>
        <v>1.4071903300863158</v>
      </c>
      <c r="R15" s="91">
        <f>R16</f>
        <v>-6.1131612235545515E-2</v>
      </c>
      <c r="S15" s="29">
        <v>-0.114049311344812</v>
      </c>
      <c r="T15" s="26">
        <v>-7.265403184267056E-4</v>
      </c>
      <c r="U15" s="60">
        <f>-(J15-Q15)*R15</f>
        <v>-8.6023813600445947E-2</v>
      </c>
      <c r="V15" s="60">
        <f>-J15*(K15-R15)</f>
        <v>0</v>
      </c>
      <c r="W15" s="26">
        <v>-8.6023868667789938E-2</v>
      </c>
      <c r="X15" s="93">
        <f>W15-(U15+V15)</f>
        <v>-5.5067343990300444E-8</v>
      </c>
      <c r="Y15" s="26">
        <v>5.1547158821257551E-2</v>
      </c>
      <c r="Z15" s="26">
        <v>0</v>
      </c>
      <c r="AA15" s="30">
        <v>-0.14925256150977109</v>
      </c>
    </row>
    <row r="16" spans="1:27" x14ac:dyDescent="0.2">
      <c r="A16" s="75"/>
      <c r="B16" s="76"/>
      <c r="C16" s="77" t="s">
        <v>75</v>
      </c>
      <c r="D16" s="75"/>
      <c r="E16" s="78">
        <v>0</v>
      </c>
      <c r="F16" s="79">
        <v>0</v>
      </c>
      <c r="G16" s="76">
        <v>0</v>
      </c>
      <c r="H16" s="80">
        <v>0</v>
      </c>
      <c r="I16" s="94">
        <v>0</v>
      </c>
      <c r="J16" s="95">
        <f t="shared" ref="J16:J35" si="0">E16*I16</f>
        <v>0</v>
      </c>
      <c r="K16" s="96">
        <v>0</v>
      </c>
      <c r="L16" s="78">
        <v>0.39633836126813388</v>
      </c>
      <c r="M16" s="79">
        <v>5.4373734995485554</v>
      </c>
      <c r="N16" s="76">
        <v>67.036880386974133</v>
      </c>
      <c r="O16" s="80">
        <v>63.435727418469661</v>
      </c>
      <c r="P16" s="83">
        <f>SUMPRODUCT(L17:L18/L16,P17:P18)</f>
        <v>3.5504772376406746</v>
      </c>
      <c r="Q16" s="86">
        <f t="shared" ref="Q16:Q35" si="1">L16*P16</f>
        <v>1.4071903300863158</v>
      </c>
      <c r="R16" s="95">
        <f>SUMPRODUCT(Q17:Q18/Q16,R17:R18)</f>
        <v>-6.1131612235545515E-2</v>
      </c>
      <c r="S16" s="78">
        <v>-0.114049311344812</v>
      </c>
      <c r="T16" s="79">
        <v>-7.2654031842673877E-4</v>
      </c>
      <c r="U16" s="87">
        <f>-(J16-Q16)*R15</f>
        <v>-8.6023813600445947E-2</v>
      </c>
      <c r="V16" s="87">
        <f>-J16*(R16-R15)</f>
        <v>0</v>
      </c>
      <c r="W16" s="79">
        <v>-8.6023868667789966E-2</v>
      </c>
      <c r="X16" s="93">
        <f t="shared" ref="X16:X35" si="2">W16-(U16+V16)</f>
        <v>-5.5067344018056019E-8</v>
      </c>
      <c r="Y16" s="79">
        <v>5.1547158821257523E-2</v>
      </c>
      <c r="Z16" s="79">
        <v>0</v>
      </c>
      <c r="AA16" s="81">
        <v>-0.1492525615097712</v>
      </c>
    </row>
    <row r="17" spans="1:27" x14ac:dyDescent="0.2">
      <c r="A17" s="11" t="s">
        <v>40</v>
      </c>
      <c r="B17" s="12"/>
      <c r="C17" s="12"/>
      <c r="D17" s="11" t="s">
        <v>41</v>
      </c>
      <c r="E17" s="7">
        <v>0</v>
      </c>
      <c r="F17" s="13">
        <v>3.5498129999999999</v>
      </c>
      <c r="G17" s="12">
        <v>72.366401672363281</v>
      </c>
      <c r="H17" s="6">
        <v>69.994300842285156</v>
      </c>
      <c r="I17" s="92">
        <f>MAX(F17*G17/100,1)</f>
        <v>2.568871934197769</v>
      </c>
      <c r="J17" s="93">
        <f t="shared" si="0"/>
        <v>0</v>
      </c>
      <c r="K17" s="89">
        <f>(H17-G17)/G17</f>
        <v>-3.2779035232644846E-2</v>
      </c>
      <c r="L17" s="7">
        <v>0.19204679940058539</v>
      </c>
      <c r="M17" s="13">
        <v>3.5498129999999999</v>
      </c>
      <c r="N17" s="12">
        <v>72.366401672363281</v>
      </c>
      <c r="O17" s="6">
        <v>69.994300842285156</v>
      </c>
      <c r="P17" s="40">
        <f t="shared" ref="P17:P35" si="3">MAX(M17*N17/100,1)</f>
        <v>2.568871934197769</v>
      </c>
      <c r="Q17" s="57">
        <f t="shared" si="1"/>
        <v>0.49334363303267276</v>
      </c>
      <c r="R17" s="93">
        <f>(O17-N17)/N17</f>
        <v>-3.2779035232644846E-2</v>
      </c>
      <c r="S17" s="7">
        <v>-3.6053448814086307E-2</v>
      </c>
      <c r="T17" s="13">
        <v>4.3042680962455853E-3</v>
      </c>
      <c r="U17" s="58">
        <f>-(J17-Q17)*R$16</f>
        <v>-3.0158891673428615E-2</v>
      </c>
      <c r="V17" s="58">
        <f>-J17*(R17-R16)</f>
        <v>0</v>
      </c>
      <c r="W17" s="13">
        <v>-1.617134971546012E-2</v>
      </c>
      <c r="X17" s="93">
        <f t="shared" si="2"/>
        <v>1.3987541957968495E-2</v>
      </c>
      <c r="Y17" s="13">
        <v>-3.7714248752569288E-3</v>
      </c>
      <c r="Z17" s="13">
        <v>0</v>
      </c>
      <c r="AA17" s="9">
        <v>-5.1691955308557767E-2</v>
      </c>
    </row>
    <row r="18" spans="1:27" x14ac:dyDescent="0.2">
      <c r="A18" s="31" t="s">
        <v>42</v>
      </c>
      <c r="B18" s="32"/>
      <c r="C18" s="32"/>
      <c r="D18" s="31" t="s">
        <v>43</v>
      </c>
      <c r="E18" s="36">
        <v>0</v>
      </c>
      <c r="F18" s="34">
        <v>7.2117979999999999</v>
      </c>
      <c r="G18" s="32">
        <v>62.026798248291023</v>
      </c>
      <c r="H18" s="35">
        <v>57.285602569580078</v>
      </c>
      <c r="I18" s="92">
        <f>MAX(F18*G18/100,1)</f>
        <v>4.4732473955342869</v>
      </c>
      <c r="J18" s="93">
        <f t="shared" si="0"/>
        <v>0</v>
      </c>
      <c r="K18" s="89">
        <f t="shared" ref="K18:K35" si="4">(H18-G18)/G18</f>
        <v>-7.6437859322225701E-2</v>
      </c>
      <c r="L18" s="36">
        <v>0.20429156186754849</v>
      </c>
      <c r="M18" s="34">
        <v>7.2117979999999999</v>
      </c>
      <c r="N18" s="32">
        <v>62.026798248291023</v>
      </c>
      <c r="O18" s="35">
        <v>57.285602569580078</v>
      </c>
      <c r="P18" s="40">
        <f t="shared" si="3"/>
        <v>4.4732473955342869</v>
      </c>
      <c r="Q18" s="57">
        <f t="shared" si="1"/>
        <v>0.91384669705364285</v>
      </c>
      <c r="R18" s="93">
        <f>(O18-N18)/N18</f>
        <v>-7.6437859322225701E-2</v>
      </c>
      <c r="S18" s="36">
        <v>-7.7995862530725699E-2</v>
      </c>
      <c r="T18" s="34">
        <v>-5.0308084146723333E-3</v>
      </c>
      <c r="U18" s="58">
        <f>-(J18-Q18)*R$16</f>
        <v>-5.5864921927017329E-2</v>
      </c>
      <c r="V18" s="58">
        <f>-J18*(R18-R16)</f>
        <v>0</v>
      </c>
      <c r="W18" s="34">
        <v>-6.9852518952329842E-2</v>
      </c>
      <c r="X18" s="93">
        <f t="shared" si="2"/>
        <v>-1.3987597025312513E-2</v>
      </c>
      <c r="Y18" s="34">
        <v>5.5318583696514448E-2</v>
      </c>
      <c r="Z18" s="34">
        <v>0</v>
      </c>
      <c r="AA18" s="37">
        <v>-9.7560606201213429E-2</v>
      </c>
    </row>
    <row r="19" spans="1:27" x14ac:dyDescent="0.2">
      <c r="A19" s="23"/>
      <c r="B19" s="24" t="s">
        <v>44</v>
      </c>
      <c r="C19" s="24"/>
      <c r="D19" s="23"/>
      <c r="E19" s="29">
        <v>0.27623166865378818</v>
      </c>
      <c r="F19" s="26">
        <f>E20/E19*F20+E22/E19*F22</f>
        <v>9.2820711414510946</v>
      </c>
      <c r="G19" s="27">
        <v>439.58640524985259</v>
      </c>
      <c r="H19" s="28">
        <v>433.47459057647001</v>
      </c>
      <c r="I19" s="90">
        <f>$E20/$E19*I20+$E22/$E19*I22</f>
        <v>40.076334626901577</v>
      </c>
      <c r="J19" s="91">
        <f t="shared" si="0"/>
        <v>11.070352787516613</v>
      </c>
      <c r="K19" s="90">
        <f>$J20/$J19*K20+$J22/$J19*K22</f>
        <v>-1.3688619414172428E-2</v>
      </c>
      <c r="L19" s="29">
        <v>0.17673141857649971</v>
      </c>
      <c r="M19" s="26">
        <v>8.9913758583590688</v>
      </c>
      <c r="N19" s="27">
        <v>404.7301112463507</v>
      </c>
      <c r="O19" s="28">
        <v>397.93254027450553</v>
      </c>
      <c r="P19" s="44">
        <f>L20/L19*P20+L22/L19*P22</f>
        <v>34.934958870864669</v>
      </c>
      <c r="Q19" s="82">
        <f t="shared" si="1"/>
        <v>6.1741048391595852</v>
      </c>
      <c r="R19" s="91">
        <f>Q20/Q19*R20+Q22/Q19*R22</f>
        <v>-1.7516546666504967E-2</v>
      </c>
      <c r="S19" s="29">
        <v>5.3135116642849423E-2</v>
      </c>
      <c r="T19" s="26">
        <v>1.666202611983719E-3</v>
      </c>
      <c r="U19" s="60">
        <f t="shared" ref="U19:U25" si="5">-(J19-Q19)*R19</f>
        <v>8.5765355678175087E-2</v>
      </c>
      <c r="V19" s="60">
        <f>-J19*(K19-R19)</f>
        <v>-4.2376505128270327E-2</v>
      </c>
      <c r="W19" s="26">
        <v>4.3388714388990703E-2</v>
      </c>
      <c r="X19" s="93">
        <f t="shared" si="2"/>
        <v>-1.3616091405765918E-7</v>
      </c>
      <c r="Y19" s="26">
        <v>9.3672201779868829E-3</v>
      </c>
      <c r="Z19" s="26">
        <v>-2.5715961564426E-3</v>
      </c>
      <c r="AA19" s="30">
        <v>0.1049856576653681</v>
      </c>
    </row>
    <row r="20" spans="1:27" x14ac:dyDescent="0.2">
      <c r="A20" s="75"/>
      <c r="B20" s="76"/>
      <c r="C20" s="77" t="s">
        <v>76</v>
      </c>
      <c r="D20" s="75"/>
      <c r="E20" s="78">
        <v>0.10717793749458911</v>
      </c>
      <c r="F20" s="79">
        <v>11.138154999999999</v>
      </c>
      <c r="G20" s="76">
        <v>296.66619873046881</v>
      </c>
      <c r="H20" s="80">
        <v>287.65139770507813</v>
      </c>
      <c r="I20" s="94">
        <f>MAX(F20*G20/100,1)</f>
        <v>33.043141047207648</v>
      </c>
      <c r="J20" s="95">
        <f t="shared" si="0"/>
        <v>3.5414957057825127</v>
      </c>
      <c r="K20" s="96">
        <f t="shared" si="4"/>
        <v>-3.0387017678346735E-2</v>
      </c>
      <c r="L20" s="78">
        <v>8.3283169444246088E-2</v>
      </c>
      <c r="M20" s="79">
        <v>11.138154999999999</v>
      </c>
      <c r="N20" s="76">
        <v>296.66619873046881</v>
      </c>
      <c r="O20" s="80">
        <v>287.65139770507813</v>
      </c>
      <c r="P20" s="83">
        <f>P21</f>
        <v>33.043141047207648</v>
      </c>
      <c r="Q20" s="86">
        <f t="shared" si="1"/>
        <v>2.7519375148047178</v>
      </c>
      <c r="R20" s="95">
        <f>(O20-N20)/N20</f>
        <v>-3.0387017678346735E-2</v>
      </c>
      <c r="S20" s="78">
        <v>1.4422070767811761E-2</v>
      </c>
      <c r="T20" s="79">
        <v>1.6674746441548379E-4</v>
      </c>
      <c r="U20" s="87">
        <f>-(J20-Q20)*R19</f>
        <v>1.3830332898183785E-2</v>
      </c>
      <c r="V20" s="87">
        <f>-J20*(R20-R19)</f>
        <v>4.5580717819835935E-2</v>
      </c>
      <c r="W20" s="79">
        <v>2.3992308883001329E-2</v>
      </c>
      <c r="X20" s="93">
        <f t="shared" si="2"/>
        <v>-3.5418741835018391E-2</v>
      </c>
      <c r="Y20" s="79">
        <v>1.9748990471956129E-3</v>
      </c>
      <c r="Z20" s="79">
        <v>0</v>
      </c>
      <c r="AA20" s="81">
        <v>4.0556026162424187E-2</v>
      </c>
    </row>
    <row r="21" spans="1:27" x14ac:dyDescent="0.2">
      <c r="A21" s="11" t="s">
        <v>45</v>
      </c>
      <c r="B21" s="12"/>
      <c r="C21" s="12"/>
      <c r="D21" s="11" t="s">
        <v>46</v>
      </c>
      <c r="E21" s="7">
        <v>0.10717793749458911</v>
      </c>
      <c r="F21" s="13">
        <v>11.138154999999999</v>
      </c>
      <c r="G21" s="12">
        <v>296.66619873046881</v>
      </c>
      <c r="H21" s="6">
        <v>287.65139770507813</v>
      </c>
      <c r="I21" s="92">
        <f>MAX(F21*G21/100,1)</f>
        <v>33.043141047207648</v>
      </c>
      <c r="J21" s="93">
        <f t="shared" si="0"/>
        <v>3.5414957057825127</v>
      </c>
      <c r="K21" s="89">
        <f t="shared" si="4"/>
        <v>-3.0387017678346735E-2</v>
      </c>
      <c r="L21" s="7">
        <v>8.3283169444246088E-2</v>
      </c>
      <c r="M21" s="13">
        <v>11.138154999999999</v>
      </c>
      <c r="N21" s="12">
        <v>296.66619873046881</v>
      </c>
      <c r="O21" s="6">
        <v>287.65139770507813</v>
      </c>
      <c r="P21" s="40">
        <f t="shared" si="3"/>
        <v>33.043141047207648</v>
      </c>
      <c r="Q21" s="52">
        <f t="shared" si="1"/>
        <v>2.7519375148047178</v>
      </c>
      <c r="R21" s="93">
        <f>(O21-N21)/N21</f>
        <v>-3.0387017678346735E-2</v>
      </c>
      <c r="S21" s="7">
        <v>1.442207076781173E-2</v>
      </c>
      <c r="T21" s="13">
        <v>1.6674746441545029E-4</v>
      </c>
      <c r="U21" s="58">
        <f>-(J21-Q21)*R20</f>
        <v>2.3992318707325721E-2</v>
      </c>
      <c r="V21" s="58">
        <f>-J21*(R21-R20)</f>
        <v>0</v>
      </c>
      <c r="W21" s="13">
        <v>2.3992308883001301E-2</v>
      </c>
      <c r="X21" s="93">
        <f t="shared" si="2"/>
        <v>-9.824324419954733E-9</v>
      </c>
      <c r="Y21" s="13">
        <v>1.9748990471955808E-3</v>
      </c>
      <c r="Z21" s="13">
        <v>0</v>
      </c>
      <c r="AA21" s="9">
        <v>4.0556026162424062E-2</v>
      </c>
    </row>
    <row r="22" spans="1:27" x14ac:dyDescent="0.2">
      <c r="A22" s="75"/>
      <c r="B22" s="76"/>
      <c r="C22" s="77" t="s">
        <v>77</v>
      </c>
      <c r="D22" s="11"/>
      <c r="E22" s="78">
        <v>0.16905373115919911</v>
      </c>
      <c r="F22" s="79">
        <v>8.1053373396461765</v>
      </c>
      <c r="G22" s="76">
        <v>530.19601709345818</v>
      </c>
      <c r="H22" s="80">
        <v>526.73560092596369</v>
      </c>
      <c r="I22" s="94">
        <f>SUMPRODUCT($E23:$E24/$E22,I23:I24)</f>
        <v>44.535290822088527</v>
      </c>
      <c r="J22" s="95">
        <f t="shared" si="0"/>
        <v>7.5288570817341016</v>
      </c>
      <c r="K22" s="94">
        <f>SUMPRODUCT($J23:$J24/$J22,K23:K24)</f>
        <v>-5.8338673443670917E-3</v>
      </c>
      <c r="L22" s="78">
        <v>9.3448249132253636E-2</v>
      </c>
      <c r="M22" s="79">
        <v>7.0781182781167749</v>
      </c>
      <c r="N22" s="76">
        <v>501.03908675354478</v>
      </c>
      <c r="O22" s="80">
        <v>497.10975262605518</v>
      </c>
      <c r="P22" s="83">
        <f>SUMPRODUCT(L23:L24/L22,P23:P24)</f>
        <v>36.620989222725925</v>
      </c>
      <c r="Q22" s="86">
        <f t="shared" si="1"/>
        <v>3.4221673243548678</v>
      </c>
      <c r="R22" s="95">
        <f>SUMPRODUCT(Q23:Q24/Q22,R23:R24)</f>
        <v>-7.1667511557401628E-3</v>
      </c>
      <c r="S22" s="78">
        <v>3.871304587503769E-2</v>
      </c>
      <c r="T22" s="79">
        <v>1.4994551475682591E-3</v>
      </c>
      <c r="U22" s="87">
        <f>-(J22-Q22)*R19</f>
        <v>7.1935022779991323E-2</v>
      </c>
      <c r="V22" s="87">
        <f>-J22*(R22-R19)</f>
        <v>-7.7922131225721405E-2</v>
      </c>
      <c r="W22" s="79">
        <v>1.9396405505989402E-2</v>
      </c>
      <c r="X22" s="93">
        <f t="shared" si="2"/>
        <v>2.5383513951719484E-2</v>
      </c>
      <c r="Y22" s="79">
        <v>7.8921043024889129E-3</v>
      </c>
      <c r="Z22" s="79">
        <v>-3.0713793281402341E-3</v>
      </c>
      <c r="AA22" s="81">
        <v>6.4429631502944021E-2</v>
      </c>
    </row>
    <row r="23" spans="1:27" x14ac:dyDescent="0.2">
      <c r="A23" s="11" t="s">
        <v>47</v>
      </c>
      <c r="B23" s="12"/>
      <c r="C23" s="12"/>
      <c r="D23" s="11" t="s">
        <v>48</v>
      </c>
      <c r="E23" s="7">
        <v>7.8070802731562361E-2</v>
      </c>
      <c r="F23" s="13">
        <v>10.637046</v>
      </c>
      <c r="G23" s="12">
        <v>602.056884765625</v>
      </c>
      <c r="H23" s="6">
        <v>599.675537109375</v>
      </c>
      <c r="I23" s="92">
        <f>MAX(F23*G23/100,1)</f>
        <v>64.041067778686525</v>
      </c>
      <c r="J23" s="93">
        <f t="shared" si="0"/>
        <v>4.9997375692684507</v>
      </c>
      <c r="K23" s="89">
        <f t="shared" si="4"/>
        <v>-3.9553532506766964E-3</v>
      </c>
      <c r="L23" s="7">
        <v>2.2749495061201171E-2</v>
      </c>
      <c r="M23" s="13">
        <v>10.637046</v>
      </c>
      <c r="N23" s="12">
        <v>602.056884765625</v>
      </c>
      <c r="O23" s="6">
        <v>599.675537109375</v>
      </c>
      <c r="P23" s="40">
        <f t="shared" si="3"/>
        <v>64.041067778686525</v>
      </c>
      <c r="Q23" s="52">
        <f t="shared" si="1"/>
        <v>1.4569019551452784</v>
      </c>
      <c r="R23" s="93">
        <f>(O23-N23)/N23</f>
        <v>-3.9553532506766964E-3</v>
      </c>
      <c r="S23" s="7">
        <v>3.231057017666672E-2</v>
      </c>
      <c r="T23" s="13">
        <v>6.0156290382399409E-4</v>
      </c>
      <c r="U23" s="58">
        <f>-(J23-Q23)*R$22</f>
        <v>2.5390621232114653E-2</v>
      </c>
      <c r="V23" s="58">
        <f>-J23*(R23-R22)</f>
        <v>-1.605614675581581E-2</v>
      </c>
      <c r="W23" s="13">
        <v>1.401303106830246E-2</v>
      </c>
      <c r="X23" s="93">
        <f t="shared" si="2"/>
        <v>4.6785565920036166E-3</v>
      </c>
      <c r="Y23" s="13">
        <v>2.2925055397798352E-3</v>
      </c>
      <c r="Z23" s="13">
        <v>0</v>
      </c>
      <c r="AA23" s="9">
        <v>4.9217669688573003E-2</v>
      </c>
    </row>
    <row r="24" spans="1:27" x14ac:dyDescent="0.2">
      <c r="A24" s="31" t="s">
        <v>49</v>
      </c>
      <c r="B24" s="32"/>
      <c r="C24" s="32"/>
      <c r="D24" s="31" t="s">
        <v>50</v>
      </c>
      <c r="E24" s="36">
        <v>9.0982928427636722E-2</v>
      </c>
      <c r="F24" s="34">
        <v>5.9329239999999999</v>
      </c>
      <c r="G24" s="32">
        <v>468.53350830078119</v>
      </c>
      <c r="H24" s="35">
        <v>464.06021118164063</v>
      </c>
      <c r="I24" s="92">
        <f>MAX(F24*G24/100,1)</f>
        <v>27.797736962019041</v>
      </c>
      <c r="J24" s="93">
        <f t="shared" si="0"/>
        <v>2.52911951246565</v>
      </c>
      <c r="K24" s="89">
        <f t="shared" si="4"/>
        <v>-9.54744333092368E-3</v>
      </c>
      <c r="L24" s="36">
        <v>7.0698754071052458E-2</v>
      </c>
      <c r="M24" s="34">
        <v>5.9329239999999999</v>
      </c>
      <c r="N24" s="32">
        <v>468.53350830078119</v>
      </c>
      <c r="O24" s="35">
        <v>464.06021118164063</v>
      </c>
      <c r="P24" s="40">
        <f t="shared" si="3"/>
        <v>27.797736962019041</v>
      </c>
      <c r="Q24" s="52">
        <f t="shared" si="1"/>
        <v>1.9652653692095892</v>
      </c>
      <c r="R24" s="93">
        <f>(O24-N24)/N24</f>
        <v>-9.54744333092368E-3</v>
      </c>
      <c r="S24" s="36">
        <v>6.4024756983709552E-3</v>
      </c>
      <c r="T24" s="34">
        <v>8.9789224374425629E-4</v>
      </c>
      <c r="U24" s="58">
        <f>-(J24-Q24)*R$22</f>
        <v>4.0410023328492535E-3</v>
      </c>
      <c r="V24" s="58">
        <f>-J24*(R24-R22)</f>
        <v>6.0210550334309247E-3</v>
      </c>
      <c r="W24" s="34">
        <v>5.3833744376869308E-3</v>
      </c>
      <c r="X24" s="93">
        <f t="shared" si="2"/>
        <v>-4.6786829285932483E-3</v>
      </c>
      <c r="Y24" s="34">
        <v>2.528219434568785E-3</v>
      </c>
      <c r="Z24" s="34">
        <v>0</v>
      </c>
      <c r="AA24" s="37">
        <v>1.521196181437093E-2</v>
      </c>
    </row>
    <row r="25" spans="1:27" x14ac:dyDescent="0.2">
      <c r="A25" s="23"/>
      <c r="B25" s="24" t="s">
        <v>51</v>
      </c>
      <c r="C25" s="24"/>
      <c r="D25" s="23"/>
      <c r="E25" s="29">
        <v>0.72376833134621177</v>
      </c>
      <c r="F25" s="26">
        <v>7.478527959607506</v>
      </c>
      <c r="G25" s="27">
        <v>380.15336366761028</v>
      </c>
      <c r="H25" s="28">
        <v>378.96277553839411</v>
      </c>
      <c r="I25" s="90">
        <f>E26/E25*I26+E28/E25*I28</f>
        <v>30.927892455835362</v>
      </c>
      <c r="J25" s="91">
        <f t="shared" si="0"/>
        <v>22.384629114815052</v>
      </c>
      <c r="K25" s="90">
        <f>J26/J25*K26+J28/J25*K28</f>
        <v>9.4777582548389184E-4</v>
      </c>
      <c r="L25" s="29">
        <v>0.42693022015536641</v>
      </c>
      <c r="M25" s="26">
        <v>9.4886792000500559</v>
      </c>
      <c r="N25" s="27">
        <v>484.29897829644108</v>
      </c>
      <c r="O25" s="28">
        <v>492.65638414834069</v>
      </c>
      <c r="P25" s="44">
        <f>L26/L25*P26+L28/L25*P28</f>
        <v>47.024808263272718</v>
      </c>
      <c r="Q25" s="82">
        <f t="shared" si="1"/>
        <v>20.076311744602915</v>
      </c>
      <c r="R25" s="91">
        <f>Q26/Q25*R26+Q28/Q25*R28</f>
        <v>1.3041660559699257E-2</v>
      </c>
      <c r="S25" s="29">
        <v>7.2132645332100537E-2</v>
      </c>
      <c r="T25" s="26">
        <v>1.2609552238108401E-3</v>
      </c>
      <c r="U25" s="60">
        <f t="shared" si="5"/>
        <v>-3.0104291606364339E-2</v>
      </c>
      <c r="V25" s="60">
        <f t="shared" ref="V25" si="6">-J25*(K25-R25)</f>
        <v>0.27071712433273454</v>
      </c>
      <c r="W25" s="26">
        <v>0.2406128781156775</v>
      </c>
      <c r="X25" s="93">
        <f t="shared" si="2"/>
        <v>4.5389307312682092E-8</v>
      </c>
      <c r="Y25" s="26">
        <v>2.4271830335300781E-2</v>
      </c>
      <c r="Z25" s="26">
        <v>2.7410214377343301E-2</v>
      </c>
      <c r="AA25" s="30">
        <v>0.36568852338423302</v>
      </c>
    </row>
    <row r="26" spans="1:27" x14ac:dyDescent="0.2">
      <c r="A26" s="75"/>
      <c r="B26" s="76"/>
      <c r="C26" s="77" t="s">
        <v>78</v>
      </c>
      <c r="D26" s="75"/>
      <c r="E26" s="78">
        <v>9.3439523867344332E-2</v>
      </c>
      <c r="F26" s="79">
        <v>9.6755790000000008</v>
      </c>
      <c r="G26" s="76">
        <v>601.13330078125</v>
      </c>
      <c r="H26" s="80">
        <v>608.27880859375</v>
      </c>
      <c r="I26" s="94">
        <f>MAX(F26*G26/100,1)</f>
        <v>58.163127412397465</v>
      </c>
      <c r="J26" s="95">
        <f t="shared" si="0"/>
        <v>5.4347349320501026</v>
      </c>
      <c r="K26" s="96">
        <f t="shared" si="4"/>
        <v>1.1886727624660776E-2</v>
      </c>
      <c r="L26" s="78">
        <v>0.1688128193469558</v>
      </c>
      <c r="M26" s="79">
        <v>9.6755790000000008</v>
      </c>
      <c r="N26" s="76">
        <v>601.13330078125</v>
      </c>
      <c r="O26" s="80">
        <v>608.27880859375</v>
      </c>
      <c r="P26" s="83">
        <f>P27</f>
        <v>58.163127412397465</v>
      </c>
      <c r="Q26" s="86">
        <f t="shared" si="1"/>
        <v>9.8186815205230253</v>
      </c>
      <c r="R26" s="95">
        <f>(O26-N26)/N26</f>
        <v>1.1886727624660776E-2</v>
      </c>
      <c r="S26" s="78">
        <v>-3.9560028386962778E-2</v>
      </c>
      <c r="T26" s="79">
        <v>-1.5762218819684449E-3</v>
      </c>
      <c r="U26" s="87">
        <f>-(J26-Q26)*R25</f>
        <v>5.7173943318715427E-2</v>
      </c>
      <c r="V26" s="87">
        <f>-J26*(R26-R25)</f>
        <v>6.2767543662287876E-3</v>
      </c>
      <c r="W26" s="79">
        <v>5.2110722235795812E-2</v>
      </c>
      <c r="X26" s="93">
        <f t="shared" si="2"/>
        <v>-1.1339975449148401E-2</v>
      </c>
      <c r="Y26" s="79">
        <v>-5.3504627104141878E-3</v>
      </c>
      <c r="Z26" s="79">
        <v>0</v>
      </c>
      <c r="AA26" s="81">
        <v>5.6240092564504018E-3</v>
      </c>
    </row>
    <row r="27" spans="1:27" x14ac:dyDescent="0.2">
      <c r="A27" s="11" t="s">
        <v>54</v>
      </c>
      <c r="B27" s="12"/>
      <c r="C27" s="12"/>
      <c r="D27" s="11" t="s">
        <v>55</v>
      </c>
      <c r="E27" s="7">
        <v>9.3439523867344332E-2</v>
      </c>
      <c r="F27" s="13">
        <v>9.6755790000000008</v>
      </c>
      <c r="G27" s="12">
        <v>601.13330078125</v>
      </c>
      <c r="H27" s="6">
        <v>608.27880859375</v>
      </c>
      <c r="I27" s="92">
        <f>MAX(F27*G27/100,1)</f>
        <v>58.163127412397465</v>
      </c>
      <c r="J27" s="93">
        <f t="shared" si="0"/>
        <v>5.4347349320501026</v>
      </c>
      <c r="K27" s="89">
        <f t="shared" si="4"/>
        <v>1.1886727624660776E-2</v>
      </c>
      <c r="L27" s="7">
        <v>0.1688128193469558</v>
      </c>
      <c r="M27" s="13">
        <v>9.6755790000000008</v>
      </c>
      <c r="N27" s="12">
        <v>601.13330078125</v>
      </c>
      <c r="O27" s="6">
        <v>608.27880859375</v>
      </c>
      <c r="P27" s="40">
        <f t="shared" si="3"/>
        <v>58.163127412397465</v>
      </c>
      <c r="Q27" s="52">
        <f t="shared" si="1"/>
        <v>9.8186815205230253</v>
      </c>
      <c r="R27" s="93">
        <f>(O27-N27)/N27</f>
        <v>1.1886727624660776E-2</v>
      </c>
      <c r="S27" s="7">
        <v>-3.9560028386962813E-2</v>
      </c>
      <c r="T27" s="13">
        <v>-1.576221881968479E-3</v>
      </c>
      <c r="U27" s="58">
        <f>-(J27-Q27)*R26</f>
        <v>5.2110779018238455E-2</v>
      </c>
      <c r="V27" s="58">
        <f>-J27*(R27-R26)</f>
        <v>0</v>
      </c>
      <c r="W27" s="13">
        <v>5.2110722235795777E-2</v>
      </c>
      <c r="X27" s="93">
        <f t="shared" si="2"/>
        <v>-5.6782442678371403E-8</v>
      </c>
      <c r="Y27" s="13">
        <v>-5.3504627104142199E-3</v>
      </c>
      <c r="Z27" s="13">
        <v>0</v>
      </c>
      <c r="AA27" s="9">
        <v>5.6240092564502631E-3</v>
      </c>
    </row>
    <row r="28" spans="1:27" x14ac:dyDescent="0.2">
      <c r="A28" s="75"/>
      <c r="B28" s="76"/>
      <c r="C28" s="77" t="s">
        <v>79</v>
      </c>
      <c r="D28" s="11"/>
      <c r="E28" s="78">
        <v>0.63032880747886744</v>
      </c>
      <c r="F28" s="79">
        <v>7.1528385722738781</v>
      </c>
      <c r="G28" s="76">
        <v>347.39544452581953</v>
      </c>
      <c r="H28" s="80">
        <v>344.9941328574746</v>
      </c>
      <c r="I28" s="94">
        <f>SUMPRODUCT($E29:$E35/$E28,I29:I35)</f>
        <v>26.890559310718501</v>
      </c>
      <c r="J28" s="95">
        <f t="shared" si="0"/>
        <v>16.949894182764947</v>
      </c>
      <c r="K28" s="94">
        <f>SUMPRODUCT($J29:$J35/$J28,K29:K35)</f>
        <v>-2.559638605660428E-3</v>
      </c>
      <c r="L28" s="78">
        <v>0.25811740080841061</v>
      </c>
      <c r="M28" s="79">
        <v>9.3664438061319526</v>
      </c>
      <c r="N28" s="76">
        <v>407.88750307865189</v>
      </c>
      <c r="O28" s="80">
        <v>417.13017524231918</v>
      </c>
      <c r="P28" s="83">
        <f>SUMPRODUCT(L29:L35/L28,P29:P35)</f>
        <v>39.740173238818898</v>
      </c>
      <c r="Q28" s="86">
        <f t="shared" si="1"/>
        <v>10.257630224079891</v>
      </c>
      <c r="R28" s="95">
        <f>SUMPRODUCT(Q29:Q35/Q28,R29:R35)</f>
        <v>1.414717113270521E-2</v>
      </c>
      <c r="S28" s="78">
        <v>0.1116926737190633</v>
      </c>
      <c r="T28" s="79">
        <v>2.83717710577931E-3</v>
      </c>
      <c r="U28" s="87">
        <f>-(J28-Q28)*R25</f>
        <v>-8.7278234925079703E-2</v>
      </c>
      <c r="V28" s="87">
        <f>-J28*(R28=R25)</f>
        <v>0</v>
      </c>
      <c r="W28" s="79">
        <v>0.1885021558798817</v>
      </c>
      <c r="X28" s="93">
        <f t="shared" si="2"/>
        <v>0.27578039080496142</v>
      </c>
      <c r="Y28" s="79">
        <v>3.3059563180140777E-2</v>
      </c>
      <c r="Z28" s="79">
        <v>2.397294424291755E-2</v>
      </c>
      <c r="AA28" s="81">
        <v>0.36006451412778268</v>
      </c>
    </row>
    <row r="29" spans="1:27" x14ac:dyDescent="0.2">
      <c r="A29" s="11" t="s">
        <v>52</v>
      </c>
      <c r="B29" s="12"/>
      <c r="C29" s="12"/>
      <c r="D29" s="11" t="s">
        <v>53</v>
      </c>
      <c r="E29" s="7">
        <v>9.7141868321015595E-2</v>
      </c>
      <c r="F29" s="13">
        <v>5.3738859999999997</v>
      </c>
      <c r="G29" s="12">
        <v>314.56478881835938</v>
      </c>
      <c r="H29" s="6">
        <v>282.60549926757813</v>
      </c>
      <c r="I29" s="92">
        <f t="shared" ref="I29:I35" si="7">MAX(F29*G29/100,1)</f>
        <v>16.904353147239377</v>
      </c>
      <c r="J29" s="93">
        <f t="shared" si="0"/>
        <v>1.6421204474810731</v>
      </c>
      <c r="K29" s="89">
        <f t="shared" si="4"/>
        <v>-0.10159843277702532</v>
      </c>
      <c r="L29" s="7">
        <v>0</v>
      </c>
      <c r="M29" s="13">
        <v>5.3738859999999997</v>
      </c>
      <c r="N29" s="12">
        <v>314.56478881835938</v>
      </c>
      <c r="O29" s="6">
        <v>282.60549926757813</v>
      </c>
      <c r="P29" s="40">
        <f t="shared" si="3"/>
        <v>16.904353147239377</v>
      </c>
      <c r="Q29" s="52">
        <f t="shared" si="1"/>
        <v>0</v>
      </c>
      <c r="R29" s="93">
        <f t="shared" ref="R29:R35" si="8">(O29-N29)/N29</f>
        <v>-0.10159843277702532</v>
      </c>
      <c r="S29" s="7">
        <v>2.7717333861046089E-2</v>
      </c>
      <c r="T29" s="13">
        <v>2.0642359478285832E-3</v>
      </c>
      <c r="U29" s="58">
        <f>-(J29-Q29)*R$28</f>
        <v>-2.32313589910292E-2</v>
      </c>
      <c r="V29" s="58">
        <f>-J29*(R29-R$28)</f>
        <v>0.19006822288621375</v>
      </c>
      <c r="W29" s="13">
        <v>0.16683689431332499</v>
      </c>
      <c r="X29" s="93">
        <f t="shared" si="2"/>
        <v>3.0418140450905184E-8</v>
      </c>
      <c r="Y29" s="13">
        <v>1.6342118919836741E-2</v>
      </c>
      <c r="Z29" s="13">
        <v>0</v>
      </c>
      <c r="AA29" s="9">
        <v>0.21296058304203641</v>
      </c>
    </row>
    <row r="30" spans="1:27" x14ac:dyDescent="0.2">
      <c r="A30" s="31" t="s">
        <v>56</v>
      </c>
      <c r="B30" s="32"/>
      <c r="C30" s="32"/>
      <c r="D30" s="31" t="s">
        <v>57</v>
      </c>
      <c r="E30" s="36">
        <v>9.4489175987646695E-2</v>
      </c>
      <c r="F30" s="34">
        <v>2.842549</v>
      </c>
      <c r="G30" s="32">
        <v>245.22590637207031</v>
      </c>
      <c r="H30" s="35">
        <v>236.7724914550781</v>
      </c>
      <c r="I30" s="92">
        <f t="shared" si="7"/>
        <v>6.9706665493202209</v>
      </c>
      <c r="J30" s="93">
        <f t="shared" si="0"/>
        <v>0.65865253832992021</v>
      </c>
      <c r="K30" s="89">
        <f t="shared" si="4"/>
        <v>-3.4471948914590725E-2</v>
      </c>
      <c r="L30" s="36">
        <v>0</v>
      </c>
      <c r="M30" s="34">
        <v>2.842549</v>
      </c>
      <c r="N30" s="32">
        <v>245.22590637207031</v>
      </c>
      <c r="O30" s="35">
        <v>236.7724914550781</v>
      </c>
      <c r="P30" s="40">
        <f t="shared" si="3"/>
        <v>6.9706665493202209</v>
      </c>
      <c r="Q30" s="52">
        <f t="shared" si="1"/>
        <v>0</v>
      </c>
      <c r="R30" s="93">
        <f t="shared" si="8"/>
        <v>-3.4471948914590725E-2</v>
      </c>
      <c r="S30" s="36">
        <v>1.4162515812259011E-2</v>
      </c>
      <c r="T30" s="34">
        <v>-2.7403632708467062E-3</v>
      </c>
      <c r="U30" s="58">
        <f t="shared" ref="U30:U35" si="9">-(J30-Q30)*R$28</f>
        <v>-9.3180701767440581E-3</v>
      </c>
      <c r="V30" s="58">
        <f t="shared" ref="V30:V35" si="10">-J30*(R30-R$28)</f>
        <v>3.2023106830518573E-2</v>
      </c>
      <c r="W30" s="34">
        <v>2.270504221079514E-2</v>
      </c>
      <c r="X30" s="93">
        <f t="shared" si="2"/>
        <v>5.5570206249078158E-9</v>
      </c>
      <c r="Y30" s="34">
        <v>1.8073101182079838E-2</v>
      </c>
      <c r="Z30" s="34">
        <v>0</v>
      </c>
      <c r="AA30" s="37">
        <v>5.220029593428728E-2</v>
      </c>
    </row>
    <row r="31" spans="1:27" x14ac:dyDescent="0.2">
      <c r="A31" s="11" t="s">
        <v>58</v>
      </c>
      <c r="B31" s="12"/>
      <c r="C31" s="12"/>
      <c r="D31" s="11" t="s">
        <v>59</v>
      </c>
      <c r="E31" s="7">
        <v>8.1263253260103821E-2</v>
      </c>
      <c r="F31" s="13">
        <v>10.957335</v>
      </c>
      <c r="G31" s="12">
        <v>452.37850952148438</v>
      </c>
      <c r="H31" s="6">
        <v>453.2843017578125</v>
      </c>
      <c r="I31" s="92">
        <f t="shared" si="7"/>
        <v>49.568628756275942</v>
      </c>
      <c r="J31" s="93">
        <f t="shared" si="0"/>
        <v>4.0281080323773173</v>
      </c>
      <c r="K31" s="89">
        <f t="shared" si="4"/>
        <v>2.002288387408702E-3</v>
      </c>
      <c r="L31" s="7">
        <v>0.12629206064342469</v>
      </c>
      <c r="M31" s="13">
        <v>10.957335</v>
      </c>
      <c r="N31" s="12">
        <v>452.37850952148438</v>
      </c>
      <c r="O31" s="6">
        <v>453.2843017578125</v>
      </c>
      <c r="P31" s="40">
        <f t="shared" si="3"/>
        <v>49.568628756275942</v>
      </c>
      <c r="Q31" s="52">
        <f t="shared" si="1"/>
        <v>6.2601242688990064</v>
      </c>
      <c r="R31" s="93">
        <f t="shared" si="8"/>
        <v>2.002288387408702E-3</v>
      </c>
      <c r="S31" s="7">
        <v>-2.6756990906032459E-2</v>
      </c>
      <c r="T31" s="13">
        <v>-4.355163735710853E-4</v>
      </c>
      <c r="U31" s="58">
        <f t="shared" si="9"/>
        <v>3.1576715669048967E-2</v>
      </c>
      <c r="V31" s="58">
        <f t="shared" si="10"/>
        <v>4.8920899738609545E-2</v>
      </c>
      <c r="W31" s="13">
        <v>4.4691780268699124E-3</v>
      </c>
      <c r="X31" s="93">
        <f t="shared" si="2"/>
        <v>-7.6028437380788599E-2</v>
      </c>
      <c r="Y31" s="13">
        <v>-3.0672764069870281E-3</v>
      </c>
      <c r="Z31" s="13">
        <v>0</v>
      </c>
      <c r="AA31" s="9">
        <v>-2.5790605659720651E-2</v>
      </c>
    </row>
    <row r="32" spans="1:27" x14ac:dyDescent="0.2">
      <c r="A32" s="31" t="s">
        <v>60</v>
      </c>
      <c r="B32" s="32"/>
      <c r="C32" s="32"/>
      <c r="D32" s="31" t="s">
        <v>61</v>
      </c>
      <c r="E32" s="36">
        <v>9.1056250301411942E-2</v>
      </c>
      <c r="F32" s="34">
        <v>6.0312910000000004</v>
      </c>
      <c r="G32" s="32">
        <v>327.61190795898438</v>
      </c>
      <c r="H32" s="35">
        <v>350.66259765625</v>
      </c>
      <c r="I32" s="92">
        <f t="shared" si="7"/>
        <v>19.759227519658509</v>
      </c>
      <c r="J32" s="93">
        <f t="shared" si="0"/>
        <v>1.7992011667925722</v>
      </c>
      <c r="K32" s="89">
        <f t="shared" si="4"/>
        <v>7.0359743151190562E-2</v>
      </c>
      <c r="L32" s="36">
        <v>9.3751341205187522E-2</v>
      </c>
      <c r="M32" s="34">
        <v>6.0312910000000004</v>
      </c>
      <c r="N32" s="32">
        <v>327.61190795898438</v>
      </c>
      <c r="O32" s="35">
        <v>350.66259765625</v>
      </c>
      <c r="P32" s="40">
        <f t="shared" si="3"/>
        <v>19.759227519658509</v>
      </c>
      <c r="Q32" s="52">
        <f t="shared" si="1"/>
        <v>1.8524540811464361</v>
      </c>
      <c r="R32" s="93">
        <f t="shared" si="8"/>
        <v>7.0359743151190562E-2</v>
      </c>
      <c r="S32" s="36">
        <v>-8.6423965127732031E-4</v>
      </c>
      <c r="T32" s="34">
        <v>-1.2818332064535069E-4</v>
      </c>
      <c r="U32" s="58">
        <f t="shared" si="9"/>
        <v>7.5337809267940503E-4</v>
      </c>
      <c r="V32" s="58">
        <f t="shared" si="10"/>
        <v>-0.10113772516407035</v>
      </c>
      <c r="W32" s="34">
        <v>3.7468611788467289E-3</v>
      </c>
      <c r="X32" s="93">
        <f t="shared" si="2"/>
        <v>0.10413120825023768</v>
      </c>
      <c r="Y32" s="34">
        <v>-4.0422922243109111E-4</v>
      </c>
      <c r="Z32" s="34">
        <v>0</v>
      </c>
      <c r="AA32" s="37">
        <v>2.3502089844929671E-3</v>
      </c>
    </row>
    <row r="33" spans="1:27" x14ac:dyDescent="0.2">
      <c r="A33" s="11" t="s">
        <v>62</v>
      </c>
      <c r="B33" s="12"/>
      <c r="C33" s="12"/>
      <c r="D33" s="11" t="s">
        <v>63</v>
      </c>
      <c r="E33" s="7">
        <v>8.1663012024979498E-2</v>
      </c>
      <c r="F33" s="13">
        <v>12.301731</v>
      </c>
      <c r="G33" s="12">
        <v>457.97637939453119</v>
      </c>
      <c r="H33" s="6">
        <v>458.45541381835938</v>
      </c>
      <c r="I33" s="92">
        <f t="shared" si="7"/>
        <v>56.339022236654657</v>
      </c>
      <c r="J33" s="93">
        <f t="shared" si="0"/>
        <v>4.6008142503875167</v>
      </c>
      <c r="K33" s="89">
        <f t="shared" si="4"/>
        <v>1.045980634332038E-3</v>
      </c>
      <c r="L33" s="7">
        <v>3.8073998959798412E-2</v>
      </c>
      <c r="M33" s="13">
        <v>12.301731</v>
      </c>
      <c r="N33" s="12">
        <v>457.97637939453119</v>
      </c>
      <c r="O33" s="6">
        <v>458.45541381835938</v>
      </c>
      <c r="P33" s="40">
        <f t="shared" si="3"/>
        <v>56.339022236654657</v>
      </c>
      <c r="Q33" s="52">
        <f t="shared" si="1"/>
        <v>2.1450518740344489</v>
      </c>
      <c r="R33" s="93">
        <f t="shared" si="8"/>
        <v>1.045980634332038E-3</v>
      </c>
      <c r="S33" s="7">
        <v>2.9542789240327109E-2</v>
      </c>
      <c r="T33" s="13">
        <v>-4.9336791094992604E-4</v>
      </c>
      <c r="U33" s="58">
        <f t="shared" si="9"/>
        <v>-3.4742090599525668E-2</v>
      </c>
      <c r="V33" s="58">
        <f t="shared" si="10"/>
        <v>6.0276143941956815E-2</v>
      </c>
      <c r="W33" s="13">
        <v>-2.5686593919027642E-3</v>
      </c>
      <c r="X33" s="93">
        <f t="shared" si="2"/>
        <v>-2.8102712734333912E-2</v>
      </c>
      <c r="Y33" s="13">
        <v>2.9941629487057229E-4</v>
      </c>
      <c r="Z33" s="13">
        <v>0</v>
      </c>
      <c r="AA33" s="9">
        <v>2.6780178232344989E-2</v>
      </c>
    </row>
    <row r="34" spans="1:27" x14ac:dyDescent="0.2">
      <c r="A34" s="31" t="s">
        <v>64</v>
      </c>
      <c r="B34" s="32"/>
      <c r="C34" s="32"/>
      <c r="D34" s="31" t="s">
        <v>65</v>
      </c>
      <c r="E34" s="36">
        <v>9.0097938558242371E-2</v>
      </c>
      <c r="F34" s="34">
        <v>7.2729939999999997</v>
      </c>
      <c r="G34" s="32">
        <v>327.08889770507813</v>
      </c>
      <c r="H34" s="35">
        <v>327.59420776367188</v>
      </c>
      <c r="I34" s="92">
        <f t="shared" si="7"/>
        <v>23.789155904756466</v>
      </c>
      <c r="J34" s="93">
        <f t="shared" si="0"/>
        <v>2.1433539070591969</v>
      </c>
      <c r="K34" s="89">
        <f t="shared" si="4"/>
        <v>1.5448707129441189E-3</v>
      </c>
      <c r="L34" s="36">
        <v>0</v>
      </c>
      <c r="M34" s="34">
        <v>7.2729939999999997</v>
      </c>
      <c r="N34" s="32">
        <v>327.08889770507813</v>
      </c>
      <c r="O34" s="35">
        <v>327.59420776367188</v>
      </c>
      <c r="P34" s="40">
        <f t="shared" si="3"/>
        <v>23.789155904756466</v>
      </c>
      <c r="Q34" s="52">
        <f t="shared" si="1"/>
        <v>0</v>
      </c>
      <c r="R34" s="93">
        <f t="shared" si="8"/>
        <v>1.5448707129441189E-3</v>
      </c>
      <c r="S34" s="36">
        <v>3.4949886841230883E-2</v>
      </c>
      <c r="T34" s="34">
        <v>2.2367094352652209E-3</v>
      </c>
      <c r="U34" s="58">
        <f t="shared" si="9"/>
        <v>-3.0322394521118796E-2</v>
      </c>
      <c r="V34" s="58">
        <f t="shared" si="10"/>
        <v>2.701118984262869E-2</v>
      </c>
      <c r="W34" s="34">
        <v>-3.3111669956651791E-3</v>
      </c>
      <c r="X34" s="93">
        <f t="shared" si="2"/>
        <v>3.7682824926849739E-8</v>
      </c>
      <c r="Y34" s="34">
        <v>1.2471045923506089E-2</v>
      </c>
      <c r="Z34" s="34">
        <v>0</v>
      </c>
      <c r="AA34" s="37">
        <v>4.6346475204337018E-2</v>
      </c>
    </row>
    <row r="35" spans="1:27" x14ac:dyDescent="0.2">
      <c r="A35" s="11" t="s">
        <v>66</v>
      </c>
      <c r="B35" s="12"/>
      <c r="C35" s="12"/>
      <c r="D35" s="11" t="s">
        <v>67</v>
      </c>
      <c r="E35" s="7">
        <v>9.4617309025467569E-2</v>
      </c>
      <c r="F35" s="13">
        <v>6.5371459999999999</v>
      </c>
      <c r="G35" s="12">
        <v>335.90179443359381</v>
      </c>
      <c r="H35" s="6">
        <v>336.44760131835938</v>
      </c>
      <c r="I35" s="92">
        <f t="shared" si="7"/>
        <v>21.9583907187439</v>
      </c>
      <c r="J35" s="93">
        <f t="shared" si="0"/>
        <v>2.0776438403373505</v>
      </c>
      <c r="K35" s="89">
        <f t="shared" si="4"/>
        <v>1.6249001756180603E-3</v>
      </c>
      <c r="L35" s="7">
        <v>0</v>
      </c>
      <c r="M35" s="13">
        <v>6.5371459999999999</v>
      </c>
      <c r="N35" s="12">
        <v>335.90179443359381</v>
      </c>
      <c r="O35" s="6">
        <v>336.44760131835938</v>
      </c>
      <c r="P35" s="40">
        <f t="shared" si="3"/>
        <v>21.9583907187439</v>
      </c>
      <c r="Q35" s="52">
        <f t="shared" si="1"/>
        <v>0</v>
      </c>
      <c r="R35" s="93">
        <f t="shared" si="8"/>
        <v>1.6249001756180603E-3</v>
      </c>
      <c r="S35" s="7">
        <v>3.294137852151012E-2</v>
      </c>
      <c r="T35" s="13">
        <v>2.3336625986986881E-3</v>
      </c>
      <c r="U35" s="58">
        <f t="shared" si="9"/>
        <v>-2.9392782962063355E-2</v>
      </c>
      <c r="V35" s="58">
        <f t="shared" si="10"/>
        <v>2.6016819121027414E-2</v>
      </c>
      <c r="W35" s="13">
        <v>-3.375993462387027E-3</v>
      </c>
      <c r="X35" s="93">
        <f t="shared" si="2"/>
        <v>-2.9621351085515335E-8</v>
      </c>
      <c r="Y35" s="13">
        <v>1.3318330732183321E-2</v>
      </c>
      <c r="Z35" s="13">
        <v>0</v>
      </c>
      <c r="AA35" s="9">
        <v>4.52173783900051E-2</v>
      </c>
    </row>
    <row r="36" spans="1:27" x14ac:dyDescent="0.2">
      <c r="A36" s="11"/>
      <c r="B36" s="12"/>
      <c r="C36" s="12"/>
      <c r="D36" s="11"/>
      <c r="E36" s="7"/>
      <c r="F36" s="1"/>
      <c r="G36" s="1"/>
      <c r="H36" s="6"/>
      <c r="I36" s="65"/>
      <c r="J36" s="63"/>
      <c r="K36" s="64"/>
      <c r="L36" s="65"/>
      <c r="M36" s="66"/>
      <c r="N36" s="66"/>
      <c r="O36" s="67"/>
      <c r="P36" s="62"/>
      <c r="R36" s="63"/>
      <c r="S36" s="65"/>
      <c r="T36" s="66"/>
      <c r="U36" s="63"/>
      <c r="V36" s="63"/>
      <c r="W36" s="1"/>
      <c r="X36" s="1"/>
      <c r="Y36" s="1"/>
      <c r="Z36" s="1"/>
      <c r="AA36" s="9"/>
    </row>
    <row r="37" spans="1:27" ht="11.1" customHeight="1" x14ac:dyDescent="0.2">
      <c r="A37" s="1"/>
      <c r="B37" s="38" t="s">
        <v>68</v>
      </c>
      <c r="C37" s="1"/>
      <c r="D37" s="1"/>
      <c r="E37" s="1"/>
      <c r="F37" s="1"/>
      <c r="G37" s="1"/>
      <c r="H37" s="1"/>
      <c r="I37" s="66"/>
      <c r="J37" s="63"/>
      <c r="K37" s="63"/>
      <c r="L37" s="66"/>
      <c r="M37" s="66"/>
      <c r="N37" s="66"/>
      <c r="O37" s="66"/>
      <c r="P37" s="63"/>
      <c r="R37" s="63"/>
      <c r="S37" s="66"/>
      <c r="T37" s="66"/>
      <c r="U37" s="63"/>
      <c r="V37" s="63"/>
      <c r="W37" s="1"/>
      <c r="X37" s="1"/>
      <c r="Y37" s="1"/>
      <c r="Z37" s="1"/>
      <c r="AA37" s="1"/>
    </row>
    <row r="38" spans="1:27" ht="11.1" customHeight="1" x14ac:dyDescent="0.2">
      <c r="A38" s="1"/>
      <c r="B38" s="38" t="s">
        <v>69</v>
      </c>
      <c r="C38" s="1"/>
      <c r="D38" s="1"/>
      <c r="E38" s="1"/>
      <c r="F38" s="1"/>
      <c r="G38" s="1"/>
      <c r="H38" s="1"/>
      <c r="I38" s="66"/>
      <c r="J38" s="63"/>
      <c r="K38" s="63"/>
      <c r="L38" s="66"/>
      <c r="M38" s="66"/>
      <c r="N38" s="66"/>
      <c r="O38" s="66"/>
      <c r="P38" s="63"/>
      <c r="R38" s="63"/>
      <c r="S38" s="66"/>
      <c r="T38" s="66"/>
      <c r="U38" s="63"/>
      <c r="V38" s="63"/>
      <c r="W38" s="1"/>
      <c r="X38" s="1"/>
      <c r="Y38" s="1"/>
      <c r="Z38" s="1"/>
      <c r="AA38" s="1"/>
    </row>
    <row r="39" spans="1:27" ht="11.1" customHeight="1" x14ac:dyDescent="0.2">
      <c r="A39" s="1"/>
      <c r="B39" s="38" t="s">
        <v>70</v>
      </c>
      <c r="C39" s="1"/>
      <c r="D39" s="1"/>
      <c r="E39" s="1"/>
      <c r="F39" s="1"/>
      <c r="G39" s="1"/>
      <c r="H39" s="1"/>
      <c r="I39" s="66"/>
      <c r="J39" s="63"/>
      <c r="K39" s="63"/>
      <c r="L39" s="66"/>
      <c r="M39" s="66"/>
      <c r="N39" s="66"/>
      <c r="O39" s="66"/>
      <c r="P39" s="63"/>
      <c r="R39" s="63"/>
      <c r="S39" s="66"/>
      <c r="T39" s="66"/>
      <c r="U39" s="63"/>
      <c r="V39" s="63"/>
      <c r="W39" s="1"/>
      <c r="X39" s="1"/>
      <c r="Y39" s="1"/>
      <c r="Z39" s="1"/>
      <c r="AA39" s="1"/>
    </row>
    <row r="40" spans="1:27" ht="11.1" customHeight="1" x14ac:dyDescent="0.2">
      <c r="A40" s="1"/>
      <c r="B40" s="38"/>
      <c r="C40" s="1"/>
      <c r="D40" s="1"/>
      <c r="E40" s="1"/>
      <c r="F40" s="1"/>
      <c r="G40" s="1"/>
      <c r="H40" s="1"/>
      <c r="I40" s="66"/>
      <c r="J40" s="63"/>
      <c r="K40" s="63"/>
      <c r="L40" s="66"/>
      <c r="M40" s="66"/>
      <c r="N40" s="66"/>
      <c r="O40" s="66"/>
      <c r="P40" s="63"/>
      <c r="R40" s="63"/>
      <c r="S40" s="66"/>
      <c r="T40" s="66"/>
      <c r="U40" s="63"/>
      <c r="V40" s="63"/>
      <c r="W40" s="1"/>
      <c r="X40" s="1"/>
      <c r="Y40" s="1"/>
      <c r="Z40" s="1"/>
      <c r="AA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BottomsUp_1GrpLvl</vt:lpstr>
      <vt:lpstr>BottomsUp_2GrpLvl</vt:lpstr>
      <vt:lpstr>TopDown_wAlloc_1GrpLvl</vt:lpstr>
      <vt:lpstr>TopDown_wAlloc_2GrpLvl</vt:lpstr>
    </vt:vector>
  </TitlesOfParts>
  <Company>FactSet Research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Grover</dc:creator>
  <cp:lastModifiedBy>Brian Fagan</cp:lastModifiedBy>
  <dcterms:created xsi:type="dcterms:W3CDTF">2016-05-02T17:14:35Z</dcterms:created>
  <dcterms:modified xsi:type="dcterms:W3CDTF">2019-12-19T20:53:56Z</dcterms:modified>
</cp:coreProperties>
</file>