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BFagan\Quant_Research_and_Development\Excel\"/>
    </mc:Choice>
  </mc:AlternateContent>
  <bookViews>
    <workbookView xWindow="75" yWindow="-105" windowWidth="8895" windowHeight="13140" tabRatio="647"/>
  </bookViews>
  <sheets>
    <sheet name="07 Chapter model" sheetId="1" r:id="rId1"/>
    <sheet name="zero cpn bond" sheetId="2" r:id="rId2"/>
    <sheet name="7-3" sheetId="3" r:id="rId3"/>
    <sheet name="7-4" sheetId="4" r:id="rId4"/>
    <sheet name="7-5" sheetId="5" r:id="rId5"/>
    <sheet name="7-6" sheetId="6" r:id="rId6"/>
  </sheets>
  <definedNames>
    <definedName name="_xlnm.Print_Area" localSheetId="0">'07 Chapter model'!$A$1:$I$250</definedName>
    <definedName name="taxtable">#REF!</definedName>
  </definedNames>
  <calcPr calcId="162913"/>
</workbook>
</file>

<file path=xl/calcChain.xml><?xml version="1.0" encoding="utf-8"?>
<calcChain xmlns="http://schemas.openxmlformats.org/spreadsheetml/2006/main">
  <c r="C99" i="1" l="1"/>
  <c r="C16" i="2"/>
  <c r="C19" i="2" s="1"/>
  <c r="D16" i="2"/>
  <c r="D17" i="2"/>
  <c r="D18" i="2" s="1"/>
  <c r="D19" i="2" s="1"/>
  <c r="E16" i="2"/>
  <c r="E17" i="2" s="1"/>
  <c r="E18" i="2" s="1"/>
  <c r="E19" i="2" s="1"/>
  <c r="F16" i="2"/>
  <c r="G17" i="2" s="1"/>
  <c r="G18" i="2" s="1"/>
  <c r="G19" i="2" s="1"/>
  <c r="F17" i="2"/>
  <c r="F18" i="2" s="1"/>
  <c r="F19" i="2" s="1"/>
  <c r="G16" i="2"/>
  <c r="H16" i="2"/>
  <c r="H17" i="2" s="1"/>
  <c r="H18" i="2" s="1"/>
  <c r="H19" i="2" s="1"/>
  <c r="C12" i="2"/>
  <c r="D206" i="1"/>
  <c r="H160" i="1"/>
  <c r="I160" i="1" s="1"/>
  <c r="J160" i="1" s="1"/>
  <c r="H159" i="1"/>
  <c r="H161" i="1"/>
  <c r="I161" i="1" s="1"/>
  <c r="J161" i="1" s="1"/>
  <c r="H162" i="1"/>
  <c r="I162" i="1" s="1"/>
  <c r="J162" i="1" s="1"/>
  <c r="H163" i="1"/>
  <c r="I163" i="1"/>
  <c r="J163" i="1"/>
  <c r="H164" i="1"/>
  <c r="I164" i="1" s="1"/>
  <c r="J164" i="1" s="1"/>
  <c r="H165" i="1"/>
  <c r="I165" i="1" s="1"/>
  <c r="J165" i="1" s="1"/>
  <c r="H166" i="1"/>
  <c r="I166" i="1" s="1"/>
  <c r="J166" i="1" s="1"/>
  <c r="H167" i="1"/>
  <c r="I167" i="1"/>
  <c r="J167" i="1"/>
  <c r="H168" i="1"/>
  <c r="I168" i="1" s="1"/>
  <c r="J168" i="1" s="1"/>
  <c r="H169" i="1"/>
  <c r="I169" i="1" s="1"/>
  <c r="J169" i="1" s="1"/>
  <c r="H170" i="1"/>
  <c r="I170" i="1" s="1"/>
  <c r="J170" i="1" s="1"/>
  <c r="H171" i="1"/>
  <c r="I171" i="1"/>
  <c r="J171" i="1"/>
  <c r="H172" i="1"/>
  <c r="I172" i="1" s="1"/>
  <c r="J172" i="1" s="1"/>
  <c r="H173" i="1"/>
  <c r="I173" i="1" s="1"/>
  <c r="J173" i="1" s="1"/>
  <c r="H158" i="1"/>
  <c r="I159" i="1" s="1"/>
  <c r="J159" i="1" s="1"/>
  <c r="E160" i="1"/>
  <c r="E159" i="1"/>
  <c r="F160" i="1"/>
  <c r="G160" i="1"/>
  <c r="E161" i="1"/>
  <c r="F161" i="1" s="1"/>
  <c r="G161" i="1" s="1"/>
  <c r="E162" i="1"/>
  <c r="F163" i="1" s="1"/>
  <c r="G163" i="1" s="1"/>
  <c r="E163" i="1"/>
  <c r="E164" i="1"/>
  <c r="F164" i="1"/>
  <c r="G164" i="1"/>
  <c r="E165" i="1"/>
  <c r="F165" i="1" s="1"/>
  <c r="G165" i="1" s="1"/>
  <c r="E166" i="1"/>
  <c r="F167" i="1" s="1"/>
  <c r="G167" i="1" s="1"/>
  <c r="E167" i="1"/>
  <c r="E168" i="1"/>
  <c r="F168" i="1"/>
  <c r="G168" i="1"/>
  <c r="E169" i="1"/>
  <c r="F169" i="1" s="1"/>
  <c r="G169" i="1" s="1"/>
  <c r="E170" i="1"/>
  <c r="F171" i="1" s="1"/>
  <c r="G171" i="1" s="1"/>
  <c r="E171" i="1"/>
  <c r="E172" i="1"/>
  <c r="F172" i="1"/>
  <c r="G172" i="1"/>
  <c r="E173" i="1"/>
  <c r="F173" i="1" s="1"/>
  <c r="G173" i="1" s="1"/>
  <c r="E158" i="1"/>
  <c r="B159" i="1"/>
  <c r="C159" i="1" s="1"/>
  <c r="D159" i="1" s="1"/>
  <c r="B160" i="1"/>
  <c r="C160" i="1" s="1"/>
  <c r="D160" i="1" s="1"/>
  <c r="B161" i="1"/>
  <c r="B162" i="1"/>
  <c r="C162" i="1"/>
  <c r="D162" i="1"/>
  <c r="B163" i="1"/>
  <c r="C163" i="1" s="1"/>
  <c r="D163" i="1" s="1"/>
  <c r="B164" i="1"/>
  <c r="C164" i="1" s="1"/>
  <c r="D164" i="1" s="1"/>
  <c r="B165" i="1"/>
  <c r="B166" i="1"/>
  <c r="C167" i="1" s="1"/>
  <c r="D167" i="1" s="1"/>
  <c r="B167" i="1"/>
  <c r="B168" i="1"/>
  <c r="C168" i="1"/>
  <c r="D168" i="1"/>
  <c r="B169" i="1"/>
  <c r="C169" i="1" s="1"/>
  <c r="D169" i="1" s="1"/>
  <c r="B170" i="1"/>
  <c r="C170" i="1" s="1"/>
  <c r="D170" i="1" s="1"/>
  <c r="B171" i="1"/>
  <c r="C171" i="1" s="1"/>
  <c r="D171" i="1" s="1"/>
  <c r="B172" i="1"/>
  <c r="C172" i="1" s="1"/>
  <c r="D172" i="1" s="1"/>
  <c r="B173" i="1"/>
  <c r="B158" i="1"/>
  <c r="D149" i="1"/>
  <c r="D148" i="1"/>
  <c r="D147" i="1"/>
  <c r="G19" i="4"/>
  <c r="C19" i="4"/>
  <c r="C23" i="4" s="1"/>
  <c r="C26" i="4" s="1"/>
  <c r="D10" i="4"/>
  <c r="C111" i="1"/>
  <c r="C115" i="1"/>
  <c r="C96" i="1"/>
  <c r="C9" i="6"/>
  <c r="C13" i="6"/>
  <c r="C18" i="5"/>
  <c r="C22" i="5" s="1"/>
  <c r="C8" i="5"/>
  <c r="C12" i="5"/>
  <c r="C24" i="4"/>
  <c r="C17" i="3"/>
  <c r="C21" i="3" s="1"/>
  <c r="C11" i="3"/>
  <c r="D203" i="1"/>
  <c r="C132" i="1"/>
  <c r="C131" i="1"/>
  <c r="G130" i="1" s="1"/>
  <c r="C14" i="1"/>
  <c r="C15" i="1"/>
  <c r="C42" i="1"/>
  <c r="B54" i="1" s="1"/>
  <c r="C216" i="1"/>
  <c r="C221" i="1"/>
  <c r="A227" i="1" s="1"/>
  <c r="C165" i="1"/>
  <c r="D165" i="1" s="1"/>
  <c r="F159" i="1"/>
  <c r="G159" i="1"/>
  <c r="C20" i="2" l="1"/>
  <c r="C161" i="1"/>
  <c r="D161" i="1" s="1"/>
  <c r="C173" i="1"/>
  <c r="D173" i="1" s="1"/>
  <c r="C166" i="1"/>
  <c r="D166" i="1" s="1"/>
  <c r="F170" i="1"/>
  <c r="G170" i="1" s="1"/>
  <c r="F166" i="1"/>
  <c r="G166" i="1" s="1"/>
  <c r="F162" i="1"/>
  <c r="G162" i="1" s="1"/>
</calcChain>
</file>

<file path=xl/sharedStrings.xml><?xml version="1.0" encoding="utf-8"?>
<sst xmlns="http://schemas.openxmlformats.org/spreadsheetml/2006/main" count="234" uniqueCount="162">
  <si>
    <t>Current Yield =</t>
  </si>
  <si>
    <t>Basic data</t>
  </si>
  <si>
    <t>Par value</t>
  </si>
  <si>
    <t>Time period</t>
  </si>
  <si>
    <t>Accrued value</t>
  </si>
  <si>
    <t>Int.  Deduction</t>
  </si>
  <si>
    <t>Tax savings</t>
  </si>
  <si>
    <t>CF to issuer</t>
  </si>
  <si>
    <t>Value of bond =</t>
  </si>
  <si>
    <t>Coupon rate:</t>
  </si>
  <si>
    <t>Annual Pmt:</t>
  </si>
  <si>
    <t>Current price:</t>
  </si>
  <si>
    <t>Years to call:</t>
  </si>
  <si>
    <t>Call price  = FV</t>
  </si>
  <si>
    <t>Semiannual pmt = $100/2 =</t>
  </si>
  <si>
    <t>Payment</t>
  </si>
  <si>
    <t>Maturity</t>
  </si>
  <si>
    <t>Value of bond:</t>
  </si>
  <si>
    <t>Years to Maturity</t>
  </si>
  <si>
    <t>Issue price =</t>
  </si>
  <si>
    <t>INPUT DATA</t>
  </si>
  <si>
    <t>What is the current yield on a $1,000 par value, 10% annual coupon bond that is currently selling for $985?</t>
  </si>
  <si>
    <t>ANALYSIS OF A ZERO COUPON BOND</t>
  </si>
  <si>
    <t>Yrs to maturity</t>
  </si>
  <si>
    <t>07 Chapter model</t>
  </si>
  <si>
    <t>The value of any financial asset is the present value of the asset's expected future cash flows. The key inputs are (1) the expected cash flows and (2) the appropriate discount rate, given the bond's risk, maturity, and other characteristics. The model developed here analyzes bonds in various ways.</t>
  </si>
  <si>
    <t>Bond valuation requires keen judgment with regard to assessing the riskiness of the bond, i.e., what is the likelihood that the promised coupon and maturity payments will actually be made at the scheduled times? Also, investing in bonds requires one to make implicit forecasts of future interest rates--you don't want to buy long-term bonds just before a sharp increase in interest rates.  We do not deal with these important but subjective issues in this spreadsheet.  Rather, we concentrate on the actual calculations used, given the inputs.</t>
  </si>
  <si>
    <t>Coupon rate</t>
  </si>
  <si>
    <t>Annual Payment</t>
  </si>
  <si>
    <r>
      <t>Going rate, r</t>
    </r>
    <r>
      <rPr>
        <b/>
        <vertAlign val="subscript"/>
        <sz val="10"/>
        <rFont val="Arial"/>
        <family val="2"/>
      </rPr>
      <t>d</t>
    </r>
  </si>
  <si>
    <t>The YTC is the rate of return investors will receive if their bonds are called.  If the issuer has the right to call the bonds, and if interest rates fall, then it would be logical for the issuer to call the bonds and replace them with new bonds that carry a lower coupon.  The YTC is found similarly to the YTM.  The same formula is used, but years to maturity is replaced with years to call, and the maturity value is replaced with the call price.</t>
  </si>
  <si>
    <t>YTC  =</t>
  </si>
  <si>
    <t>Simply divide the annual interest payment by the price of the bond.  Even if the bond made semiannual payments, we would still use the annual interest.</t>
  </si>
  <si>
    <t>Since most bonds pay interest semiannually, we now look at the valuation of semiannual bonds.  We must make three modifications to our original valuation model: (1) divide the coupon payment by 2, (2) multiply the years to maturity by 2, and (3) divide the nominal interest rate by 2.</t>
  </si>
  <si>
    <t>Bond</t>
  </si>
  <si>
    <t>Value</t>
  </si>
  <si>
    <t>(r)</t>
  </si>
  <si>
    <t>EXAMPLE</t>
  </si>
  <si>
    <t>Current price</t>
  </si>
  <si>
    <t>Par value = FV</t>
  </si>
  <si>
    <t>The current yield is the annual interest payment divided by the bond's current price.  The current yield provides information regarding the amount of cash income that a bond will generate in a given year.</t>
  </si>
  <si>
    <t>BOND VALUES OVER TIME</t>
  </si>
  <si>
    <t>YTM for all 3 bonds</t>
  </si>
  <si>
    <t>Price</t>
  </si>
  <si>
    <t>Coupon rate =</t>
  </si>
  <si>
    <t>Curr yld</t>
  </si>
  <si>
    <t>Cap g yld</t>
  </si>
  <si>
    <t>The A-T cost of debt is used extensively in finance, as we shall see in Chapter 10.</t>
  </si>
  <si>
    <t>SOLUTIONS TO SELF-TEST QUESTIONS</t>
  </si>
  <si>
    <t>Call price</t>
  </si>
  <si>
    <t>YTC</t>
  </si>
  <si>
    <t>YTM</t>
  </si>
  <si>
    <t>Most likely yield</t>
  </si>
  <si>
    <t>Coupons per year</t>
  </si>
  <si>
    <t>Chapter 7.  Bonds and Their Valuation</t>
  </si>
  <si>
    <t>What is the price of a 15-year, 10% semiannual coupon, $1,000 par value bond if the nominal YTM is 5%?</t>
  </si>
  <si>
    <r>
      <t xml:space="preserve">Periods to maturity = 15 </t>
    </r>
    <r>
      <rPr>
        <b/>
        <sz val="10"/>
        <rFont val="Arial"/>
        <family val="2"/>
      </rPr>
      <t>×</t>
    </r>
    <r>
      <rPr>
        <b/>
        <sz val="10"/>
        <rFont val="Arial"/>
        <family val="2"/>
      </rPr>
      <t xml:space="preserve"> 2 =</t>
    </r>
  </si>
  <si>
    <t>Set up the cash flow table as shown below.  Then, use Excel's IRR function to find the         after-tax cost of debt.</t>
  </si>
  <si>
    <r>
      <t>A-T r</t>
    </r>
    <r>
      <rPr>
        <b/>
        <vertAlign val="subscript"/>
        <sz val="10"/>
        <rFont val="Arial"/>
        <family val="2"/>
      </rPr>
      <t xml:space="preserve">d </t>
    </r>
    <r>
      <rPr>
        <b/>
        <sz val="10"/>
        <rFont val="Arial"/>
        <family val="2"/>
      </rPr>
      <t>(IRR)</t>
    </r>
  </si>
  <si>
    <r>
      <t>The after-tax cost of the bonds is found by taking the IRR of the pertinent cash flows</t>
    </r>
    <r>
      <rPr>
        <b/>
        <sz val="10"/>
        <color indexed="18"/>
        <rFont val="Arial"/>
        <family val="2"/>
      </rPr>
      <t>.  The IRR, or "Internal Rate of Return," is discussed in detail in Chapter 11, but it is simply the interest rate that forces the net present value of a series of cash flows to zero.  The IRR can be calculated by accessing the function wizard, f</t>
    </r>
    <r>
      <rPr>
        <b/>
        <vertAlign val="subscript"/>
        <sz val="10"/>
        <color indexed="18"/>
        <rFont val="Arial"/>
        <family val="2"/>
      </rPr>
      <t>x</t>
    </r>
    <r>
      <rPr>
        <b/>
        <sz val="10"/>
        <color indexed="18"/>
        <rFont val="Arial"/>
        <family val="2"/>
      </rPr>
      <t>.  The IRR function can be found in the list of Financial functions.  You must enter the range for the cash flows.  If you want, you can make a guess as to the IRR, but that is not necessary. The completed IRR menu is shown below.</t>
    </r>
  </si>
  <si>
    <t>=IRR(C19:H19,.12)</t>
  </si>
  <si>
    <r>
      <t xml:space="preserve">A bond has a 15-year maturity, a 10% </t>
    </r>
    <r>
      <rPr>
        <b/>
        <u/>
        <sz val="10"/>
        <color indexed="18"/>
        <rFont val="Arial"/>
        <family val="2"/>
      </rPr>
      <t>annual</t>
    </r>
    <r>
      <rPr>
        <b/>
        <sz val="10"/>
        <color indexed="18"/>
        <rFont val="Arial"/>
        <family val="2"/>
      </rPr>
      <t xml:space="preserve"> coupon, and a $1,000 par value.  The required rate of return on the bond is 10%, given its risk, maturity, liquidity, and other rates in the economy. What is a fair value for the bond, i.e., its market price?</t>
    </r>
  </si>
  <si>
    <r>
      <t>Required rate, r</t>
    </r>
    <r>
      <rPr>
        <b/>
        <vertAlign val="subscript"/>
        <sz val="10"/>
        <rFont val="Arial"/>
        <family val="2"/>
      </rPr>
      <t>d</t>
    </r>
  </si>
  <si>
    <t>Thus, this bond sells at its par value.  That situation always exists if the required rate is equal to</t>
  </si>
  <si>
    <t>the coupon rate.</t>
  </si>
  <si>
    <r>
      <t>Suppose the required rate r</t>
    </r>
    <r>
      <rPr>
        <b/>
        <vertAlign val="subscript"/>
        <sz val="8.5"/>
        <color indexed="18"/>
        <rFont val="Arial"/>
        <family val="2"/>
      </rPr>
      <t>d</t>
    </r>
    <r>
      <rPr>
        <b/>
        <sz val="10"/>
        <color indexed="18"/>
        <rFont val="Arial"/>
        <family val="2"/>
      </rPr>
      <t xml:space="preserve"> (a) fell from 10% to 5% or (b) rose to 15%.  How would those changes affect the value of the bond?</t>
    </r>
  </si>
  <si>
    <t xml:space="preserve">    An alternative way to determine the effect of interest rates on bond prices involves the use of Excel's "Data Tables."  </t>
  </si>
  <si>
    <t>First, change cell C17 from 10% to 5% and observe that the bond's value rises to $1,518.98. Then change C17 to 15% and note that the value declines to $707.63. You can see that the bond's price falls when the going interest rate (or required rate of return) rises, and the price rises when the interest rate falls.  Finish by resetting C17 to 10%.</t>
  </si>
  <si>
    <t>You know that 10% = 0.10, so rates can be shown as percents</t>
  </si>
  <si>
    <t>or as fractions. Excel works with fractions, so it reads 10% as</t>
  </si>
  <si>
    <t>0.10.</t>
  </si>
  <si>
    <t>Required</t>
  </si>
  <si>
    <t>Rate</t>
  </si>
  <si>
    <t xml:space="preserve">  Type in the labels as shown, </t>
  </si>
  <si>
    <t xml:space="preserve">  Type in the interest rates as shown in Column A.</t>
  </si>
  <si>
    <t xml:space="preserve">  Enter =C42  here to display the value calculate in C42.</t>
  </si>
  <si>
    <t xml:space="preserve">  Highlight the area A54:B59.</t>
  </si>
  <si>
    <t xml:space="preserve">  Click on Data &gt; Table to get this dialog box.  The interest rate is the</t>
  </si>
  <si>
    <t>input variable which enters the</t>
  </si>
  <si>
    <t>model in cell C17.  Enter it and</t>
  </si>
  <si>
    <t xml:space="preserve">then click OK. That causes </t>
  </si>
  <si>
    <t>Excel to calculate the bond's</t>
  </si>
  <si>
    <t>value at the rates shown in</t>
  </si>
  <si>
    <t>Cells A55:A59 and then display</t>
  </si>
  <si>
    <t>those values in B55:B59.</t>
  </si>
  <si>
    <t>We can use the data table to construct the graph shown below.  Graphs are discussed in Tab 4 of the Tutorial.</t>
  </si>
  <si>
    <t>With the model we now have, you could change the inputs and observe changes in the graph.  For example, change the years to maturity in Cell C13.  If you change it to 1, for a 1-year bond, the graph line becomes almost horizontal, while if you change it to 100, you have a very long-term bond, and the curve is much steeper.  You could also change the coupon rate, and the bond's value would reflect those changes.</t>
  </si>
  <si>
    <t xml:space="preserve">The YTM is the rate of return that a bond earns if the issuer makes all scheduled payments and the bond is held to maturity.  The YTM can also be interpreted as the "promised rate of return," or the return to investors if all promised payments are made.  The YTM for a bond that sells at par consists entirely of an interest yield.  However, if the bond sells at any price other than its par value, the YTM consists of the interest yield together with a positive or negative capital gains yield.  </t>
  </si>
  <si>
    <t>Suppose you are offered a 14-year, 10% annual coupon, $1,000 par value bond at a price of $1,494.93.  What is the bond's YTM?</t>
  </si>
  <si>
    <r>
      <t>Req'd rate = r</t>
    </r>
    <r>
      <rPr>
        <b/>
        <vertAlign val="subscript"/>
        <sz val="10"/>
        <rFont val="Arial"/>
        <family val="2"/>
      </rPr>
      <t>d</t>
    </r>
    <r>
      <rPr>
        <b/>
        <sz val="10"/>
        <rFont val="Arial"/>
        <family val="2"/>
      </rPr>
      <t xml:space="preserve"> =YTM:</t>
    </r>
  </si>
  <si>
    <t>Use the Rate function to solve the problem. Proceed as above with the PV function, except select</t>
  </si>
  <si>
    <t>the Rate function, then insert the required data, and click OK.</t>
  </si>
  <si>
    <t xml:space="preserve">The YTM is the same as the expected rate of return provided (1) the probability of default is zero and (2) the bond cannot be called.  If there is any chance of default, then there is a chance some payments may not be made.  In this case, the expected rate of return will be less than the promised YTM.  </t>
  </si>
  <si>
    <t xml:space="preserve">  Show the price as a negative--you pay this amount.</t>
  </si>
  <si>
    <t>The bond originally had 10 years until the call date.  Now it has 9</t>
  </si>
  <si>
    <t>years.</t>
  </si>
  <si>
    <t>Suppose you purchase a 15-year, 10% annual coupon, $1,000 par value bond, but the bond originally could be called after 10 years at a call price of $1,100.  One year later, interest rates have fallen from 10% to 5% causing the value of the bond to rise to $1,494.93.  What is the bond's YTC?  (Note, this is the same bond as the previous question except it can be called 9 years from today.)</t>
  </si>
  <si>
    <r>
      <t xml:space="preserve">Question: </t>
    </r>
    <r>
      <rPr>
        <b/>
        <sz val="10"/>
        <color indexed="18"/>
        <rFont val="Arial"/>
        <family val="2"/>
      </rPr>
      <t>This bond's YTM is 5%, but its YTC is only 4.21%.  Which would an investor be more likely to actually earn?</t>
    </r>
  </si>
  <si>
    <r>
      <t>Answer.</t>
    </r>
    <r>
      <rPr>
        <b/>
        <sz val="8.5"/>
        <rFont val="Arial"/>
        <family val="2"/>
      </rPr>
      <t xml:space="preserve">  </t>
    </r>
    <r>
      <rPr>
        <b/>
        <sz val="10"/>
        <rFont val="Arial"/>
        <family val="2"/>
      </rPr>
      <t>The company could call the old bonds, which pay $100 per year, and replace them with bonds that pay somewhere in the vicinity of $50 (or maybe even only $42.10) per year, so it could save at lease $50 per year per bond outstanding.  It would want to save that money, so it would in all likelihood call the bonds if rates have remained at the indicated level on the call date.  In that case, investors would earn the YTC, so the YTC is the most-likely, or expected, yield on the bonds.</t>
    </r>
  </si>
  <si>
    <t>EXTRA INFORMATION--CURRENT YIELD  (The current yield is not discussed in the text.)</t>
  </si>
  <si>
    <t>The current yield provides information on a bond's cash return, but it gives no indication of the bond's total return.  To see this, consider a zero coupon bond.  Since zeros pay no coupon, the current yield must be zero because there is no interest income.  However, the zero appreciates through time, and its total return clearly exceeds zero.  ZERO COUPON BONDS ARE DISCUSSED MORE FULLY IN WEB APPENDIX 7A AND IN THE NEXT TAB IN THIS EXCEL WORKBOOK.</t>
  </si>
  <si>
    <r>
      <t>YTM = Required rate, r</t>
    </r>
    <r>
      <rPr>
        <b/>
        <vertAlign val="subscript"/>
        <sz val="10"/>
        <rFont val="Arial"/>
        <family val="2"/>
      </rPr>
      <t>d</t>
    </r>
    <r>
      <rPr>
        <b/>
        <sz val="10"/>
        <rFont val="Arial"/>
        <family val="2"/>
      </rPr>
      <t>:</t>
    </r>
  </si>
  <si>
    <t xml:space="preserve">  Find with the Rate function.</t>
  </si>
  <si>
    <t>Initial years to maturity</t>
  </si>
  <si>
    <t xml:space="preserve">Coupon rate, Bond A: </t>
  </si>
  <si>
    <t xml:space="preserve">Coupon rate, Bond B: </t>
  </si>
  <si>
    <t xml:space="preserve">Coupon rate, Bond C: </t>
  </si>
  <si>
    <t>Initial price, Bond A:</t>
  </si>
  <si>
    <t>Initial price, Bond B:</t>
  </si>
  <si>
    <t>Initial price, Bond C:</t>
  </si>
  <si>
    <t xml:space="preserve">  multiply times par value to find dollar PMT.</t>
  </si>
  <si>
    <t>Par (or face) value</t>
  </si>
  <si>
    <t>=-PV(D140,D142,D141*D143,D141)</t>
  </si>
  <si>
    <t>=-PV(D140,D142,D141*D144,1000)</t>
  </si>
  <si>
    <t>=-PV(D140,D142,D141*D145,D141)</t>
  </si>
  <si>
    <t>ignore</t>
  </si>
  <si>
    <t>t</t>
  </si>
  <si>
    <t>We use the same procedure to find the value of each of these bonds as they approach maturity.  Note, though, that in the following table we find the years to maturity as  N = (15 - t), e.g., ($A$173 - $A158) = 15 for the bond at t = 0. The dollar signs fix the numbers to facilitate copying.</t>
  </si>
  <si>
    <t xml:space="preserve">We find the capital gains yield by finding the change in the bond's price divided by the beginning-of-year price, and the current yield by subtracting the capital gains yield from 10%. </t>
  </si>
  <si>
    <t xml:space="preserve">Sudden changes in interest rates do occur, but gradual changes over time are more common.  Therefore, it is useful to examine how different bonds (identical but for their coupon rates) will behave over time.  </t>
  </si>
  <si>
    <t>If rates fall, the par value bond will go to a premium, but it will move toward par as maturity approaches.  The reverse holds if rates rise; Then the par bond will sell at a discount.  If the going rate remains equal to the coupon rate, the bond will continue to sell at par.  Note that the above graph assumes that interest rates stay constant after the initial change.  That is most unlikely--interest rates fluctuate.  However, the best estimate of future rates is generally the current rate.</t>
  </si>
  <si>
    <t>PV  = Value of the bond =</t>
  </si>
  <si>
    <t>=-PV(D205,D201,D203,D204)</t>
  </si>
  <si>
    <t>Periodic (semiannual) rate = 5%/2 =</t>
  </si>
  <si>
    <t>Note that the semiannual bond is more valuable than the annual payment bond.  This is because interest payments come in faster.</t>
  </si>
  <si>
    <r>
      <t>Required Rate, r</t>
    </r>
    <r>
      <rPr>
        <b/>
        <vertAlign val="subscript"/>
        <sz val="8.5"/>
        <rFont val="Arial"/>
        <family val="2"/>
      </rPr>
      <t>d</t>
    </r>
    <r>
      <rPr>
        <b/>
        <sz val="10"/>
        <rFont val="Arial"/>
        <family val="2"/>
      </rPr>
      <t xml:space="preserve"> </t>
    </r>
  </si>
  <si>
    <t>Bond Value Under Different Conditions</t>
  </si>
  <si>
    <r>
      <t>EXAMPLE</t>
    </r>
    <r>
      <rPr>
        <b/>
        <sz val="10"/>
        <color indexed="18"/>
        <rFont val="Arial"/>
        <family val="2"/>
      </rPr>
      <t xml:space="preserve">.  Compare the interest rate risk of four bonds, all of which have a 10% annual coupon and a $1,000 face value. The bonds mature in 5, 10, 20, and 30 years. </t>
    </r>
  </si>
  <si>
    <r>
      <t>Going rate =</t>
    </r>
    <r>
      <rPr>
        <b/>
        <sz val="12"/>
        <rFont val="Arial"/>
        <family val="2"/>
      </rPr>
      <t xml:space="preserve"> r</t>
    </r>
    <r>
      <rPr>
        <b/>
        <vertAlign val="subscript"/>
        <sz val="12"/>
        <rFont val="Arial"/>
        <family val="2"/>
      </rPr>
      <t>d</t>
    </r>
    <r>
      <rPr>
        <b/>
        <sz val="10"/>
        <rFont val="Arial"/>
        <family val="2"/>
      </rPr>
      <t xml:space="preserve"> = YTM</t>
    </r>
  </si>
  <si>
    <r>
      <t>First, we solve for the value of the 5-year bond, and then set up a 2-variable Data Table, where we let both</t>
    </r>
    <r>
      <rPr>
        <b/>
        <sz val="12"/>
        <color indexed="18"/>
        <rFont val="Arial"/>
        <family val="2"/>
      </rPr>
      <t xml:space="preserve"> r</t>
    </r>
    <r>
      <rPr>
        <b/>
        <vertAlign val="subscript"/>
        <sz val="12"/>
        <color indexed="18"/>
        <rFont val="Arial"/>
        <family val="2"/>
      </rPr>
      <t>d</t>
    </r>
    <r>
      <rPr>
        <b/>
        <sz val="10"/>
        <color indexed="18"/>
        <rFont val="Arial"/>
        <family val="2"/>
      </rPr>
      <t xml:space="preserve"> and Years change, as shown below.  </t>
    </r>
  </si>
  <si>
    <t xml:space="preserve">We can show the sensitivity of bonds with different maturities by graphing the data shown in the data table. The graph below does this.  The longer the maturity, the steeper the lines, hence the greater the interest rate price risk. </t>
  </si>
  <si>
    <t>Vandenburg Corporation needs $50 million to finance a project, and it has decided to raise the funds by issuing $1,000 par value, zero coupon bonds that mature in 5 years.  The going interest rate on such debt is 6%, and the corporate tax rate is 40%.  Find the issue price of Vandenburg's bonds, construct a table to analyze the cash flows attributable to one of the bonds, and determine the after-tax cost of debt for the issue.  Then, indicate the total par value of the issue.</t>
  </si>
  <si>
    <t>Tax Rate</t>
  </si>
  <si>
    <t xml:space="preserve">   =PV(C9,C10,,-C8)</t>
  </si>
  <si>
    <r>
      <t xml:space="preserve">BOND VALUATION  </t>
    </r>
    <r>
      <rPr>
        <b/>
        <sz val="9"/>
        <color indexed="16"/>
        <rFont val="Arial"/>
        <family val="2"/>
      </rPr>
      <t>(Section 7-3)</t>
    </r>
  </si>
  <si>
    <r>
      <t xml:space="preserve">YIELD TO MATURITY (YTM)  </t>
    </r>
    <r>
      <rPr>
        <b/>
        <sz val="9"/>
        <color indexed="16"/>
        <rFont val="Arial"/>
        <family val="2"/>
      </rPr>
      <t>(Section 7-4)</t>
    </r>
  </si>
  <si>
    <r>
      <t xml:space="preserve">YIELD TO CALL (YTC)  </t>
    </r>
    <r>
      <rPr>
        <b/>
        <sz val="9"/>
        <color indexed="16"/>
        <rFont val="Arial"/>
        <family val="2"/>
      </rPr>
      <t>(Section 7-4)</t>
    </r>
  </si>
  <si>
    <r>
      <t xml:space="preserve">CHANGES IN BOND VALUES OVER TIME  </t>
    </r>
    <r>
      <rPr>
        <b/>
        <sz val="9"/>
        <color indexed="16"/>
        <rFont val="Arial"/>
        <family val="2"/>
      </rPr>
      <t>(Section 7-5)</t>
    </r>
  </si>
  <si>
    <r>
      <t xml:space="preserve">BONDS WITH SEMIANNUAL COUPONS  </t>
    </r>
    <r>
      <rPr>
        <b/>
        <sz val="9"/>
        <color indexed="16"/>
        <rFont val="Arial"/>
        <family val="2"/>
      </rPr>
      <t>(Section 7-6)</t>
    </r>
  </si>
  <si>
    <t>SECTION 7-3</t>
  </si>
  <si>
    <t>SECTION 7-4</t>
  </si>
  <si>
    <t>SECTION 7-5</t>
  </si>
  <si>
    <t>SECTION 7-6</t>
  </si>
  <si>
    <t>We find the bond's price using Excel's PV function.  First, put the pointer on cell C42, where we want to put the bond's value.  Then click fx on the Formula Line, then Financial, and then PV to get the following dialog box. Fill the box in as shown below.</t>
  </si>
  <si>
    <t xml:space="preserve">Since the numbers Excel is to change are in a column (A55:A59), we enter the input cell in the lower box.  If you have trouble with the data table, see the Excel Tutorial, Tab 4. </t>
  </si>
  <si>
    <t>We plot the three bonds' prices in the graph shown below.  All the bonds' prices must end up at par at maturity, because that is what a bondholder will receive (plus the last interest payment). Thus, Bond A's price rises over time, Bond B's price remains at its par value, and Bond C's price declines over time. In addition, for each different coupon bond, the corresponding current and capital gains yields are calculated.  So long as interest rates remain at 10%, purchasers will earn the 10% no matter which bond they buy or when they buy it.</t>
  </si>
  <si>
    <r>
      <t xml:space="preserve">ASSESSING A BOND'S INTEREST RATE RISK </t>
    </r>
    <r>
      <rPr>
        <b/>
        <sz val="9"/>
        <color indexed="16"/>
        <rFont val="Arial"/>
        <family val="2"/>
      </rPr>
      <t>(Section 7-7)</t>
    </r>
  </si>
  <si>
    <r>
      <t xml:space="preserve">A bond's price declines if interest rates rise, and this is called </t>
    </r>
    <r>
      <rPr>
        <b/>
        <u/>
        <sz val="8.5"/>
        <color indexed="18"/>
        <rFont val="Arial"/>
        <family val="2"/>
      </rPr>
      <t>interest rate risk.</t>
    </r>
    <r>
      <rPr>
        <b/>
        <sz val="10"/>
        <color indexed="18"/>
        <rFont val="Arial"/>
        <family val="2"/>
      </rPr>
      <t xml:space="preserve"> We can measure interest rate risk by the slope of the line in the following graph. Price sensitivity, hence interest rate risk, is greater the longer the maturity, other things held constant.  Thus, if two bonds have the same coupon, the bond with the longer maturity will have more interest rate sensitivity.</t>
    </r>
  </si>
  <si>
    <r>
      <t xml:space="preserve">The increase in value for each year is the return to the investor and the cost to the company. The company can deduct this cost and receive a tax savings of (tax rate) </t>
    </r>
    <r>
      <rPr>
        <b/>
        <sz val="10"/>
        <color indexed="18"/>
        <rFont val="Calibri"/>
        <family val="2"/>
      </rPr>
      <t xml:space="preserve">× </t>
    </r>
    <r>
      <rPr>
        <b/>
        <sz val="10"/>
        <color indexed="18"/>
        <rFont val="Arial"/>
        <family val="2"/>
      </rPr>
      <t>(Dollar cost). This is a cash inflow to the company. The total inflows are shown on Row 19 in the following table.</t>
    </r>
  </si>
  <si>
    <r>
      <t xml:space="preserve">The after-tax cost of debt, 3.6%, as calculated with the IRR function is the same as the after-tax cost of debt found by multiplying the before-tax cost of debt times one minus the tax rate, (6% </t>
    </r>
    <r>
      <rPr>
        <b/>
        <sz val="10"/>
        <color indexed="18"/>
        <rFont val="Calibri"/>
        <family val="2"/>
      </rPr>
      <t xml:space="preserve">× </t>
    </r>
    <r>
      <rPr>
        <b/>
        <sz val="10"/>
        <color indexed="18"/>
        <rFont val="Arial"/>
        <family val="2"/>
      </rPr>
      <t xml:space="preserve">(1 </t>
    </r>
    <r>
      <rPr>
        <b/>
        <sz val="10"/>
        <color indexed="18"/>
        <rFont val="Calibri"/>
        <family val="2"/>
      </rPr>
      <t>–</t>
    </r>
    <r>
      <rPr>
        <b/>
        <sz val="10"/>
        <color indexed="18"/>
        <rFont val="Arial"/>
        <family val="2"/>
      </rPr>
      <t xml:space="preserve"> 0.4) = 3.6%).  This shows us that the after-tax cost of debt for regular coupon bonds, and also zero coupon bonds, can be found with this formula: </t>
    </r>
  </si>
  <si>
    <r>
      <t xml:space="preserve">        After-tax cost of debt  =  A-T r</t>
    </r>
    <r>
      <rPr>
        <b/>
        <vertAlign val="subscript"/>
        <sz val="10"/>
        <color indexed="18"/>
        <rFont val="Arial"/>
        <family val="2"/>
      </rPr>
      <t>d</t>
    </r>
    <r>
      <rPr>
        <b/>
        <sz val="10"/>
        <color indexed="18"/>
        <rFont val="Arial"/>
        <family val="2"/>
      </rPr>
      <t xml:space="preserve">  =  B-T r</t>
    </r>
    <r>
      <rPr>
        <b/>
        <vertAlign val="subscript"/>
        <sz val="10"/>
        <color indexed="18"/>
        <rFont val="Arial"/>
        <family val="2"/>
      </rPr>
      <t>d</t>
    </r>
    <r>
      <rPr>
        <b/>
        <sz val="10"/>
        <color indexed="18"/>
        <rFont val="Arial"/>
        <family val="2"/>
      </rPr>
      <t xml:space="preserve">  </t>
    </r>
    <r>
      <rPr>
        <b/>
        <sz val="10"/>
        <color indexed="18"/>
        <rFont val="Calibri"/>
        <family val="2"/>
      </rPr>
      <t xml:space="preserve">× </t>
    </r>
    <r>
      <rPr>
        <b/>
        <sz val="10"/>
        <color indexed="18"/>
        <rFont val="Arial"/>
        <family val="2"/>
      </rPr>
      <t>(1 − T).</t>
    </r>
  </si>
  <si>
    <t>1.   A bond that matures in 8 years has a par value of $1,000, an annual coupon payment of $70; its market interest rate is 9%.  What is its price?</t>
  </si>
  <si>
    <t>Years to maturity</t>
  </si>
  <si>
    <t>Annual payment</t>
  </si>
  <si>
    <t xml:space="preserve">2.   A bond that matures in 12 years has a par value of $1,000 and an annual coupon of 10%; the market interest rate is 8%.  What is its price? </t>
  </si>
  <si>
    <t>3a.  The Henderson Company’s bonds currently sell for $1,275.  They pay a $120 annual coupon and have a 20-year maturity, but they can be called in 5 years at $1,120.  What are their YTM and their YTC?</t>
  </si>
  <si>
    <t>3b.  Which is “more  relevant” in the sense that investors should expect to earn it?</t>
  </si>
  <si>
    <t xml:space="preserve">2.  Halley Enterprises’ bonds currently sell for $975.  They have a 7-year maturity, an annual coupon of $90, and a par value of $1,000.  What is their yield to maturity?  </t>
  </si>
  <si>
    <t>Years to call</t>
  </si>
  <si>
    <t xml:space="preserve">2a.  Last year a firm issued 20-year, 8% annual coupon bonds at a par value of $1,000.  Suppose that one year later the going rate drops to 6%.  What is the new price of the bonds assuming that they now have 19 years to maturity?  </t>
  </si>
  <si>
    <t xml:space="preserve">2b.  Suppose that one year after issue the going interest rate is 10% (rather than 6%).  What would the price have been? </t>
  </si>
  <si>
    <r>
      <t>2.   Hartwell Corporation bonds have a 20-year maturity, an 8% semiannual coupon, and a face value of $1,000.  The going interest rate (r</t>
    </r>
    <r>
      <rPr>
        <b/>
        <vertAlign val="subscript"/>
        <sz val="10"/>
        <rFont val="Arial"/>
        <family val="2"/>
      </rPr>
      <t>d</t>
    </r>
    <r>
      <rPr>
        <b/>
        <sz val="10"/>
        <rFont val="Arial"/>
        <family val="2"/>
      </rPr>
      <t>) is 7% based on semiannual compounding.  What is the bond's price?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</si>
</sst>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8" formatCode="&quot;$&quot;#,##0.00_);[Red]\(&quot;$&quot;#,##0.00\)"/>
    <numFmt numFmtId="43" formatCode="_(* #,##0.00_);_(* \(#,##0.00\);_(* &quot;-&quot;??_);_(@_)"/>
    <numFmt numFmtId="165" formatCode="0.0%"/>
    <numFmt numFmtId="166" formatCode="&quot;$&quot;#,##0"/>
    <numFmt numFmtId="167" formatCode="&quot;$&quot;#,##0.00"/>
  </numFmts>
  <fonts count="37" x14ac:knownFonts="1">
    <font>
      <sz val="10"/>
      <name val="Arial"/>
    </font>
    <font>
      <sz val="10"/>
      <name val="Arial"/>
    </font>
    <font>
      <sz val="8"/>
      <name val="Arial"/>
      <family val="2"/>
    </font>
    <font>
      <b/>
      <sz val="10"/>
      <name val="Arial"/>
      <family val="2"/>
    </font>
    <font>
      <b/>
      <sz val="8"/>
      <name val="Arial"/>
      <family val="2"/>
    </font>
    <font>
      <b/>
      <sz val="12"/>
      <color indexed="16"/>
      <name val="Arial"/>
      <family val="2"/>
    </font>
    <font>
      <b/>
      <sz val="12"/>
      <color indexed="18"/>
      <name val="Arial"/>
      <family val="2"/>
    </font>
    <font>
      <b/>
      <sz val="10"/>
      <color indexed="18"/>
      <name val="Arial"/>
      <family val="2"/>
    </font>
    <font>
      <b/>
      <sz val="10"/>
      <color indexed="16"/>
      <name val="Arial"/>
      <family val="2"/>
    </font>
    <font>
      <b/>
      <u/>
      <sz val="10"/>
      <color indexed="18"/>
      <name val="Arial"/>
      <family val="2"/>
    </font>
    <font>
      <b/>
      <sz val="10"/>
      <color indexed="12"/>
      <name val="Arial"/>
      <family val="2"/>
    </font>
    <font>
      <b/>
      <sz val="10"/>
      <color indexed="20"/>
      <name val="Arial"/>
      <family val="2"/>
    </font>
    <font>
      <b/>
      <sz val="10"/>
      <color indexed="10"/>
      <name val="Arial"/>
      <family val="2"/>
    </font>
    <font>
      <b/>
      <sz val="10"/>
      <color indexed="48"/>
      <name val="Arial"/>
      <family val="2"/>
    </font>
    <font>
      <b/>
      <sz val="10"/>
      <color indexed="61"/>
      <name val="Arial"/>
      <family val="2"/>
    </font>
    <font>
      <b/>
      <i/>
      <sz val="10"/>
      <name val="Arial"/>
      <family val="2"/>
    </font>
    <font>
      <b/>
      <vertAlign val="subscript"/>
      <sz val="10"/>
      <name val="Arial"/>
      <family val="2"/>
    </font>
    <font>
      <b/>
      <sz val="11"/>
      <color indexed="16"/>
      <name val="Arial"/>
      <family val="2"/>
    </font>
    <font>
      <b/>
      <sz val="10"/>
      <color indexed="58"/>
      <name val="Arial"/>
      <family val="2"/>
    </font>
    <font>
      <b/>
      <sz val="12"/>
      <name val="Arial"/>
      <family val="2"/>
    </font>
    <font>
      <b/>
      <vertAlign val="subscript"/>
      <sz val="10"/>
      <color indexed="18"/>
      <name val="Arial"/>
      <family val="2"/>
    </font>
    <font>
      <b/>
      <sz val="9"/>
      <color indexed="16"/>
      <name val="Arial"/>
      <family val="2"/>
    </font>
    <font>
      <b/>
      <sz val="13"/>
      <color indexed="16"/>
      <name val="Arial"/>
      <family val="2"/>
    </font>
    <font>
      <b/>
      <i/>
      <sz val="10"/>
      <color indexed="16"/>
      <name val="Arial"/>
      <family val="2"/>
    </font>
    <font>
      <b/>
      <sz val="10"/>
      <name val="Arial"/>
      <family val="2"/>
    </font>
    <font>
      <b/>
      <vertAlign val="subscript"/>
      <sz val="8.5"/>
      <color indexed="18"/>
      <name val="Arial"/>
      <family val="2"/>
    </font>
    <font>
      <b/>
      <u/>
      <sz val="8.5"/>
      <color indexed="18"/>
      <name val="Arial"/>
      <family val="2"/>
    </font>
    <font>
      <b/>
      <u/>
      <sz val="8.5"/>
      <name val="Arial"/>
      <family val="2"/>
    </font>
    <font>
      <b/>
      <sz val="8.5"/>
      <name val="Arial"/>
      <family val="2"/>
    </font>
    <font>
      <b/>
      <sz val="10"/>
      <color indexed="17"/>
      <name val="Arial"/>
      <family val="2"/>
    </font>
    <font>
      <b/>
      <sz val="9"/>
      <name val="Arial"/>
      <family val="2"/>
    </font>
    <font>
      <b/>
      <vertAlign val="subscript"/>
      <sz val="8.5"/>
      <name val="Arial"/>
      <family val="2"/>
    </font>
    <font>
      <b/>
      <sz val="10"/>
      <color indexed="55"/>
      <name val="Arial"/>
      <family val="2"/>
    </font>
    <font>
      <b/>
      <vertAlign val="subscript"/>
      <sz val="12"/>
      <color indexed="18"/>
      <name val="Arial"/>
      <family val="2"/>
    </font>
    <font>
      <b/>
      <vertAlign val="subscript"/>
      <sz val="12"/>
      <name val="Arial"/>
      <family val="2"/>
    </font>
    <font>
      <b/>
      <sz val="10"/>
      <color indexed="18"/>
      <name val="Calibri"/>
      <family val="2"/>
    </font>
    <font>
      <b/>
      <sz val="10"/>
      <color rgb="FFFF0000"/>
      <name val="Arial"/>
      <family val="2"/>
    </font>
  </fonts>
  <fills count="6">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13"/>
        <bgColor indexed="64"/>
      </patternFill>
    </fill>
    <fill>
      <patternFill patternType="solid">
        <fgColor indexed="4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3">
    <xf numFmtId="0" fontId="0" fillId="0" borderId="0" xfId="0"/>
    <xf numFmtId="0" fontId="3" fillId="0" borderId="0" xfId="0" applyFont="1"/>
    <xf numFmtId="0" fontId="6" fillId="0" borderId="0" xfId="0" applyFont="1"/>
    <xf numFmtId="0" fontId="10" fillId="0" borderId="0" xfId="0" applyFont="1"/>
    <xf numFmtId="0" fontId="10" fillId="0" borderId="0" xfId="0" applyFont="1" applyAlignment="1">
      <alignment horizontal="right"/>
    </xf>
    <xf numFmtId="9" fontId="10" fillId="0" borderId="0" xfId="2" applyFont="1" applyAlignment="1">
      <alignment horizontal="right"/>
    </xf>
    <xf numFmtId="166" fontId="10" fillId="0" borderId="0" xfId="0" applyNumberFormat="1" applyFont="1" applyAlignment="1">
      <alignment horizontal="right"/>
    </xf>
    <xf numFmtId="0" fontId="3" fillId="0" borderId="0" xfId="0" applyFont="1" applyFill="1"/>
    <xf numFmtId="8" fontId="3" fillId="2" borderId="1" xfId="0" applyNumberFormat="1" applyFont="1" applyFill="1" applyBorder="1"/>
    <xf numFmtId="0" fontId="3" fillId="0" borderId="0" xfId="0" applyFont="1" applyAlignment="1">
      <alignment horizontal="center"/>
    </xf>
    <xf numFmtId="167" fontId="10" fillId="0" borderId="0" xfId="0" applyNumberFormat="1" applyFont="1" applyAlignment="1">
      <alignment horizontal="right"/>
    </xf>
    <xf numFmtId="10" fontId="3" fillId="2" borderId="2" xfId="0" applyNumberFormat="1" applyFont="1" applyFill="1" applyBorder="1" applyAlignment="1">
      <alignment horizontal="center"/>
    </xf>
    <xf numFmtId="9" fontId="10" fillId="0" borderId="0" xfId="2" applyFont="1"/>
    <xf numFmtId="0" fontId="22" fillId="0" borderId="0" xfId="0" applyFont="1"/>
    <xf numFmtId="0" fontId="23" fillId="0" borderId="0" xfId="0" applyFont="1"/>
    <xf numFmtId="9" fontId="10" fillId="0" borderId="0" xfId="0" applyNumberFormat="1" applyFont="1" applyAlignment="1">
      <alignment horizontal="right"/>
    </xf>
    <xf numFmtId="10" fontId="10" fillId="0" borderId="0" xfId="2" applyNumberFormat="1" applyFont="1" applyAlignment="1">
      <alignment horizontal="right"/>
    </xf>
    <xf numFmtId="0" fontId="7" fillId="0" borderId="0" xfId="0" applyFont="1" applyAlignment="1">
      <alignment horizontal="left" vertical="center" wrapText="1"/>
    </xf>
    <xf numFmtId="0" fontId="3" fillId="0" borderId="0" xfId="0" applyFont="1" applyAlignment="1">
      <alignment vertical="center"/>
    </xf>
    <xf numFmtId="14" fontId="3" fillId="0" borderId="0" xfId="0" quotePrefix="1" applyNumberFormat="1" applyFont="1" applyAlignment="1">
      <alignment horizontal="right" vertical="center"/>
    </xf>
    <xf numFmtId="0" fontId="6" fillId="0" borderId="0" xfId="0" applyFont="1" applyAlignment="1">
      <alignment vertical="center"/>
    </xf>
    <xf numFmtId="0" fontId="3" fillId="0" borderId="0" xfId="0" quotePrefix="1" applyFont="1" applyAlignment="1">
      <alignment horizontal="left" vertical="center"/>
    </xf>
    <xf numFmtId="0" fontId="7" fillId="0" borderId="0" xfId="0" applyFont="1" applyAlignment="1">
      <alignment vertical="center"/>
    </xf>
    <xf numFmtId="0" fontId="17" fillId="0" borderId="0" xfId="0" applyFont="1" applyAlignment="1">
      <alignment vertical="center"/>
    </xf>
    <xf numFmtId="0" fontId="10" fillId="0" borderId="0" xfId="0" applyFont="1" applyAlignment="1">
      <alignment vertical="center"/>
    </xf>
    <xf numFmtId="0" fontId="10" fillId="0" borderId="0" xfId="0" applyFont="1" applyAlignment="1">
      <alignment horizontal="right" vertical="center"/>
    </xf>
    <xf numFmtId="9" fontId="10" fillId="0" borderId="0" xfId="2" applyFont="1" applyAlignment="1">
      <alignment horizontal="right" vertical="center"/>
    </xf>
    <xf numFmtId="166" fontId="10" fillId="0" borderId="0" xfId="0" applyNumberFormat="1" applyFont="1" applyAlignment="1">
      <alignment horizontal="right" vertical="center"/>
    </xf>
    <xf numFmtId="0" fontId="3" fillId="0" borderId="0" xfId="0" applyFont="1" applyFill="1" applyAlignment="1">
      <alignment vertical="center"/>
    </xf>
    <xf numFmtId="8" fontId="3" fillId="0" borderId="0" xfId="0" applyNumberFormat="1" applyFont="1" applyFill="1" applyBorder="1" applyAlignment="1">
      <alignment vertical="center"/>
    </xf>
    <xf numFmtId="8" fontId="3" fillId="2" borderId="1" xfId="0" applyNumberFormat="1" applyFont="1" applyFill="1" applyBorder="1" applyAlignment="1">
      <alignment vertical="center"/>
    </xf>
    <xf numFmtId="0" fontId="3" fillId="0" borderId="0" xfId="0" applyFont="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9" fontId="3" fillId="0" borderId="0" xfId="0" applyNumberFormat="1" applyFont="1" applyAlignment="1">
      <alignmen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9" fontId="18" fillId="3" borderId="6" xfId="2" applyFont="1" applyFill="1" applyBorder="1" applyAlignment="1">
      <alignment horizontal="center" vertical="center"/>
    </xf>
    <xf numFmtId="167" fontId="3" fillId="3" borderId="7" xfId="0" applyNumberFormat="1" applyFont="1" applyFill="1" applyBorder="1" applyAlignment="1">
      <alignment horizontal="center" vertical="center"/>
    </xf>
    <xf numFmtId="9" fontId="18" fillId="3" borderId="5" xfId="2" applyFont="1" applyFill="1" applyBorder="1" applyAlignment="1">
      <alignment horizontal="center" vertical="center"/>
    </xf>
    <xf numFmtId="167" fontId="3" fillId="3" borderId="8" xfId="0" applyNumberFormat="1" applyFont="1" applyFill="1" applyBorder="1" applyAlignment="1">
      <alignment horizontal="center" vertical="center"/>
    </xf>
    <xf numFmtId="6" fontId="12" fillId="0" borderId="0" xfId="0" applyNumberFormat="1" applyFont="1" applyAlignment="1">
      <alignment horizontal="center" vertical="center"/>
    </xf>
    <xf numFmtId="0" fontId="8" fillId="0" borderId="0" xfId="0" applyFont="1" applyAlignment="1">
      <alignment vertical="center"/>
    </xf>
    <xf numFmtId="0" fontId="3" fillId="0" borderId="0" xfId="0" applyFont="1" applyAlignment="1">
      <alignment horizontal="center" vertical="center"/>
    </xf>
    <xf numFmtId="167" fontId="10" fillId="0" borderId="0" xfId="0" applyNumberFormat="1" applyFont="1" applyAlignment="1">
      <alignment horizontal="right" vertical="center"/>
    </xf>
    <xf numFmtId="10" fontId="3" fillId="2" borderId="2" xfId="0" applyNumberFormat="1" applyFont="1" applyFill="1" applyBorder="1" applyAlignment="1">
      <alignment horizontal="center" vertical="center"/>
    </xf>
    <xf numFmtId="167" fontId="10" fillId="0" borderId="0" xfId="2" applyNumberFormat="1" applyFont="1" applyAlignment="1">
      <alignment horizontal="right" vertical="center"/>
    </xf>
    <xf numFmtId="10" fontId="3" fillId="2" borderId="2" xfId="2" applyNumberFormat="1" applyFont="1" applyFill="1" applyBorder="1" applyAlignment="1">
      <alignment horizontal="center" vertical="center"/>
    </xf>
    <xf numFmtId="0" fontId="7" fillId="0" borderId="0" xfId="0" applyFont="1" applyAlignment="1">
      <alignment horizontal="left" vertical="center"/>
    </xf>
    <xf numFmtId="9" fontId="10" fillId="0" borderId="0" xfId="0" applyNumberFormat="1" applyFont="1" applyAlignment="1">
      <alignment vertical="center"/>
    </xf>
    <xf numFmtId="166" fontId="10" fillId="0" borderId="0" xfId="0" applyNumberFormat="1" applyFont="1" applyAlignment="1">
      <alignment vertical="center"/>
    </xf>
    <xf numFmtId="0" fontId="3" fillId="0" borderId="9" xfId="0" applyFont="1" applyBorder="1" applyAlignment="1">
      <alignment horizontal="left" vertical="center"/>
    </xf>
    <xf numFmtId="0" fontId="3" fillId="0" borderId="10" xfId="0" applyFont="1" applyBorder="1" applyAlignment="1">
      <alignment vertical="center"/>
    </xf>
    <xf numFmtId="0" fontId="7" fillId="0" borderId="11" xfId="0" applyFont="1" applyBorder="1" applyAlignment="1">
      <alignment vertical="center"/>
    </xf>
    <xf numFmtId="0" fontId="7" fillId="0" borderId="11" xfId="0" applyFont="1" applyBorder="1" applyAlignment="1">
      <alignment horizontal="right" vertical="center"/>
    </xf>
    <xf numFmtId="9" fontId="7" fillId="0" borderId="12" xfId="0" applyNumberFormat="1" applyFont="1" applyBorder="1" applyAlignment="1">
      <alignment horizontal="center" vertical="center"/>
    </xf>
    <xf numFmtId="0" fontId="3" fillId="0" borderId="1"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3" fillId="0" borderId="14" xfId="0" applyFont="1" applyBorder="1" applyAlignment="1">
      <alignment horizontal="center" vertical="center"/>
    </xf>
    <xf numFmtId="165" fontId="7" fillId="0" borderId="0" xfId="2" applyNumberFormat="1" applyFont="1" applyBorder="1" applyAlignment="1">
      <alignment horizontal="center" vertical="center"/>
    </xf>
    <xf numFmtId="165" fontId="7" fillId="0" borderId="0" xfId="0" applyNumberFormat="1" applyFont="1" applyBorder="1" applyAlignment="1">
      <alignment horizontal="center" vertical="center"/>
    </xf>
    <xf numFmtId="0" fontId="3" fillId="0" borderId="15" xfId="0" applyFont="1" applyBorder="1" applyAlignment="1">
      <alignment horizontal="center" vertical="center"/>
    </xf>
    <xf numFmtId="0" fontId="3" fillId="0" borderId="0" xfId="0" applyFont="1" applyBorder="1" applyAlignment="1">
      <alignment vertical="center"/>
    </xf>
    <xf numFmtId="0" fontId="3" fillId="0" borderId="0" xfId="0" applyFont="1" applyFill="1" applyBorder="1" applyAlignment="1">
      <alignment vertical="center"/>
    </xf>
    <xf numFmtId="167" fontId="13" fillId="0" borderId="0" xfId="0" applyNumberFormat="1" applyFont="1" applyAlignment="1">
      <alignment horizontal="right" vertical="center"/>
    </xf>
    <xf numFmtId="9" fontId="10" fillId="0" borderId="0" xfId="2" applyNumberFormat="1" applyFont="1" applyAlignment="1">
      <alignment vertical="center"/>
    </xf>
    <xf numFmtId="8" fontId="3" fillId="2" borderId="2" xfId="2" applyNumberFormat="1" applyFont="1" applyFill="1" applyBorder="1" applyAlignment="1">
      <alignment vertical="center"/>
    </xf>
    <xf numFmtId="8" fontId="10" fillId="0" borderId="0" xfId="2" applyNumberFormat="1" applyFont="1" applyAlignment="1">
      <alignment vertical="center"/>
    </xf>
    <xf numFmtId="1" fontId="11" fillId="0" borderId="11" xfId="1" applyNumberFormat="1" applyFont="1" applyBorder="1" applyAlignment="1">
      <alignment horizontal="center" vertical="center"/>
    </xf>
    <xf numFmtId="1" fontId="11" fillId="0" borderId="12" xfId="1" applyNumberFormat="1" applyFont="1" applyBorder="1" applyAlignment="1">
      <alignment horizontal="center" vertical="center"/>
    </xf>
    <xf numFmtId="9" fontId="11" fillId="0" borderId="9" xfId="2" applyFont="1" applyBorder="1" applyAlignment="1">
      <alignment horizontal="center" vertical="center"/>
    </xf>
    <xf numFmtId="167" fontId="3" fillId="0" borderId="9" xfId="0" applyNumberFormat="1" applyFont="1" applyBorder="1" applyAlignment="1">
      <alignment vertical="center"/>
    </xf>
    <xf numFmtId="167" fontId="3" fillId="0" borderId="16" xfId="0" applyNumberFormat="1" applyFont="1" applyBorder="1" applyAlignment="1">
      <alignment vertical="center"/>
    </xf>
    <xf numFmtId="167" fontId="3" fillId="0" borderId="17" xfId="0" applyNumberFormat="1" applyFont="1" applyBorder="1" applyAlignment="1">
      <alignment vertical="center"/>
    </xf>
    <xf numFmtId="9" fontId="11" fillId="0" borderId="10" xfId="0" applyNumberFormat="1" applyFont="1" applyBorder="1" applyAlignment="1">
      <alignment horizontal="center" vertical="center"/>
    </xf>
    <xf numFmtId="167" fontId="3" fillId="0" borderId="10" xfId="0" applyNumberFormat="1" applyFont="1" applyBorder="1" applyAlignment="1">
      <alignment vertical="center"/>
    </xf>
    <xf numFmtId="167" fontId="3" fillId="0" borderId="0" xfId="0" applyNumberFormat="1" applyFont="1" applyBorder="1" applyAlignment="1">
      <alignment vertical="center"/>
    </xf>
    <xf numFmtId="167" fontId="3" fillId="0" borderId="18" xfId="0" applyNumberFormat="1" applyFont="1" applyBorder="1" applyAlignment="1">
      <alignment vertical="center"/>
    </xf>
    <xf numFmtId="9" fontId="11" fillId="0" borderId="10" xfId="2" applyNumberFormat="1" applyFont="1" applyBorder="1" applyAlignment="1">
      <alignment horizontal="center" vertical="center"/>
    </xf>
    <xf numFmtId="9" fontId="11" fillId="0" borderId="19" xfId="2" applyNumberFormat="1" applyFont="1" applyBorder="1" applyAlignment="1">
      <alignment horizontal="center" vertical="center"/>
    </xf>
    <xf numFmtId="167" fontId="3" fillId="0" borderId="19" xfId="0" applyNumberFormat="1" applyFont="1" applyBorder="1" applyAlignment="1">
      <alignment vertical="center"/>
    </xf>
    <xf numFmtId="167" fontId="3" fillId="0" borderId="20" xfId="0" applyNumberFormat="1" applyFont="1" applyBorder="1" applyAlignment="1">
      <alignment vertical="center"/>
    </xf>
    <xf numFmtId="167" fontId="3" fillId="0" borderId="21" xfId="0" applyNumberFormat="1" applyFont="1" applyBorder="1" applyAlignment="1">
      <alignment vertical="center"/>
    </xf>
    <xf numFmtId="9" fontId="11" fillId="0" borderId="0" xfId="2" applyNumberFormat="1" applyFont="1" applyBorder="1" applyAlignment="1">
      <alignment vertical="center"/>
    </xf>
    <xf numFmtId="8" fontId="14" fillId="0" borderId="0" xfId="0" applyNumberFormat="1" applyFont="1" applyBorder="1" applyAlignment="1">
      <alignment vertical="center"/>
    </xf>
    <xf numFmtId="9" fontId="13" fillId="0" borderId="0" xfId="2" applyFont="1" applyBorder="1" applyAlignment="1">
      <alignment vertical="center"/>
    </xf>
    <xf numFmtId="0" fontId="8" fillId="0" borderId="0" xfId="0" applyFont="1" applyAlignment="1">
      <alignment horizontal="left" vertical="center" indent="1"/>
    </xf>
    <xf numFmtId="0" fontId="3" fillId="3" borderId="22" xfId="0" applyFont="1" applyFill="1" applyBorder="1" applyAlignment="1">
      <alignment horizontal="center" vertical="center"/>
    </xf>
    <xf numFmtId="0" fontId="3" fillId="3" borderId="23" xfId="0" applyFont="1" applyFill="1" applyBorder="1" applyAlignment="1">
      <alignment horizontal="center" vertical="center"/>
    </xf>
    <xf numFmtId="49" fontId="3" fillId="3" borderId="8" xfId="0" applyNumberFormat="1" applyFont="1" applyFill="1" applyBorder="1" applyAlignment="1">
      <alignment horizontal="center" vertical="center"/>
    </xf>
    <xf numFmtId="167" fontId="3" fillId="4" borderId="7" xfId="0" applyNumberFormat="1" applyFont="1" applyFill="1" applyBorder="1" applyAlignment="1">
      <alignment horizontal="center" vertical="center"/>
    </xf>
    <xf numFmtId="10" fontId="3" fillId="0" borderId="0" xfId="0" applyNumberFormat="1" applyFont="1" applyAlignment="1">
      <alignment horizontal="center" vertical="center"/>
    </xf>
    <xf numFmtId="0" fontId="3" fillId="2" borderId="24" xfId="0" applyFont="1" applyFill="1" applyBorder="1" applyAlignment="1">
      <alignment horizontal="left" vertical="center"/>
    </xf>
    <xf numFmtId="0" fontId="3" fillId="2" borderId="25" xfId="0" applyFont="1" applyFill="1" applyBorder="1"/>
    <xf numFmtId="0" fontId="8" fillId="0" borderId="11" xfId="0" applyFont="1" applyBorder="1" applyAlignment="1">
      <alignment vertical="center"/>
    </xf>
    <xf numFmtId="0" fontId="8" fillId="0" borderId="12" xfId="0" applyFont="1" applyBorder="1" applyAlignment="1">
      <alignment horizontal="right" vertical="center"/>
    </xf>
    <xf numFmtId="9" fontId="8" fillId="0" borderId="13" xfId="0" applyNumberFormat="1"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165" fontId="8" fillId="0" borderId="0" xfId="2" applyNumberFormat="1" applyFont="1" applyBorder="1" applyAlignment="1">
      <alignment horizontal="center" vertical="center"/>
    </xf>
    <xf numFmtId="0" fontId="29" fillId="0" borderId="12" xfId="0" applyFont="1" applyBorder="1" applyAlignment="1">
      <alignment vertical="center"/>
    </xf>
    <xf numFmtId="0" fontId="29" fillId="0" borderId="12" xfId="0" applyFont="1" applyBorder="1" applyAlignment="1">
      <alignment horizontal="right" vertical="center"/>
    </xf>
    <xf numFmtId="9" fontId="29" fillId="0" borderId="13" xfId="0" applyNumberFormat="1" applyFont="1" applyBorder="1" applyAlignment="1">
      <alignment horizontal="center" vertical="center"/>
    </xf>
    <xf numFmtId="0" fontId="29" fillId="0" borderId="0" xfId="0" applyFont="1" applyBorder="1" applyAlignment="1">
      <alignment horizontal="center" vertical="center"/>
    </xf>
    <xf numFmtId="0" fontId="29" fillId="0" borderId="18" xfId="0" applyFont="1" applyBorder="1" applyAlignment="1">
      <alignment horizontal="center" vertical="center"/>
    </xf>
    <xf numFmtId="165" fontId="29" fillId="0" borderId="0" xfId="2" applyNumberFormat="1" applyFont="1" applyBorder="1" applyAlignment="1">
      <alignment horizontal="center" vertical="center"/>
    </xf>
    <xf numFmtId="0" fontId="3" fillId="0" borderId="0" xfId="0" applyFont="1" applyAlignment="1"/>
    <xf numFmtId="167" fontId="8" fillId="0" borderId="0" xfId="0" quotePrefix="1" applyNumberFormat="1" applyFont="1"/>
    <xf numFmtId="167" fontId="8" fillId="0" borderId="0" xfId="0" quotePrefix="1" applyNumberFormat="1" applyFont="1" applyAlignment="1">
      <alignment horizontal="left" indent="1"/>
    </xf>
    <xf numFmtId="167" fontId="7" fillId="0" borderId="10" xfId="0" applyNumberFormat="1" applyFont="1" applyBorder="1" applyAlignment="1">
      <alignment horizontal="center" vertical="center"/>
    </xf>
    <xf numFmtId="167" fontId="8" fillId="0" borderId="10" xfId="0" applyNumberFormat="1" applyFont="1" applyBorder="1" applyAlignment="1">
      <alignment horizontal="center" vertical="center"/>
    </xf>
    <xf numFmtId="165" fontId="8" fillId="0" borderId="0" xfId="0" applyNumberFormat="1" applyFont="1" applyBorder="1" applyAlignment="1">
      <alignment horizontal="center" vertical="center"/>
    </xf>
    <xf numFmtId="167" fontId="29" fillId="0" borderId="10" xfId="0" applyNumberFormat="1" applyFont="1" applyBorder="1" applyAlignment="1">
      <alignment horizontal="center" vertical="center"/>
    </xf>
    <xf numFmtId="165" fontId="29" fillId="0" borderId="0" xfId="0" applyNumberFormat="1" applyFont="1" applyBorder="1" applyAlignment="1">
      <alignment horizontal="center" vertical="center"/>
    </xf>
    <xf numFmtId="0" fontId="3" fillId="0" borderId="20" xfId="0" applyFont="1" applyBorder="1" applyAlignment="1">
      <alignment vertical="center" wrapText="1"/>
    </xf>
    <xf numFmtId="0" fontId="0" fillId="0" borderId="20" xfId="0" applyBorder="1" applyAlignment="1">
      <alignment vertical="center" wrapText="1"/>
    </xf>
    <xf numFmtId="0" fontId="17"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3" fillId="0" borderId="0" xfId="0" applyFont="1" applyFill="1" applyAlignment="1">
      <alignment horizontal="left" vertical="center"/>
    </xf>
    <xf numFmtId="0" fontId="10" fillId="0" borderId="0" xfId="0" applyFont="1" applyFill="1" applyAlignment="1">
      <alignment horizontal="right" vertical="center"/>
    </xf>
    <xf numFmtId="9" fontId="10" fillId="0" borderId="0" xfId="2" applyFont="1" applyFill="1" applyAlignment="1">
      <alignment horizontal="right" vertical="center"/>
    </xf>
    <xf numFmtId="167" fontId="10" fillId="0" borderId="0" xfId="0" applyNumberFormat="1" applyFont="1" applyFill="1" applyAlignment="1">
      <alignment horizontal="right" vertical="center"/>
    </xf>
    <xf numFmtId="165" fontId="10" fillId="0" borderId="0" xfId="2" applyNumberFormat="1" applyFont="1" applyFill="1" applyAlignment="1">
      <alignment horizontal="right" vertical="center"/>
    </xf>
    <xf numFmtId="0" fontId="3" fillId="2" borderId="25" xfId="0" applyFont="1" applyFill="1" applyBorder="1" applyAlignment="1">
      <alignment vertical="center"/>
    </xf>
    <xf numFmtId="8" fontId="3" fillId="2" borderId="25" xfId="0" quotePrefix="1" applyNumberFormat="1" applyFont="1" applyFill="1" applyBorder="1" applyAlignment="1">
      <alignment horizontal="center" vertical="center"/>
    </xf>
    <xf numFmtId="0" fontId="3" fillId="2" borderId="26" xfId="0" applyFont="1" applyFill="1" applyBorder="1" applyAlignment="1">
      <alignment vertical="center"/>
    </xf>
    <xf numFmtId="0" fontId="30" fillId="0" borderId="0" xfId="0" applyFont="1" applyFill="1" applyAlignment="1">
      <alignment horizontal="left" vertical="center"/>
    </xf>
    <xf numFmtId="1" fontId="11" fillId="0" borderId="0" xfId="1" applyNumberFormat="1" applyFont="1" applyBorder="1" applyAlignment="1">
      <alignment horizontal="center" vertical="center"/>
    </xf>
    <xf numFmtId="1" fontId="11" fillId="0" borderId="0" xfId="0" applyNumberFormat="1" applyFont="1" applyBorder="1" applyAlignment="1">
      <alignment horizontal="center" vertical="center"/>
    </xf>
    <xf numFmtId="167" fontId="11" fillId="0" borderId="0" xfId="0" applyNumberFormat="1" applyFont="1" applyBorder="1" applyAlignment="1">
      <alignment vertical="center"/>
    </xf>
    <xf numFmtId="0" fontId="11" fillId="0" borderId="0" xfId="0" applyFont="1" applyBorder="1" applyAlignment="1">
      <alignment vertical="center"/>
    </xf>
    <xf numFmtId="167" fontId="32" fillId="0" borderId="19" xfId="0" applyNumberFormat="1" applyFont="1" applyBorder="1" applyAlignment="1">
      <alignment horizontal="center" vertical="center"/>
    </xf>
    <xf numFmtId="1" fontId="11" fillId="0" borderId="13" xfId="1" applyNumberFormat="1" applyFont="1" applyBorder="1" applyAlignment="1">
      <alignment horizontal="center" vertical="center"/>
    </xf>
    <xf numFmtId="0" fontId="0" fillId="0" borderId="0" xfId="0" applyAlignment="1">
      <alignment vertical="center"/>
    </xf>
    <xf numFmtId="0" fontId="15" fillId="0" borderId="0" xfId="0" applyFont="1" applyAlignment="1">
      <alignment vertical="center"/>
    </xf>
    <xf numFmtId="9" fontId="10" fillId="0" borderId="0" xfId="2" applyFont="1" applyAlignment="1">
      <alignment vertical="center"/>
    </xf>
    <xf numFmtId="167" fontId="3" fillId="5" borderId="1" xfId="0" quotePrefix="1" applyNumberFormat="1" applyFont="1" applyFill="1" applyBorder="1" applyAlignment="1">
      <alignment vertical="center"/>
    </xf>
    <xf numFmtId="0" fontId="3" fillId="5" borderId="13" xfId="0" applyFont="1" applyFill="1" applyBorder="1" applyAlignment="1">
      <alignment vertical="center"/>
    </xf>
    <xf numFmtId="0" fontId="3" fillId="0" borderId="20" xfId="0" applyFont="1" applyBorder="1" applyAlignment="1">
      <alignment vertical="center"/>
    </xf>
    <xf numFmtId="167" fontId="3" fillId="0" borderId="0" xfId="0" applyNumberFormat="1" applyFont="1" applyAlignment="1">
      <alignment vertical="center"/>
    </xf>
    <xf numFmtId="0" fontId="3" fillId="2" borderId="24" xfId="0" applyFont="1" applyFill="1" applyBorder="1" applyAlignment="1">
      <alignment vertical="center"/>
    </xf>
    <xf numFmtId="10" fontId="3" fillId="0" borderId="0" xfId="0" applyNumberFormat="1" applyFont="1" applyAlignment="1">
      <alignment vertical="center"/>
    </xf>
    <xf numFmtId="0" fontId="3" fillId="0" borderId="0" xfId="0" applyFont="1" applyBorder="1" applyAlignment="1">
      <alignment horizontal="left" vertical="center" wrapText="1"/>
    </xf>
    <xf numFmtId="0" fontId="0" fillId="0" borderId="0" xfId="0" applyAlignment="1">
      <alignment vertical="center" wrapText="1"/>
    </xf>
    <xf numFmtId="0" fontId="3"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8" fillId="0" borderId="0" xfId="0" applyFont="1" applyAlignment="1">
      <alignment horizontal="left" vertical="center" wrapText="1"/>
    </xf>
    <xf numFmtId="0" fontId="0" fillId="0" borderId="0" xfId="0" applyAlignment="1">
      <alignment horizontal="left" vertical="center" wrapText="1"/>
    </xf>
    <xf numFmtId="0" fontId="7" fillId="0" borderId="0" xfId="0" applyFont="1" applyFill="1" applyAlignment="1">
      <alignment horizontal="left" vertical="center" wrapText="1"/>
    </xf>
    <xf numFmtId="0" fontId="26" fillId="0" borderId="0" xfId="0" applyFont="1" applyAlignment="1">
      <alignment horizontal="left" vertical="center" wrapText="1"/>
    </xf>
    <xf numFmtId="22" fontId="4" fillId="0" borderId="0" xfId="0" applyNumberFormat="1" applyFont="1" applyAlignment="1">
      <alignment horizontal="center" vertical="center"/>
    </xf>
    <xf numFmtId="0" fontId="5" fillId="0" borderId="0" xfId="0" applyFont="1" applyAlignment="1">
      <alignment horizontal="center" vertical="center"/>
    </xf>
    <xf numFmtId="8" fontId="3" fillId="0" borderId="0" xfId="0" applyNumberFormat="1" applyFont="1" applyAlignment="1">
      <alignment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167" fontId="11" fillId="0" borderId="11" xfId="0" applyNumberFormat="1" applyFont="1" applyBorder="1" applyAlignment="1">
      <alignment horizontal="center" vertical="center"/>
    </xf>
    <xf numFmtId="167" fontId="11" fillId="0" borderId="12" xfId="0" applyNumberFormat="1" applyFont="1" applyBorder="1" applyAlignment="1">
      <alignment horizontal="center" vertical="center"/>
    </xf>
    <xf numFmtId="167" fontId="11" fillId="0" borderId="13" xfId="0" applyNumberFormat="1"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9" fillId="0" borderId="13" xfId="0" applyFont="1" applyBorder="1" applyAlignment="1">
      <alignment horizontal="center" vertical="center"/>
    </xf>
    <xf numFmtId="0" fontId="27" fillId="0" borderId="0" xfId="0" applyFont="1" applyAlignment="1">
      <alignment horizontal="left" vertical="center" wrapText="1"/>
    </xf>
    <xf numFmtId="0" fontId="3" fillId="0" borderId="0" xfId="0" quotePrefix="1" applyFont="1" applyAlignment="1">
      <alignment horizontal="center" vertical="center" wrapText="1"/>
    </xf>
    <xf numFmtId="0" fontId="3" fillId="0" borderId="0" xfId="0" applyFont="1" applyAlignment="1">
      <alignment horizontal="left" wrapText="1"/>
    </xf>
    <xf numFmtId="10" fontId="36" fillId="2" borderId="26" xfId="0"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Interest Rate Sensitivity</a:t>
            </a:r>
          </a:p>
        </c:rich>
      </c:tx>
      <c:layout>
        <c:manualLayout>
          <c:xMode val="edge"/>
          <c:yMode val="edge"/>
          <c:x val="0.31168899342127687"/>
          <c:y val="4.2016806722689079E-2"/>
        </c:manualLayout>
      </c:layout>
      <c:overlay val="0"/>
      <c:spPr>
        <a:noFill/>
        <a:ln w="25400">
          <a:noFill/>
        </a:ln>
      </c:spPr>
    </c:title>
    <c:autoTitleDeleted val="0"/>
    <c:plotArea>
      <c:layout>
        <c:manualLayout>
          <c:layoutTarget val="inner"/>
          <c:xMode val="edge"/>
          <c:yMode val="edge"/>
          <c:x val="0.14069293808538388"/>
          <c:y val="0.18907601816081721"/>
          <c:w val="0.79870298697702535"/>
          <c:h val="0.62605170457692805"/>
        </c:manualLayout>
      </c:layout>
      <c:scatterChart>
        <c:scatterStyle val="smoothMarker"/>
        <c:varyColors val="0"/>
        <c:ser>
          <c:idx val="0"/>
          <c:order val="0"/>
          <c:spPr>
            <a:ln w="25400">
              <a:solidFill>
                <a:srgbClr val="0000FF"/>
              </a:solidFill>
              <a:prstDash val="solid"/>
            </a:ln>
          </c:spPr>
          <c:marker>
            <c:symbol val="diamond"/>
            <c:size val="7"/>
            <c:spPr>
              <a:solidFill>
                <a:srgbClr val="0000FF"/>
              </a:solidFill>
              <a:ln>
                <a:solidFill>
                  <a:srgbClr val="0000FF"/>
                </a:solidFill>
                <a:prstDash val="solid"/>
              </a:ln>
            </c:spPr>
          </c:marker>
          <c:xVal>
            <c:numRef>
              <c:f>'07 Chapter model'!$A$55:$A$59</c:f>
              <c:numCache>
                <c:formatCode>0%</c:formatCode>
                <c:ptCount val="5"/>
                <c:pt idx="0">
                  <c:v>0</c:v>
                </c:pt>
                <c:pt idx="1">
                  <c:v>0.05</c:v>
                </c:pt>
                <c:pt idx="2">
                  <c:v>0.1</c:v>
                </c:pt>
                <c:pt idx="3">
                  <c:v>0.15</c:v>
                </c:pt>
                <c:pt idx="4">
                  <c:v>0.2</c:v>
                </c:pt>
              </c:numCache>
            </c:numRef>
          </c:xVal>
          <c:yVal>
            <c:numRef>
              <c:f>'07 Chapter model'!$B$55:$B$59</c:f>
              <c:numCache>
                <c:formatCode>"$"#,##0.00</c:formatCode>
                <c:ptCount val="5"/>
                <c:pt idx="0">
                  <c:v>2500</c:v>
                </c:pt>
                <c:pt idx="1">
                  <c:v>1518.9829019090298</c:v>
                </c:pt>
                <c:pt idx="2">
                  <c:v>1000.0000000000001</c:v>
                </c:pt>
                <c:pt idx="3">
                  <c:v>707.63149506844559</c:v>
                </c:pt>
                <c:pt idx="4">
                  <c:v>532.45273575943725</c:v>
                </c:pt>
              </c:numCache>
            </c:numRef>
          </c:yVal>
          <c:smooth val="1"/>
          <c:extLst>
            <c:ext xmlns:c16="http://schemas.microsoft.com/office/drawing/2014/chart" uri="{C3380CC4-5D6E-409C-BE32-E72D297353CC}">
              <c16:uniqueId val="{00000000-B341-46D3-B76F-885E90D0BA6F}"/>
            </c:ext>
          </c:extLst>
        </c:ser>
        <c:dLbls>
          <c:showLegendKey val="0"/>
          <c:showVal val="0"/>
          <c:showCatName val="0"/>
          <c:showSerName val="0"/>
          <c:showPercent val="0"/>
          <c:showBubbleSize val="0"/>
        </c:dLbls>
        <c:axId val="980115792"/>
        <c:axId val="1"/>
      </c:scatterChart>
      <c:valAx>
        <c:axId val="980115792"/>
        <c:scaling>
          <c:orientation val="minMax"/>
          <c:max val="0.2"/>
        </c:scaling>
        <c:delete val="0"/>
        <c:axPos val="b"/>
        <c:numFmt formatCode="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majorGridlines>
          <c:spPr>
            <a:ln w="3175">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980115792"/>
        <c:crosses val="autoZero"/>
        <c:crossBetween val="midCat"/>
        <c:majorUnit val="1000"/>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50"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Times New Roman"/>
                <a:ea typeface="Times New Roman"/>
                <a:cs typeface="Times New Roman"/>
              </a:defRPr>
            </a:pPr>
            <a:r>
              <a:rPr lang="en-US"/>
              <a:t>Price of Bond Over Time</a:t>
            </a:r>
          </a:p>
        </c:rich>
      </c:tx>
      <c:layout>
        <c:manualLayout>
          <c:xMode val="edge"/>
          <c:yMode val="edge"/>
          <c:x val="0.28894472361809043"/>
          <c:y val="3.6363636363636362E-2"/>
        </c:manualLayout>
      </c:layout>
      <c:overlay val="0"/>
      <c:spPr>
        <a:noFill/>
        <a:ln w="25400">
          <a:noFill/>
        </a:ln>
      </c:spPr>
    </c:title>
    <c:autoTitleDeleted val="0"/>
    <c:plotArea>
      <c:layout>
        <c:manualLayout>
          <c:layoutTarget val="inner"/>
          <c:xMode val="edge"/>
          <c:yMode val="edge"/>
          <c:x val="0.16080402010050251"/>
          <c:y val="0.18545454545454546"/>
          <c:w val="0.7839195979899497"/>
          <c:h val="0.65454545454545454"/>
        </c:manualLayout>
      </c:layout>
      <c:scatterChart>
        <c:scatterStyle val="smoothMarker"/>
        <c:varyColors val="0"/>
        <c:ser>
          <c:idx val="0"/>
          <c:order val="0"/>
          <c:tx>
            <c:v>Rate Drops to 5%</c:v>
          </c:tx>
          <c:spPr>
            <a:ln w="12700">
              <a:solidFill>
                <a:srgbClr val="000080"/>
              </a:solidFill>
              <a:prstDash val="solid"/>
            </a:ln>
          </c:spPr>
          <c:marker>
            <c:symbol val="diamond"/>
            <c:size val="5"/>
            <c:spPr>
              <a:solidFill>
                <a:srgbClr val="000080"/>
              </a:solidFill>
              <a:ln>
                <a:solidFill>
                  <a:srgbClr val="000080"/>
                </a:solidFill>
                <a:prstDash val="solid"/>
              </a:ln>
            </c:spPr>
          </c:marker>
          <c:xVal>
            <c:numRef>
              <c:f>'07 Chapter model'!$A$158:$A$173</c:f>
              <c:numCache>
                <c:formatCode>General</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xVal>
          <c:yVal>
            <c:numRef>
              <c:f>'07 Chapter model'!$B$158:$B$173</c:f>
              <c:numCache>
                <c:formatCode>"$"#,##0.00</c:formatCode>
                <c:ptCount val="16"/>
                <c:pt idx="0">
                  <c:v>771.81761481074909</c:v>
                </c:pt>
                <c:pt idx="1">
                  <c:v>778.99937629182398</c:v>
                </c:pt>
                <c:pt idx="2">
                  <c:v>786.8993139210063</c:v>
                </c:pt>
                <c:pt idx="3">
                  <c:v>795.58924531310686</c:v>
                </c:pt>
                <c:pt idx="4">
                  <c:v>805.14816984441779</c:v>
                </c:pt>
                <c:pt idx="5">
                  <c:v>815.66298682885952</c:v>
                </c:pt>
                <c:pt idx="6">
                  <c:v>827.22928551174539</c:v>
                </c:pt>
                <c:pt idx="7">
                  <c:v>839.95221406291989</c:v>
                </c:pt>
                <c:pt idx="8">
                  <c:v>853.94743546921177</c:v>
                </c:pt>
                <c:pt idx="9">
                  <c:v>869.34217901613317</c:v>
                </c:pt>
                <c:pt idx="10">
                  <c:v>886.27639691774652</c:v>
                </c:pt>
                <c:pt idx="11">
                  <c:v>904.9040366095212</c:v>
                </c:pt>
                <c:pt idx="12">
                  <c:v>925.3944402704733</c:v>
                </c:pt>
                <c:pt idx="13">
                  <c:v>947.93388429752065</c:v>
                </c:pt>
                <c:pt idx="14">
                  <c:v>972.72727272727263</c:v>
                </c:pt>
                <c:pt idx="15">
                  <c:v>1000</c:v>
                </c:pt>
              </c:numCache>
            </c:numRef>
          </c:yVal>
          <c:smooth val="1"/>
          <c:extLst>
            <c:ext xmlns:c16="http://schemas.microsoft.com/office/drawing/2014/chart" uri="{C3380CC4-5D6E-409C-BE32-E72D297353CC}">
              <c16:uniqueId val="{00000000-02AC-473B-B1E5-5CFD97B73DDF}"/>
            </c:ext>
          </c:extLst>
        </c:ser>
        <c:ser>
          <c:idx val="1"/>
          <c:order val="1"/>
          <c:tx>
            <c:v>Rate Stays at 10%</c:v>
          </c:tx>
          <c:spPr>
            <a:ln w="12700">
              <a:solidFill>
                <a:srgbClr val="FF00FF"/>
              </a:solidFill>
              <a:prstDash val="solid"/>
            </a:ln>
          </c:spPr>
          <c:marker>
            <c:symbol val="square"/>
            <c:size val="5"/>
            <c:spPr>
              <a:solidFill>
                <a:srgbClr val="FF00FF"/>
              </a:solidFill>
              <a:ln>
                <a:solidFill>
                  <a:srgbClr val="FF00FF"/>
                </a:solidFill>
                <a:prstDash val="solid"/>
              </a:ln>
            </c:spPr>
          </c:marker>
          <c:xVal>
            <c:numRef>
              <c:f>'07 Chapter model'!$A$158:$A$173</c:f>
              <c:numCache>
                <c:formatCode>General</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xVal>
          <c:yVal>
            <c:numRef>
              <c:f>'07 Chapter model'!$E$158:$E$173</c:f>
              <c:numCache>
                <c:formatCode>"$"#,##0.00</c:formatCode>
                <c:ptCount val="16"/>
                <c:pt idx="0">
                  <c:v>1000.0000000000001</c:v>
                </c:pt>
                <c:pt idx="1">
                  <c:v>1000.0000000000001</c:v>
                </c:pt>
                <c:pt idx="2">
                  <c:v>1000.0000000000001</c:v>
                </c:pt>
                <c:pt idx="3">
                  <c:v>1000.0000000000001</c:v>
                </c:pt>
                <c:pt idx="4">
                  <c:v>1000.0000000000001</c:v>
                </c:pt>
                <c:pt idx="5">
                  <c:v>1000.0000000000001</c:v>
                </c:pt>
                <c:pt idx="6">
                  <c:v>1000.0000000000001</c:v>
                </c:pt>
                <c:pt idx="7">
                  <c:v>1000.0000000000001</c:v>
                </c:pt>
                <c:pt idx="8">
                  <c:v>1000.0000000000001</c:v>
                </c:pt>
                <c:pt idx="9">
                  <c:v>1000.0000000000001</c:v>
                </c:pt>
                <c:pt idx="10">
                  <c:v>1000.0000000000001</c:v>
                </c:pt>
                <c:pt idx="11">
                  <c:v>1000.0000000000001</c:v>
                </c:pt>
                <c:pt idx="12">
                  <c:v>1000.0000000000001</c:v>
                </c:pt>
                <c:pt idx="13">
                  <c:v>1000.0000000000001</c:v>
                </c:pt>
                <c:pt idx="14">
                  <c:v>1000.0000000000001</c:v>
                </c:pt>
                <c:pt idx="15">
                  <c:v>1000.0000000000001</c:v>
                </c:pt>
              </c:numCache>
            </c:numRef>
          </c:yVal>
          <c:smooth val="1"/>
          <c:extLst>
            <c:ext xmlns:c16="http://schemas.microsoft.com/office/drawing/2014/chart" uri="{C3380CC4-5D6E-409C-BE32-E72D297353CC}">
              <c16:uniqueId val="{00000001-02AC-473B-B1E5-5CFD97B73DDF}"/>
            </c:ext>
          </c:extLst>
        </c:ser>
        <c:ser>
          <c:idx val="2"/>
          <c:order val="2"/>
          <c:tx>
            <c:v>Rate Rises to 15%</c:v>
          </c:tx>
          <c:spPr>
            <a:ln w="12700">
              <a:solidFill>
                <a:srgbClr val="FF6600"/>
              </a:solidFill>
              <a:prstDash val="solid"/>
            </a:ln>
          </c:spPr>
          <c:marker>
            <c:symbol val="triangle"/>
            <c:size val="5"/>
            <c:spPr>
              <a:solidFill>
                <a:srgbClr val="FFFF00"/>
              </a:solidFill>
              <a:ln>
                <a:solidFill>
                  <a:srgbClr val="FF6600"/>
                </a:solidFill>
                <a:prstDash val="solid"/>
              </a:ln>
            </c:spPr>
          </c:marker>
          <c:xVal>
            <c:numRef>
              <c:f>'07 Chapter model'!$A$158:$A$173</c:f>
              <c:numCache>
                <c:formatCode>General</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xVal>
          <c:yVal>
            <c:numRef>
              <c:f>'07 Chapter model'!$H$158:$H$173</c:f>
              <c:numCache>
                <c:formatCode>"$"#,##0.00</c:formatCode>
                <c:ptCount val="16"/>
                <c:pt idx="0">
                  <c:v>1228.1823851892509</c:v>
                </c:pt>
                <c:pt idx="1">
                  <c:v>1221.0006237081761</c:v>
                </c:pt>
                <c:pt idx="2">
                  <c:v>1213.1006860789937</c:v>
                </c:pt>
                <c:pt idx="3">
                  <c:v>1204.4107546868929</c:v>
                </c:pt>
                <c:pt idx="4">
                  <c:v>1194.8518301555823</c:v>
                </c:pt>
                <c:pt idx="5">
                  <c:v>1184.3370131711404</c:v>
                </c:pt>
                <c:pt idx="6">
                  <c:v>1172.7707144882547</c:v>
                </c:pt>
                <c:pt idx="7">
                  <c:v>1160.0477859370801</c:v>
                </c:pt>
                <c:pt idx="8">
                  <c:v>1146.052564530788</c:v>
                </c:pt>
                <c:pt idx="9">
                  <c:v>1130.6578209838669</c:v>
                </c:pt>
                <c:pt idx="10">
                  <c:v>1113.7236030822535</c:v>
                </c:pt>
                <c:pt idx="11">
                  <c:v>1095.0959633904788</c:v>
                </c:pt>
                <c:pt idx="12">
                  <c:v>1074.6055597295269</c:v>
                </c:pt>
                <c:pt idx="13">
                  <c:v>1052.0661157024795</c:v>
                </c:pt>
                <c:pt idx="14">
                  <c:v>1027.2727272727273</c:v>
                </c:pt>
                <c:pt idx="15">
                  <c:v>1000</c:v>
                </c:pt>
              </c:numCache>
            </c:numRef>
          </c:yVal>
          <c:smooth val="1"/>
          <c:extLst>
            <c:ext xmlns:c16="http://schemas.microsoft.com/office/drawing/2014/chart" uri="{C3380CC4-5D6E-409C-BE32-E72D297353CC}">
              <c16:uniqueId val="{00000002-02AC-473B-B1E5-5CFD97B73DDF}"/>
            </c:ext>
          </c:extLst>
        </c:ser>
        <c:dLbls>
          <c:showLegendKey val="0"/>
          <c:showVal val="0"/>
          <c:showCatName val="0"/>
          <c:showSerName val="0"/>
          <c:showPercent val="0"/>
          <c:showBubbleSize val="0"/>
        </c:dLbls>
        <c:axId val="980112512"/>
        <c:axId val="1"/>
      </c:scatterChart>
      <c:valAx>
        <c:axId val="980112512"/>
        <c:scaling>
          <c:orientation val="minMax"/>
          <c:max val="15"/>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min val="600"/>
        </c:scaling>
        <c:delete val="0"/>
        <c:axPos val="l"/>
        <c:numFmt formatCode="\$#,##0_);[Red]\(\$#,##0\)"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Times New Roman"/>
                <a:ea typeface="Times New Roman"/>
                <a:cs typeface="Times New Roman"/>
              </a:defRPr>
            </a:pPr>
            <a:endParaRPr lang="en-US"/>
          </a:p>
        </c:txPr>
        <c:crossAx val="980112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Times New Roman"/>
                <a:ea typeface="Times New Roman"/>
                <a:cs typeface="Times New Roman"/>
              </a:defRPr>
            </a:pPr>
            <a:r>
              <a:rPr lang="en-US" sz="1400"/>
              <a:t>Interest Rate Price Risk</a:t>
            </a:r>
          </a:p>
        </c:rich>
      </c:tx>
      <c:layout>
        <c:manualLayout>
          <c:xMode val="edge"/>
          <c:yMode val="edge"/>
          <c:x val="0.32244077333470572"/>
          <c:y val="3.3232628398791542E-2"/>
        </c:manualLayout>
      </c:layout>
      <c:overlay val="0"/>
      <c:spPr>
        <a:noFill/>
        <a:ln w="25400">
          <a:noFill/>
        </a:ln>
      </c:spPr>
    </c:title>
    <c:autoTitleDeleted val="0"/>
    <c:plotArea>
      <c:layout>
        <c:manualLayout>
          <c:layoutTarget val="inner"/>
          <c:xMode val="edge"/>
          <c:yMode val="edge"/>
          <c:x val="0.23093731051136665"/>
          <c:y val="0.14501531966242162"/>
          <c:w val="0.70370520089784372"/>
          <c:h val="0.66163239595979861"/>
        </c:manualLayout>
      </c:layout>
      <c:scatterChart>
        <c:scatterStyle val="smoothMarker"/>
        <c:varyColors val="0"/>
        <c:ser>
          <c:idx val="0"/>
          <c:order val="0"/>
          <c:tx>
            <c:v>30-year</c:v>
          </c:tx>
          <c:spPr>
            <a:ln w="38100">
              <a:solidFill>
                <a:srgbClr val="000080"/>
              </a:solidFill>
              <a:prstDash val="solid"/>
            </a:ln>
          </c:spPr>
          <c:marker>
            <c:symbol val="diamond"/>
            <c:size val="8"/>
            <c:spPr>
              <a:solidFill>
                <a:srgbClr val="000080"/>
              </a:solidFill>
              <a:ln>
                <a:solidFill>
                  <a:srgbClr val="000080"/>
                </a:solidFill>
                <a:prstDash val="solid"/>
              </a:ln>
            </c:spPr>
          </c:marker>
          <c:xVal>
            <c:numRef>
              <c:f>'07 Chapter model'!$A$228:$A$232</c:f>
              <c:numCache>
                <c:formatCode>0%</c:formatCode>
                <c:ptCount val="5"/>
                <c:pt idx="0">
                  <c:v>0</c:v>
                </c:pt>
                <c:pt idx="1">
                  <c:v>0.05</c:v>
                </c:pt>
                <c:pt idx="2">
                  <c:v>0.1</c:v>
                </c:pt>
                <c:pt idx="3">
                  <c:v>0.15</c:v>
                </c:pt>
                <c:pt idx="4">
                  <c:v>0.2</c:v>
                </c:pt>
              </c:numCache>
            </c:numRef>
          </c:xVal>
          <c:yVal>
            <c:numRef>
              <c:f>'07 Chapter model'!$E$228:$E$232</c:f>
              <c:numCache>
                <c:formatCode>"$"#,##0.00</c:formatCode>
                <c:ptCount val="5"/>
                <c:pt idx="0">
                  <c:v>4000</c:v>
                </c:pt>
                <c:pt idx="1">
                  <c:v>1768.6225513441418</c:v>
                </c:pt>
                <c:pt idx="2">
                  <c:v>1000.0000000000001</c:v>
                </c:pt>
                <c:pt idx="3">
                  <c:v>671.70101816462818</c:v>
                </c:pt>
                <c:pt idx="4">
                  <c:v>502.10636011654367</c:v>
                </c:pt>
              </c:numCache>
            </c:numRef>
          </c:yVal>
          <c:smooth val="1"/>
          <c:extLst>
            <c:ext xmlns:c16="http://schemas.microsoft.com/office/drawing/2014/chart" uri="{C3380CC4-5D6E-409C-BE32-E72D297353CC}">
              <c16:uniqueId val="{00000000-BA11-4CF6-9BAD-639D18439CB9}"/>
            </c:ext>
          </c:extLst>
        </c:ser>
        <c:ser>
          <c:idx val="1"/>
          <c:order val="1"/>
          <c:tx>
            <c:v>20-year</c:v>
          </c:tx>
          <c:spPr>
            <a:ln w="38100">
              <a:solidFill>
                <a:srgbClr val="FF0000"/>
              </a:solidFill>
              <a:prstDash val="lgDash"/>
            </a:ln>
          </c:spPr>
          <c:marker>
            <c:symbol val="diamond"/>
            <c:size val="7"/>
            <c:spPr>
              <a:solidFill>
                <a:srgbClr val="FF0000"/>
              </a:solidFill>
              <a:ln>
                <a:solidFill>
                  <a:srgbClr val="FF0000"/>
                </a:solidFill>
                <a:prstDash val="solid"/>
              </a:ln>
            </c:spPr>
          </c:marker>
          <c:xVal>
            <c:numRef>
              <c:f>'07 Chapter model'!$A$228:$A$232</c:f>
              <c:numCache>
                <c:formatCode>0%</c:formatCode>
                <c:ptCount val="5"/>
                <c:pt idx="0">
                  <c:v>0</c:v>
                </c:pt>
                <c:pt idx="1">
                  <c:v>0.05</c:v>
                </c:pt>
                <c:pt idx="2">
                  <c:v>0.1</c:v>
                </c:pt>
                <c:pt idx="3">
                  <c:v>0.15</c:v>
                </c:pt>
                <c:pt idx="4">
                  <c:v>0.2</c:v>
                </c:pt>
              </c:numCache>
            </c:numRef>
          </c:xVal>
          <c:yVal>
            <c:numRef>
              <c:f>'07 Chapter model'!$D$228:$D$232</c:f>
              <c:numCache>
                <c:formatCode>"$"#,##0.00</c:formatCode>
                <c:ptCount val="5"/>
                <c:pt idx="0">
                  <c:v>3000</c:v>
                </c:pt>
                <c:pt idx="1">
                  <c:v>1623.1105171269992</c:v>
                </c:pt>
                <c:pt idx="2">
                  <c:v>1000</c:v>
                </c:pt>
                <c:pt idx="3">
                  <c:v>687.03342631351768</c:v>
                </c:pt>
                <c:pt idx="4">
                  <c:v>513.04202665229445</c:v>
                </c:pt>
              </c:numCache>
            </c:numRef>
          </c:yVal>
          <c:smooth val="1"/>
          <c:extLst>
            <c:ext xmlns:c16="http://schemas.microsoft.com/office/drawing/2014/chart" uri="{C3380CC4-5D6E-409C-BE32-E72D297353CC}">
              <c16:uniqueId val="{00000001-BA11-4CF6-9BAD-639D18439CB9}"/>
            </c:ext>
          </c:extLst>
        </c:ser>
        <c:ser>
          <c:idx val="3"/>
          <c:order val="2"/>
          <c:tx>
            <c:v>10-year</c:v>
          </c:tx>
          <c:spPr>
            <a:ln w="38100">
              <a:solidFill>
                <a:srgbClr val="008080"/>
              </a:solidFill>
              <a:prstDash val="solid"/>
            </a:ln>
          </c:spPr>
          <c:marker>
            <c:symbol val="square"/>
            <c:size val="7"/>
            <c:spPr>
              <a:solidFill>
                <a:srgbClr val="008080"/>
              </a:solidFill>
              <a:ln>
                <a:solidFill>
                  <a:srgbClr val="008080"/>
                </a:solidFill>
                <a:prstDash val="solid"/>
              </a:ln>
            </c:spPr>
          </c:marker>
          <c:xVal>
            <c:numRef>
              <c:f>'07 Chapter model'!$A$228:$A$232</c:f>
              <c:numCache>
                <c:formatCode>0%</c:formatCode>
                <c:ptCount val="5"/>
                <c:pt idx="0">
                  <c:v>0</c:v>
                </c:pt>
                <c:pt idx="1">
                  <c:v>0.05</c:v>
                </c:pt>
                <c:pt idx="2">
                  <c:v>0.1</c:v>
                </c:pt>
                <c:pt idx="3">
                  <c:v>0.15</c:v>
                </c:pt>
                <c:pt idx="4">
                  <c:v>0.2</c:v>
                </c:pt>
              </c:numCache>
            </c:numRef>
          </c:xVal>
          <c:yVal>
            <c:numRef>
              <c:f>'07 Chapter model'!$C$228:$C$232</c:f>
              <c:numCache>
                <c:formatCode>"$"#,##0.00</c:formatCode>
                <c:ptCount val="5"/>
                <c:pt idx="0">
                  <c:v>2000</c:v>
                </c:pt>
                <c:pt idx="1">
                  <c:v>1386.0867464592407</c:v>
                </c:pt>
                <c:pt idx="2">
                  <c:v>1000.0000000000001</c:v>
                </c:pt>
                <c:pt idx="3">
                  <c:v>749.06156870728876</c:v>
                </c:pt>
                <c:pt idx="4">
                  <c:v>580.75279144492288</c:v>
                </c:pt>
              </c:numCache>
            </c:numRef>
          </c:yVal>
          <c:smooth val="1"/>
          <c:extLst>
            <c:ext xmlns:c16="http://schemas.microsoft.com/office/drawing/2014/chart" uri="{C3380CC4-5D6E-409C-BE32-E72D297353CC}">
              <c16:uniqueId val="{00000002-BA11-4CF6-9BAD-639D18439CB9}"/>
            </c:ext>
          </c:extLst>
        </c:ser>
        <c:ser>
          <c:idx val="4"/>
          <c:order val="3"/>
          <c:tx>
            <c:v>5-year</c:v>
          </c:tx>
          <c:spPr>
            <a:ln w="38100">
              <a:solidFill>
                <a:srgbClr val="800000"/>
              </a:solidFill>
              <a:prstDash val="sysDash"/>
            </a:ln>
          </c:spPr>
          <c:marker>
            <c:symbol val="circle"/>
            <c:size val="8"/>
            <c:spPr>
              <a:solidFill>
                <a:srgbClr val="800000"/>
              </a:solidFill>
              <a:ln>
                <a:solidFill>
                  <a:srgbClr val="800000"/>
                </a:solidFill>
                <a:prstDash val="solid"/>
              </a:ln>
            </c:spPr>
          </c:marker>
          <c:xVal>
            <c:numRef>
              <c:f>'07 Chapter model'!$A$228:$A$232</c:f>
              <c:numCache>
                <c:formatCode>0%</c:formatCode>
                <c:ptCount val="5"/>
                <c:pt idx="0">
                  <c:v>0</c:v>
                </c:pt>
                <c:pt idx="1">
                  <c:v>0.05</c:v>
                </c:pt>
                <c:pt idx="2">
                  <c:v>0.1</c:v>
                </c:pt>
                <c:pt idx="3">
                  <c:v>0.15</c:v>
                </c:pt>
                <c:pt idx="4">
                  <c:v>0.2</c:v>
                </c:pt>
              </c:numCache>
            </c:numRef>
          </c:xVal>
          <c:yVal>
            <c:numRef>
              <c:f>'07 Chapter model'!$B$228:$B$232</c:f>
              <c:numCache>
                <c:formatCode>"$"#,##0.00</c:formatCode>
                <c:ptCount val="5"/>
                <c:pt idx="0">
                  <c:v>1500</c:v>
                </c:pt>
                <c:pt idx="1">
                  <c:v>1216.473833531541</c:v>
                </c:pt>
                <c:pt idx="2">
                  <c:v>1000.0000000000001</c:v>
                </c:pt>
                <c:pt idx="3">
                  <c:v>832.39224509942994</c:v>
                </c:pt>
                <c:pt idx="4">
                  <c:v>700.93878600823041</c:v>
                </c:pt>
              </c:numCache>
            </c:numRef>
          </c:yVal>
          <c:smooth val="1"/>
          <c:extLst>
            <c:ext xmlns:c16="http://schemas.microsoft.com/office/drawing/2014/chart" uri="{C3380CC4-5D6E-409C-BE32-E72D297353CC}">
              <c16:uniqueId val="{00000003-BA11-4CF6-9BAD-639D18439CB9}"/>
            </c:ext>
          </c:extLst>
        </c:ser>
        <c:dLbls>
          <c:showLegendKey val="0"/>
          <c:showVal val="0"/>
          <c:showCatName val="0"/>
          <c:showSerName val="0"/>
          <c:showPercent val="0"/>
          <c:showBubbleSize val="0"/>
        </c:dLbls>
        <c:axId val="1154810976"/>
        <c:axId val="1"/>
      </c:scatterChart>
      <c:valAx>
        <c:axId val="1154810976"/>
        <c:scaling>
          <c:orientation val="minMax"/>
          <c:max val="0.2"/>
        </c:scaling>
        <c:delete val="0"/>
        <c:axPos val="b"/>
        <c:title>
          <c:tx>
            <c:rich>
              <a:bodyPr/>
              <a:lstStyle/>
              <a:p>
                <a:pPr>
                  <a:defRPr sz="1450" b="1" i="0" u="none" strike="noStrike" baseline="0">
                    <a:solidFill>
                      <a:srgbClr val="000000"/>
                    </a:solidFill>
                    <a:latin typeface="Times New Roman"/>
                    <a:ea typeface="Times New Roman"/>
                    <a:cs typeface="Times New Roman"/>
                  </a:defRPr>
                </a:pPr>
                <a:r>
                  <a:rPr lang="en-US" sz="1000"/>
                  <a:t>Required rate of return</a:t>
                </a:r>
              </a:p>
            </c:rich>
          </c:tx>
          <c:layout>
            <c:manualLayout>
              <c:xMode val="edge"/>
              <c:yMode val="edge"/>
              <c:x val="0.66448870361793011"/>
              <c:y val="0.92648666650807621"/>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4000"/>
        </c:scaling>
        <c:delete val="0"/>
        <c:axPos val="l"/>
        <c:majorGridlines>
          <c:spPr>
            <a:ln w="3175">
              <a:solidFill>
                <a:srgbClr val="000000"/>
              </a:solidFill>
              <a:prstDash val="sysDash"/>
            </a:ln>
          </c:spPr>
        </c:majorGridlines>
        <c:title>
          <c:tx>
            <c:rich>
              <a:bodyPr rot="0" vert="horz"/>
              <a:lstStyle/>
              <a:p>
                <a:pPr>
                  <a:defRPr sz="1450" b="1" i="0" u="none" strike="noStrike" baseline="0">
                    <a:solidFill>
                      <a:srgbClr val="000000"/>
                    </a:solidFill>
                    <a:latin typeface="Times New Roman"/>
                    <a:ea typeface="Times New Roman"/>
                    <a:cs typeface="Times New Roman"/>
                  </a:defRPr>
                </a:pPr>
                <a:r>
                  <a:rPr lang="en-US" sz="1000"/>
                  <a:t>Value of bond</a:t>
                </a:r>
              </a:p>
            </c:rich>
          </c:tx>
          <c:layout>
            <c:manualLayout>
              <c:xMode val="edge"/>
              <c:yMode val="edge"/>
              <c:x val="8.2788671023965144E-2"/>
              <c:y val="3.826819230677736E-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154810976"/>
        <c:crosses val="autoZero"/>
        <c:crossBetween val="midCat"/>
        <c:majorUnit val="1000"/>
      </c:valAx>
      <c:spPr>
        <a:noFill/>
        <a:ln w="25400">
          <a:noFill/>
        </a:ln>
      </c:spPr>
    </c:plotArea>
    <c:legend>
      <c:legendPos val="r"/>
      <c:layout>
        <c:manualLayout>
          <c:xMode val="edge"/>
          <c:yMode val="edge"/>
          <c:x val="0.61220180810731994"/>
          <c:y val="0.18429034739237654"/>
          <c:w val="0.25925971671841674"/>
          <c:h val="0.25679790026246718"/>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447675</xdr:colOff>
      <xdr:row>67</xdr:row>
      <xdr:rowOff>38100</xdr:rowOff>
    </xdr:from>
    <xdr:to>
      <xdr:col>7</xdr:col>
      <xdr:colOff>161925</xdr:colOff>
      <xdr:row>81</xdr:row>
      <xdr:rowOff>38100</xdr:rowOff>
    </xdr:to>
    <xdr:graphicFrame macro="">
      <xdr:nvGraphicFramePr>
        <xdr:cNvPr id="1133"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174</xdr:row>
      <xdr:rowOff>0</xdr:rowOff>
    </xdr:from>
    <xdr:to>
      <xdr:col>5</xdr:col>
      <xdr:colOff>571500</xdr:colOff>
      <xdr:row>190</xdr:row>
      <xdr:rowOff>28575</xdr:rowOff>
    </xdr:to>
    <xdr:graphicFrame macro="">
      <xdr:nvGraphicFramePr>
        <xdr:cNvPr id="113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285750</xdr:colOff>
      <xdr:row>234</xdr:row>
      <xdr:rowOff>133350</xdr:rowOff>
    </xdr:from>
    <xdr:to>
      <xdr:col>6</xdr:col>
      <xdr:colOff>638175</xdr:colOff>
      <xdr:row>254</xdr:row>
      <xdr:rowOff>47625</xdr:rowOff>
    </xdr:to>
    <xdr:graphicFrame macro="">
      <xdr:nvGraphicFramePr>
        <xdr:cNvPr id="1135"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20</xdr:row>
      <xdr:rowOff>104775</xdr:rowOff>
    </xdr:from>
    <xdr:to>
      <xdr:col>6</xdr:col>
      <xdr:colOff>438150</xdr:colOff>
      <xdr:row>39</xdr:row>
      <xdr:rowOff>114300</xdr:rowOff>
    </xdr:to>
    <xdr:pic>
      <xdr:nvPicPr>
        <xdr:cNvPr id="1136" name="Picture 39" descr="untitle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581650"/>
          <a:ext cx="4457700" cy="308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342900</xdr:colOff>
      <xdr:row>57</xdr:row>
      <xdr:rowOff>0</xdr:rowOff>
    </xdr:from>
    <xdr:to>
      <xdr:col>5</xdr:col>
      <xdr:colOff>419100</xdr:colOff>
      <xdr:row>64</xdr:row>
      <xdr:rowOff>0</xdr:rowOff>
    </xdr:to>
    <xdr:pic>
      <xdr:nvPicPr>
        <xdr:cNvPr id="1137" name="Picture 41" descr="untitle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95450" y="12839700"/>
          <a:ext cx="2076450"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657225</xdr:colOff>
      <xdr:row>142</xdr:row>
      <xdr:rowOff>9525</xdr:rowOff>
    </xdr:from>
    <xdr:to>
      <xdr:col>4</xdr:col>
      <xdr:colOff>66675</xdr:colOff>
      <xdr:row>144</xdr:row>
      <xdr:rowOff>161925</xdr:rowOff>
    </xdr:to>
    <xdr:sp macro="" textlink="">
      <xdr:nvSpPr>
        <xdr:cNvPr id="1138" name="AutoShape 42"/>
        <xdr:cNvSpPr>
          <a:spLocks/>
        </xdr:cNvSpPr>
      </xdr:nvSpPr>
      <xdr:spPr bwMode="auto">
        <a:xfrm>
          <a:off x="2676525" y="34109025"/>
          <a:ext cx="76200" cy="495300"/>
        </a:xfrm>
        <a:prstGeom prst="rightBrace">
          <a:avLst>
            <a:gd name="adj1" fmla="val 541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c:userShapes xmlns:c="http://schemas.openxmlformats.org/drawingml/2006/chart">
  <cdr:relSizeAnchor xmlns:cdr="http://schemas.openxmlformats.org/drawingml/2006/chartDrawing">
    <cdr:from>
      <cdr:x>0.50366</cdr:x>
      <cdr:y>0.24653</cdr:y>
    </cdr:from>
    <cdr:to>
      <cdr:x>0.73447</cdr:x>
      <cdr:y>0.31182</cdr:y>
    </cdr:to>
    <cdr:sp macro="" textlink="">
      <cdr:nvSpPr>
        <cdr:cNvPr id="6145" name="Text Box 1025"/>
        <cdr:cNvSpPr txBox="1">
          <a:spLocks xmlns:a="http://schemas.openxmlformats.org/drawingml/2006/main" noChangeArrowheads="1"/>
        </cdr:cNvSpPr>
      </cdr:nvSpPr>
      <cdr:spPr bwMode="auto">
        <a:xfrm xmlns:a="http://schemas.openxmlformats.org/drawingml/2006/main">
          <a:off x="1917307" y="651275"/>
          <a:ext cx="877212" cy="17165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strike="noStrike">
              <a:solidFill>
                <a:srgbClr val="000000"/>
              </a:solidFill>
              <a:latin typeface="Arial"/>
              <a:cs typeface="Arial"/>
            </a:rPr>
            <a:t>Coupon = 13%</a:t>
          </a:r>
        </a:p>
      </cdr:txBody>
    </cdr:sp>
  </cdr:relSizeAnchor>
  <cdr:relSizeAnchor xmlns:cdr="http://schemas.openxmlformats.org/drawingml/2006/chartDrawing">
    <cdr:from>
      <cdr:x>0.50366</cdr:x>
      <cdr:y>0.62553</cdr:y>
    </cdr:from>
    <cdr:to>
      <cdr:x>0.73447</cdr:x>
      <cdr:y>0.69131</cdr:y>
    </cdr:to>
    <cdr:sp macro="" textlink="">
      <cdr:nvSpPr>
        <cdr:cNvPr id="6146" name="Text Box 1026"/>
        <cdr:cNvSpPr txBox="1">
          <a:spLocks xmlns:a="http://schemas.openxmlformats.org/drawingml/2006/main" noChangeArrowheads="1"/>
        </cdr:cNvSpPr>
      </cdr:nvSpPr>
      <cdr:spPr bwMode="auto">
        <a:xfrm xmlns:a="http://schemas.openxmlformats.org/drawingml/2006/main">
          <a:off x="1917307" y="1647633"/>
          <a:ext cx="877212" cy="172922"/>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strike="noStrike">
              <a:solidFill>
                <a:srgbClr val="000000"/>
              </a:solidFill>
              <a:latin typeface="Arial"/>
              <a:cs typeface="Arial"/>
            </a:rPr>
            <a:t>Coupon = 7%</a:t>
          </a:r>
        </a:p>
      </cdr:txBody>
    </cdr:sp>
  </cdr:relSizeAnchor>
  <cdr:relSizeAnchor xmlns:cdr="http://schemas.openxmlformats.org/drawingml/2006/chartDrawing">
    <cdr:from>
      <cdr:x>0.18778</cdr:x>
      <cdr:y>0.38868</cdr:y>
    </cdr:from>
    <cdr:to>
      <cdr:x>0.41859</cdr:x>
      <cdr:y>0.4547</cdr:y>
    </cdr:to>
    <cdr:sp macro="" textlink="">
      <cdr:nvSpPr>
        <cdr:cNvPr id="6147" name="Text Box 1027"/>
        <cdr:cNvSpPr txBox="1">
          <a:spLocks xmlns:a="http://schemas.openxmlformats.org/drawingml/2006/main" noChangeArrowheads="1"/>
        </cdr:cNvSpPr>
      </cdr:nvSpPr>
      <cdr:spPr bwMode="auto">
        <a:xfrm xmlns:a="http://schemas.openxmlformats.org/drawingml/2006/main">
          <a:off x="716814" y="1024988"/>
          <a:ext cx="877212" cy="17355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strike="noStrike">
              <a:solidFill>
                <a:srgbClr val="000000"/>
              </a:solidFill>
              <a:latin typeface="Arial"/>
              <a:cs typeface="Arial"/>
            </a:rPr>
            <a:t>Coupon = 10%</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7</xdr:col>
      <xdr:colOff>609600</xdr:colOff>
      <xdr:row>37</xdr:row>
      <xdr:rowOff>142875</xdr:rowOff>
    </xdr:to>
    <xdr:pic>
      <xdr:nvPicPr>
        <xdr:cNvPr id="10254" name="Picture 2" descr="untitl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43650"/>
          <a:ext cx="4876800" cy="277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0"/>
  <sheetViews>
    <sheetView tabSelected="1" zoomScaleNormal="100" zoomScaleSheetLayoutView="100" workbookViewId="0">
      <selection activeCell="C17" sqref="C17"/>
    </sheetView>
  </sheetViews>
  <sheetFormatPr defaultColWidth="10" defaultRowHeight="12.75" x14ac:dyDescent="0.2"/>
  <cols>
    <col min="1" max="1" width="10.28515625" style="1" customWidth="1"/>
    <col min="2" max="8" width="10" style="1"/>
    <col min="9" max="9" width="10.140625" style="1" bestFit="1" customWidth="1"/>
    <col min="10" max="16384" width="10" style="1"/>
  </cols>
  <sheetData>
    <row r="1" spans="1:10" x14ac:dyDescent="0.2">
      <c r="A1" s="18" t="s">
        <v>24</v>
      </c>
      <c r="B1" s="18"/>
      <c r="C1" s="18"/>
      <c r="D1" s="157"/>
      <c r="E1" s="157"/>
      <c r="F1" s="157"/>
      <c r="G1" s="18"/>
      <c r="H1" s="18"/>
      <c r="I1" s="19">
        <v>39792</v>
      </c>
      <c r="J1" s="18"/>
    </row>
    <row r="2" spans="1:10" x14ac:dyDescent="0.2">
      <c r="A2" s="18"/>
      <c r="B2" s="18"/>
      <c r="C2" s="18"/>
      <c r="D2" s="18"/>
      <c r="E2" s="18"/>
      <c r="F2" s="18"/>
      <c r="G2" s="18"/>
      <c r="H2" s="18"/>
      <c r="I2" s="18"/>
      <c r="J2" s="18"/>
    </row>
    <row r="3" spans="1:10" s="2" customFormat="1" ht="15.75" x14ac:dyDescent="0.25">
      <c r="A3" s="158" t="s">
        <v>54</v>
      </c>
      <c r="B3" s="158"/>
      <c r="C3" s="158"/>
      <c r="D3" s="158"/>
      <c r="E3" s="158"/>
      <c r="F3" s="158"/>
      <c r="G3" s="158"/>
      <c r="H3" s="158"/>
      <c r="I3" s="158"/>
      <c r="J3" s="20"/>
    </row>
    <row r="4" spans="1:10" x14ac:dyDescent="0.2">
      <c r="A4" s="18"/>
      <c r="B4" s="18"/>
      <c r="C4" s="18"/>
      <c r="D4" s="18"/>
      <c r="E4" s="18"/>
      <c r="F4" s="18"/>
      <c r="G4" s="18"/>
      <c r="H4" s="18"/>
      <c r="I4" s="18"/>
      <c r="J4" s="18"/>
    </row>
    <row r="5" spans="1:10" ht="56.25" customHeight="1" x14ac:dyDescent="0.2">
      <c r="A5" s="150" t="s">
        <v>25</v>
      </c>
      <c r="B5" s="150"/>
      <c r="C5" s="150"/>
      <c r="D5" s="150"/>
      <c r="E5" s="150"/>
      <c r="F5" s="150"/>
      <c r="G5" s="150"/>
      <c r="H5" s="150"/>
      <c r="I5" s="150"/>
      <c r="J5" s="18"/>
    </row>
    <row r="6" spans="1:10" x14ac:dyDescent="0.2">
      <c r="A6" s="21"/>
      <c r="B6" s="18"/>
      <c r="C6" s="18"/>
      <c r="D6" s="18"/>
      <c r="E6" s="18"/>
      <c r="F6" s="18"/>
      <c r="G6" s="18"/>
      <c r="H6" s="18"/>
      <c r="I6" s="18"/>
      <c r="J6" s="18"/>
    </row>
    <row r="7" spans="1:10" ht="79.5" customHeight="1" x14ac:dyDescent="0.2">
      <c r="A7" s="150" t="s">
        <v>26</v>
      </c>
      <c r="B7" s="150"/>
      <c r="C7" s="150"/>
      <c r="D7" s="150"/>
      <c r="E7" s="150"/>
      <c r="F7" s="150"/>
      <c r="G7" s="150"/>
      <c r="H7" s="150"/>
      <c r="I7" s="150"/>
      <c r="J7" s="18"/>
    </row>
    <row r="8" spans="1:10" x14ac:dyDescent="0.2">
      <c r="A8" s="22"/>
      <c r="B8" s="18"/>
      <c r="C8" s="18"/>
      <c r="D8" s="18"/>
      <c r="E8" s="18"/>
      <c r="F8" s="18"/>
      <c r="G8" s="18"/>
      <c r="H8" s="18"/>
      <c r="I8" s="18"/>
      <c r="J8" s="18"/>
    </row>
    <row r="9" spans="1:10" ht="15" x14ac:dyDescent="0.2">
      <c r="A9" s="23" t="s">
        <v>134</v>
      </c>
      <c r="B9" s="18"/>
      <c r="C9" s="18"/>
      <c r="D9" s="18"/>
      <c r="E9" s="18"/>
      <c r="F9" s="18"/>
      <c r="G9" s="18"/>
      <c r="H9" s="18"/>
      <c r="I9" s="18"/>
      <c r="J9" s="18"/>
    </row>
    <row r="10" spans="1:10" ht="43.5" customHeight="1" x14ac:dyDescent="0.2">
      <c r="A10" s="150" t="s">
        <v>61</v>
      </c>
      <c r="B10" s="150"/>
      <c r="C10" s="150"/>
      <c r="D10" s="150"/>
      <c r="E10" s="150"/>
      <c r="F10" s="150"/>
      <c r="G10" s="150"/>
      <c r="H10" s="150"/>
      <c r="I10" s="150"/>
      <c r="J10" s="18"/>
    </row>
    <row r="11" spans="1:10" x14ac:dyDescent="0.2">
      <c r="A11" s="18"/>
      <c r="B11" s="18"/>
      <c r="C11" s="18"/>
      <c r="D11" s="18"/>
      <c r="E11" s="18"/>
      <c r="F11" s="18"/>
      <c r="G11" s="18"/>
      <c r="H11" s="18"/>
      <c r="I11" s="18"/>
      <c r="J11" s="18"/>
    </row>
    <row r="12" spans="1:10" x14ac:dyDescent="0.2">
      <c r="A12" s="24" t="s">
        <v>20</v>
      </c>
      <c r="B12" s="18"/>
      <c r="C12" s="18"/>
      <c r="D12" s="18"/>
      <c r="E12" s="18"/>
      <c r="F12" s="18"/>
      <c r="G12" s="18"/>
      <c r="H12" s="18"/>
      <c r="I12" s="18"/>
      <c r="J12" s="18"/>
    </row>
    <row r="13" spans="1:10" x14ac:dyDescent="0.2">
      <c r="A13" s="18" t="s">
        <v>18</v>
      </c>
      <c r="B13" s="18"/>
      <c r="C13" s="25">
        <v>15</v>
      </c>
      <c r="D13" s="18"/>
      <c r="E13" s="18"/>
      <c r="F13" s="18"/>
      <c r="G13" s="18"/>
      <c r="H13" s="18"/>
      <c r="I13" s="18"/>
      <c r="J13" s="18"/>
    </row>
    <row r="14" spans="1:10" x14ac:dyDescent="0.2">
      <c r="A14" s="18" t="s">
        <v>27</v>
      </c>
      <c r="B14" s="18"/>
      <c r="C14" s="26">
        <f>0.1</f>
        <v>0.1</v>
      </c>
      <c r="D14" s="89" t="s">
        <v>68</v>
      </c>
      <c r="E14" s="18"/>
      <c r="F14" s="18"/>
      <c r="G14" s="18"/>
      <c r="H14" s="18"/>
      <c r="I14" s="18"/>
      <c r="J14" s="18"/>
    </row>
    <row r="15" spans="1:10" x14ac:dyDescent="0.2">
      <c r="A15" s="18" t="s">
        <v>28</v>
      </c>
      <c r="B15" s="18"/>
      <c r="C15" s="27">
        <f>C16*C14</f>
        <v>100</v>
      </c>
      <c r="D15" s="89" t="s">
        <v>69</v>
      </c>
      <c r="E15" s="18"/>
      <c r="F15" s="18"/>
      <c r="G15" s="18"/>
      <c r="H15" s="18"/>
      <c r="I15" s="18"/>
      <c r="J15" s="18"/>
    </row>
    <row r="16" spans="1:10" x14ac:dyDescent="0.2">
      <c r="A16" s="18" t="s">
        <v>2</v>
      </c>
      <c r="B16" s="18"/>
      <c r="C16" s="27">
        <v>1000</v>
      </c>
      <c r="D16" s="89" t="s">
        <v>70</v>
      </c>
      <c r="E16" s="18"/>
      <c r="F16" s="18"/>
      <c r="G16" s="18"/>
      <c r="H16" s="18"/>
      <c r="I16" s="18"/>
      <c r="J16" s="18"/>
    </row>
    <row r="17" spans="1:10" ht="14.25" x14ac:dyDescent="0.2">
      <c r="A17" s="18" t="s">
        <v>62</v>
      </c>
      <c r="B17" s="18"/>
      <c r="C17" s="26">
        <v>0.1</v>
      </c>
      <c r="D17" s="18"/>
      <c r="E17" s="18"/>
      <c r="F17" s="18"/>
      <c r="G17" s="18"/>
      <c r="H17" s="18"/>
      <c r="I17" s="18"/>
      <c r="J17" s="18"/>
    </row>
    <row r="18" spans="1:10" x14ac:dyDescent="0.2">
      <c r="A18" s="18"/>
      <c r="B18" s="18"/>
      <c r="C18" s="18"/>
      <c r="D18" s="18"/>
      <c r="E18" s="18"/>
      <c r="F18" s="18"/>
      <c r="G18" s="18"/>
      <c r="H18" s="18"/>
      <c r="I18" s="18"/>
      <c r="J18" s="18"/>
    </row>
    <row r="19" spans="1:10" ht="41.25" customHeight="1" x14ac:dyDescent="0.2">
      <c r="A19" s="159" t="s">
        <v>143</v>
      </c>
      <c r="B19" s="148"/>
      <c r="C19" s="148"/>
      <c r="D19" s="148"/>
      <c r="E19" s="148"/>
      <c r="F19" s="148"/>
      <c r="G19" s="148"/>
      <c r="H19" s="148"/>
      <c r="I19" s="148"/>
      <c r="J19" s="18"/>
    </row>
    <row r="20" spans="1:10" s="7" customFormat="1" x14ac:dyDescent="0.2">
      <c r="A20" s="28"/>
      <c r="B20" s="28"/>
      <c r="C20" s="28"/>
      <c r="D20" s="28"/>
      <c r="E20" s="28"/>
      <c r="F20" s="28"/>
      <c r="G20" s="28"/>
      <c r="H20" s="28"/>
      <c r="I20" s="28"/>
      <c r="J20" s="28"/>
    </row>
    <row r="21" spans="1:10" s="7" customFormat="1" x14ac:dyDescent="0.2">
      <c r="A21" s="28"/>
      <c r="B21" s="28"/>
      <c r="C21" s="28"/>
      <c r="D21" s="28"/>
      <c r="E21" s="28"/>
      <c r="F21" s="28"/>
      <c r="G21" s="28"/>
      <c r="H21" s="28"/>
      <c r="I21" s="28"/>
      <c r="J21" s="28"/>
    </row>
    <row r="22" spans="1:10" s="7" customFormat="1" x14ac:dyDescent="0.2">
      <c r="A22" s="28"/>
      <c r="B22" s="28"/>
      <c r="C22" s="28"/>
      <c r="D22" s="28"/>
      <c r="E22" s="28"/>
      <c r="F22" s="28"/>
      <c r="G22" s="28"/>
      <c r="H22" s="28"/>
      <c r="I22" s="28"/>
      <c r="J22" s="28"/>
    </row>
    <row r="23" spans="1:10" s="7" customFormat="1" x14ac:dyDescent="0.2">
      <c r="A23" s="28"/>
      <c r="B23" s="28"/>
      <c r="C23" s="29"/>
      <c r="D23" s="28"/>
      <c r="E23" s="28"/>
      <c r="F23" s="28"/>
      <c r="G23" s="28"/>
      <c r="H23" s="28"/>
      <c r="I23" s="28"/>
      <c r="J23" s="28"/>
    </row>
    <row r="24" spans="1:10" s="7" customFormat="1" x14ac:dyDescent="0.2">
      <c r="A24" s="28"/>
      <c r="B24" s="28"/>
      <c r="C24" s="29"/>
      <c r="D24" s="28"/>
      <c r="E24" s="28"/>
      <c r="F24" s="28"/>
      <c r="G24" s="28"/>
      <c r="H24" s="28"/>
      <c r="I24" s="28"/>
      <c r="J24" s="28"/>
    </row>
    <row r="25" spans="1:10" s="7" customFormat="1" x14ac:dyDescent="0.2">
      <c r="A25" s="28"/>
      <c r="B25" s="28"/>
      <c r="C25" s="29"/>
      <c r="D25" s="28"/>
      <c r="E25" s="28"/>
      <c r="F25" s="28"/>
      <c r="G25" s="28"/>
      <c r="H25" s="28"/>
      <c r="I25" s="28"/>
      <c r="J25" s="28"/>
    </row>
    <row r="26" spans="1:10" s="7" customFormat="1" x14ac:dyDescent="0.2">
      <c r="A26" s="28"/>
      <c r="B26" s="28"/>
      <c r="C26" s="29"/>
      <c r="D26" s="28"/>
      <c r="E26" s="28"/>
      <c r="F26" s="28"/>
      <c r="G26" s="28"/>
      <c r="H26" s="28"/>
      <c r="I26" s="28"/>
      <c r="J26" s="28"/>
    </row>
    <row r="27" spans="1:10" s="7" customFormat="1" x14ac:dyDescent="0.2">
      <c r="A27" s="28"/>
      <c r="B27" s="28"/>
      <c r="C27" s="29"/>
      <c r="D27" s="28"/>
      <c r="E27" s="28"/>
      <c r="F27" s="28"/>
      <c r="G27" s="28"/>
      <c r="H27" s="28"/>
      <c r="I27" s="28"/>
      <c r="J27" s="28"/>
    </row>
    <row r="28" spans="1:10" s="7" customFormat="1" x14ac:dyDescent="0.2">
      <c r="A28" s="28"/>
      <c r="B28" s="28"/>
      <c r="C28" s="29"/>
      <c r="D28" s="28"/>
      <c r="E28" s="28"/>
      <c r="F28" s="28"/>
      <c r="G28" s="28"/>
      <c r="H28" s="28"/>
      <c r="I28" s="28"/>
      <c r="J28" s="28"/>
    </row>
    <row r="29" spans="1:10" s="7" customFormat="1" x14ac:dyDescent="0.2">
      <c r="A29" s="28"/>
      <c r="B29" s="28"/>
      <c r="C29" s="29"/>
      <c r="D29" s="28"/>
      <c r="E29" s="28"/>
      <c r="F29" s="28"/>
      <c r="G29" s="28"/>
      <c r="H29" s="28"/>
      <c r="I29" s="28"/>
      <c r="J29" s="28"/>
    </row>
    <row r="30" spans="1:10" s="7" customFormat="1" x14ac:dyDescent="0.2">
      <c r="A30" s="28"/>
      <c r="B30" s="28"/>
      <c r="C30" s="29"/>
      <c r="D30" s="28"/>
      <c r="E30" s="28"/>
      <c r="F30" s="28"/>
      <c r="G30" s="28"/>
      <c r="H30" s="28"/>
      <c r="I30" s="28"/>
      <c r="J30" s="28"/>
    </row>
    <row r="31" spans="1:10" s="7" customFormat="1" x14ac:dyDescent="0.2">
      <c r="A31" s="28"/>
      <c r="B31" s="28"/>
      <c r="C31" s="29"/>
      <c r="D31" s="28"/>
      <c r="E31" s="28"/>
      <c r="F31" s="28"/>
      <c r="G31" s="28"/>
      <c r="H31" s="28"/>
      <c r="I31" s="28"/>
      <c r="J31" s="28"/>
    </row>
    <row r="32" spans="1:10" s="7" customFormat="1" x14ac:dyDescent="0.2">
      <c r="A32" s="28"/>
      <c r="B32" s="28"/>
      <c r="C32" s="29"/>
      <c r="D32" s="28"/>
      <c r="E32" s="28"/>
      <c r="F32" s="28"/>
      <c r="G32" s="28"/>
      <c r="H32" s="28"/>
      <c r="I32" s="28"/>
      <c r="J32" s="28"/>
    </row>
    <row r="33" spans="1:10" s="7" customFormat="1" x14ac:dyDescent="0.2">
      <c r="A33" s="28"/>
      <c r="B33" s="28"/>
      <c r="C33" s="29"/>
      <c r="D33" s="28"/>
      <c r="E33" s="28"/>
      <c r="F33" s="28"/>
      <c r="G33" s="28"/>
      <c r="H33" s="28"/>
      <c r="I33" s="28"/>
      <c r="J33" s="28"/>
    </row>
    <row r="34" spans="1:10" s="7" customFormat="1" x14ac:dyDescent="0.2">
      <c r="A34" s="28"/>
      <c r="B34" s="28"/>
      <c r="C34" s="29"/>
      <c r="D34" s="28"/>
      <c r="E34" s="28"/>
      <c r="F34" s="28"/>
      <c r="G34" s="28"/>
      <c r="H34" s="28"/>
      <c r="I34" s="28"/>
      <c r="J34" s="28"/>
    </row>
    <row r="35" spans="1:10" s="7" customFormat="1" x14ac:dyDescent="0.2">
      <c r="A35" s="28"/>
      <c r="B35" s="28"/>
      <c r="C35" s="29"/>
      <c r="D35" s="28"/>
      <c r="E35" s="28"/>
      <c r="F35" s="28"/>
      <c r="G35" s="28"/>
      <c r="H35" s="28"/>
      <c r="I35" s="28"/>
      <c r="J35" s="28"/>
    </row>
    <row r="36" spans="1:10" s="7" customFormat="1" x14ac:dyDescent="0.2">
      <c r="A36" s="28"/>
      <c r="B36" s="28"/>
      <c r="C36" s="29"/>
      <c r="D36" s="28"/>
      <c r="E36" s="28"/>
      <c r="F36" s="28"/>
      <c r="G36" s="28"/>
      <c r="H36" s="28"/>
      <c r="I36" s="28"/>
      <c r="J36" s="28"/>
    </row>
    <row r="37" spans="1:10" s="7" customFormat="1" x14ac:dyDescent="0.2">
      <c r="A37" s="28"/>
      <c r="B37" s="28"/>
      <c r="C37" s="29"/>
      <c r="D37" s="28"/>
      <c r="E37" s="28"/>
      <c r="F37" s="28"/>
      <c r="G37" s="28"/>
      <c r="H37" s="28"/>
      <c r="I37" s="28"/>
      <c r="J37" s="28"/>
    </row>
    <row r="38" spans="1:10" s="7" customFormat="1" x14ac:dyDescent="0.2">
      <c r="A38" s="28"/>
      <c r="B38" s="28"/>
      <c r="C38" s="29"/>
      <c r="D38" s="28"/>
      <c r="E38" s="28"/>
      <c r="F38" s="28"/>
      <c r="G38" s="28"/>
      <c r="H38" s="28"/>
      <c r="I38" s="28"/>
      <c r="J38" s="28"/>
    </row>
    <row r="39" spans="1:10" s="7" customFormat="1" x14ac:dyDescent="0.2">
      <c r="A39" s="28"/>
      <c r="B39" s="28"/>
      <c r="C39" s="29"/>
      <c r="D39" s="28"/>
      <c r="E39" s="28"/>
      <c r="F39" s="28"/>
      <c r="G39" s="28"/>
      <c r="H39" s="28"/>
      <c r="I39" s="28"/>
      <c r="J39" s="28"/>
    </row>
    <row r="40" spans="1:10" s="7" customFormat="1" x14ac:dyDescent="0.2">
      <c r="A40" s="28"/>
      <c r="B40" s="28"/>
      <c r="C40" s="29"/>
      <c r="D40" s="28"/>
      <c r="E40" s="28"/>
      <c r="F40" s="28"/>
      <c r="G40" s="28"/>
      <c r="H40" s="28"/>
      <c r="I40" s="28"/>
      <c r="J40" s="28"/>
    </row>
    <row r="41" spans="1:10" s="7" customFormat="1" x14ac:dyDescent="0.2">
      <c r="A41" s="28"/>
      <c r="B41" s="28"/>
      <c r="C41" s="29"/>
      <c r="D41" s="28"/>
      <c r="E41" s="28"/>
      <c r="F41" s="28"/>
      <c r="G41" s="28"/>
      <c r="H41" s="28"/>
      <c r="I41" s="28"/>
      <c r="J41" s="28"/>
    </row>
    <row r="42" spans="1:10" s="7" customFormat="1" x14ac:dyDescent="0.2">
      <c r="A42" s="18" t="s">
        <v>8</v>
      </c>
      <c r="B42" s="18"/>
      <c r="C42" s="30">
        <f>-PV(C17,C13,C15,C16,0)</f>
        <v>1000.0000000000001</v>
      </c>
      <c r="D42" s="28"/>
      <c r="E42" s="28"/>
      <c r="F42" s="28"/>
      <c r="G42" s="28"/>
      <c r="H42" s="28"/>
      <c r="I42" s="28"/>
      <c r="J42" s="28"/>
    </row>
    <row r="43" spans="1:10" s="7" customFormat="1" x14ac:dyDescent="0.2">
      <c r="A43" s="28"/>
      <c r="B43" s="28"/>
      <c r="C43" s="29"/>
      <c r="D43" s="28"/>
      <c r="E43" s="28"/>
      <c r="F43" s="28"/>
      <c r="G43" s="28"/>
      <c r="H43" s="28"/>
      <c r="I43" s="28"/>
      <c r="J43" s="28"/>
    </row>
    <row r="44" spans="1:10" s="7" customFormat="1" x14ac:dyDescent="0.2">
      <c r="A44" s="31" t="s">
        <v>63</v>
      </c>
      <c r="B44" s="28"/>
      <c r="C44" s="29"/>
      <c r="D44" s="28"/>
      <c r="E44" s="28"/>
      <c r="F44" s="28"/>
      <c r="G44" s="28"/>
      <c r="H44" s="28"/>
      <c r="I44" s="28"/>
      <c r="J44" s="28"/>
    </row>
    <row r="45" spans="1:10" x14ac:dyDescent="0.2">
      <c r="A45" s="18" t="s">
        <v>64</v>
      </c>
      <c r="B45" s="28"/>
      <c r="C45" s="29"/>
      <c r="D45" s="18"/>
      <c r="E45" s="18"/>
      <c r="F45" s="18"/>
      <c r="G45" s="18"/>
      <c r="H45" s="18"/>
      <c r="I45" s="18"/>
      <c r="J45" s="18"/>
    </row>
    <row r="46" spans="1:10" x14ac:dyDescent="0.2">
      <c r="A46" s="18"/>
      <c r="B46" s="18"/>
      <c r="C46" s="18"/>
      <c r="D46" s="18"/>
      <c r="E46" s="18"/>
      <c r="F46" s="18"/>
      <c r="G46" s="18"/>
      <c r="H46" s="18"/>
      <c r="I46" s="18"/>
      <c r="J46" s="18"/>
    </row>
    <row r="47" spans="1:10" ht="30" customHeight="1" x14ac:dyDescent="0.2">
      <c r="A47" s="150" t="s">
        <v>65</v>
      </c>
      <c r="B47" s="150"/>
      <c r="C47" s="150"/>
      <c r="D47" s="150"/>
      <c r="E47" s="150"/>
      <c r="F47" s="150"/>
      <c r="G47" s="150"/>
      <c r="H47" s="150"/>
      <c r="I47" s="150"/>
      <c r="J47" s="18"/>
    </row>
    <row r="48" spans="1:10" x14ac:dyDescent="0.2">
      <c r="A48" s="32"/>
      <c r="B48" s="32"/>
      <c r="C48" s="32"/>
      <c r="D48" s="18"/>
      <c r="E48" s="18"/>
      <c r="F48" s="18"/>
      <c r="G48" s="18"/>
      <c r="H48" s="18"/>
      <c r="I48" s="18"/>
      <c r="J48" s="18"/>
    </row>
    <row r="49" spans="1:10" ht="56.25" customHeight="1" x14ac:dyDescent="0.2">
      <c r="A49" s="149" t="s">
        <v>67</v>
      </c>
      <c r="B49" s="149"/>
      <c r="C49" s="149"/>
      <c r="D49" s="149"/>
      <c r="E49" s="149"/>
      <c r="F49" s="149"/>
      <c r="G49" s="149"/>
      <c r="H49" s="149"/>
      <c r="I49" s="149"/>
      <c r="J49" s="18"/>
    </row>
    <row r="50" spans="1:10" ht="54.75" customHeight="1" x14ac:dyDescent="0.2">
      <c r="A50" s="147" t="s">
        <v>66</v>
      </c>
      <c r="B50" s="148"/>
      <c r="C50" s="148"/>
      <c r="D50" s="148"/>
      <c r="E50" s="148"/>
      <c r="F50" s="148"/>
      <c r="G50" s="148"/>
      <c r="H50" s="148"/>
      <c r="I50" s="148"/>
      <c r="J50" s="18"/>
    </row>
    <row r="51" spans="1:10" ht="13.5" customHeight="1" thickBot="1" x14ac:dyDescent="0.25">
      <c r="A51" s="33"/>
      <c r="B51" s="32"/>
      <c r="C51" s="32"/>
      <c r="D51" s="18"/>
      <c r="E51" s="18"/>
      <c r="F51" s="18"/>
      <c r="G51" s="18"/>
      <c r="H51" s="34"/>
      <c r="I51" s="18"/>
      <c r="J51" s="18"/>
    </row>
    <row r="52" spans="1:10" ht="13.5" customHeight="1" x14ac:dyDescent="0.2">
      <c r="A52" s="35" t="s">
        <v>71</v>
      </c>
      <c r="B52" s="36" t="s">
        <v>34</v>
      </c>
      <c r="C52" s="18" t="s">
        <v>73</v>
      </c>
      <c r="D52" s="18"/>
      <c r="E52" s="18"/>
      <c r="F52" s="18"/>
      <c r="G52" s="18"/>
      <c r="H52" s="34"/>
      <c r="I52" s="18"/>
      <c r="J52" s="18"/>
    </row>
    <row r="53" spans="1:10" ht="13.5" customHeight="1" x14ac:dyDescent="0.2">
      <c r="A53" s="90" t="s">
        <v>72</v>
      </c>
      <c r="B53" s="91" t="s">
        <v>35</v>
      </c>
      <c r="C53" s="18"/>
      <c r="D53" s="18"/>
      <c r="E53" s="18"/>
      <c r="F53" s="18"/>
      <c r="G53" s="18"/>
      <c r="H53" s="34"/>
      <c r="I53" s="18"/>
      <c r="J53" s="18"/>
    </row>
    <row r="54" spans="1:10" ht="13.5" customHeight="1" thickBot="1" x14ac:dyDescent="0.25">
      <c r="A54" s="37" t="s">
        <v>36</v>
      </c>
      <c r="B54" s="92">
        <f>C42</f>
        <v>1000.0000000000001</v>
      </c>
      <c r="C54" s="1" t="s">
        <v>75</v>
      </c>
      <c r="D54" s="18"/>
      <c r="E54" s="18"/>
      <c r="F54" s="18"/>
      <c r="G54" s="18"/>
      <c r="H54" s="34"/>
      <c r="I54" s="18"/>
      <c r="J54" s="18"/>
    </row>
    <row r="55" spans="1:10" ht="13.5" customHeight="1" x14ac:dyDescent="0.2">
      <c r="A55" s="38">
        <v>0</v>
      </c>
      <c r="B55" s="39">
        <f t="dataTable" ref="B55:B59" dt2D="0" dtr="0" r1="C17"/>
        <v>2500</v>
      </c>
      <c r="C55" s="18" t="s">
        <v>74</v>
      </c>
      <c r="D55" s="18"/>
      <c r="E55" s="18"/>
      <c r="F55" s="18"/>
      <c r="G55" s="18"/>
      <c r="H55" s="34"/>
      <c r="I55" s="18"/>
      <c r="J55" s="18"/>
    </row>
    <row r="56" spans="1:10" ht="13.5" customHeight="1" x14ac:dyDescent="0.2">
      <c r="A56" s="38">
        <v>0.05</v>
      </c>
      <c r="B56" s="93">
        <v>1518.9829019090298</v>
      </c>
      <c r="C56" s="18" t="s">
        <v>76</v>
      </c>
      <c r="D56" s="18"/>
      <c r="E56" s="18"/>
      <c r="F56" s="18"/>
      <c r="G56" s="18"/>
      <c r="H56" s="34"/>
      <c r="I56" s="18"/>
      <c r="J56" s="18"/>
    </row>
    <row r="57" spans="1:10" ht="13.5" customHeight="1" x14ac:dyDescent="0.2">
      <c r="A57" s="38">
        <v>0.1</v>
      </c>
      <c r="B57" s="39">
        <v>1000.0000000000001</v>
      </c>
      <c r="C57" s="18" t="s">
        <v>77</v>
      </c>
      <c r="D57" s="18"/>
      <c r="E57" s="18"/>
      <c r="F57" s="18"/>
      <c r="G57" s="18"/>
      <c r="H57" s="34"/>
      <c r="I57" s="18"/>
      <c r="J57" s="18"/>
    </row>
    <row r="58" spans="1:10" ht="13.5" customHeight="1" x14ac:dyDescent="0.2">
      <c r="A58" s="38">
        <v>0.15</v>
      </c>
      <c r="B58" s="93">
        <v>707.63149506844559</v>
      </c>
      <c r="C58" s="18"/>
      <c r="D58" s="18"/>
      <c r="E58" s="18"/>
      <c r="F58" s="18"/>
      <c r="G58" s="18" t="s">
        <v>78</v>
      </c>
      <c r="H58" s="34"/>
      <c r="I58" s="18"/>
      <c r="J58" s="18"/>
    </row>
    <row r="59" spans="1:10" ht="13.5" thickBot="1" x14ac:dyDescent="0.25">
      <c r="A59" s="40">
        <v>0.2</v>
      </c>
      <c r="B59" s="41">
        <v>532.45273575943725</v>
      </c>
      <c r="C59" s="18"/>
      <c r="E59" s="18"/>
      <c r="F59" s="18"/>
      <c r="G59" s="18" t="s">
        <v>79</v>
      </c>
      <c r="H59" s="34"/>
      <c r="I59" s="18"/>
      <c r="J59" s="18"/>
    </row>
    <row r="60" spans="1:10" x14ac:dyDescent="0.2">
      <c r="A60" s="18"/>
      <c r="E60" s="18"/>
      <c r="F60" s="18"/>
      <c r="G60" s="18" t="s">
        <v>80</v>
      </c>
      <c r="H60" s="34"/>
      <c r="I60" s="18"/>
      <c r="J60" s="18"/>
    </row>
    <row r="61" spans="1:10" x14ac:dyDescent="0.2">
      <c r="A61" s="18"/>
      <c r="E61" s="31"/>
      <c r="F61" s="18"/>
      <c r="G61" s="18" t="s">
        <v>81</v>
      </c>
      <c r="H61" s="34"/>
      <c r="I61" s="18"/>
      <c r="J61" s="18"/>
    </row>
    <row r="62" spans="1:10" x14ac:dyDescent="0.2">
      <c r="A62" s="18"/>
      <c r="E62" s="18"/>
      <c r="F62" s="18"/>
      <c r="G62" s="18" t="s">
        <v>82</v>
      </c>
      <c r="H62" s="34"/>
      <c r="I62" s="18"/>
      <c r="J62" s="18"/>
    </row>
    <row r="63" spans="1:10" x14ac:dyDescent="0.2">
      <c r="A63" s="18"/>
      <c r="E63" s="18"/>
      <c r="F63" s="18"/>
      <c r="G63" s="18" t="s">
        <v>83</v>
      </c>
      <c r="H63" s="34"/>
      <c r="I63" s="18"/>
      <c r="J63" s="18"/>
    </row>
    <row r="64" spans="1:10" x14ac:dyDescent="0.2">
      <c r="A64" s="18"/>
      <c r="E64" s="18"/>
      <c r="F64" s="18"/>
      <c r="G64" s="18" t="s">
        <v>84</v>
      </c>
      <c r="H64" s="18"/>
      <c r="I64" s="18"/>
      <c r="J64" s="18"/>
    </row>
    <row r="65" spans="1:10" ht="30.75" customHeight="1" x14ac:dyDescent="0.2">
      <c r="A65" s="151" t="s">
        <v>144</v>
      </c>
      <c r="B65" s="152"/>
      <c r="C65" s="152"/>
      <c r="D65" s="152"/>
      <c r="E65" s="152"/>
      <c r="F65" s="152"/>
      <c r="G65" s="152"/>
      <c r="H65" s="152"/>
      <c r="I65" s="152"/>
      <c r="J65" s="18"/>
    </row>
    <row r="66" spans="1:10" x14ac:dyDescent="0.2">
      <c r="A66" s="32"/>
      <c r="B66" s="32"/>
      <c r="C66" s="32"/>
      <c r="D66" s="18"/>
      <c r="E66" s="18"/>
      <c r="F66" s="18"/>
      <c r="G66" s="18"/>
      <c r="H66" s="18"/>
      <c r="I66" s="18"/>
      <c r="J66" s="18"/>
    </row>
    <row r="67" spans="1:10" ht="30.75" customHeight="1" x14ac:dyDescent="0.2">
      <c r="A67" s="149" t="s">
        <v>85</v>
      </c>
      <c r="B67" s="149"/>
      <c r="C67" s="149"/>
      <c r="D67" s="149"/>
      <c r="E67" s="149"/>
      <c r="F67" s="149"/>
      <c r="G67" s="149"/>
      <c r="H67" s="149"/>
      <c r="I67" s="149"/>
      <c r="J67" s="18"/>
    </row>
    <row r="68" spans="1:10" x14ac:dyDescent="0.2">
      <c r="A68" s="31"/>
      <c r="B68" s="18"/>
      <c r="C68" s="18"/>
      <c r="D68" s="18"/>
      <c r="E68" s="18"/>
      <c r="F68" s="18"/>
      <c r="G68" s="18"/>
      <c r="H68" s="18"/>
      <c r="I68" s="18"/>
      <c r="J68" s="18"/>
    </row>
    <row r="69" spans="1:10" x14ac:dyDescent="0.2">
      <c r="A69" s="31"/>
      <c r="B69" s="18"/>
      <c r="C69" s="18"/>
      <c r="D69" s="18"/>
      <c r="E69" s="18"/>
      <c r="F69" s="18"/>
      <c r="G69" s="18"/>
      <c r="H69" s="18"/>
      <c r="I69" s="18"/>
      <c r="J69" s="18"/>
    </row>
    <row r="70" spans="1:10" x14ac:dyDescent="0.2">
      <c r="A70" s="31"/>
      <c r="B70" s="18"/>
      <c r="C70" s="18"/>
      <c r="D70" s="18"/>
      <c r="E70" s="18"/>
      <c r="F70" s="18"/>
      <c r="G70" s="18"/>
      <c r="H70" s="18"/>
      <c r="I70" s="18"/>
      <c r="J70" s="18"/>
    </row>
    <row r="71" spans="1:10" x14ac:dyDescent="0.2">
      <c r="A71" s="31"/>
      <c r="B71" s="18"/>
      <c r="C71" s="18"/>
      <c r="D71" s="18"/>
      <c r="E71" s="18"/>
      <c r="F71" s="18"/>
      <c r="G71" s="18"/>
      <c r="H71" s="18"/>
      <c r="I71" s="18"/>
      <c r="J71" s="18"/>
    </row>
    <row r="72" spans="1:10" x14ac:dyDescent="0.2">
      <c r="A72" s="31"/>
      <c r="B72" s="42"/>
      <c r="C72" s="18"/>
      <c r="D72" s="18"/>
      <c r="E72" s="18"/>
      <c r="F72" s="18"/>
      <c r="G72" s="18"/>
      <c r="H72" s="18"/>
      <c r="I72" s="18"/>
      <c r="J72" s="18"/>
    </row>
    <row r="73" spans="1:10" x14ac:dyDescent="0.2">
      <c r="A73" s="31"/>
      <c r="B73" s="18"/>
      <c r="C73" s="18"/>
      <c r="D73" s="18"/>
      <c r="E73" s="18"/>
      <c r="F73" s="18"/>
      <c r="G73" s="18"/>
      <c r="H73" s="18"/>
      <c r="I73" s="18"/>
      <c r="J73" s="18"/>
    </row>
    <row r="74" spans="1:10" x14ac:dyDescent="0.2">
      <c r="A74" s="31"/>
      <c r="B74" s="18"/>
      <c r="C74" s="18"/>
      <c r="D74" s="18"/>
      <c r="E74" s="18"/>
      <c r="F74" s="18"/>
      <c r="G74" s="18"/>
      <c r="H74" s="18"/>
      <c r="I74" s="18"/>
      <c r="J74" s="18"/>
    </row>
    <row r="75" spans="1:10" x14ac:dyDescent="0.2">
      <c r="A75" s="31"/>
      <c r="B75" s="18"/>
      <c r="C75" s="18"/>
      <c r="D75" s="18"/>
      <c r="E75" s="18"/>
      <c r="F75" s="18"/>
      <c r="G75" s="18"/>
      <c r="H75" s="18"/>
      <c r="I75" s="18"/>
      <c r="J75" s="18"/>
    </row>
    <row r="76" spans="1:10" x14ac:dyDescent="0.2">
      <c r="A76" s="31"/>
      <c r="B76" s="18"/>
      <c r="C76" s="18"/>
      <c r="D76" s="18"/>
      <c r="E76" s="18"/>
      <c r="F76" s="18"/>
      <c r="G76" s="18"/>
      <c r="H76" s="18"/>
      <c r="I76" s="18"/>
      <c r="J76" s="18"/>
    </row>
    <row r="77" spans="1:10" x14ac:dyDescent="0.2">
      <c r="A77" s="18"/>
      <c r="B77" s="18"/>
      <c r="C77" s="18"/>
      <c r="D77" s="18"/>
      <c r="E77" s="18"/>
      <c r="F77" s="18"/>
      <c r="G77" s="18"/>
      <c r="H77" s="18"/>
      <c r="I77" s="18"/>
      <c r="J77" s="18"/>
    </row>
    <row r="78" spans="1:10" x14ac:dyDescent="0.2">
      <c r="A78" s="18"/>
      <c r="B78" s="18"/>
      <c r="C78" s="18"/>
      <c r="D78" s="18"/>
      <c r="E78" s="18"/>
      <c r="F78" s="18"/>
      <c r="G78" s="18"/>
      <c r="H78" s="18"/>
      <c r="I78" s="18"/>
      <c r="J78" s="18"/>
    </row>
    <row r="79" spans="1:10" x14ac:dyDescent="0.2">
      <c r="A79" s="18"/>
      <c r="B79" s="18"/>
      <c r="C79" s="18"/>
      <c r="D79" s="18"/>
      <c r="E79" s="18"/>
      <c r="F79" s="18"/>
      <c r="G79" s="18"/>
      <c r="H79" s="18"/>
      <c r="I79" s="18"/>
      <c r="J79" s="18"/>
    </row>
    <row r="80" spans="1:10" x14ac:dyDescent="0.2">
      <c r="A80" s="18"/>
      <c r="B80" s="18"/>
      <c r="C80" s="18"/>
      <c r="D80" s="18"/>
      <c r="E80" s="18"/>
      <c r="F80" s="18"/>
      <c r="G80" s="18"/>
      <c r="H80" s="18"/>
      <c r="I80" s="18"/>
      <c r="J80" s="18"/>
    </row>
    <row r="81" spans="1:10" x14ac:dyDescent="0.2">
      <c r="A81" s="18"/>
      <c r="B81" s="18"/>
      <c r="C81" s="18"/>
      <c r="D81" s="18"/>
      <c r="E81" s="18"/>
      <c r="F81" s="18"/>
      <c r="G81" s="18"/>
      <c r="H81" s="18"/>
      <c r="I81" s="18"/>
      <c r="J81" s="18"/>
    </row>
    <row r="82" spans="1:10" x14ac:dyDescent="0.2">
      <c r="A82" s="18"/>
      <c r="B82" s="18"/>
      <c r="C82" s="18"/>
      <c r="D82" s="18"/>
      <c r="E82" s="18"/>
      <c r="F82" s="18"/>
      <c r="G82" s="18"/>
      <c r="H82" s="18"/>
      <c r="I82" s="18"/>
      <c r="J82" s="18"/>
    </row>
    <row r="83" spans="1:10" ht="69.75" customHeight="1" x14ac:dyDescent="0.2">
      <c r="A83" s="151" t="s">
        <v>86</v>
      </c>
      <c r="B83" s="151"/>
      <c r="C83" s="151"/>
      <c r="D83" s="151"/>
      <c r="E83" s="151"/>
      <c r="F83" s="151"/>
      <c r="G83" s="151"/>
      <c r="H83" s="151"/>
      <c r="I83" s="151"/>
      <c r="J83" s="18"/>
    </row>
    <row r="84" spans="1:10" ht="13.5" customHeight="1" x14ac:dyDescent="0.2">
      <c r="A84" s="18"/>
      <c r="B84" s="18"/>
      <c r="C84" s="18"/>
      <c r="D84" s="18"/>
      <c r="E84" s="18"/>
      <c r="F84" s="18"/>
      <c r="G84" s="18"/>
      <c r="H84" s="18"/>
      <c r="I84" s="18"/>
      <c r="J84" s="18"/>
    </row>
    <row r="85" spans="1:10" ht="15" x14ac:dyDescent="0.2">
      <c r="A85" s="23" t="s">
        <v>135</v>
      </c>
      <c r="B85" s="18"/>
      <c r="C85" s="18"/>
      <c r="D85" s="18"/>
      <c r="E85" s="18"/>
      <c r="F85" s="18"/>
      <c r="G85" s="18"/>
      <c r="H85" s="18"/>
      <c r="I85" s="18"/>
      <c r="J85" s="18"/>
    </row>
    <row r="86" spans="1:10" ht="76.5" customHeight="1" x14ac:dyDescent="0.2">
      <c r="A86" s="150" t="s">
        <v>87</v>
      </c>
      <c r="B86" s="150"/>
      <c r="C86" s="150"/>
      <c r="D86" s="150"/>
      <c r="E86" s="150"/>
      <c r="F86" s="150"/>
      <c r="G86" s="150"/>
      <c r="H86" s="150"/>
      <c r="I86" s="150"/>
      <c r="J86" s="18"/>
    </row>
    <row r="87" spans="1:10" x14ac:dyDescent="0.2">
      <c r="A87" s="22"/>
      <c r="B87" s="18"/>
      <c r="C87" s="18"/>
      <c r="D87" s="18"/>
      <c r="E87" s="18"/>
      <c r="F87" s="18"/>
      <c r="G87" s="18"/>
      <c r="H87" s="18"/>
      <c r="I87" s="18"/>
      <c r="J87" s="18"/>
    </row>
    <row r="88" spans="1:10" x14ac:dyDescent="0.2">
      <c r="A88" s="43" t="s">
        <v>37</v>
      </c>
      <c r="B88" s="18"/>
      <c r="C88" s="18"/>
      <c r="D88" s="18"/>
      <c r="E88" s="18"/>
      <c r="F88" s="18"/>
      <c r="G88" s="18"/>
      <c r="H88" s="18"/>
      <c r="I88" s="18"/>
      <c r="J88" s="18"/>
    </row>
    <row r="89" spans="1:10" ht="29.25" customHeight="1" x14ac:dyDescent="0.2">
      <c r="A89" s="150" t="s">
        <v>88</v>
      </c>
      <c r="B89" s="150"/>
      <c r="C89" s="150"/>
      <c r="D89" s="150"/>
      <c r="E89" s="150"/>
      <c r="F89" s="150"/>
      <c r="G89" s="150"/>
      <c r="H89" s="150"/>
      <c r="I89" s="150"/>
      <c r="J89" s="18"/>
    </row>
    <row r="90" spans="1:10" x14ac:dyDescent="0.2">
      <c r="A90" s="18"/>
      <c r="B90" s="18"/>
      <c r="C90" s="18"/>
      <c r="D90" s="18"/>
      <c r="E90" s="18"/>
      <c r="F90" s="18"/>
      <c r="G90" s="18"/>
      <c r="H90" s="18"/>
      <c r="I90" s="18"/>
      <c r="J90" s="18"/>
    </row>
    <row r="91" spans="1:10" x14ac:dyDescent="0.2">
      <c r="A91" s="18" t="s">
        <v>90</v>
      </c>
      <c r="B91" s="18"/>
      <c r="C91" s="18"/>
      <c r="D91" s="18"/>
      <c r="E91" s="18"/>
      <c r="F91" s="18"/>
      <c r="G91" s="18"/>
      <c r="H91" s="18"/>
      <c r="I91" s="18"/>
      <c r="J91" s="18"/>
    </row>
    <row r="92" spans="1:10" x14ac:dyDescent="0.2">
      <c r="A92" s="31" t="s">
        <v>91</v>
      </c>
      <c r="B92" s="18"/>
      <c r="C92" s="18"/>
      <c r="D92" s="18"/>
      <c r="E92" s="18"/>
      <c r="F92" s="18"/>
      <c r="G92" s="18"/>
      <c r="H92" s="18"/>
      <c r="I92" s="18"/>
      <c r="J92" s="18"/>
    </row>
    <row r="93" spans="1:10" x14ac:dyDescent="0.2">
      <c r="A93" s="31"/>
      <c r="B93" s="18"/>
      <c r="C93" s="18"/>
      <c r="D93" s="18"/>
      <c r="E93" s="18"/>
      <c r="F93" s="18"/>
      <c r="G93" s="18"/>
      <c r="H93" s="18"/>
      <c r="I93" s="18"/>
      <c r="J93" s="18"/>
    </row>
    <row r="94" spans="1:10" x14ac:dyDescent="0.2">
      <c r="A94" s="18" t="s">
        <v>18</v>
      </c>
      <c r="B94" s="18"/>
      <c r="C94" s="25">
        <v>14</v>
      </c>
      <c r="F94" s="18"/>
      <c r="G94" s="18"/>
      <c r="H94" s="18"/>
      <c r="I94" s="18"/>
      <c r="J94" s="18"/>
    </row>
    <row r="95" spans="1:10" x14ac:dyDescent="0.2">
      <c r="A95" s="18" t="s">
        <v>27</v>
      </c>
      <c r="B95" s="18"/>
      <c r="C95" s="26">
        <v>0.1</v>
      </c>
      <c r="D95" s="44"/>
      <c r="E95" s="94"/>
      <c r="F95" s="18"/>
      <c r="G95" s="18"/>
      <c r="H95" s="18"/>
      <c r="I95" s="18"/>
      <c r="J95" s="18"/>
    </row>
    <row r="96" spans="1:10" x14ac:dyDescent="0.2">
      <c r="A96" s="18" t="s">
        <v>28</v>
      </c>
      <c r="B96" s="18"/>
      <c r="C96" s="45">
        <f>C98*C95</f>
        <v>100</v>
      </c>
      <c r="D96" s="18"/>
      <c r="H96" s="18"/>
      <c r="I96" s="18"/>
      <c r="J96" s="18"/>
    </row>
    <row r="97" spans="1:10" x14ac:dyDescent="0.2">
      <c r="A97" s="18" t="s">
        <v>38</v>
      </c>
      <c r="B97" s="18"/>
      <c r="C97" s="45">
        <v>-1494.93</v>
      </c>
      <c r="D97" s="31" t="s">
        <v>93</v>
      </c>
      <c r="E97" s="44"/>
      <c r="F97" s="18"/>
      <c r="G97" s="18"/>
      <c r="H97" s="18"/>
      <c r="I97" s="18"/>
      <c r="J97" s="18"/>
    </row>
    <row r="98" spans="1:10" ht="13.5" customHeight="1" thickBot="1" x14ac:dyDescent="0.25">
      <c r="A98" s="18" t="s">
        <v>39</v>
      </c>
      <c r="B98" s="18"/>
      <c r="C98" s="45">
        <v>1000</v>
      </c>
      <c r="D98" s="44"/>
      <c r="E98" s="44"/>
      <c r="F98" s="18"/>
      <c r="G98" s="18"/>
      <c r="H98" s="18"/>
      <c r="I98" s="18"/>
      <c r="J98" s="18"/>
    </row>
    <row r="99" spans="1:10" ht="13.5" customHeight="1" thickBot="1" x14ac:dyDescent="0.25">
      <c r="A99" s="18" t="s">
        <v>89</v>
      </c>
      <c r="B99" s="18"/>
      <c r="C99" s="46">
        <f>RATE(C94,C96,C97,C98)</f>
        <v>5.0000156705858473E-2</v>
      </c>
      <c r="D99" s="44"/>
      <c r="E99" s="44"/>
      <c r="F99" s="18"/>
      <c r="G99" s="18"/>
      <c r="H99" s="18"/>
      <c r="I99" s="18"/>
      <c r="J99" s="18"/>
    </row>
    <row r="100" spans="1:10" ht="13.5" customHeight="1" x14ac:dyDescent="0.2">
      <c r="A100" s="18"/>
      <c r="B100" s="18"/>
      <c r="C100" s="45"/>
      <c r="D100" s="44"/>
      <c r="E100" s="44"/>
      <c r="F100" s="18"/>
      <c r="G100" s="18"/>
      <c r="H100" s="18"/>
      <c r="I100" s="18"/>
      <c r="J100" s="18"/>
    </row>
    <row r="101" spans="1:10" ht="58.5" customHeight="1" x14ac:dyDescent="0.2">
      <c r="A101" s="150" t="s">
        <v>92</v>
      </c>
      <c r="B101" s="150"/>
      <c r="C101" s="150"/>
      <c r="D101" s="150"/>
      <c r="E101" s="150"/>
      <c r="F101" s="150"/>
      <c r="G101" s="150"/>
      <c r="H101" s="150"/>
      <c r="I101" s="150"/>
      <c r="J101" s="18"/>
    </row>
    <row r="102" spans="1:10" x14ac:dyDescent="0.2">
      <c r="A102" s="22"/>
      <c r="B102" s="18"/>
      <c r="C102" s="18"/>
      <c r="D102" s="18"/>
      <c r="E102" s="18"/>
      <c r="F102" s="18"/>
      <c r="G102" s="18"/>
      <c r="H102" s="18"/>
      <c r="I102" s="18"/>
      <c r="J102" s="18"/>
    </row>
    <row r="103" spans="1:10" ht="15" x14ac:dyDescent="0.2">
      <c r="A103" s="23" t="s">
        <v>136</v>
      </c>
      <c r="B103" s="18"/>
      <c r="C103" s="18"/>
      <c r="D103" s="18"/>
      <c r="E103" s="18"/>
      <c r="F103" s="18"/>
      <c r="G103" s="18"/>
      <c r="H103" s="18"/>
      <c r="I103" s="18"/>
      <c r="J103" s="18"/>
    </row>
    <row r="104" spans="1:10" ht="72" customHeight="1" x14ac:dyDescent="0.2">
      <c r="A104" s="150" t="s">
        <v>30</v>
      </c>
      <c r="B104" s="150"/>
      <c r="C104" s="150"/>
      <c r="D104" s="150"/>
      <c r="E104" s="150"/>
      <c r="F104" s="150"/>
      <c r="G104" s="150"/>
      <c r="H104" s="150"/>
      <c r="I104" s="150"/>
      <c r="J104" s="18"/>
    </row>
    <row r="105" spans="1:10" x14ac:dyDescent="0.2">
      <c r="A105" s="22"/>
      <c r="B105" s="18"/>
      <c r="C105" s="18"/>
      <c r="D105" s="18"/>
      <c r="E105" s="18"/>
      <c r="F105" s="18"/>
      <c r="G105" s="18"/>
      <c r="H105" s="18"/>
      <c r="I105" s="18"/>
      <c r="J105" s="18"/>
    </row>
    <row r="106" spans="1:10" x14ac:dyDescent="0.2">
      <c r="A106" s="43" t="s">
        <v>37</v>
      </c>
      <c r="B106" s="18"/>
      <c r="C106" s="18"/>
      <c r="D106" s="18"/>
      <c r="E106" s="18"/>
      <c r="F106" s="18"/>
      <c r="G106" s="18"/>
      <c r="H106" s="18"/>
      <c r="I106" s="18"/>
      <c r="J106" s="18"/>
    </row>
    <row r="107" spans="1:10" ht="64.5" customHeight="1" x14ac:dyDescent="0.2">
      <c r="A107" s="150" t="s">
        <v>96</v>
      </c>
      <c r="B107" s="150"/>
      <c r="C107" s="150"/>
      <c r="D107" s="150"/>
      <c r="E107" s="150"/>
      <c r="F107" s="150"/>
      <c r="G107" s="150"/>
      <c r="H107" s="150"/>
      <c r="I107" s="150"/>
      <c r="J107" s="18"/>
    </row>
    <row r="108" spans="1:10" x14ac:dyDescent="0.2">
      <c r="A108" s="18"/>
      <c r="B108" s="18"/>
      <c r="C108" s="18"/>
      <c r="D108" s="18"/>
      <c r="E108" s="18"/>
      <c r="F108" s="18"/>
      <c r="G108" s="18"/>
      <c r="H108" s="18"/>
      <c r="I108" s="18"/>
      <c r="J108" s="18"/>
    </row>
    <row r="109" spans="1:10" x14ac:dyDescent="0.2">
      <c r="A109" s="18" t="s">
        <v>12</v>
      </c>
      <c r="B109" s="18"/>
      <c r="C109" s="25">
        <v>9</v>
      </c>
      <c r="D109" s="31" t="s">
        <v>94</v>
      </c>
      <c r="E109" s="44"/>
      <c r="F109" s="18"/>
      <c r="G109" s="18"/>
      <c r="H109" s="18"/>
      <c r="I109" s="18"/>
      <c r="J109" s="18"/>
    </row>
    <row r="110" spans="1:10" x14ac:dyDescent="0.2">
      <c r="A110" s="18" t="s">
        <v>9</v>
      </c>
      <c r="B110" s="18"/>
      <c r="C110" s="26">
        <v>0.1</v>
      </c>
      <c r="D110" s="44" t="s">
        <v>95</v>
      </c>
      <c r="E110" s="44"/>
      <c r="F110" s="18"/>
      <c r="G110" s="18"/>
      <c r="H110" s="18"/>
      <c r="I110" s="18"/>
      <c r="J110" s="18"/>
    </row>
    <row r="111" spans="1:10" x14ac:dyDescent="0.2">
      <c r="A111" s="18" t="s">
        <v>10</v>
      </c>
      <c r="B111" s="18"/>
      <c r="C111" s="47">
        <f>C114*C110</f>
        <v>100</v>
      </c>
      <c r="D111" s="44"/>
      <c r="G111" s="18"/>
      <c r="H111" s="18"/>
      <c r="I111" s="18"/>
      <c r="J111" s="18"/>
    </row>
    <row r="112" spans="1:10" x14ac:dyDescent="0.2">
      <c r="A112" s="18" t="s">
        <v>11</v>
      </c>
      <c r="B112" s="18"/>
      <c r="C112" s="45">
        <v>-1494.93</v>
      </c>
      <c r="D112" s="18"/>
      <c r="E112" s="18"/>
      <c r="F112" s="18"/>
      <c r="G112" s="18"/>
      <c r="H112" s="18"/>
      <c r="I112" s="18"/>
      <c r="J112" s="18"/>
    </row>
    <row r="113" spans="1:10" x14ac:dyDescent="0.2">
      <c r="A113" s="31" t="s">
        <v>13</v>
      </c>
      <c r="B113" s="18"/>
      <c r="C113" s="45">
        <v>1100</v>
      </c>
      <c r="D113" s="44"/>
      <c r="E113" s="44"/>
      <c r="F113" s="18"/>
      <c r="G113" s="18"/>
      <c r="H113" s="18"/>
      <c r="I113" s="18"/>
      <c r="J113" s="18"/>
    </row>
    <row r="114" spans="1:10" ht="13.5" thickBot="1" x14ac:dyDescent="0.25">
      <c r="A114" s="31" t="s">
        <v>2</v>
      </c>
      <c r="B114" s="18"/>
      <c r="C114" s="45">
        <v>1000</v>
      </c>
      <c r="D114" s="18"/>
      <c r="E114" s="18"/>
      <c r="F114" s="18"/>
      <c r="G114" s="18"/>
      <c r="H114" s="18"/>
      <c r="I114" s="18"/>
      <c r="J114" s="18"/>
    </row>
    <row r="115" spans="1:10" ht="13.5" customHeight="1" thickBot="1" x14ac:dyDescent="0.25">
      <c r="A115" s="95" t="s">
        <v>31</v>
      </c>
      <c r="B115" s="96"/>
      <c r="C115" s="46">
        <f>RATE(C109,C111,C112,C113)</f>
        <v>4.2148546245060536E-2</v>
      </c>
      <c r="D115" s="18"/>
      <c r="E115" s="18"/>
      <c r="F115" s="18"/>
      <c r="G115" s="18"/>
      <c r="H115" s="18"/>
      <c r="I115" s="18"/>
      <c r="J115" s="18"/>
    </row>
    <row r="116" spans="1:10" x14ac:dyDescent="0.2">
      <c r="A116" s="18"/>
      <c r="B116" s="18"/>
      <c r="C116" s="18"/>
      <c r="D116" s="18"/>
      <c r="E116" s="18"/>
      <c r="F116" s="18"/>
      <c r="G116" s="18"/>
      <c r="H116" s="18"/>
      <c r="I116" s="18"/>
      <c r="J116" s="18"/>
    </row>
    <row r="117" spans="1:10" ht="30" customHeight="1" x14ac:dyDescent="0.2">
      <c r="A117" s="156" t="s">
        <v>97</v>
      </c>
      <c r="B117" s="150"/>
      <c r="C117" s="150"/>
      <c r="D117" s="150"/>
      <c r="E117" s="150"/>
      <c r="F117" s="150"/>
      <c r="G117" s="150"/>
      <c r="H117" s="150"/>
      <c r="I117" s="150"/>
      <c r="J117" s="18"/>
    </row>
    <row r="118" spans="1:10" x14ac:dyDescent="0.2">
      <c r="A118" s="18"/>
      <c r="B118" s="18"/>
      <c r="C118" s="18"/>
      <c r="D118" s="18"/>
      <c r="E118" s="18"/>
      <c r="F118" s="18"/>
      <c r="G118" s="18"/>
      <c r="H118" s="18"/>
      <c r="I118" s="18"/>
      <c r="J118" s="18"/>
    </row>
    <row r="119" spans="1:10" ht="76.5" customHeight="1" x14ac:dyDescent="0.2">
      <c r="A119" s="169" t="s">
        <v>98</v>
      </c>
      <c r="B119" s="149"/>
      <c r="C119" s="149"/>
      <c r="D119" s="149"/>
      <c r="E119" s="149"/>
      <c r="F119" s="149"/>
      <c r="G119" s="149"/>
      <c r="H119" s="149"/>
      <c r="I119" s="149"/>
      <c r="J119" s="18"/>
    </row>
    <row r="120" spans="1:10" x14ac:dyDescent="0.2">
      <c r="A120" s="18"/>
      <c r="B120" s="18"/>
      <c r="C120" s="18"/>
      <c r="D120" s="18"/>
      <c r="E120" s="18"/>
      <c r="F120" s="18"/>
      <c r="G120" s="18"/>
      <c r="H120" s="18"/>
      <c r="I120" s="18"/>
      <c r="J120" s="18"/>
    </row>
    <row r="121" spans="1:10" ht="22.5" customHeight="1" x14ac:dyDescent="0.2">
      <c r="A121" s="43" t="s">
        <v>99</v>
      </c>
      <c r="B121" s="18"/>
      <c r="C121" s="18"/>
      <c r="D121" s="18"/>
      <c r="E121" s="18"/>
      <c r="F121" s="18"/>
      <c r="G121" s="18"/>
      <c r="H121" s="18"/>
      <c r="I121" s="18"/>
      <c r="J121" s="18"/>
    </row>
    <row r="122" spans="1:10" ht="44.25" customHeight="1" x14ac:dyDescent="0.2">
      <c r="A122" s="150" t="s">
        <v>40</v>
      </c>
      <c r="B122" s="150"/>
      <c r="C122" s="150"/>
      <c r="D122" s="150"/>
      <c r="E122" s="150"/>
      <c r="F122" s="150"/>
      <c r="G122" s="150"/>
      <c r="H122" s="150"/>
      <c r="I122" s="150"/>
      <c r="J122" s="18"/>
    </row>
    <row r="123" spans="1:10" x14ac:dyDescent="0.2">
      <c r="A123" s="22"/>
      <c r="B123" s="18"/>
      <c r="C123" s="18"/>
      <c r="D123" s="18"/>
      <c r="E123" s="18"/>
      <c r="F123" s="18"/>
      <c r="G123" s="18"/>
      <c r="H123" s="18"/>
      <c r="I123" s="18"/>
      <c r="J123" s="18"/>
    </row>
    <row r="124" spans="1:10" x14ac:dyDescent="0.2">
      <c r="A124" s="43" t="s">
        <v>37</v>
      </c>
      <c r="B124" s="18"/>
      <c r="C124" s="18"/>
      <c r="D124" s="18"/>
      <c r="E124" s="18"/>
      <c r="F124" s="18"/>
      <c r="G124" s="18"/>
      <c r="H124" s="18"/>
      <c r="I124" s="18"/>
      <c r="J124" s="18"/>
    </row>
    <row r="125" spans="1:10" ht="27" customHeight="1" x14ac:dyDescent="0.2">
      <c r="A125" s="150" t="s">
        <v>21</v>
      </c>
      <c r="B125" s="150"/>
      <c r="C125" s="150"/>
      <c r="D125" s="150"/>
      <c r="E125" s="150"/>
      <c r="F125" s="150"/>
      <c r="G125" s="150"/>
      <c r="H125" s="150"/>
      <c r="I125" s="150"/>
      <c r="J125" s="18"/>
    </row>
    <row r="126" spans="1:10" x14ac:dyDescent="0.2">
      <c r="A126" s="18"/>
      <c r="B126" s="18"/>
      <c r="C126" s="18"/>
      <c r="D126" s="18"/>
      <c r="E126" s="18"/>
      <c r="F126" s="18"/>
      <c r="G126" s="18"/>
      <c r="H126" s="18"/>
      <c r="I126" s="18"/>
      <c r="J126" s="18"/>
    </row>
    <row r="127" spans="1:10" ht="28.5" customHeight="1" x14ac:dyDescent="0.2">
      <c r="A127" s="149" t="s">
        <v>32</v>
      </c>
      <c r="B127" s="149"/>
      <c r="C127" s="149"/>
      <c r="D127" s="149"/>
      <c r="E127" s="149"/>
      <c r="F127" s="149"/>
      <c r="G127" s="149"/>
      <c r="H127" s="149"/>
      <c r="I127" s="149"/>
      <c r="J127" s="18"/>
    </row>
    <row r="128" spans="1:10" x14ac:dyDescent="0.2">
      <c r="A128" s="18"/>
      <c r="B128" s="18"/>
      <c r="C128" s="18"/>
      <c r="D128" s="18"/>
      <c r="E128" s="18"/>
      <c r="F128" s="18"/>
      <c r="G128" s="18"/>
      <c r="H128" s="18"/>
      <c r="I128" s="18"/>
      <c r="J128" s="18"/>
    </row>
    <row r="129" spans="1:10" ht="13.5" thickBot="1" x14ac:dyDescent="0.25">
      <c r="A129" s="18" t="s">
        <v>2</v>
      </c>
      <c r="B129" s="18"/>
      <c r="C129" s="45">
        <v>1000</v>
      </c>
      <c r="D129" s="44"/>
      <c r="E129" s="44"/>
      <c r="F129" s="44"/>
      <c r="G129" s="18"/>
      <c r="H129" s="18"/>
      <c r="I129" s="18"/>
      <c r="J129" s="18"/>
    </row>
    <row r="130" spans="1:10" ht="13.5" thickBot="1" x14ac:dyDescent="0.25">
      <c r="A130" s="18" t="s">
        <v>27</v>
      </c>
      <c r="B130" s="18"/>
      <c r="C130" s="26">
        <v>0.1</v>
      </c>
      <c r="D130" s="44"/>
      <c r="E130" s="31" t="s">
        <v>0</v>
      </c>
      <c r="F130" s="18"/>
      <c r="G130" s="48">
        <f>C131/C132</f>
        <v>0.10152284263959391</v>
      </c>
      <c r="H130" s="18"/>
      <c r="I130" s="18"/>
      <c r="J130" s="18"/>
    </row>
    <row r="131" spans="1:10" x14ac:dyDescent="0.2">
      <c r="A131" s="18" t="s">
        <v>28</v>
      </c>
      <c r="B131" s="18"/>
      <c r="C131" s="45">
        <f>C130*C129</f>
        <v>100</v>
      </c>
      <c r="D131" s="44"/>
      <c r="E131" s="44"/>
      <c r="F131" s="44"/>
      <c r="G131" s="18"/>
      <c r="H131" s="18"/>
      <c r="I131" s="18"/>
      <c r="J131" s="18"/>
    </row>
    <row r="132" spans="1:10" x14ac:dyDescent="0.2">
      <c r="A132" s="18" t="s">
        <v>38</v>
      </c>
      <c r="B132" s="18"/>
      <c r="C132" s="45">
        <f>985</f>
        <v>985</v>
      </c>
      <c r="D132" s="44"/>
      <c r="E132" s="44"/>
      <c r="F132" s="44"/>
      <c r="G132" s="18"/>
      <c r="H132" s="18"/>
      <c r="I132" s="18"/>
      <c r="J132" s="18"/>
    </row>
    <row r="133" spans="1:10" x14ac:dyDescent="0.2">
      <c r="A133" s="18"/>
      <c r="B133" s="18"/>
      <c r="C133" s="18"/>
      <c r="D133" s="18"/>
      <c r="E133" s="18"/>
      <c r="F133" s="18"/>
      <c r="G133" s="18"/>
      <c r="H133" s="18"/>
      <c r="I133" s="18"/>
      <c r="J133" s="18"/>
    </row>
    <row r="134" spans="1:10" ht="70.5" customHeight="1" x14ac:dyDescent="0.2">
      <c r="A134" s="149" t="s">
        <v>100</v>
      </c>
      <c r="B134" s="149"/>
      <c r="C134" s="149"/>
      <c r="D134" s="149"/>
      <c r="E134" s="149"/>
      <c r="F134" s="149"/>
      <c r="G134" s="149"/>
      <c r="H134" s="149"/>
      <c r="I134" s="149"/>
      <c r="J134" s="18"/>
    </row>
    <row r="135" spans="1:10" x14ac:dyDescent="0.2">
      <c r="A135" s="22"/>
      <c r="B135" s="18"/>
      <c r="C135" s="18"/>
      <c r="D135" s="18"/>
      <c r="E135" s="18"/>
      <c r="F135" s="18"/>
      <c r="G135" s="18"/>
      <c r="H135" s="18"/>
      <c r="I135" s="18"/>
      <c r="J135" s="18"/>
    </row>
    <row r="136" spans="1:10" x14ac:dyDescent="0.2">
      <c r="A136" s="22"/>
      <c r="B136" s="18"/>
      <c r="C136" s="18"/>
      <c r="D136" s="18"/>
      <c r="E136" s="18"/>
      <c r="F136" s="18"/>
      <c r="G136" s="18"/>
      <c r="H136" s="18"/>
      <c r="I136" s="18"/>
      <c r="J136" s="18"/>
    </row>
    <row r="137" spans="1:10" ht="15" x14ac:dyDescent="0.2">
      <c r="A137" s="23" t="s">
        <v>137</v>
      </c>
      <c r="B137" s="18"/>
      <c r="C137" s="18"/>
      <c r="D137" s="18"/>
      <c r="E137" s="18"/>
      <c r="F137" s="18"/>
      <c r="G137" s="18"/>
      <c r="H137" s="18"/>
      <c r="I137" s="18"/>
      <c r="J137" s="18"/>
    </row>
    <row r="138" spans="1:10" ht="48" customHeight="1" x14ac:dyDescent="0.2">
      <c r="A138" s="150" t="s">
        <v>119</v>
      </c>
      <c r="B138" s="150"/>
      <c r="C138" s="150"/>
      <c r="D138" s="150"/>
      <c r="E138" s="150"/>
      <c r="F138" s="150"/>
      <c r="G138" s="150"/>
      <c r="H138" s="150"/>
      <c r="I138" s="150"/>
      <c r="J138" s="18"/>
    </row>
    <row r="139" spans="1:10" x14ac:dyDescent="0.2">
      <c r="A139" s="49"/>
      <c r="B139" s="18"/>
      <c r="C139" s="18"/>
      <c r="D139" s="18"/>
      <c r="E139" s="18"/>
      <c r="F139" s="18"/>
      <c r="G139" s="18"/>
      <c r="H139" s="18"/>
      <c r="I139" s="18"/>
      <c r="J139" s="18"/>
    </row>
    <row r="140" spans="1:10" x14ac:dyDescent="0.2">
      <c r="A140" s="31" t="s">
        <v>42</v>
      </c>
      <c r="B140" s="18"/>
      <c r="D140" s="50">
        <v>0.1</v>
      </c>
      <c r="E140" s="18"/>
      <c r="F140" s="18"/>
      <c r="G140" s="18"/>
      <c r="H140" s="18"/>
      <c r="I140" s="18"/>
      <c r="J140" s="18"/>
    </row>
    <row r="141" spans="1:10" x14ac:dyDescent="0.2">
      <c r="A141" s="31" t="s">
        <v>111</v>
      </c>
      <c r="B141" s="18"/>
      <c r="D141" s="51">
        <v>1000</v>
      </c>
      <c r="E141" s="18"/>
      <c r="F141" s="34"/>
      <c r="G141" s="18"/>
      <c r="H141" s="18"/>
      <c r="I141" s="18"/>
      <c r="J141" s="18"/>
    </row>
    <row r="142" spans="1:10" ht="13.5" customHeight="1" x14ac:dyDescent="0.2">
      <c r="A142" s="1" t="s">
        <v>103</v>
      </c>
      <c r="D142" s="3">
        <v>15</v>
      </c>
      <c r="E142" s="18"/>
      <c r="F142" s="18"/>
      <c r="G142" s="18"/>
      <c r="H142" s="18"/>
      <c r="I142" s="18"/>
      <c r="J142" s="18"/>
    </row>
    <row r="143" spans="1:10" ht="13.5" customHeight="1" x14ac:dyDescent="0.2">
      <c r="A143" s="110" t="s">
        <v>104</v>
      </c>
      <c r="D143" s="12">
        <v>7.0000000000000007E-2</v>
      </c>
      <c r="E143" s="18"/>
      <c r="F143" s="18"/>
      <c r="G143" s="18"/>
      <c r="H143" s="18"/>
      <c r="I143" s="18"/>
      <c r="J143" s="18"/>
    </row>
    <row r="144" spans="1:10" ht="13.5" customHeight="1" x14ac:dyDescent="0.2">
      <c r="A144" s="110" t="s">
        <v>105</v>
      </c>
      <c r="D144" s="12">
        <v>0.1</v>
      </c>
      <c r="E144" s="18" t="s">
        <v>110</v>
      </c>
      <c r="F144" s="18"/>
      <c r="G144" s="18"/>
      <c r="H144" s="18"/>
      <c r="I144" s="18"/>
      <c r="J144" s="18"/>
    </row>
    <row r="145" spans="1:10" ht="13.5" customHeight="1" x14ac:dyDescent="0.2">
      <c r="A145" s="110" t="s">
        <v>106</v>
      </c>
      <c r="D145" s="12">
        <v>0.13</v>
      </c>
      <c r="E145" s="18"/>
      <c r="F145" s="18"/>
      <c r="G145" s="18"/>
      <c r="H145" s="18"/>
      <c r="I145" s="18"/>
      <c r="J145" s="18"/>
    </row>
    <row r="146" spans="1:10" ht="13.5" customHeight="1" x14ac:dyDescent="0.2">
      <c r="D146" s="3"/>
      <c r="E146" s="18"/>
      <c r="F146" s="18"/>
      <c r="G146" s="18"/>
      <c r="H146" s="18"/>
      <c r="I146" s="18"/>
      <c r="J146" s="18"/>
    </row>
    <row r="147" spans="1:10" ht="13.5" customHeight="1" x14ac:dyDescent="0.2">
      <c r="A147" s="1" t="s">
        <v>107</v>
      </c>
      <c r="D147" s="111">
        <f>-PV(D140,D142,D141*D143,D141)</f>
        <v>771.81761481074909</v>
      </c>
      <c r="E147" s="112" t="s">
        <v>112</v>
      </c>
      <c r="F147" s="43"/>
      <c r="G147" s="43"/>
      <c r="H147" s="18"/>
      <c r="I147" s="18"/>
      <c r="J147" s="18"/>
    </row>
    <row r="148" spans="1:10" ht="13.5" customHeight="1" x14ac:dyDescent="0.2">
      <c r="A148" s="1" t="s">
        <v>108</v>
      </c>
      <c r="D148" s="111">
        <f>-PV(D140,D142,D141*D144,1000)</f>
        <v>1000.0000000000001</v>
      </c>
      <c r="E148" s="112" t="s">
        <v>113</v>
      </c>
      <c r="F148" s="43"/>
      <c r="G148" s="43"/>
      <c r="H148" s="18"/>
      <c r="I148" s="18"/>
      <c r="J148" s="18"/>
    </row>
    <row r="149" spans="1:10" ht="13.5" customHeight="1" x14ac:dyDescent="0.2">
      <c r="A149" s="1" t="s">
        <v>109</v>
      </c>
      <c r="D149" s="111">
        <f>-PV(D140,D142,D141*D145,D141)</f>
        <v>1228.1823851892509</v>
      </c>
      <c r="E149" s="112" t="s">
        <v>114</v>
      </c>
      <c r="F149" s="43"/>
      <c r="G149" s="43"/>
      <c r="H149" s="18"/>
      <c r="I149" s="18"/>
      <c r="J149" s="18"/>
    </row>
    <row r="150" spans="1:10" s="18" customFormat="1" ht="46.5" customHeight="1" x14ac:dyDescent="0.2">
      <c r="A150" s="149" t="s">
        <v>117</v>
      </c>
      <c r="B150" s="149"/>
      <c r="C150" s="149"/>
      <c r="D150" s="149"/>
      <c r="E150" s="149"/>
      <c r="F150" s="149"/>
      <c r="G150" s="149"/>
      <c r="H150" s="149"/>
      <c r="I150" s="149"/>
    </row>
    <row r="151" spans="1:10" s="18" customFormat="1" ht="88.5" customHeight="1" x14ac:dyDescent="0.2">
      <c r="A151" s="151" t="s">
        <v>145</v>
      </c>
      <c r="B151" s="148"/>
      <c r="C151" s="148"/>
      <c r="D151" s="148"/>
      <c r="E151" s="148"/>
      <c r="F151" s="148"/>
      <c r="G151" s="148"/>
      <c r="H151" s="148"/>
      <c r="I151" s="148"/>
    </row>
    <row r="152" spans="1:10" s="18" customFormat="1" ht="28.5" customHeight="1" x14ac:dyDescent="0.2">
      <c r="A152" s="149" t="s">
        <v>118</v>
      </c>
      <c r="B152" s="154"/>
      <c r="C152" s="154"/>
      <c r="D152" s="154"/>
      <c r="E152" s="154"/>
      <c r="F152" s="154"/>
      <c r="G152" s="154"/>
      <c r="H152" s="154"/>
      <c r="I152" s="154"/>
    </row>
    <row r="153" spans="1:10" s="18" customFormat="1" ht="7.5" customHeight="1" x14ac:dyDescent="0.2">
      <c r="D153" s="24"/>
    </row>
    <row r="154" spans="1:10" s="18" customFormat="1" ht="9" customHeight="1" x14ac:dyDescent="0.2">
      <c r="A154" s="118"/>
      <c r="B154" s="119"/>
      <c r="C154" s="119"/>
      <c r="D154" s="119"/>
      <c r="E154" s="119"/>
      <c r="F154" s="119"/>
      <c r="G154" s="119"/>
      <c r="H154" s="119"/>
      <c r="I154" s="119"/>
      <c r="J154" s="119"/>
    </row>
    <row r="155" spans="1:10" ht="15.75" x14ac:dyDescent="0.2">
      <c r="A155" s="52"/>
      <c r="B155" s="166" t="s">
        <v>41</v>
      </c>
      <c r="C155" s="167"/>
      <c r="D155" s="167"/>
      <c r="E155" s="167"/>
      <c r="F155" s="167"/>
      <c r="G155" s="167"/>
      <c r="H155" s="167"/>
      <c r="I155" s="167"/>
      <c r="J155" s="168"/>
    </row>
    <row r="156" spans="1:10" x14ac:dyDescent="0.2">
      <c r="A156" s="53"/>
      <c r="B156" s="54"/>
      <c r="C156" s="55" t="s">
        <v>44</v>
      </c>
      <c r="D156" s="56">
        <v>7.0000000000000007E-2</v>
      </c>
      <c r="E156" s="97"/>
      <c r="F156" s="98" t="s">
        <v>44</v>
      </c>
      <c r="G156" s="99">
        <v>0.1</v>
      </c>
      <c r="H156" s="104"/>
      <c r="I156" s="105" t="s">
        <v>44</v>
      </c>
      <c r="J156" s="106">
        <v>0.13</v>
      </c>
    </row>
    <row r="157" spans="1:10" x14ac:dyDescent="0.2">
      <c r="A157" s="57" t="s">
        <v>116</v>
      </c>
      <c r="B157" s="58" t="s">
        <v>43</v>
      </c>
      <c r="C157" s="60" t="s">
        <v>46</v>
      </c>
      <c r="D157" s="59" t="s">
        <v>45</v>
      </c>
      <c r="E157" s="100" t="s">
        <v>43</v>
      </c>
      <c r="F157" s="101" t="s">
        <v>45</v>
      </c>
      <c r="G157" s="102" t="s">
        <v>46</v>
      </c>
      <c r="H157" s="107" t="s">
        <v>43</v>
      </c>
      <c r="I157" s="107" t="s">
        <v>45</v>
      </c>
      <c r="J157" s="108" t="s">
        <v>46</v>
      </c>
    </row>
    <row r="158" spans="1:10" x14ac:dyDescent="0.2">
      <c r="A158" s="61">
        <v>0</v>
      </c>
      <c r="B158" s="113">
        <f>-PV($D$140,$A$173-A$158,$D$141*$D$156,$D$141)</f>
        <v>771.81761481074909</v>
      </c>
      <c r="C158" s="62" t="s">
        <v>115</v>
      </c>
      <c r="D158" s="62" t="s">
        <v>115</v>
      </c>
      <c r="E158" s="114">
        <f t="shared" ref="E158:E173" si="0">-PV($D$140,$A$173-A$158,$D$141*$G$156,$D$141)</f>
        <v>1000.0000000000001</v>
      </c>
      <c r="F158" s="103" t="s">
        <v>115</v>
      </c>
      <c r="G158" s="103" t="s">
        <v>115</v>
      </c>
      <c r="H158" s="116">
        <f t="shared" ref="H158:H173" si="1">-PV($D$140,$A$173-A158,$D$141*$J$156,$D$141)</f>
        <v>1228.1823851892509</v>
      </c>
      <c r="I158" s="109" t="s">
        <v>115</v>
      </c>
      <c r="J158" s="109" t="s">
        <v>115</v>
      </c>
    </row>
    <row r="159" spans="1:10" x14ac:dyDescent="0.2">
      <c r="A159" s="61">
        <v>1</v>
      </c>
      <c r="B159" s="113">
        <f t="shared" ref="B159:B173" si="2">-PV($D$140,$A$173-A159,$D$141*$D$156,$D$141)</f>
        <v>778.99937629182398</v>
      </c>
      <c r="C159" s="62">
        <f>(B159-B158)/B158</f>
        <v>9.3049981540468795E-3</v>
      </c>
      <c r="D159" s="63">
        <f>$D$140-C159</f>
        <v>9.0695001845953124E-2</v>
      </c>
      <c r="E159" s="114">
        <f t="shared" si="0"/>
        <v>1000.0000000000001</v>
      </c>
      <c r="F159" s="103">
        <f>(E159-E158)/E158</f>
        <v>0</v>
      </c>
      <c r="G159" s="115">
        <f>$D$140-F159</f>
        <v>0.1</v>
      </c>
      <c r="H159" s="116">
        <f t="shared" si="1"/>
        <v>1221.0006237081761</v>
      </c>
      <c r="I159" s="109">
        <f>(H159-H158)/H158</f>
        <v>-5.8474714893164128E-3</v>
      </c>
      <c r="J159" s="117">
        <f>$D$140-I159</f>
        <v>0.10584747148931642</v>
      </c>
    </row>
    <row r="160" spans="1:10" x14ac:dyDescent="0.2">
      <c r="A160" s="61">
        <v>2</v>
      </c>
      <c r="B160" s="113">
        <f t="shared" si="2"/>
        <v>786.8993139210063</v>
      </c>
      <c r="C160" s="62">
        <f t="shared" ref="C160:C173" si="3">(B160-B159)/B159</f>
        <v>1.0141134729513432E-2</v>
      </c>
      <c r="D160" s="63">
        <f t="shared" ref="D160:D173" si="4">$D$140-C160</f>
        <v>8.9858865270486574E-2</v>
      </c>
      <c r="E160" s="114">
        <f t="shared" si="0"/>
        <v>1000.0000000000001</v>
      </c>
      <c r="F160" s="103">
        <f t="shared" ref="F160:F173" si="5">(E160-E159)/E159</f>
        <v>0</v>
      </c>
      <c r="G160" s="115">
        <f t="shared" ref="G160:G173" si="6">$D$140-F160</f>
        <v>0.1</v>
      </c>
      <c r="H160" s="116">
        <f t="shared" si="1"/>
        <v>1213.1006860789937</v>
      </c>
      <c r="I160" s="109">
        <f t="shared" ref="I160:I173" si="7">(H160-H159)/H159</f>
        <v>-6.4700520833399239E-3</v>
      </c>
      <c r="J160" s="117">
        <f t="shared" ref="J160:J173" si="8">$D$140-I160</f>
        <v>0.10647005208333993</v>
      </c>
    </row>
    <row r="161" spans="1:10" x14ac:dyDescent="0.2">
      <c r="A161" s="61">
        <v>3</v>
      </c>
      <c r="B161" s="113">
        <f t="shared" si="2"/>
        <v>795.58924531310686</v>
      </c>
      <c r="C161" s="62">
        <f t="shared" si="3"/>
        <v>1.104325704491961E-2</v>
      </c>
      <c r="D161" s="63">
        <f t="shared" si="4"/>
        <v>8.8956742955080395E-2</v>
      </c>
      <c r="E161" s="114">
        <f t="shared" si="0"/>
        <v>1000.0000000000001</v>
      </c>
      <c r="F161" s="103">
        <f t="shared" si="5"/>
        <v>0</v>
      </c>
      <c r="G161" s="115">
        <f t="shared" si="6"/>
        <v>0.1</v>
      </c>
      <c r="H161" s="116">
        <f t="shared" si="1"/>
        <v>1204.4107546868929</v>
      </c>
      <c r="I161" s="109">
        <f t="shared" si="7"/>
        <v>-7.1634048944350564E-3</v>
      </c>
      <c r="J161" s="117">
        <f t="shared" si="8"/>
        <v>0.10716340489443506</v>
      </c>
    </row>
    <row r="162" spans="1:10" x14ac:dyDescent="0.2">
      <c r="A162" s="61">
        <v>4</v>
      </c>
      <c r="B162" s="113">
        <f t="shared" si="2"/>
        <v>805.14816984441779</v>
      </c>
      <c r="C162" s="62">
        <f t="shared" si="3"/>
        <v>1.2014899129951146E-2</v>
      </c>
      <c r="D162" s="63">
        <f t="shared" si="4"/>
        <v>8.7985100870048863E-2</v>
      </c>
      <c r="E162" s="114">
        <f t="shared" si="0"/>
        <v>1000.0000000000001</v>
      </c>
      <c r="F162" s="103">
        <f t="shared" si="5"/>
        <v>0</v>
      </c>
      <c r="G162" s="115">
        <f t="shared" si="6"/>
        <v>0.1</v>
      </c>
      <c r="H162" s="116">
        <f t="shared" si="1"/>
        <v>1194.8518301555823</v>
      </c>
      <c r="I162" s="109">
        <f t="shared" si="7"/>
        <v>-7.9365984520750974E-3</v>
      </c>
      <c r="J162" s="117">
        <f t="shared" si="8"/>
        <v>0.10793659845207511</v>
      </c>
    </row>
    <row r="163" spans="1:10" x14ac:dyDescent="0.2">
      <c r="A163" s="61">
        <v>5</v>
      </c>
      <c r="B163" s="113">
        <f t="shared" si="2"/>
        <v>815.66298682885952</v>
      </c>
      <c r="C163" s="62">
        <f t="shared" si="3"/>
        <v>1.3059480699650036E-2</v>
      </c>
      <c r="D163" s="63">
        <f t="shared" si="4"/>
        <v>8.6940519300349975E-2</v>
      </c>
      <c r="E163" s="114">
        <f t="shared" si="0"/>
        <v>1000.0000000000001</v>
      </c>
      <c r="F163" s="103">
        <f t="shared" si="5"/>
        <v>0</v>
      </c>
      <c r="G163" s="115">
        <f t="shared" si="6"/>
        <v>0.1</v>
      </c>
      <c r="H163" s="116">
        <f t="shared" si="1"/>
        <v>1184.3370131711404</v>
      </c>
      <c r="I163" s="109">
        <f t="shared" si="7"/>
        <v>-8.8001011665796332E-3</v>
      </c>
      <c r="J163" s="117">
        <f t="shared" si="8"/>
        <v>0.10880010116657964</v>
      </c>
    </row>
    <row r="164" spans="1:10" x14ac:dyDescent="0.2">
      <c r="A164" s="61">
        <v>6</v>
      </c>
      <c r="B164" s="113">
        <f t="shared" si="2"/>
        <v>827.22928551174539</v>
      </c>
      <c r="C164" s="62">
        <f t="shared" si="3"/>
        <v>1.4180242170670772E-2</v>
      </c>
      <c r="D164" s="63">
        <f t="shared" si="4"/>
        <v>8.5819757829329241E-2</v>
      </c>
      <c r="E164" s="114">
        <f t="shared" si="0"/>
        <v>1000.0000000000001</v>
      </c>
      <c r="F164" s="103">
        <f t="shared" si="5"/>
        <v>0</v>
      </c>
      <c r="G164" s="115">
        <f t="shared" si="6"/>
        <v>0.1</v>
      </c>
      <c r="H164" s="116">
        <f t="shared" si="1"/>
        <v>1172.7707144882547</v>
      </c>
      <c r="I164" s="109">
        <f t="shared" si="7"/>
        <v>-9.7660535424086078E-3</v>
      </c>
      <c r="J164" s="117">
        <f t="shared" si="8"/>
        <v>0.10976605354240862</v>
      </c>
    </row>
    <row r="165" spans="1:10" x14ac:dyDescent="0.2">
      <c r="A165" s="61">
        <v>7</v>
      </c>
      <c r="B165" s="113">
        <f t="shared" si="2"/>
        <v>839.95221406291989</v>
      </c>
      <c r="C165" s="62">
        <f t="shared" si="3"/>
        <v>1.5380171826610046E-2</v>
      </c>
      <c r="D165" s="63">
        <f t="shared" si="4"/>
        <v>8.4619828173389963E-2</v>
      </c>
      <c r="E165" s="114">
        <f t="shared" si="0"/>
        <v>1000.0000000000001</v>
      </c>
      <c r="F165" s="103">
        <f t="shared" si="5"/>
        <v>0</v>
      </c>
      <c r="G165" s="115">
        <f t="shared" si="6"/>
        <v>0.1</v>
      </c>
      <c r="H165" s="116">
        <f t="shared" si="1"/>
        <v>1160.0477859370801</v>
      </c>
      <c r="I165" s="109">
        <f t="shared" si="7"/>
        <v>-1.0848606973210736E-2</v>
      </c>
      <c r="J165" s="117">
        <f t="shared" si="8"/>
        <v>0.11084860697321074</v>
      </c>
    </row>
    <row r="166" spans="1:10" x14ac:dyDescent="0.2">
      <c r="A166" s="61">
        <v>8</v>
      </c>
      <c r="B166" s="113">
        <f t="shared" si="2"/>
        <v>853.94743546921177</v>
      </c>
      <c r="C166" s="62">
        <f t="shared" si="3"/>
        <v>1.6661925728602828E-2</v>
      </c>
      <c r="D166" s="63">
        <f t="shared" si="4"/>
        <v>8.3338074271397181E-2</v>
      </c>
      <c r="E166" s="114">
        <f t="shared" si="0"/>
        <v>1000.0000000000001</v>
      </c>
      <c r="F166" s="103">
        <f t="shared" si="5"/>
        <v>0</v>
      </c>
      <c r="G166" s="115">
        <f t="shared" si="6"/>
        <v>0.1</v>
      </c>
      <c r="H166" s="116">
        <f t="shared" si="1"/>
        <v>1146.052564530788</v>
      </c>
      <c r="I166" s="109">
        <f t="shared" si="7"/>
        <v>-1.2064349051782244E-2</v>
      </c>
      <c r="J166" s="117">
        <f t="shared" si="8"/>
        <v>0.11206434905178225</v>
      </c>
    </row>
    <row r="167" spans="1:10" x14ac:dyDescent="0.2">
      <c r="A167" s="61">
        <v>9</v>
      </c>
      <c r="B167" s="113">
        <f t="shared" si="2"/>
        <v>869.34217901613317</v>
      </c>
      <c r="C167" s="62">
        <f t="shared" si="3"/>
        <v>1.8027741412985888E-2</v>
      </c>
      <c r="D167" s="63">
        <f t="shared" si="4"/>
        <v>8.1972258587014124E-2</v>
      </c>
      <c r="E167" s="114">
        <f t="shared" si="0"/>
        <v>1000.0000000000001</v>
      </c>
      <c r="F167" s="103">
        <f t="shared" si="5"/>
        <v>0</v>
      </c>
      <c r="G167" s="115">
        <f t="shared" si="6"/>
        <v>0.1</v>
      </c>
      <c r="H167" s="116">
        <f t="shared" si="1"/>
        <v>1130.6578209838669</v>
      </c>
      <c r="I167" s="109">
        <f t="shared" si="7"/>
        <v>-1.3432842457120555E-2</v>
      </c>
      <c r="J167" s="117">
        <f t="shared" si="8"/>
        <v>0.11343284245712056</v>
      </c>
    </row>
    <row r="168" spans="1:10" x14ac:dyDescent="0.2">
      <c r="A168" s="61">
        <v>10</v>
      </c>
      <c r="B168" s="113">
        <f t="shared" si="2"/>
        <v>886.27639691774652</v>
      </c>
      <c r="C168" s="62">
        <f t="shared" si="3"/>
        <v>1.947934692502604E-2</v>
      </c>
      <c r="D168" s="63">
        <f t="shared" si="4"/>
        <v>8.0520653074973969E-2</v>
      </c>
      <c r="E168" s="114">
        <f t="shared" si="0"/>
        <v>1000.0000000000001</v>
      </c>
      <c r="F168" s="103">
        <f t="shared" si="5"/>
        <v>0</v>
      </c>
      <c r="G168" s="115">
        <f t="shared" si="6"/>
        <v>0.1</v>
      </c>
      <c r="H168" s="116">
        <f t="shared" si="1"/>
        <v>1113.7236030822535</v>
      </c>
      <c r="I168" s="109">
        <f t="shared" si="7"/>
        <v>-1.4977314610425443E-2</v>
      </c>
      <c r="J168" s="117">
        <f t="shared" si="8"/>
        <v>0.11497731461042544</v>
      </c>
    </row>
    <row r="169" spans="1:10" x14ac:dyDescent="0.2">
      <c r="A169" s="61">
        <v>11</v>
      </c>
      <c r="B169" s="113">
        <f t="shared" si="2"/>
        <v>904.9040366095212</v>
      </c>
      <c r="C169" s="62">
        <f t="shared" si="3"/>
        <v>2.1017867288982386E-2</v>
      </c>
      <c r="D169" s="63">
        <f t="shared" si="4"/>
        <v>7.8982132711017616E-2</v>
      </c>
      <c r="E169" s="114">
        <f t="shared" si="0"/>
        <v>1000.0000000000001</v>
      </c>
      <c r="F169" s="103">
        <f t="shared" si="5"/>
        <v>0</v>
      </c>
      <c r="G169" s="115">
        <f t="shared" si="6"/>
        <v>0.1</v>
      </c>
      <c r="H169" s="116">
        <f t="shared" si="1"/>
        <v>1095.0959633904788</v>
      </c>
      <c r="I169" s="109">
        <f t="shared" si="7"/>
        <v>-1.6725549894266667E-2</v>
      </c>
      <c r="J169" s="117">
        <f t="shared" si="8"/>
        <v>0.11672554989426667</v>
      </c>
    </row>
    <row r="170" spans="1:10" x14ac:dyDescent="0.2">
      <c r="A170" s="61">
        <v>12</v>
      </c>
      <c r="B170" s="113">
        <f t="shared" si="2"/>
        <v>925.3944402704733</v>
      </c>
      <c r="C170" s="62">
        <f t="shared" si="3"/>
        <v>2.2643731083049633E-2</v>
      </c>
      <c r="D170" s="63">
        <f t="shared" si="4"/>
        <v>7.7356268916950369E-2</v>
      </c>
      <c r="E170" s="114">
        <f t="shared" si="0"/>
        <v>1000.0000000000001</v>
      </c>
      <c r="F170" s="103">
        <f t="shared" si="5"/>
        <v>0</v>
      </c>
      <c r="G170" s="115">
        <f t="shared" si="6"/>
        <v>0.1</v>
      </c>
      <c r="H170" s="116">
        <f t="shared" si="1"/>
        <v>1074.6055597295269</v>
      </c>
      <c r="I170" s="109">
        <f t="shared" si="7"/>
        <v>-1.8711057611346157E-2</v>
      </c>
      <c r="J170" s="117">
        <f t="shared" si="8"/>
        <v>0.11871105761134616</v>
      </c>
    </row>
    <row r="171" spans="1:10" x14ac:dyDescent="0.2">
      <c r="A171" s="61">
        <v>13</v>
      </c>
      <c r="B171" s="113">
        <f t="shared" si="2"/>
        <v>947.93388429752065</v>
      </c>
      <c r="C171" s="62">
        <f t="shared" si="3"/>
        <v>2.4356580336120832E-2</v>
      </c>
      <c r="D171" s="63">
        <f t="shared" si="4"/>
        <v>7.5643419663879177E-2</v>
      </c>
      <c r="E171" s="114">
        <f t="shared" si="0"/>
        <v>1000.0000000000001</v>
      </c>
      <c r="F171" s="103">
        <f t="shared" si="5"/>
        <v>0</v>
      </c>
      <c r="G171" s="115">
        <f t="shared" si="6"/>
        <v>0.1</v>
      </c>
      <c r="H171" s="116">
        <f t="shared" si="1"/>
        <v>1052.0661157024795</v>
      </c>
      <c r="I171" s="109">
        <f t="shared" si="7"/>
        <v>-2.09746207089423E-2</v>
      </c>
      <c r="J171" s="117">
        <f t="shared" si="8"/>
        <v>0.1209746207089423</v>
      </c>
    </row>
    <row r="172" spans="1:10" x14ac:dyDescent="0.2">
      <c r="A172" s="61">
        <v>14</v>
      </c>
      <c r="B172" s="113">
        <f t="shared" si="2"/>
        <v>972.72727272727263</v>
      </c>
      <c r="C172" s="62">
        <f t="shared" si="3"/>
        <v>2.6155187445509941E-2</v>
      </c>
      <c r="D172" s="63">
        <f t="shared" si="4"/>
        <v>7.3844812554490061E-2</v>
      </c>
      <c r="E172" s="114">
        <f t="shared" si="0"/>
        <v>1000.0000000000001</v>
      </c>
      <c r="F172" s="103">
        <f t="shared" si="5"/>
        <v>0</v>
      </c>
      <c r="G172" s="115">
        <f t="shared" si="6"/>
        <v>0.1</v>
      </c>
      <c r="H172" s="116">
        <f t="shared" si="1"/>
        <v>1027.2727272727273</v>
      </c>
      <c r="I172" s="109">
        <f t="shared" si="7"/>
        <v>-2.3566378633150177E-2</v>
      </c>
      <c r="J172" s="117">
        <f t="shared" si="8"/>
        <v>0.12356637863315018</v>
      </c>
    </row>
    <row r="173" spans="1:10" x14ac:dyDescent="0.2">
      <c r="A173" s="64">
        <v>15</v>
      </c>
      <c r="B173" s="113">
        <f t="shared" si="2"/>
        <v>1000</v>
      </c>
      <c r="C173" s="62">
        <f t="shared" si="3"/>
        <v>2.803738317757019E-2</v>
      </c>
      <c r="D173" s="63">
        <f t="shared" si="4"/>
        <v>7.1962616822429812E-2</v>
      </c>
      <c r="E173" s="114">
        <f t="shared" si="0"/>
        <v>1000.0000000000001</v>
      </c>
      <c r="F173" s="103">
        <f t="shared" si="5"/>
        <v>0</v>
      </c>
      <c r="G173" s="115">
        <f t="shared" si="6"/>
        <v>0.1</v>
      </c>
      <c r="H173" s="116">
        <f t="shared" si="1"/>
        <v>1000</v>
      </c>
      <c r="I173" s="109">
        <f t="shared" si="7"/>
        <v>-2.654867256637166E-2</v>
      </c>
      <c r="J173" s="117">
        <f t="shared" si="8"/>
        <v>0.12654867256637167</v>
      </c>
    </row>
    <row r="174" spans="1:10" x14ac:dyDescent="0.2">
      <c r="A174" s="18"/>
      <c r="B174" s="18"/>
      <c r="C174" s="18"/>
      <c r="D174" s="18"/>
      <c r="E174" s="18"/>
      <c r="F174" s="65"/>
      <c r="G174" s="66"/>
      <c r="H174" s="66"/>
      <c r="I174" s="65"/>
      <c r="J174" s="65"/>
    </row>
    <row r="175" spans="1:10" x14ac:dyDescent="0.2">
      <c r="A175" s="18"/>
      <c r="B175" s="18"/>
      <c r="C175" s="18"/>
      <c r="D175" s="18"/>
      <c r="E175" s="18"/>
      <c r="F175" s="18"/>
      <c r="G175" s="18"/>
      <c r="H175" s="18"/>
      <c r="I175" s="18"/>
      <c r="J175" s="18"/>
    </row>
    <row r="176" spans="1:10" x14ac:dyDescent="0.2">
      <c r="A176" s="18"/>
      <c r="B176" s="18"/>
      <c r="C176" s="18"/>
      <c r="D176" s="18"/>
      <c r="E176" s="18"/>
      <c r="F176" s="18"/>
      <c r="G176" s="18"/>
      <c r="H176" s="18"/>
      <c r="I176" s="18"/>
      <c r="J176" s="18"/>
    </row>
    <row r="177" spans="1:10" x14ac:dyDescent="0.2">
      <c r="A177" s="18"/>
      <c r="B177" s="18"/>
      <c r="C177" s="18"/>
      <c r="D177" s="18"/>
      <c r="E177" s="18"/>
      <c r="F177" s="18"/>
      <c r="G177" s="18"/>
      <c r="H177" s="18"/>
      <c r="I177" s="18"/>
      <c r="J177" s="18"/>
    </row>
    <row r="178" spans="1:10" x14ac:dyDescent="0.2">
      <c r="A178" s="18"/>
      <c r="B178" s="18"/>
      <c r="C178" s="18"/>
      <c r="D178" s="18"/>
      <c r="E178" s="18"/>
      <c r="F178" s="18"/>
      <c r="G178" s="18"/>
      <c r="H178" s="18"/>
      <c r="I178" s="18"/>
      <c r="J178" s="18"/>
    </row>
    <row r="179" spans="1:10" x14ac:dyDescent="0.2">
      <c r="A179" s="18"/>
      <c r="B179" s="18"/>
      <c r="C179" s="18"/>
      <c r="D179" s="18"/>
      <c r="E179" s="18"/>
      <c r="F179" s="18"/>
      <c r="G179" s="18"/>
      <c r="H179" s="18"/>
      <c r="I179" s="18"/>
      <c r="J179" s="18"/>
    </row>
    <row r="180" spans="1:10" x14ac:dyDescent="0.2">
      <c r="A180" s="18"/>
      <c r="B180" s="18"/>
      <c r="C180" s="18"/>
      <c r="D180" s="18"/>
      <c r="E180" s="18"/>
      <c r="F180" s="18"/>
      <c r="G180" s="18"/>
      <c r="H180" s="18"/>
      <c r="I180" s="18"/>
      <c r="J180" s="18"/>
    </row>
    <row r="181" spans="1:10" x14ac:dyDescent="0.2">
      <c r="A181" s="18"/>
      <c r="B181" s="18"/>
      <c r="C181" s="18"/>
      <c r="D181" s="18"/>
      <c r="E181" s="18"/>
      <c r="F181" s="18"/>
      <c r="G181" s="18"/>
      <c r="H181" s="18"/>
      <c r="I181" s="18"/>
      <c r="J181" s="18"/>
    </row>
    <row r="182" spans="1:10" x14ac:dyDescent="0.2">
      <c r="A182" s="18"/>
      <c r="B182" s="18"/>
      <c r="C182" s="18"/>
      <c r="D182" s="18"/>
      <c r="E182" s="18"/>
      <c r="F182" s="18"/>
      <c r="G182" s="18"/>
      <c r="H182" s="18"/>
      <c r="I182" s="18"/>
      <c r="J182" s="18"/>
    </row>
    <row r="183" spans="1:10" x14ac:dyDescent="0.2">
      <c r="A183" s="18"/>
      <c r="B183" s="18"/>
      <c r="C183" s="18"/>
      <c r="D183" s="18"/>
      <c r="E183" s="18"/>
      <c r="F183" s="18"/>
      <c r="G183" s="18"/>
      <c r="H183" s="18"/>
      <c r="I183" s="18"/>
      <c r="J183" s="18"/>
    </row>
    <row r="184" spans="1:10" x14ac:dyDescent="0.2">
      <c r="A184" s="18"/>
      <c r="B184" s="18"/>
      <c r="C184" s="18"/>
      <c r="D184" s="18"/>
      <c r="E184" s="18"/>
      <c r="F184" s="18"/>
      <c r="G184" s="18"/>
      <c r="H184" s="18"/>
      <c r="I184" s="18"/>
      <c r="J184" s="18"/>
    </row>
    <row r="185" spans="1:10" x14ac:dyDescent="0.2">
      <c r="A185" s="18"/>
      <c r="B185" s="18"/>
      <c r="C185" s="18"/>
      <c r="D185" s="18"/>
      <c r="E185" s="18"/>
      <c r="F185" s="18"/>
      <c r="G185" s="18"/>
      <c r="H185" s="18"/>
      <c r="I185" s="18"/>
      <c r="J185" s="18"/>
    </row>
    <row r="186" spans="1:10" x14ac:dyDescent="0.2">
      <c r="A186" s="18"/>
      <c r="B186" s="18"/>
      <c r="C186" s="18"/>
      <c r="D186" s="18"/>
      <c r="E186" s="18"/>
      <c r="F186" s="18"/>
      <c r="G186" s="18"/>
      <c r="H186" s="18"/>
      <c r="I186" s="18"/>
      <c r="J186" s="18"/>
    </row>
    <row r="187" spans="1:10" x14ac:dyDescent="0.2">
      <c r="A187" s="18"/>
      <c r="B187" s="18"/>
      <c r="C187" s="18"/>
      <c r="D187" s="18"/>
      <c r="E187" s="18"/>
      <c r="F187" s="18"/>
      <c r="G187" s="18"/>
      <c r="H187" s="18"/>
      <c r="I187" s="18"/>
      <c r="J187" s="18"/>
    </row>
    <row r="188" spans="1:10" x14ac:dyDescent="0.2">
      <c r="A188" s="18"/>
      <c r="B188" s="18"/>
      <c r="C188" s="18"/>
      <c r="D188" s="18"/>
      <c r="E188" s="18"/>
      <c r="F188" s="18"/>
      <c r="G188" s="18"/>
      <c r="H188" s="18"/>
      <c r="I188" s="18"/>
      <c r="J188" s="18"/>
    </row>
    <row r="189" spans="1:10" x14ac:dyDescent="0.2">
      <c r="A189" s="18"/>
      <c r="B189" s="18"/>
      <c r="C189" s="18"/>
      <c r="D189" s="18"/>
      <c r="E189" s="18"/>
      <c r="F189" s="18"/>
      <c r="G189" s="18"/>
      <c r="H189" s="18"/>
      <c r="I189" s="18"/>
      <c r="J189" s="18"/>
    </row>
    <row r="190" spans="1:10" x14ac:dyDescent="0.2">
      <c r="A190" s="18"/>
      <c r="B190" s="18"/>
      <c r="C190" s="18"/>
      <c r="D190" s="18"/>
      <c r="E190" s="18"/>
      <c r="F190" s="18"/>
      <c r="G190" s="18"/>
      <c r="H190" s="18"/>
      <c r="I190" s="18"/>
      <c r="J190" s="18"/>
    </row>
    <row r="191" spans="1:10" x14ac:dyDescent="0.2">
      <c r="A191" s="18"/>
      <c r="B191" s="18"/>
      <c r="C191" s="18"/>
      <c r="D191" s="18"/>
      <c r="E191" s="18"/>
      <c r="F191" s="18"/>
      <c r="G191" s="18"/>
      <c r="H191" s="18"/>
      <c r="I191" s="18"/>
      <c r="J191" s="18"/>
    </row>
    <row r="192" spans="1:10" ht="81" customHeight="1" x14ac:dyDescent="0.2">
      <c r="A192" s="150" t="s">
        <v>120</v>
      </c>
      <c r="B192" s="150"/>
      <c r="C192" s="150"/>
      <c r="D192" s="150"/>
      <c r="E192" s="150"/>
      <c r="F192" s="150"/>
      <c r="G192" s="150"/>
      <c r="H192" s="150"/>
      <c r="I192" s="150"/>
      <c r="J192" s="18"/>
    </row>
    <row r="193" spans="1:10" x14ac:dyDescent="0.2">
      <c r="A193" s="22"/>
      <c r="B193" s="18"/>
      <c r="C193" s="18"/>
      <c r="D193" s="18"/>
      <c r="E193" s="18"/>
      <c r="F193" s="18"/>
      <c r="G193" s="18"/>
      <c r="H193" s="18"/>
      <c r="I193" s="18"/>
      <c r="J193" s="18"/>
    </row>
    <row r="194" spans="1:10" x14ac:dyDescent="0.2">
      <c r="A194" s="22"/>
      <c r="B194" s="18"/>
      <c r="C194" s="18"/>
      <c r="D194" s="18"/>
      <c r="E194" s="18"/>
      <c r="F194" s="18"/>
      <c r="G194" s="18"/>
      <c r="H194" s="18"/>
      <c r="I194" s="18"/>
      <c r="J194" s="18"/>
    </row>
    <row r="195" spans="1:10" ht="15" x14ac:dyDescent="0.2">
      <c r="A195" s="120" t="s">
        <v>138</v>
      </c>
      <c r="B195" s="28"/>
      <c r="C195" s="28"/>
      <c r="D195" s="28"/>
      <c r="E195" s="28"/>
      <c r="F195" s="28"/>
      <c r="G195" s="28"/>
      <c r="H195" s="28"/>
      <c r="I195" s="28"/>
      <c r="J195" s="18"/>
    </row>
    <row r="196" spans="1:10" ht="45" customHeight="1" x14ac:dyDescent="0.2">
      <c r="A196" s="155" t="s">
        <v>33</v>
      </c>
      <c r="B196" s="155"/>
      <c r="C196" s="155"/>
      <c r="D196" s="155"/>
      <c r="E196" s="155"/>
      <c r="F196" s="155"/>
      <c r="G196" s="155"/>
      <c r="H196" s="155"/>
      <c r="I196" s="155"/>
      <c r="J196" s="18"/>
    </row>
    <row r="197" spans="1:10" x14ac:dyDescent="0.2">
      <c r="A197" s="121"/>
      <c r="B197" s="28"/>
      <c r="C197" s="28"/>
      <c r="D197" s="28"/>
      <c r="E197" s="28"/>
      <c r="F197" s="28"/>
      <c r="G197" s="28"/>
      <c r="H197" s="28"/>
      <c r="I197" s="28"/>
      <c r="J197" s="18"/>
    </row>
    <row r="198" spans="1:10" x14ac:dyDescent="0.2">
      <c r="A198" s="122" t="s">
        <v>37</v>
      </c>
      <c r="B198" s="28"/>
      <c r="C198" s="28"/>
      <c r="D198" s="28"/>
      <c r="E198" s="28"/>
      <c r="F198" s="28"/>
      <c r="G198" s="28"/>
      <c r="H198" s="28"/>
      <c r="I198" s="28"/>
      <c r="J198" s="18"/>
    </row>
    <row r="199" spans="1:10" ht="28.5" customHeight="1" x14ac:dyDescent="0.2">
      <c r="A199" s="155" t="s">
        <v>55</v>
      </c>
      <c r="B199" s="155"/>
      <c r="C199" s="155"/>
      <c r="D199" s="155"/>
      <c r="E199" s="155"/>
      <c r="F199" s="155"/>
      <c r="G199" s="155"/>
      <c r="H199" s="155"/>
      <c r="I199" s="155"/>
      <c r="J199" s="18"/>
    </row>
    <row r="200" spans="1:10" x14ac:dyDescent="0.2">
      <c r="A200" s="123"/>
      <c r="B200" s="28"/>
      <c r="C200" s="28"/>
      <c r="D200" s="28"/>
      <c r="E200" s="28"/>
      <c r="F200" s="28"/>
      <c r="G200" s="28"/>
      <c r="H200" s="123"/>
      <c r="I200" s="28"/>
      <c r="J200" s="18"/>
    </row>
    <row r="201" spans="1:10" x14ac:dyDescent="0.2">
      <c r="A201" s="28" t="s">
        <v>56</v>
      </c>
      <c r="B201" s="28"/>
      <c r="C201" s="28"/>
      <c r="D201" s="124">
        <v>30</v>
      </c>
      <c r="E201" s="28"/>
      <c r="F201" s="28"/>
      <c r="G201" s="28"/>
      <c r="H201" s="28"/>
      <c r="I201" s="28"/>
      <c r="J201" s="18"/>
    </row>
    <row r="202" spans="1:10" x14ac:dyDescent="0.2">
      <c r="A202" s="28" t="s">
        <v>9</v>
      </c>
      <c r="B202" s="28"/>
      <c r="C202" s="28"/>
      <c r="D202" s="125">
        <v>0.1</v>
      </c>
      <c r="E202" s="28"/>
      <c r="F202" s="28"/>
      <c r="G202" s="28"/>
      <c r="H202" s="28"/>
      <c r="I202" s="28"/>
      <c r="J202" s="18"/>
    </row>
    <row r="203" spans="1:10" x14ac:dyDescent="0.2">
      <c r="A203" s="28" t="s">
        <v>14</v>
      </c>
      <c r="B203" s="28"/>
      <c r="C203" s="28"/>
      <c r="D203" s="126">
        <f>(D204*D202)/2</f>
        <v>50</v>
      </c>
      <c r="E203" s="28"/>
      <c r="H203" s="28"/>
      <c r="I203" s="28"/>
      <c r="J203" s="18"/>
    </row>
    <row r="204" spans="1:10" x14ac:dyDescent="0.2">
      <c r="A204" s="28" t="s">
        <v>11</v>
      </c>
      <c r="B204" s="28"/>
      <c r="C204" s="28"/>
      <c r="D204" s="126">
        <v>1000</v>
      </c>
      <c r="E204" s="28"/>
      <c r="F204" s="28"/>
      <c r="G204" s="28"/>
      <c r="H204" s="28"/>
      <c r="I204" s="28"/>
      <c r="J204" s="18"/>
    </row>
    <row r="205" spans="1:10" ht="13.5" thickBot="1" x14ac:dyDescent="0.25">
      <c r="A205" s="131" t="s">
        <v>123</v>
      </c>
      <c r="B205" s="28"/>
      <c r="C205" s="28"/>
      <c r="D205" s="127">
        <v>2.5000000000000001E-2</v>
      </c>
      <c r="E205" s="28"/>
      <c r="F205" s="28"/>
      <c r="G205" s="28"/>
      <c r="H205" s="28"/>
      <c r="I205" s="28"/>
      <c r="J205" s="18"/>
    </row>
    <row r="206" spans="1:10" ht="18.75" customHeight="1" thickBot="1" x14ac:dyDescent="0.25">
      <c r="A206" s="95" t="s">
        <v>121</v>
      </c>
      <c r="B206" s="128"/>
      <c r="C206" s="128"/>
      <c r="D206" s="129">
        <f>-PV(D205,D201,D203,D204)</f>
        <v>1523.257314819029</v>
      </c>
      <c r="E206" s="128"/>
      <c r="F206" s="129" t="s">
        <v>122</v>
      </c>
      <c r="G206" s="130"/>
      <c r="H206" s="28"/>
      <c r="I206" s="28"/>
      <c r="J206" s="18"/>
    </row>
    <row r="207" spans="1:10" x14ac:dyDescent="0.2">
      <c r="A207" s="18"/>
      <c r="B207" s="18"/>
      <c r="C207" s="18"/>
      <c r="D207" s="18"/>
      <c r="E207" s="18"/>
      <c r="F207" s="18"/>
      <c r="G207" s="18"/>
      <c r="H207" s="18"/>
      <c r="I207" s="18"/>
      <c r="J207" s="18"/>
    </row>
    <row r="208" spans="1:10" ht="26.25" customHeight="1" x14ac:dyDescent="0.2">
      <c r="A208" s="150" t="s">
        <v>124</v>
      </c>
      <c r="B208" s="150"/>
      <c r="C208" s="150"/>
      <c r="D208" s="150"/>
      <c r="E208" s="150"/>
      <c r="F208" s="150"/>
      <c r="G208" s="150"/>
      <c r="H208" s="150"/>
      <c r="I208" s="150"/>
      <c r="J208" s="18"/>
    </row>
    <row r="209" spans="1:10" x14ac:dyDescent="0.2">
      <c r="A209" s="18"/>
      <c r="B209" s="18"/>
      <c r="C209" s="18"/>
      <c r="D209" s="18"/>
      <c r="E209" s="18"/>
      <c r="F209" s="18"/>
      <c r="G209" s="18"/>
      <c r="H209" s="18"/>
      <c r="I209" s="18"/>
      <c r="J209" s="18"/>
    </row>
    <row r="210" spans="1:10" ht="15" x14ac:dyDescent="0.2">
      <c r="A210" s="23" t="s">
        <v>146</v>
      </c>
      <c r="B210" s="18"/>
      <c r="C210" s="18"/>
      <c r="D210" s="18"/>
      <c r="E210" s="18"/>
      <c r="F210" s="18"/>
      <c r="G210" s="18"/>
      <c r="H210" s="18"/>
      <c r="I210" s="18"/>
      <c r="J210" s="18"/>
    </row>
    <row r="211" spans="1:10" ht="65.25" customHeight="1" x14ac:dyDescent="0.2">
      <c r="A211" s="150" t="s">
        <v>147</v>
      </c>
      <c r="B211" s="150"/>
      <c r="C211" s="150"/>
      <c r="D211" s="150"/>
      <c r="E211" s="150"/>
      <c r="F211" s="150"/>
      <c r="G211" s="150"/>
      <c r="H211" s="150"/>
      <c r="I211" s="150"/>
      <c r="J211" s="18"/>
    </row>
    <row r="212" spans="1:10" x14ac:dyDescent="0.2">
      <c r="A212" s="150"/>
      <c r="B212" s="154"/>
      <c r="C212" s="154"/>
      <c r="D212" s="154"/>
      <c r="E212" s="154"/>
      <c r="F212" s="154"/>
      <c r="G212" s="154"/>
      <c r="H212" s="154"/>
      <c r="I212" s="154"/>
      <c r="J212" s="18"/>
    </row>
    <row r="213" spans="1:10" ht="27.75" customHeight="1" x14ac:dyDescent="0.2">
      <c r="A213" s="153" t="s">
        <v>127</v>
      </c>
      <c r="B213" s="150"/>
      <c r="C213" s="150"/>
      <c r="D213" s="150"/>
      <c r="E213" s="150"/>
      <c r="F213" s="150"/>
      <c r="G213" s="150"/>
      <c r="H213" s="150"/>
      <c r="I213" s="150"/>
      <c r="J213" s="18"/>
    </row>
    <row r="214" spans="1:10" x14ac:dyDescent="0.2">
      <c r="A214" s="18"/>
      <c r="B214" s="18"/>
      <c r="C214" s="18"/>
      <c r="D214" s="18"/>
      <c r="E214" s="18"/>
      <c r="F214" s="18"/>
      <c r="G214" s="18"/>
      <c r="H214" s="18"/>
      <c r="I214" s="18"/>
      <c r="J214" s="18"/>
    </row>
    <row r="215" spans="1:10" x14ac:dyDescent="0.2">
      <c r="A215" s="18" t="s">
        <v>27</v>
      </c>
      <c r="B215" s="18"/>
      <c r="C215" s="26">
        <v>0.1</v>
      </c>
      <c r="D215" s="18"/>
      <c r="E215" s="18"/>
      <c r="F215" s="18"/>
      <c r="G215" s="18"/>
      <c r="H215" s="18"/>
      <c r="I215" s="18"/>
      <c r="J215" s="18"/>
    </row>
    <row r="216" spans="1:10" x14ac:dyDescent="0.2">
      <c r="A216" s="31" t="s">
        <v>15</v>
      </c>
      <c r="B216" s="18"/>
      <c r="C216" s="45">
        <f>C217*C215</f>
        <v>100</v>
      </c>
      <c r="D216" s="18"/>
      <c r="E216" s="18"/>
      <c r="F216" s="18"/>
      <c r="G216" s="18"/>
      <c r="H216" s="18"/>
      <c r="I216" s="18"/>
      <c r="J216" s="18"/>
    </row>
    <row r="217" spans="1:10" x14ac:dyDescent="0.2">
      <c r="A217" s="31" t="s">
        <v>2</v>
      </c>
      <c r="B217" s="18"/>
      <c r="C217" s="45">
        <v>1000</v>
      </c>
      <c r="D217" s="18"/>
      <c r="E217" s="18"/>
      <c r="F217" s="18"/>
      <c r="G217" s="18"/>
      <c r="H217" s="18"/>
      <c r="I217" s="18"/>
      <c r="J217" s="18"/>
    </row>
    <row r="218" spans="1:10" x14ac:dyDescent="0.2">
      <c r="A218" s="31" t="s">
        <v>16</v>
      </c>
      <c r="B218" s="67"/>
      <c r="C218" s="24">
        <v>5</v>
      </c>
      <c r="D218" s="18"/>
      <c r="E218" s="18"/>
      <c r="F218" s="18"/>
      <c r="G218" s="18"/>
      <c r="H218" s="18"/>
      <c r="I218" s="18"/>
      <c r="J218" s="18"/>
    </row>
    <row r="219" spans="1:10" ht="18.75" x14ac:dyDescent="0.2">
      <c r="A219" s="31" t="s">
        <v>128</v>
      </c>
      <c r="B219" s="67"/>
      <c r="C219" s="68">
        <v>0.1</v>
      </c>
      <c r="D219" s="18"/>
      <c r="E219" s="18"/>
      <c r="F219" s="18"/>
      <c r="G219" s="18"/>
      <c r="H219" s="18"/>
      <c r="I219" s="18"/>
      <c r="J219" s="18"/>
    </row>
    <row r="220" spans="1:10" ht="13.5" thickBot="1" x14ac:dyDescent="0.25">
      <c r="A220" s="31"/>
      <c r="B220" s="67"/>
      <c r="C220" s="68"/>
      <c r="D220" s="18"/>
      <c r="E220" s="18"/>
      <c r="F220" s="18"/>
      <c r="G220" s="18"/>
      <c r="H220" s="18"/>
      <c r="I220" s="18"/>
      <c r="J220" s="18"/>
    </row>
    <row r="221" spans="1:10" ht="13.5" thickBot="1" x14ac:dyDescent="0.25">
      <c r="A221" s="31" t="s">
        <v>17</v>
      </c>
      <c r="B221" s="67"/>
      <c r="C221" s="69">
        <f>PV(C219,C218,-C216,-C217)</f>
        <v>1000.0000000000001</v>
      </c>
      <c r="D221" s="18"/>
      <c r="E221" s="18"/>
      <c r="F221" s="18"/>
      <c r="G221" s="18"/>
      <c r="H221" s="18"/>
      <c r="I221" s="18"/>
      <c r="J221" s="18"/>
    </row>
    <row r="222" spans="1:10" x14ac:dyDescent="0.2">
      <c r="A222" s="31"/>
      <c r="B222" s="67"/>
      <c r="C222" s="70"/>
      <c r="D222" s="18"/>
      <c r="E222" s="18"/>
      <c r="F222" s="18"/>
      <c r="G222" s="18"/>
      <c r="H222" s="18"/>
      <c r="I222" s="18"/>
      <c r="J222" s="18"/>
    </row>
    <row r="223" spans="1:10" ht="33.75" customHeight="1" x14ac:dyDescent="0.2">
      <c r="A223" s="150" t="s">
        <v>129</v>
      </c>
      <c r="B223" s="150"/>
      <c r="C223" s="150"/>
      <c r="D223" s="150"/>
      <c r="E223" s="150"/>
      <c r="F223" s="150"/>
      <c r="G223" s="150"/>
      <c r="H223" s="150"/>
      <c r="I223" s="150"/>
      <c r="J223" s="18"/>
    </row>
    <row r="224" spans="1:10" x14ac:dyDescent="0.2">
      <c r="A224" s="49"/>
      <c r="B224" s="67"/>
      <c r="C224" s="70"/>
      <c r="D224" s="18"/>
      <c r="E224" s="18"/>
      <c r="F224" s="18"/>
      <c r="G224" s="18"/>
      <c r="H224" s="18"/>
      <c r="I224" s="18"/>
      <c r="J224" s="18"/>
    </row>
    <row r="225" spans="1:10" x14ac:dyDescent="0.2">
      <c r="A225" s="147" t="s">
        <v>125</v>
      </c>
      <c r="B225" s="163" t="s">
        <v>126</v>
      </c>
      <c r="C225" s="164"/>
      <c r="D225" s="164"/>
      <c r="E225" s="165"/>
      <c r="F225" s="134"/>
      <c r="G225" s="134"/>
      <c r="H225" s="18"/>
      <c r="I225" s="18"/>
      <c r="J225" s="18"/>
    </row>
    <row r="226" spans="1:10" ht="17.25" customHeight="1" x14ac:dyDescent="0.2">
      <c r="A226" s="148"/>
      <c r="B226" s="160" t="s">
        <v>18</v>
      </c>
      <c r="C226" s="161"/>
      <c r="D226" s="161"/>
      <c r="E226" s="162"/>
      <c r="F226" s="135"/>
      <c r="G226" s="135"/>
      <c r="H226" s="18"/>
      <c r="I226" s="18"/>
      <c r="J226" s="18"/>
    </row>
    <row r="227" spans="1:10" x14ac:dyDescent="0.2">
      <c r="A227" s="136">
        <f>C221</f>
        <v>1000.0000000000001</v>
      </c>
      <c r="B227" s="71">
        <v>5</v>
      </c>
      <c r="C227" s="72">
        <v>10</v>
      </c>
      <c r="D227" s="72">
        <v>20</v>
      </c>
      <c r="E227" s="137">
        <v>30</v>
      </c>
      <c r="F227" s="132"/>
      <c r="G227" s="133"/>
      <c r="H227" s="18"/>
      <c r="I227" s="18"/>
      <c r="J227" s="18"/>
    </row>
    <row r="228" spans="1:10" x14ac:dyDescent="0.2">
      <c r="A228" s="73">
        <v>0</v>
      </c>
      <c r="B228" s="74">
        <f t="dataTable" ref="B228:E232" dt2D="1" dtr="0" r1="C218" r2="C219"/>
        <v>1500</v>
      </c>
      <c r="C228" s="75">
        <v>2000</v>
      </c>
      <c r="D228" s="75">
        <v>3000</v>
      </c>
      <c r="E228" s="76">
        <v>4000</v>
      </c>
      <c r="F228" s="79"/>
      <c r="G228" s="79"/>
      <c r="H228" s="18"/>
      <c r="I228" s="18"/>
      <c r="J228" s="18"/>
    </row>
    <row r="229" spans="1:10" x14ac:dyDescent="0.2">
      <c r="A229" s="77">
        <v>0.05</v>
      </c>
      <c r="B229" s="78">
        <v>1216.473833531541</v>
      </c>
      <c r="C229" s="79">
        <v>1386.0867464592407</v>
      </c>
      <c r="D229" s="79">
        <v>1623.1105171269992</v>
      </c>
      <c r="E229" s="80">
        <v>1768.6225513441418</v>
      </c>
      <c r="F229" s="79"/>
      <c r="G229" s="79"/>
      <c r="H229" s="18"/>
      <c r="I229" s="18"/>
      <c r="J229" s="18"/>
    </row>
    <row r="230" spans="1:10" x14ac:dyDescent="0.2">
      <c r="A230" s="77">
        <v>0.1</v>
      </c>
      <c r="B230" s="78">
        <v>1000.0000000000001</v>
      </c>
      <c r="C230" s="79">
        <v>1000.0000000000001</v>
      </c>
      <c r="D230" s="79">
        <v>1000</v>
      </c>
      <c r="E230" s="80">
        <v>1000.0000000000001</v>
      </c>
      <c r="F230" s="79"/>
      <c r="G230" s="79"/>
      <c r="H230" s="18"/>
      <c r="I230" s="18"/>
      <c r="J230" s="18"/>
    </row>
    <row r="231" spans="1:10" x14ac:dyDescent="0.2">
      <c r="A231" s="81">
        <v>0.15</v>
      </c>
      <c r="B231" s="78">
        <v>832.39224509942994</v>
      </c>
      <c r="C231" s="79">
        <v>749.06156870728876</v>
      </c>
      <c r="D231" s="79">
        <v>687.03342631351768</v>
      </c>
      <c r="E231" s="80">
        <v>671.70101816462818</v>
      </c>
      <c r="F231" s="79"/>
      <c r="G231" s="79"/>
      <c r="H231" s="18"/>
      <c r="I231" s="18"/>
      <c r="J231" s="18"/>
    </row>
    <row r="232" spans="1:10" x14ac:dyDescent="0.2">
      <c r="A232" s="82">
        <v>0.2</v>
      </c>
      <c r="B232" s="83">
        <v>700.93878600823041</v>
      </c>
      <c r="C232" s="84">
        <v>580.75279144492288</v>
      </c>
      <c r="D232" s="84">
        <v>513.04202665229445</v>
      </c>
      <c r="E232" s="85">
        <v>502.10636011654367</v>
      </c>
      <c r="F232" s="79"/>
      <c r="G232" s="79"/>
      <c r="H232" s="18"/>
      <c r="I232" s="18"/>
      <c r="J232" s="18"/>
    </row>
    <row r="233" spans="1:10" x14ac:dyDescent="0.2">
      <c r="A233" s="86"/>
      <c r="B233" s="79"/>
      <c r="C233" s="87"/>
      <c r="D233" s="18"/>
      <c r="E233" s="18"/>
      <c r="F233" s="18"/>
      <c r="G233" s="18"/>
      <c r="H233" s="18"/>
      <c r="I233" s="18"/>
      <c r="J233" s="18"/>
    </row>
    <row r="234" spans="1:10" ht="42" customHeight="1" x14ac:dyDescent="0.2">
      <c r="A234" s="150" t="s">
        <v>130</v>
      </c>
      <c r="B234" s="150"/>
      <c r="C234" s="150"/>
      <c r="D234" s="150"/>
      <c r="E234" s="150"/>
      <c r="F234" s="150"/>
      <c r="G234" s="150"/>
      <c r="H234" s="150"/>
      <c r="I234" s="150"/>
      <c r="J234" s="18"/>
    </row>
    <row r="235" spans="1:10" x14ac:dyDescent="0.2">
      <c r="A235" s="88"/>
      <c r="B235" s="87"/>
      <c r="C235" s="87"/>
      <c r="D235" s="18"/>
      <c r="E235" s="18"/>
      <c r="F235" s="18"/>
      <c r="G235" s="18"/>
      <c r="H235" s="18"/>
      <c r="I235" s="18"/>
      <c r="J235" s="18"/>
    </row>
    <row r="236" spans="1:10" x14ac:dyDescent="0.2">
      <c r="A236" s="65"/>
      <c r="B236" s="65"/>
      <c r="C236" s="65"/>
      <c r="D236" s="18"/>
      <c r="E236" s="18"/>
      <c r="F236" s="18"/>
      <c r="G236" s="18"/>
      <c r="H236" s="18"/>
      <c r="I236" s="18"/>
      <c r="J236" s="18"/>
    </row>
    <row r="237" spans="1:10" x14ac:dyDescent="0.2">
      <c r="A237" s="18"/>
      <c r="B237" s="18"/>
      <c r="C237" s="18"/>
      <c r="D237" s="18"/>
      <c r="E237" s="18"/>
      <c r="F237" s="18"/>
      <c r="G237" s="18"/>
      <c r="H237" s="18"/>
      <c r="I237" s="18"/>
      <c r="J237" s="18"/>
    </row>
    <row r="238" spans="1:10" x14ac:dyDescent="0.2">
      <c r="A238" s="18"/>
      <c r="B238" s="18"/>
      <c r="C238" s="28"/>
      <c r="D238" s="28"/>
      <c r="E238" s="28"/>
      <c r="F238" s="28"/>
      <c r="G238" s="28"/>
      <c r="H238" s="28"/>
      <c r="I238" s="18"/>
      <c r="J238" s="18"/>
    </row>
    <row r="239" spans="1:10" x14ac:dyDescent="0.2">
      <c r="A239" s="18"/>
      <c r="B239" s="18"/>
      <c r="C239" s="28"/>
      <c r="D239" s="28"/>
      <c r="E239" s="28"/>
      <c r="F239" s="28"/>
      <c r="G239" s="28"/>
      <c r="H239" s="28"/>
      <c r="I239" s="18"/>
      <c r="J239" s="18"/>
    </row>
    <row r="240" spans="1:10" x14ac:dyDescent="0.2">
      <c r="A240" s="18"/>
      <c r="B240" s="18"/>
      <c r="C240" s="28"/>
      <c r="D240" s="28"/>
      <c r="E240" s="28"/>
      <c r="F240" s="28"/>
      <c r="G240" s="28"/>
      <c r="H240" s="28"/>
      <c r="I240" s="18"/>
      <c r="J240" s="18"/>
    </row>
    <row r="241" spans="1:10" x14ac:dyDescent="0.2">
      <c r="A241" s="18"/>
      <c r="B241" s="18"/>
      <c r="C241" s="28"/>
      <c r="D241" s="28"/>
      <c r="E241" s="28"/>
      <c r="F241" s="28"/>
      <c r="G241" s="28"/>
      <c r="H241" s="28"/>
      <c r="I241" s="18"/>
      <c r="J241" s="18"/>
    </row>
    <row r="242" spans="1:10" x14ac:dyDescent="0.2">
      <c r="A242" s="18"/>
      <c r="B242" s="18"/>
      <c r="C242" s="28"/>
      <c r="D242" s="28"/>
      <c r="E242" s="28"/>
      <c r="F242" s="28"/>
      <c r="G242" s="28"/>
      <c r="H242" s="28"/>
      <c r="I242" s="18"/>
      <c r="J242" s="18"/>
    </row>
    <row r="243" spans="1:10" x14ac:dyDescent="0.2">
      <c r="A243" s="18"/>
      <c r="B243" s="18"/>
      <c r="C243" s="28"/>
      <c r="D243" s="28"/>
      <c r="E243" s="28"/>
      <c r="F243" s="28"/>
      <c r="G243" s="28"/>
      <c r="H243" s="28"/>
      <c r="I243" s="18"/>
      <c r="J243" s="18"/>
    </row>
    <row r="244" spans="1:10" x14ac:dyDescent="0.2">
      <c r="A244" s="18"/>
      <c r="B244" s="18"/>
      <c r="C244" s="28"/>
      <c r="D244" s="28"/>
      <c r="E244" s="28"/>
      <c r="F244" s="28"/>
      <c r="G244" s="28"/>
      <c r="H244" s="28"/>
      <c r="I244" s="18"/>
      <c r="J244" s="18"/>
    </row>
    <row r="245" spans="1:10" x14ac:dyDescent="0.2">
      <c r="A245" s="18"/>
      <c r="B245" s="18"/>
      <c r="C245" s="28"/>
      <c r="D245" s="28"/>
      <c r="E245" s="28"/>
      <c r="F245" s="28"/>
      <c r="G245" s="28"/>
      <c r="H245" s="28"/>
      <c r="I245" s="18"/>
      <c r="J245" s="18"/>
    </row>
    <row r="246" spans="1:10" x14ac:dyDescent="0.2">
      <c r="A246" s="18"/>
      <c r="B246" s="18"/>
      <c r="C246" s="18"/>
      <c r="D246" s="18"/>
      <c r="E246" s="18"/>
      <c r="F246" s="18"/>
      <c r="G246" s="18"/>
      <c r="H246" s="18"/>
      <c r="I246" s="18"/>
      <c r="J246" s="18"/>
    </row>
    <row r="247" spans="1:10" x14ac:dyDescent="0.2">
      <c r="A247" s="18"/>
      <c r="B247" s="18"/>
      <c r="C247" s="18"/>
      <c r="D247" s="18"/>
      <c r="E247" s="18"/>
      <c r="F247" s="18"/>
      <c r="G247" s="18"/>
      <c r="H247" s="18"/>
      <c r="I247" s="18"/>
      <c r="J247" s="18"/>
    </row>
    <row r="248" spans="1:10" x14ac:dyDescent="0.2">
      <c r="A248" s="18"/>
      <c r="B248" s="18"/>
      <c r="C248" s="18"/>
      <c r="D248" s="18"/>
      <c r="E248" s="18"/>
      <c r="F248" s="18"/>
      <c r="G248" s="18"/>
      <c r="H248" s="18"/>
      <c r="I248" s="18"/>
      <c r="J248" s="18"/>
    </row>
    <row r="249" spans="1:10" x14ac:dyDescent="0.2">
      <c r="A249" s="18"/>
      <c r="B249" s="18"/>
      <c r="C249" s="18"/>
      <c r="D249" s="18"/>
      <c r="E249" s="18"/>
      <c r="F249" s="18"/>
      <c r="G249" s="18"/>
      <c r="H249" s="18"/>
      <c r="I249" s="18"/>
      <c r="J249" s="18"/>
    </row>
    <row r="250" spans="1:10" x14ac:dyDescent="0.2">
      <c r="A250" s="18"/>
      <c r="B250" s="18"/>
      <c r="C250" s="18"/>
      <c r="D250" s="18"/>
      <c r="E250" s="18"/>
      <c r="F250" s="18"/>
      <c r="G250" s="18"/>
      <c r="H250" s="18"/>
      <c r="I250" s="18"/>
      <c r="J250" s="18"/>
    </row>
  </sheetData>
  <mergeCells count="40">
    <mergeCell ref="B225:E225"/>
    <mergeCell ref="A212:I212"/>
    <mergeCell ref="B155:J155"/>
    <mergeCell ref="A119:I119"/>
    <mergeCell ref="A138:I138"/>
    <mergeCell ref="A134:I134"/>
    <mergeCell ref="D1:F1"/>
    <mergeCell ref="A3:I3"/>
    <mergeCell ref="A5:I5"/>
    <mergeCell ref="A7:I7"/>
    <mergeCell ref="A10:I10"/>
    <mergeCell ref="A47:I47"/>
    <mergeCell ref="A19:I19"/>
    <mergeCell ref="A49:I49"/>
    <mergeCell ref="A192:I192"/>
    <mergeCell ref="A196:I196"/>
    <mergeCell ref="A199:I199"/>
    <mergeCell ref="A86:I86"/>
    <mergeCell ref="A89:I89"/>
    <mergeCell ref="A101:I101"/>
    <mergeCell ref="A104:I104"/>
    <mergeCell ref="A107:I107"/>
    <mergeCell ref="A117:I117"/>
    <mergeCell ref="A234:I234"/>
    <mergeCell ref="A208:I208"/>
    <mergeCell ref="A211:I211"/>
    <mergeCell ref="A213:I213"/>
    <mergeCell ref="A223:I223"/>
    <mergeCell ref="A150:I150"/>
    <mergeCell ref="A152:I152"/>
    <mergeCell ref="A151:I151"/>
    <mergeCell ref="A225:A226"/>
    <mergeCell ref="B226:E226"/>
    <mergeCell ref="A50:I50"/>
    <mergeCell ref="A67:I67"/>
    <mergeCell ref="A122:I122"/>
    <mergeCell ref="A125:I125"/>
    <mergeCell ref="A127:I127"/>
    <mergeCell ref="A65:I65"/>
    <mergeCell ref="A83:I83"/>
  </mergeCells>
  <phoneticPr fontId="2" type="noConversion"/>
  <printOptions headings="1" gridLines="1"/>
  <pageMargins left="0.5" right="0.5" top="1" bottom="1" header="0.5" footer="0.5"/>
  <pageSetup orientation="portrait" r:id="rId1"/>
  <headerFooter alignWithMargins="0"/>
  <rowBreaks count="2" manualBreakCount="2">
    <brk id="173" max="8" man="1"/>
    <brk id="209"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Normal="100" workbookViewId="0">
      <selection activeCell="C20" sqref="C20"/>
    </sheetView>
  </sheetViews>
  <sheetFormatPr defaultRowHeight="12.75" x14ac:dyDescent="0.2"/>
  <cols>
    <col min="1" max="7" width="9.140625" style="138"/>
    <col min="8" max="8" width="9.7109375" style="138" customWidth="1"/>
    <col min="9" max="16384" width="9.140625" style="138"/>
  </cols>
  <sheetData>
    <row r="1" spans="1:9" ht="15" x14ac:dyDescent="0.2">
      <c r="A1" s="23" t="s">
        <v>22</v>
      </c>
    </row>
    <row r="2" spans="1:9" x14ac:dyDescent="0.2">
      <c r="B2" s="18"/>
      <c r="C2" s="18"/>
      <c r="D2" s="18"/>
      <c r="E2" s="18"/>
      <c r="F2" s="18"/>
      <c r="G2" s="18"/>
      <c r="H2" s="18"/>
      <c r="I2" s="18"/>
    </row>
    <row r="3" spans="1:9" ht="81" customHeight="1" x14ac:dyDescent="0.2">
      <c r="A3" s="150" t="s">
        <v>131</v>
      </c>
      <c r="B3" s="150"/>
      <c r="C3" s="150"/>
      <c r="D3" s="150"/>
      <c r="E3" s="150"/>
      <c r="F3" s="150"/>
      <c r="G3" s="150"/>
      <c r="H3" s="150"/>
      <c r="I3" s="150"/>
    </row>
    <row r="4" spans="1:9" x14ac:dyDescent="0.2">
      <c r="A4" s="18"/>
      <c r="B4" s="18"/>
      <c r="C4" s="18"/>
      <c r="D4" s="18"/>
      <c r="E4" s="18"/>
      <c r="F4" s="18"/>
      <c r="G4" s="18"/>
      <c r="H4" s="18"/>
      <c r="I4" s="18"/>
    </row>
    <row r="5" spans="1:9" ht="27.75" customHeight="1" x14ac:dyDescent="0.2">
      <c r="A5" s="149" t="s">
        <v>57</v>
      </c>
      <c r="B5" s="149"/>
      <c r="C5" s="149"/>
      <c r="D5" s="149"/>
      <c r="E5" s="149"/>
      <c r="F5" s="149"/>
      <c r="G5" s="149"/>
      <c r="H5" s="149"/>
      <c r="I5" s="149"/>
    </row>
    <row r="6" spans="1:9" x14ac:dyDescent="0.2">
      <c r="A6" s="18"/>
      <c r="B6" s="18"/>
      <c r="C6" s="18"/>
      <c r="D6" s="18"/>
      <c r="E6" s="18"/>
      <c r="F6" s="18"/>
      <c r="G6" s="18"/>
      <c r="H6" s="18"/>
      <c r="I6" s="18"/>
    </row>
    <row r="7" spans="1:9" x14ac:dyDescent="0.2">
      <c r="A7" s="139" t="s">
        <v>1</v>
      </c>
      <c r="B7" s="18"/>
      <c r="C7" s="18"/>
      <c r="D7" s="18"/>
      <c r="E7" s="18"/>
      <c r="F7" s="18"/>
      <c r="G7" s="18"/>
      <c r="H7" s="18"/>
      <c r="I7" s="18"/>
    </row>
    <row r="8" spans="1:9" x14ac:dyDescent="0.2">
      <c r="A8" s="18" t="s">
        <v>2</v>
      </c>
      <c r="B8" s="18"/>
      <c r="C8" s="51">
        <v>1000</v>
      </c>
      <c r="D8" s="18"/>
      <c r="E8" s="18"/>
      <c r="F8" s="18"/>
      <c r="G8" s="18"/>
      <c r="H8" s="18"/>
      <c r="I8" s="18"/>
    </row>
    <row r="9" spans="1:9" ht="14.25" x14ac:dyDescent="0.2">
      <c r="A9" s="18" t="s">
        <v>29</v>
      </c>
      <c r="B9" s="18"/>
      <c r="C9" s="140">
        <v>0.06</v>
      </c>
      <c r="D9" s="18"/>
      <c r="E9" s="18"/>
      <c r="F9" s="18"/>
      <c r="G9" s="18"/>
      <c r="H9" s="18"/>
      <c r="I9" s="18"/>
    </row>
    <row r="10" spans="1:9" x14ac:dyDescent="0.2">
      <c r="A10" s="18" t="s">
        <v>23</v>
      </c>
      <c r="B10" s="18"/>
      <c r="C10" s="24">
        <v>5</v>
      </c>
      <c r="D10" s="18"/>
      <c r="E10" s="18"/>
      <c r="F10" s="18"/>
      <c r="G10" s="18"/>
      <c r="H10" s="18"/>
      <c r="I10" s="18"/>
    </row>
    <row r="11" spans="1:9" x14ac:dyDescent="0.2">
      <c r="A11" s="18" t="s">
        <v>132</v>
      </c>
      <c r="B11" s="18"/>
      <c r="C11" s="140">
        <v>0.4</v>
      </c>
      <c r="D11" s="18"/>
      <c r="E11" s="18"/>
      <c r="F11" s="18"/>
      <c r="G11" s="18"/>
      <c r="H11" s="18"/>
      <c r="I11" s="18"/>
    </row>
    <row r="12" spans="1:9" x14ac:dyDescent="0.2">
      <c r="A12" s="18" t="s">
        <v>19</v>
      </c>
      <c r="B12" s="18"/>
      <c r="C12" s="141">
        <f>PV(C9,C10,,-C8)</f>
        <v>747.25817286605684</v>
      </c>
      <c r="D12" s="141" t="s">
        <v>133</v>
      </c>
      <c r="E12" s="142"/>
      <c r="F12" s="18"/>
      <c r="G12" s="18"/>
      <c r="H12" s="18"/>
      <c r="I12" s="18"/>
    </row>
    <row r="13" spans="1:9" ht="60" customHeight="1" x14ac:dyDescent="0.2">
      <c r="A13" s="150" t="s">
        <v>148</v>
      </c>
      <c r="B13" s="150"/>
      <c r="C13" s="150"/>
      <c r="D13" s="150"/>
      <c r="E13" s="150"/>
      <c r="F13" s="150"/>
      <c r="G13" s="150"/>
      <c r="H13" s="150"/>
      <c r="I13" s="150"/>
    </row>
    <row r="14" spans="1:9" ht="102" customHeight="1" x14ac:dyDescent="0.2">
      <c r="A14" s="150" t="s">
        <v>59</v>
      </c>
      <c r="B14" s="150"/>
      <c r="C14" s="150"/>
      <c r="D14" s="150"/>
      <c r="E14" s="150"/>
      <c r="F14" s="150"/>
      <c r="G14" s="150"/>
      <c r="H14" s="150"/>
      <c r="I14" s="150"/>
    </row>
    <row r="15" spans="1:9" x14ac:dyDescent="0.2">
      <c r="A15" s="18" t="s">
        <v>3</v>
      </c>
      <c r="B15" s="18"/>
      <c r="C15" s="143">
        <v>0</v>
      </c>
      <c r="D15" s="143">
        <v>1</v>
      </c>
      <c r="E15" s="143">
        <v>2</v>
      </c>
      <c r="F15" s="143">
        <v>3</v>
      </c>
      <c r="G15" s="143">
        <v>4</v>
      </c>
      <c r="H15" s="143">
        <v>5</v>
      </c>
      <c r="I15" s="18"/>
    </row>
    <row r="16" spans="1:9" x14ac:dyDescent="0.2">
      <c r="A16" s="18" t="s">
        <v>4</v>
      </c>
      <c r="B16" s="18"/>
      <c r="C16" s="144">
        <f t="shared" ref="C16:H16" si="0">PV($C$9,$C$10-C15,,-$C$8)</f>
        <v>747.25817286605684</v>
      </c>
      <c r="D16" s="144">
        <f t="shared" si="0"/>
        <v>792.09366323802044</v>
      </c>
      <c r="E16" s="144">
        <f t="shared" si="0"/>
        <v>839.61928303230161</v>
      </c>
      <c r="F16" s="144">
        <f t="shared" si="0"/>
        <v>889.99644001423985</v>
      </c>
      <c r="G16" s="144">
        <f t="shared" si="0"/>
        <v>943.39622641509425</v>
      </c>
      <c r="H16" s="144">
        <f t="shared" si="0"/>
        <v>1000</v>
      </c>
      <c r="I16" s="18"/>
    </row>
    <row r="17" spans="1:9" x14ac:dyDescent="0.2">
      <c r="A17" s="18" t="s">
        <v>5</v>
      </c>
      <c r="B17" s="18"/>
      <c r="C17" s="144"/>
      <c r="D17" s="144">
        <f>D16-C16</f>
        <v>44.835490371963601</v>
      </c>
      <c r="E17" s="144">
        <f>E16-D16</f>
        <v>47.52561979428117</v>
      </c>
      <c r="F17" s="144">
        <f>F16-E16</f>
        <v>50.377156981938242</v>
      </c>
      <c r="G17" s="144">
        <f>G16-F16</f>
        <v>53.399786400854396</v>
      </c>
      <c r="H17" s="144">
        <f>H16-G16</f>
        <v>56.603773584905753</v>
      </c>
      <c r="I17" s="18"/>
    </row>
    <row r="18" spans="1:9" x14ac:dyDescent="0.2">
      <c r="A18" s="18" t="s">
        <v>6</v>
      </c>
      <c r="B18" s="18"/>
      <c r="C18" s="144"/>
      <c r="D18" s="144">
        <f>D17*$C$11</f>
        <v>17.934196148785443</v>
      </c>
      <c r="E18" s="144">
        <f>E17*$C$11</f>
        <v>19.010247917712469</v>
      </c>
      <c r="F18" s="144">
        <f>F17*$C$11</f>
        <v>20.1508627927753</v>
      </c>
      <c r="G18" s="144">
        <f>G17*$C$11</f>
        <v>21.35991456034176</v>
      </c>
      <c r="H18" s="144">
        <f>H17*$C$11</f>
        <v>22.641509433962302</v>
      </c>
      <c r="I18" s="18"/>
    </row>
    <row r="19" spans="1:9" ht="13.5" thickBot="1" x14ac:dyDescent="0.25">
      <c r="A19" s="18" t="s">
        <v>7</v>
      </c>
      <c r="B19" s="18"/>
      <c r="C19" s="144">
        <f>C16</f>
        <v>747.25817286605684</v>
      </c>
      <c r="D19" s="144">
        <f>D18</f>
        <v>17.934196148785443</v>
      </c>
      <c r="E19" s="144">
        <f>E18</f>
        <v>19.010247917712469</v>
      </c>
      <c r="F19" s="144">
        <f>F18</f>
        <v>20.1508627927753</v>
      </c>
      <c r="G19" s="144">
        <f>G18</f>
        <v>21.35991456034176</v>
      </c>
      <c r="H19" s="144">
        <f>-H16+H18</f>
        <v>-977.35849056603774</v>
      </c>
      <c r="I19" s="18"/>
    </row>
    <row r="20" spans="1:9" ht="20.25" customHeight="1" thickBot="1" x14ac:dyDescent="0.25">
      <c r="A20" s="145" t="s">
        <v>58</v>
      </c>
      <c r="B20" s="128"/>
      <c r="C20" s="172">
        <f>IRR(C19:H19)</f>
        <v>3.6000000000906196E-2</v>
      </c>
      <c r="D20" s="170" t="s">
        <v>60</v>
      </c>
      <c r="E20" s="170"/>
      <c r="F20" s="18"/>
      <c r="G20" s="18"/>
      <c r="H20" s="18"/>
      <c r="I20" s="18"/>
    </row>
    <row r="21" spans="1:9" x14ac:dyDescent="0.2">
      <c r="D21" s="146"/>
      <c r="E21" s="18"/>
      <c r="F21" s="18"/>
      <c r="G21" s="18"/>
      <c r="H21" s="18"/>
      <c r="I21" s="18"/>
    </row>
    <row r="22" spans="1:9" x14ac:dyDescent="0.2">
      <c r="A22" s="18"/>
      <c r="B22" s="18"/>
      <c r="C22" s="18"/>
      <c r="D22" s="18"/>
      <c r="E22" s="18"/>
      <c r="F22" s="18"/>
      <c r="G22" s="18"/>
      <c r="H22" s="18"/>
      <c r="I22" s="18"/>
    </row>
    <row r="23" spans="1:9" ht="15" customHeight="1" x14ac:dyDescent="0.2"/>
    <row r="24" spans="1:9" ht="13.5" customHeight="1" x14ac:dyDescent="0.2">
      <c r="C24" s="17"/>
      <c r="D24" s="17"/>
      <c r="E24" s="17"/>
      <c r="F24" s="17"/>
      <c r="G24" s="17"/>
      <c r="H24" s="17"/>
      <c r="I24" s="17"/>
    </row>
    <row r="25" spans="1:9" x14ac:dyDescent="0.2">
      <c r="A25" s="17"/>
      <c r="B25" s="17"/>
      <c r="C25" s="17"/>
      <c r="D25" s="17"/>
      <c r="E25" s="17"/>
      <c r="F25" s="17"/>
      <c r="G25" s="17"/>
      <c r="H25" s="17"/>
      <c r="I25" s="17"/>
    </row>
    <row r="26" spans="1:9" x14ac:dyDescent="0.2">
      <c r="A26" s="17"/>
      <c r="B26" s="17"/>
      <c r="C26" s="17"/>
      <c r="D26" s="17"/>
      <c r="E26" s="17"/>
      <c r="F26" s="17"/>
      <c r="G26" s="17"/>
      <c r="H26" s="17"/>
      <c r="I26" s="17"/>
    </row>
    <row r="27" spans="1:9" x14ac:dyDescent="0.2">
      <c r="A27" s="17"/>
      <c r="B27" s="17"/>
      <c r="C27" s="17"/>
      <c r="D27" s="17"/>
      <c r="E27" s="17"/>
      <c r="F27" s="17"/>
      <c r="G27" s="17"/>
      <c r="H27" s="17"/>
      <c r="I27" s="17"/>
    </row>
    <row r="28" spans="1:9" x14ac:dyDescent="0.2">
      <c r="A28" s="17"/>
      <c r="B28" s="17"/>
      <c r="C28" s="17"/>
      <c r="D28" s="17"/>
      <c r="E28" s="17"/>
      <c r="F28" s="17"/>
      <c r="G28" s="17"/>
      <c r="H28" s="17"/>
      <c r="I28" s="17"/>
    </row>
    <row r="29" spans="1:9" x14ac:dyDescent="0.2">
      <c r="A29" s="17"/>
      <c r="B29" s="17"/>
      <c r="C29" s="17"/>
      <c r="D29" s="17"/>
      <c r="E29" s="17"/>
      <c r="F29" s="17"/>
      <c r="G29" s="17"/>
      <c r="H29" s="17"/>
      <c r="I29" s="17"/>
    </row>
    <row r="30" spans="1:9" x14ac:dyDescent="0.2">
      <c r="A30" s="17"/>
      <c r="B30" s="17"/>
      <c r="C30" s="17"/>
      <c r="D30" s="17"/>
      <c r="E30" s="17"/>
      <c r="F30" s="17"/>
      <c r="G30" s="17"/>
      <c r="H30" s="17"/>
      <c r="I30" s="17"/>
    </row>
    <row r="31" spans="1:9" x14ac:dyDescent="0.2">
      <c r="A31" s="17"/>
      <c r="B31" s="17"/>
      <c r="C31" s="17"/>
      <c r="D31" s="17"/>
      <c r="E31" s="17"/>
      <c r="F31" s="17"/>
      <c r="G31" s="17"/>
      <c r="H31" s="17"/>
      <c r="I31" s="17"/>
    </row>
    <row r="32" spans="1:9" x14ac:dyDescent="0.2">
      <c r="A32" s="17"/>
      <c r="B32" s="17"/>
      <c r="C32" s="17"/>
      <c r="D32" s="17"/>
      <c r="E32" s="17"/>
      <c r="F32" s="17"/>
      <c r="G32" s="17"/>
      <c r="H32" s="17"/>
      <c r="I32" s="17"/>
    </row>
    <row r="33" spans="1:9" x14ac:dyDescent="0.2">
      <c r="A33" s="17"/>
      <c r="B33" s="17"/>
      <c r="C33" s="17"/>
      <c r="D33" s="17"/>
      <c r="E33" s="17"/>
      <c r="F33" s="17"/>
      <c r="G33" s="17"/>
      <c r="H33" s="17"/>
      <c r="I33" s="17"/>
    </row>
    <row r="34" spans="1:9" x14ac:dyDescent="0.2">
      <c r="A34" s="17"/>
      <c r="B34" s="17"/>
      <c r="C34" s="17"/>
      <c r="D34" s="17"/>
      <c r="E34" s="17"/>
      <c r="F34" s="17"/>
      <c r="G34" s="17"/>
      <c r="H34" s="17"/>
      <c r="I34" s="17"/>
    </row>
    <row r="35" spans="1:9" x14ac:dyDescent="0.2">
      <c r="A35" s="17"/>
      <c r="B35" s="17"/>
      <c r="C35" s="17"/>
      <c r="D35" s="17"/>
      <c r="E35" s="17"/>
      <c r="F35" s="17"/>
      <c r="G35" s="17"/>
      <c r="H35" s="17"/>
      <c r="I35" s="17"/>
    </row>
    <row r="36" spans="1:9" x14ac:dyDescent="0.2">
      <c r="A36" s="17"/>
      <c r="B36" s="17"/>
      <c r="C36" s="17"/>
      <c r="D36" s="17"/>
      <c r="E36" s="17"/>
      <c r="F36" s="17"/>
      <c r="G36" s="17"/>
      <c r="H36" s="17"/>
      <c r="I36" s="17"/>
    </row>
    <row r="37" spans="1:9" x14ac:dyDescent="0.2">
      <c r="A37" s="17"/>
      <c r="B37" s="17"/>
      <c r="C37" s="17"/>
      <c r="D37" s="17"/>
      <c r="E37" s="17"/>
      <c r="F37" s="17"/>
      <c r="G37" s="17"/>
      <c r="H37" s="17"/>
      <c r="I37" s="17"/>
    </row>
    <row r="38" spans="1:9" x14ac:dyDescent="0.2">
      <c r="A38" s="17"/>
      <c r="B38" s="17"/>
      <c r="C38" s="17"/>
      <c r="D38" s="17"/>
      <c r="E38" s="17"/>
      <c r="F38" s="17"/>
      <c r="G38" s="17"/>
      <c r="H38" s="17"/>
      <c r="I38" s="17"/>
    </row>
    <row r="39" spans="1:9" x14ac:dyDescent="0.2">
      <c r="A39" s="17"/>
      <c r="B39" s="17"/>
      <c r="C39" s="17"/>
      <c r="D39" s="17"/>
      <c r="E39" s="17"/>
      <c r="F39" s="17"/>
      <c r="G39" s="17"/>
      <c r="H39" s="17"/>
      <c r="I39" s="17"/>
    </row>
    <row r="40" spans="1:9" ht="55.5" customHeight="1" x14ac:dyDescent="0.2">
      <c r="A40" s="150" t="s">
        <v>149</v>
      </c>
      <c r="B40" s="150"/>
      <c r="C40" s="150"/>
      <c r="D40" s="150"/>
      <c r="E40" s="150"/>
      <c r="F40" s="150"/>
      <c r="G40" s="150"/>
      <c r="H40" s="150"/>
      <c r="I40" s="150"/>
    </row>
    <row r="41" spans="1:9" ht="14.25" x14ac:dyDescent="0.2">
      <c r="A41" s="22" t="s">
        <v>150</v>
      </c>
      <c r="B41" s="18"/>
      <c r="C41" s="18"/>
      <c r="D41" s="18"/>
      <c r="E41" s="18"/>
      <c r="F41" s="18"/>
      <c r="G41" s="18"/>
      <c r="H41" s="18"/>
      <c r="I41" s="18"/>
    </row>
    <row r="42" spans="1:9" x14ac:dyDescent="0.2">
      <c r="A42" s="150" t="s">
        <v>47</v>
      </c>
      <c r="B42" s="150"/>
      <c r="C42" s="150"/>
      <c r="D42" s="150"/>
      <c r="E42" s="150"/>
      <c r="F42" s="150"/>
      <c r="G42" s="150"/>
      <c r="H42" s="150"/>
      <c r="I42" s="150"/>
    </row>
    <row r="43" spans="1:9" x14ac:dyDescent="0.2">
      <c r="A43" s="18"/>
      <c r="B43" s="18"/>
      <c r="C43" s="18"/>
      <c r="D43" s="18"/>
      <c r="E43" s="18"/>
      <c r="F43" s="18"/>
      <c r="G43" s="18"/>
      <c r="H43" s="18"/>
      <c r="I43" s="18"/>
    </row>
  </sheetData>
  <mergeCells count="7">
    <mergeCell ref="A42:I42"/>
    <mergeCell ref="A3:I3"/>
    <mergeCell ref="A5:I5"/>
    <mergeCell ref="A14:I14"/>
    <mergeCell ref="A40:I40"/>
    <mergeCell ref="D20:E20"/>
    <mergeCell ref="A13:I13"/>
  </mergeCells>
  <phoneticPr fontId="2"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2.75" x14ac:dyDescent="0.2"/>
  <cols>
    <col min="1" max="2" width="10.7109375" customWidth="1"/>
    <col min="3" max="8" width="10.140625" customWidth="1"/>
  </cols>
  <sheetData>
    <row r="1" spans="1:8" ht="16.5" x14ac:dyDescent="0.25">
      <c r="A1" s="13" t="s">
        <v>139</v>
      </c>
    </row>
    <row r="2" spans="1:8" x14ac:dyDescent="0.2">
      <c r="A2" s="14" t="s">
        <v>48</v>
      </c>
    </row>
    <row r="4" spans="1:8" ht="27" customHeight="1" x14ac:dyDescent="0.2">
      <c r="A4" s="149" t="s">
        <v>151</v>
      </c>
      <c r="B4" s="149"/>
      <c r="C4" s="149"/>
      <c r="D4" s="149"/>
      <c r="E4" s="149"/>
      <c r="F4" s="149"/>
      <c r="G4" s="149"/>
      <c r="H4" s="149"/>
    </row>
    <row r="6" spans="1:8" x14ac:dyDescent="0.2">
      <c r="A6" s="1" t="s">
        <v>152</v>
      </c>
      <c r="B6" s="1"/>
      <c r="C6" s="4">
        <v>8</v>
      </c>
    </row>
    <row r="7" spans="1:8" x14ac:dyDescent="0.2">
      <c r="A7" s="1" t="s">
        <v>153</v>
      </c>
      <c r="B7" s="1"/>
      <c r="C7" s="6">
        <v>70</v>
      </c>
    </row>
    <row r="8" spans="1:8" x14ac:dyDescent="0.2">
      <c r="A8" s="1" t="s">
        <v>2</v>
      </c>
      <c r="B8" s="1"/>
      <c r="C8" s="6">
        <v>1000</v>
      </c>
    </row>
    <row r="9" spans="1:8" ht="14.25" x14ac:dyDescent="0.25">
      <c r="A9" s="1" t="s">
        <v>29</v>
      </c>
      <c r="B9" s="1"/>
      <c r="C9" s="5">
        <v>0.09</v>
      </c>
    </row>
    <row r="10" spans="1:8" x14ac:dyDescent="0.2">
      <c r="A10" s="1"/>
      <c r="B10" s="1"/>
      <c r="C10" s="1"/>
    </row>
    <row r="11" spans="1:8" x14ac:dyDescent="0.2">
      <c r="A11" s="1" t="s">
        <v>8</v>
      </c>
      <c r="B11" s="1"/>
      <c r="C11" s="8">
        <f>-PV(C9,C6,C7,C8,0)</f>
        <v>889.30361770505965</v>
      </c>
    </row>
    <row r="13" spans="1:8" ht="31.5" customHeight="1" x14ac:dyDescent="0.2">
      <c r="A13" s="171" t="s">
        <v>154</v>
      </c>
      <c r="B13" s="171"/>
      <c r="C13" s="171"/>
      <c r="D13" s="171"/>
      <c r="E13" s="171"/>
      <c r="F13" s="171"/>
      <c r="G13" s="171"/>
      <c r="H13" s="171"/>
    </row>
    <row r="15" spans="1:8" x14ac:dyDescent="0.2">
      <c r="A15" s="1" t="s">
        <v>152</v>
      </c>
      <c r="B15" s="1"/>
      <c r="C15" s="4">
        <v>12</v>
      </c>
    </row>
    <row r="16" spans="1:8" x14ac:dyDescent="0.2">
      <c r="A16" s="1" t="s">
        <v>27</v>
      </c>
      <c r="B16" s="1"/>
      <c r="C16" s="15">
        <v>0.1</v>
      </c>
    </row>
    <row r="17" spans="1:3" x14ac:dyDescent="0.2">
      <c r="A17" s="1" t="s">
        <v>153</v>
      </c>
      <c r="B17" s="1"/>
      <c r="C17" s="6">
        <f>C16*C18</f>
        <v>100</v>
      </c>
    </row>
    <row r="18" spans="1:3" x14ac:dyDescent="0.2">
      <c r="A18" s="1" t="s">
        <v>2</v>
      </c>
      <c r="B18" s="1"/>
      <c r="C18" s="6">
        <v>1000</v>
      </c>
    </row>
    <row r="19" spans="1:3" ht="14.25" x14ac:dyDescent="0.25">
      <c r="A19" s="1" t="s">
        <v>29</v>
      </c>
      <c r="B19" s="1"/>
      <c r="C19" s="5">
        <v>0.08</v>
      </c>
    </row>
    <row r="20" spans="1:3" x14ac:dyDescent="0.2">
      <c r="A20" s="1"/>
      <c r="B20" s="1"/>
      <c r="C20" s="1"/>
    </row>
    <row r="21" spans="1:3" x14ac:dyDescent="0.2">
      <c r="A21" s="1" t="s">
        <v>8</v>
      </c>
      <c r="B21" s="1"/>
      <c r="C21" s="8">
        <f>-PV(C19,C15,C17,C18,0)</f>
        <v>1150.7215603385023</v>
      </c>
    </row>
  </sheetData>
  <mergeCells count="2">
    <mergeCell ref="A4:H4"/>
    <mergeCell ref="A13:H13"/>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heetViews>
  <sheetFormatPr defaultRowHeight="12.75" x14ac:dyDescent="0.2"/>
  <cols>
    <col min="1" max="2" width="10.7109375" customWidth="1"/>
    <col min="3" max="8" width="10.140625" customWidth="1"/>
  </cols>
  <sheetData>
    <row r="1" spans="1:8" ht="16.5" x14ac:dyDescent="0.25">
      <c r="A1" s="13" t="s">
        <v>140</v>
      </c>
    </row>
    <row r="2" spans="1:8" x14ac:dyDescent="0.2">
      <c r="A2" s="14" t="s">
        <v>48</v>
      </c>
    </row>
    <row r="4" spans="1:8" ht="32.25" customHeight="1" x14ac:dyDescent="0.2">
      <c r="A4" s="149" t="s">
        <v>157</v>
      </c>
      <c r="B4" s="149"/>
      <c r="C4" s="149"/>
      <c r="D4" s="149"/>
      <c r="E4" s="149"/>
      <c r="F4" s="149"/>
      <c r="G4" s="149"/>
      <c r="H4" s="149"/>
    </row>
    <row r="6" spans="1:8" x14ac:dyDescent="0.2">
      <c r="A6" s="1" t="s">
        <v>152</v>
      </c>
      <c r="B6" s="1"/>
      <c r="D6" s="4">
        <v>7</v>
      </c>
      <c r="E6" s="9"/>
      <c r="F6" s="1"/>
      <c r="G6" s="1"/>
    </row>
    <row r="7" spans="1:8" x14ac:dyDescent="0.2">
      <c r="A7" s="1" t="s">
        <v>153</v>
      </c>
      <c r="B7" s="1"/>
      <c r="D7" s="10">
        <v>90</v>
      </c>
    </row>
    <row r="8" spans="1:8" x14ac:dyDescent="0.2">
      <c r="A8" s="1" t="s">
        <v>38</v>
      </c>
      <c r="B8" s="1"/>
      <c r="D8" s="10">
        <v>-975</v>
      </c>
      <c r="E8" s="9"/>
      <c r="F8" s="1"/>
      <c r="G8" s="1"/>
    </row>
    <row r="9" spans="1:8" ht="13.5" thickBot="1" x14ac:dyDescent="0.25">
      <c r="A9" s="1" t="s">
        <v>39</v>
      </c>
      <c r="B9" s="1"/>
      <c r="D9" s="10">
        <v>1000</v>
      </c>
      <c r="E9" s="9"/>
      <c r="F9" s="1"/>
      <c r="G9" s="1"/>
    </row>
    <row r="10" spans="1:8" ht="15" thickBot="1" x14ac:dyDescent="0.3">
      <c r="A10" s="1" t="s">
        <v>101</v>
      </c>
      <c r="B10" s="1"/>
      <c r="D10" s="11">
        <f>RATE(D6,D7,D8,D9)</f>
        <v>9.5051769867517066E-2</v>
      </c>
      <c r="E10" s="1" t="s">
        <v>102</v>
      </c>
    </row>
    <row r="12" spans="1:8" ht="40.5" customHeight="1" x14ac:dyDescent="0.2">
      <c r="A12" s="149" t="s">
        <v>155</v>
      </c>
      <c r="B12" s="149"/>
      <c r="C12" s="149"/>
      <c r="D12" s="149"/>
      <c r="E12" s="149"/>
      <c r="F12" s="149"/>
      <c r="G12" s="149"/>
      <c r="H12" s="149"/>
    </row>
    <row r="14" spans="1:8" x14ac:dyDescent="0.2">
      <c r="A14" s="1" t="s">
        <v>152</v>
      </c>
      <c r="B14" s="1"/>
      <c r="C14" s="4">
        <v>20</v>
      </c>
      <c r="D14" s="9"/>
      <c r="E14" s="1" t="s">
        <v>158</v>
      </c>
      <c r="F14" s="1"/>
      <c r="G14" s="4">
        <v>5</v>
      </c>
    </row>
    <row r="15" spans="1:8" x14ac:dyDescent="0.2">
      <c r="A15" s="1" t="s">
        <v>153</v>
      </c>
      <c r="B15" s="1"/>
      <c r="C15" s="6">
        <v>120</v>
      </c>
      <c r="D15" s="1"/>
      <c r="E15" s="1" t="s">
        <v>153</v>
      </c>
      <c r="F15" s="1"/>
      <c r="G15" s="6">
        <v>120</v>
      </c>
    </row>
    <row r="16" spans="1:8" x14ac:dyDescent="0.2">
      <c r="A16" s="1" t="s">
        <v>38</v>
      </c>
      <c r="B16" s="1"/>
      <c r="C16" s="6">
        <v>-1275</v>
      </c>
      <c r="D16" s="9"/>
      <c r="E16" s="1" t="s">
        <v>38</v>
      </c>
      <c r="F16" s="1"/>
      <c r="G16" s="6">
        <v>-1275</v>
      </c>
    </row>
    <row r="17" spans="1:8" x14ac:dyDescent="0.2">
      <c r="A17" s="1" t="s">
        <v>39</v>
      </c>
      <c r="B17" s="1"/>
      <c r="C17" s="6">
        <v>1000</v>
      </c>
      <c r="D17" s="9"/>
      <c r="E17" s="1" t="s">
        <v>49</v>
      </c>
      <c r="F17" s="1"/>
      <c r="G17" s="6">
        <v>1120</v>
      </c>
    </row>
    <row r="18" spans="1:8" ht="13.5" thickBot="1" x14ac:dyDescent="0.25"/>
    <row r="19" spans="1:8" ht="13.5" thickBot="1" x14ac:dyDescent="0.25">
      <c r="A19" s="1" t="s">
        <v>51</v>
      </c>
      <c r="B19" s="1"/>
      <c r="C19" s="11">
        <f>RATE(C14,C15,C16,C17)</f>
        <v>8.9896858214613934E-2</v>
      </c>
      <c r="E19" s="1" t="s">
        <v>50</v>
      </c>
      <c r="F19" s="1"/>
      <c r="G19" s="11">
        <f>RATE(G14,G15,G16,G17)</f>
        <v>7.3108704786858311E-2</v>
      </c>
    </row>
    <row r="21" spans="1:8" x14ac:dyDescent="0.2">
      <c r="A21" s="171" t="s">
        <v>156</v>
      </c>
      <c r="B21" s="171"/>
      <c r="C21" s="171"/>
      <c r="D21" s="171"/>
      <c r="E21" s="171"/>
      <c r="F21" s="171"/>
      <c r="G21" s="171"/>
      <c r="H21" s="171"/>
    </row>
    <row r="23" spans="1:8" x14ac:dyDescent="0.2">
      <c r="A23" s="1" t="s">
        <v>51</v>
      </c>
      <c r="B23" s="1"/>
      <c r="C23" s="16">
        <f>C19</f>
        <v>8.9896858214613934E-2</v>
      </c>
    </row>
    <row r="24" spans="1:8" x14ac:dyDescent="0.2">
      <c r="A24" s="1" t="s">
        <v>50</v>
      </c>
      <c r="B24" s="1"/>
      <c r="C24" s="16">
        <f>G19</f>
        <v>7.3108704786858311E-2</v>
      </c>
    </row>
    <row r="25" spans="1:8" ht="13.5" thickBot="1" x14ac:dyDescent="0.25"/>
    <row r="26" spans="1:8" ht="13.5" thickBot="1" x14ac:dyDescent="0.25">
      <c r="A26" s="1" t="s">
        <v>52</v>
      </c>
      <c r="B26" s="1"/>
      <c r="C26" s="11">
        <f>MIN(C23:C24)</f>
        <v>7.3108704786858311E-2</v>
      </c>
    </row>
  </sheetData>
  <mergeCells count="3">
    <mergeCell ref="A4:H4"/>
    <mergeCell ref="A12:H12"/>
    <mergeCell ref="A21:H21"/>
  </mergeCells>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2.75" x14ac:dyDescent="0.2"/>
  <cols>
    <col min="1" max="2" width="10.7109375" customWidth="1"/>
    <col min="3" max="8" width="10.140625" customWidth="1"/>
  </cols>
  <sheetData>
    <row r="1" spans="1:8" ht="16.5" x14ac:dyDescent="0.25">
      <c r="A1" s="13" t="s">
        <v>141</v>
      </c>
    </row>
    <row r="2" spans="1:8" x14ac:dyDescent="0.2">
      <c r="A2" s="14" t="s">
        <v>48</v>
      </c>
    </row>
    <row r="4" spans="1:8" ht="42" customHeight="1" x14ac:dyDescent="0.2">
      <c r="A4" s="149" t="s">
        <v>159</v>
      </c>
      <c r="B4" s="149"/>
      <c r="C4" s="149"/>
      <c r="D4" s="149"/>
      <c r="E4" s="149"/>
      <c r="F4" s="149"/>
      <c r="G4" s="149"/>
      <c r="H4" s="149"/>
    </row>
    <row r="6" spans="1:8" x14ac:dyDescent="0.2">
      <c r="A6" s="1" t="s">
        <v>152</v>
      </c>
      <c r="B6" s="1"/>
      <c r="C6" s="4">
        <v>19</v>
      </c>
    </row>
    <row r="7" spans="1:8" x14ac:dyDescent="0.2">
      <c r="A7" s="1" t="s">
        <v>27</v>
      </c>
      <c r="B7" s="1"/>
      <c r="C7" s="15">
        <v>0.08</v>
      </c>
    </row>
    <row r="8" spans="1:8" x14ac:dyDescent="0.2">
      <c r="A8" s="1" t="s">
        <v>153</v>
      </c>
      <c r="B8" s="1"/>
      <c r="C8" s="6">
        <f>C7*C9</f>
        <v>80</v>
      </c>
    </row>
    <row r="9" spans="1:8" x14ac:dyDescent="0.2">
      <c r="A9" s="1" t="s">
        <v>2</v>
      </c>
      <c r="B9" s="1"/>
      <c r="C9" s="6">
        <v>1000</v>
      </c>
    </row>
    <row r="10" spans="1:8" ht="14.25" x14ac:dyDescent="0.25">
      <c r="A10" s="1" t="s">
        <v>62</v>
      </c>
      <c r="B10" s="1"/>
      <c r="C10" s="5">
        <v>0.06</v>
      </c>
    </row>
    <row r="11" spans="1:8" x14ac:dyDescent="0.2">
      <c r="A11" s="1"/>
      <c r="B11" s="1"/>
      <c r="C11" s="1"/>
    </row>
    <row r="12" spans="1:8" x14ac:dyDescent="0.2">
      <c r="A12" s="1" t="s">
        <v>8</v>
      </c>
      <c r="B12" s="1"/>
      <c r="C12" s="8">
        <f>-PV(C10,C6,C8,C9,0)</f>
        <v>1223.1623298335835</v>
      </c>
    </row>
    <row r="14" spans="1:8" ht="27.75" customHeight="1" x14ac:dyDescent="0.2">
      <c r="A14" s="171" t="s">
        <v>160</v>
      </c>
      <c r="B14" s="171"/>
      <c r="C14" s="171"/>
      <c r="D14" s="171"/>
      <c r="E14" s="171"/>
      <c r="F14" s="171"/>
      <c r="G14" s="171"/>
      <c r="H14" s="171"/>
    </row>
    <row r="16" spans="1:8" x14ac:dyDescent="0.2">
      <c r="A16" s="1" t="s">
        <v>152</v>
      </c>
      <c r="B16" s="1"/>
      <c r="C16" s="4">
        <v>19</v>
      </c>
    </row>
    <row r="17" spans="1:3" x14ac:dyDescent="0.2">
      <c r="A17" s="1" t="s">
        <v>27</v>
      </c>
      <c r="B17" s="1"/>
      <c r="C17" s="15">
        <v>0.08</v>
      </c>
    </row>
    <row r="18" spans="1:3" x14ac:dyDescent="0.2">
      <c r="A18" s="1" t="s">
        <v>153</v>
      </c>
      <c r="B18" s="1"/>
      <c r="C18" s="6">
        <f>C17*C19</f>
        <v>80</v>
      </c>
    </row>
    <row r="19" spans="1:3" x14ac:dyDescent="0.2">
      <c r="A19" s="1" t="s">
        <v>2</v>
      </c>
      <c r="B19" s="1"/>
      <c r="C19" s="6">
        <v>1000</v>
      </c>
    </row>
    <row r="20" spans="1:3" ht="14.25" x14ac:dyDescent="0.25">
      <c r="A20" s="1" t="s">
        <v>62</v>
      </c>
      <c r="B20" s="1"/>
      <c r="C20" s="5">
        <v>0.1</v>
      </c>
    </row>
    <row r="21" spans="1:3" x14ac:dyDescent="0.2">
      <c r="A21" s="1"/>
      <c r="B21" s="1"/>
      <c r="C21" s="1"/>
    </row>
    <row r="22" spans="1:3" x14ac:dyDescent="0.2">
      <c r="A22" s="1" t="s">
        <v>8</v>
      </c>
      <c r="B22" s="1"/>
      <c r="C22" s="8">
        <f>-PV(C20,C16,C18,C19,0)</f>
        <v>832.70159816531157</v>
      </c>
    </row>
  </sheetData>
  <mergeCells count="2">
    <mergeCell ref="A4:H4"/>
    <mergeCell ref="A14:H14"/>
  </mergeCells>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2.75" x14ac:dyDescent="0.2"/>
  <cols>
    <col min="1" max="2" width="10.7109375" customWidth="1"/>
    <col min="3" max="8" width="10.140625" customWidth="1"/>
  </cols>
  <sheetData>
    <row r="1" spans="1:8" ht="16.5" x14ac:dyDescent="0.25">
      <c r="A1" s="13" t="s">
        <v>142</v>
      </c>
    </row>
    <row r="2" spans="1:8" x14ac:dyDescent="0.2">
      <c r="A2" s="14" t="s">
        <v>48</v>
      </c>
    </row>
    <row r="4" spans="1:8" ht="42.75" customHeight="1" x14ac:dyDescent="0.2">
      <c r="A4" s="171" t="s">
        <v>161</v>
      </c>
      <c r="B4" s="171"/>
      <c r="C4" s="171"/>
      <c r="D4" s="171"/>
      <c r="E4" s="171"/>
      <c r="F4" s="171"/>
      <c r="G4" s="171"/>
      <c r="H4" s="171"/>
    </row>
    <row r="6" spans="1:8" x14ac:dyDescent="0.2">
      <c r="A6" s="1" t="s">
        <v>53</v>
      </c>
      <c r="C6" s="4">
        <v>2</v>
      </c>
    </row>
    <row r="7" spans="1:8" x14ac:dyDescent="0.2">
      <c r="A7" s="1" t="s">
        <v>152</v>
      </c>
      <c r="B7" s="1"/>
      <c r="C7" s="4">
        <v>20</v>
      </c>
    </row>
    <row r="8" spans="1:8" x14ac:dyDescent="0.2">
      <c r="A8" s="1" t="s">
        <v>27</v>
      </c>
      <c r="B8" s="1"/>
      <c r="C8" s="15">
        <v>0.08</v>
      </c>
    </row>
    <row r="9" spans="1:8" x14ac:dyDescent="0.2">
      <c r="A9" s="1" t="s">
        <v>153</v>
      </c>
      <c r="B9" s="1"/>
      <c r="C9" s="6">
        <f>C8*C10/C6</f>
        <v>40</v>
      </c>
    </row>
    <row r="10" spans="1:8" x14ac:dyDescent="0.2">
      <c r="A10" s="1" t="s">
        <v>2</v>
      </c>
      <c r="B10" s="1"/>
      <c r="C10" s="6">
        <v>1000</v>
      </c>
    </row>
    <row r="11" spans="1:8" ht="14.25" x14ac:dyDescent="0.25">
      <c r="A11" s="1" t="s">
        <v>29</v>
      </c>
      <c r="B11" s="1"/>
      <c r="C11" s="5">
        <v>7.0000000000000007E-2</v>
      </c>
    </row>
    <row r="12" spans="1:8" x14ac:dyDescent="0.2">
      <c r="A12" s="1"/>
      <c r="B12" s="1"/>
      <c r="C12" s="1"/>
    </row>
    <row r="13" spans="1:8" x14ac:dyDescent="0.2">
      <c r="A13" s="1" t="s">
        <v>8</v>
      </c>
      <c r="B13" s="1"/>
      <c r="C13" s="8">
        <f>-PV(C11/C6,C7*C6,C9,C10,0)</f>
        <v>1106.7753616864875</v>
      </c>
    </row>
  </sheetData>
  <mergeCells count="1">
    <mergeCell ref="A4:H4"/>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07 Chapter model</vt:lpstr>
      <vt:lpstr>zero cpn bond</vt:lpstr>
      <vt:lpstr>7-3</vt:lpstr>
      <vt:lpstr>7-4</vt:lpstr>
      <vt:lpstr>7-5</vt:lpstr>
      <vt:lpstr>7-6</vt:lpstr>
      <vt:lpstr>'07 Chapter model'!Print_Area</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Buzzard</dc:creator>
  <cp:lastModifiedBy>Brian Fagan</cp:lastModifiedBy>
  <cp:lastPrinted>2008-06-16T19:27:18Z</cp:lastPrinted>
  <dcterms:created xsi:type="dcterms:W3CDTF">1999-08-19T22:07:38Z</dcterms:created>
  <dcterms:modified xsi:type="dcterms:W3CDTF">2019-08-28T02:23:38Z</dcterms:modified>
</cp:coreProperties>
</file>