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Graph" sheetId="2" r:id="rId1"/>
    <sheet name="Calculations" sheetId="3" r:id="rId2"/>
  </sheets>
  <calcPr calcId="145621"/>
</workbook>
</file>

<file path=xl/calcChain.xml><?xml version="1.0" encoding="utf-8"?>
<calcChain xmlns="http://schemas.openxmlformats.org/spreadsheetml/2006/main">
  <c r="M5" i="3" l="1"/>
  <c r="L5" i="3"/>
  <c r="L2" i="3"/>
  <c r="M2" i="3"/>
  <c r="N2" i="3"/>
  <c r="L3" i="3"/>
  <c r="M3" i="3"/>
  <c r="N3" i="3"/>
  <c r="L4" i="3"/>
  <c r="M4" i="3"/>
  <c r="N4" i="3"/>
  <c r="L6" i="3"/>
  <c r="M6" i="3"/>
  <c r="N6" i="3"/>
  <c r="L7" i="3"/>
  <c r="M7" i="3"/>
  <c r="N7" i="3"/>
  <c r="L8" i="3"/>
  <c r="M8" i="3"/>
  <c r="N8" i="3" s="1"/>
  <c r="Q15" i="3"/>
  <c r="R15" i="3"/>
  <c r="G7" i="2"/>
  <c r="E2" i="3"/>
  <c r="F2" i="3"/>
  <c r="G2" i="3"/>
  <c r="H2" i="3"/>
  <c r="I2" i="3"/>
  <c r="J2" i="3"/>
  <c r="N5" i="3" l="1"/>
  <c r="L9" i="3"/>
  <c r="L16" i="3"/>
  <c r="L13" i="3"/>
  <c r="L10" i="3"/>
  <c r="L14" i="3"/>
  <c r="S16" i="3"/>
  <c r="M16" i="3"/>
  <c r="M14" i="3"/>
  <c r="M13" i="3"/>
  <c r="N13" i="3" s="1"/>
  <c r="T16" i="3"/>
  <c r="M10" i="3"/>
  <c r="M9" i="3"/>
  <c r="N16" i="3"/>
  <c r="N9" i="3"/>
  <c r="N10" i="3"/>
  <c r="E3" i="3"/>
  <c r="F3" i="3"/>
  <c r="G3" i="3"/>
  <c r="H3" i="3"/>
  <c r="I3" i="3"/>
  <c r="J3" i="3"/>
  <c r="E4" i="3"/>
  <c r="F4" i="3"/>
  <c r="G4" i="3"/>
  <c r="H4" i="3"/>
  <c r="I4" i="3"/>
  <c r="J4" i="3"/>
  <c r="E5" i="3"/>
  <c r="F5" i="3"/>
  <c r="G5" i="3"/>
  <c r="H5" i="3"/>
  <c r="I5" i="3"/>
  <c r="J5" i="3"/>
  <c r="E6" i="3"/>
  <c r="F6" i="3"/>
  <c r="G6" i="3"/>
  <c r="H6" i="3"/>
  <c r="I6" i="3"/>
  <c r="J6" i="3"/>
  <c r="E7" i="3"/>
  <c r="F7" i="3"/>
  <c r="G7" i="3"/>
  <c r="H7" i="3"/>
  <c r="I7" i="3"/>
  <c r="J7" i="3"/>
  <c r="N14" i="3" l="1"/>
  <c r="Q7" i="3"/>
  <c r="R7" i="3" s="1"/>
  <c r="E8" i="3"/>
  <c r="F8" i="3"/>
  <c r="G8" i="3"/>
  <c r="H8" i="3"/>
  <c r="I8" i="3"/>
  <c r="J8" i="3"/>
  <c r="E9" i="3"/>
  <c r="F9" i="3"/>
  <c r="G9" i="3"/>
  <c r="H9" i="3"/>
  <c r="I9" i="3"/>
  <c r="J9" i="3"/>
  <c r="E10" i="3"/>
  <c r="F10" i="3"/>
  <c r="G10" i="3"/>
  <c r="H10" i="3"/>
  <c r="I10" i="3"/>
  <c r="J10" i="3"/>
  <c r="E11" i="3"/>
  <c r="F11" i="3"/>
  <c r="G11" i="3"/>
  <c r="H11" i="3"/>
  <c r="I11" i="3"/>
  <c r="J11" i="3"/>
  <c r="L11" i="3" l="1"/>
  <c r="M11" i="3"/>
  <c r="E12" i="3"/>
  <c r="F12" i="3"/>
  <c r="G12" i="3"/>
  <c r="H12" i="3"/>
  <c r="I12" i="3"/>
  <c r="J12" i="3"/>
  <c r="N11" i="3" l="1"/>
  <c r="L12" i="3"/>
  <c r="M12" i="3"/>
  <c r="E13" i="3"/>
  <c r="F13" i="3"/>
  <c r="G13" i="3"/>
  <c r="H13" i="3"/>
  <c r="I13" i="3"/>
  <c r="J13" i="3"/>
  <c r="N12" i="3" l="1"/>
  <c r="S13" i="3"/>
  <c r="T13" i="3"/>
  <c r="E14" i="3"/>
  <c r="F14" i="3"/>
  <c r="G14" i="3"/>
  <c r="H14" i="3"/>
  <c r="I14" i="3"/>
  <c r="J14" i="3"/>
  <c r="U13" i="3" l="1"/>
  <c r="S14" i="3"/>
  <c r="T14" i="3"/>
  <c r="E15" i="3"/>
  <c r="F15" i="3"/>
  <c r="G15" i="3"/>
  <c r="H15" i="3"/>
  <c r="I15" i="3"/>
  <c r="J15" i="3"/>
  <c r="U14" i="3" l="1"/>
  <c r="L15" i="3"/>
  <c r="M15" i="3"/>
  <c r="N15" i="3"/>
  <c r="S15" i="3"/>
  <c r="T15" i="3"/>
  <c r="E16" i="3"/>
  <c r="F16" i="3"/>
  <c r="G16" i="3"/>
  <c r="H16" i="3"/>
  <c r="I16" i="3"/>
  <c r="J16" i="3"/>
  <c r="U15" i="3" l="1"/>
  <c r="G4" i="2"/>
  <c r="U16" i="3" l="1"/>
  <c r="H4" i="2"/>
  <c r="I4" i="2"/>
  <c r="J4" i="2"/>
  <c r="K4" i="2"/>
  <c r="L4" i="2"/>
  <c r="G5" i="2"/>
  <c r="H5" i="2"/>
  <c r="I5" i="2"/>
  <c r="J5" i="2"/>
  <c r="K5" i="2"/>
  <c r="G6" i="2"/>
  <c r="H6" i="2"/>
  <c r="I6" i="2"/>
  <c r="J6" i="2"/>
  <c r="K6" i="2"/>
  <c r="H7" i="2"/>
  <c r="I7" i="2"/>
  <c r="J7" i="2"/>
  <c r="K7" i="2"/>
  <c r="R7" i="2"/>
  <c r="G8" i="2"/>
  <c r="H8" i="2"/>
  <c r="I8" i="2"/>
  <c r="J8" i="2"/>
  <c r="K8" i="2"/>
  <c r="L8" i="2"/>
  <c r="G9" i="2"/>
  <c r="H9" i="2"/>
  <c r="I9" i="2"/>
  <c r="J9" i="2"/>
  <c r="K9" i="2"/>
  <c r="L9" i="2"/>
  <c r="G10" i="2"/>
  <c r="H10" i="2"/>
  <c r="I10" i="2"/>
  <c r="J10" i="2"/>
  <c r="K10" i="2"/>
  <c r="L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P13" i="2"/>
  <c r="Q13" i="2"/>
  <c r="G14" i="2"/>
  <c r="H14" i="2"/>
  <c r="I14" i="2"/>
  <c r="J14" i="2"/>
  <c r="K14" i="2"/>
  <c r="P14" i="2"/>
  <c r="Q14" i="2"/>
  <c r="G15" i="2"/>
  <c r="H15" i="2"/>
  <c r="I15" i="2"/>
  <c r="J15" i="2"/>
  <c r="K15" i="2"/>
  <c r="P15" i="2"/>
  <c r="Q15" i="2"/>
  <c r="P16" i="2"/>
  <c r="R15" i="2"/>
  <c r="Q16" i="2"/>
  <c r="S15" i="2"/>
  <c r="T15" i="2" s="1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20" i="2"/>
</calcChain>
</file>

<file path=xl/sharedStrings.xml><?xml version="1.0" encoding="utf-8"?>
<sst xmlns="http://schemas.openxmlformats.org/spreadsheetml/2006/main" count="191" uniqueCount="134">
  <si>
    <t>PX_MID</t>
  </si>
  <si>
    <t>FWD_RT_3MO</t>
  </si>
  <si>
    <t>EURUSD BGN Curncy</t>
  </si>
  <si>
    <t>EI858934 Corp</t>
  </si>
  <si>
    <t>Euro</t>
  </si>
  <si>
    <t>Brazil</t>
  </si>
  <si>
    <t>Japan</t>
  </si>
  <si>
    <t>Korea</t>
  </si>
  <si>
    <t>Mexico</t>
  </si>
  <si>
    <t>Australia</t>
  </si>
  <si>
    <t>United Kingdom</t>
  </si>
  <si>
    <t>Singapore</t>
  </si>
  <si>
    <t>India</t>
  </si>
  <si>
    <t>China</t>
  </si>
  <si>
    <t>Russia</t>
  </si>
  <si>
    <t>JYDRC CMPN Curncy</t>
  </si>
  <si>
    <t>EUDRC BDSR Curncy</t>
  </si>
  <si>
    <t>BPDRC CMPN Curncy</t>
  </si>
  <si>
    <t>ADDRC BDSR Curncy</t>
  </si>
  <si>
    <t>IRDRC BDSR Curncy</t>
  </si>
  <si>
    <t>KWDRC BDSR Curncy</t>
  </si>
  <si>
    <t>Indonesia</t>
  </si>
  <si>
    <t>IHDRC BDSR Curncy</t>
  </si>
  <si>
    <t>CCNI3M BDSR Curncy</t>
  </si>
  <si>
    <t>SDDRC BDSR Curncy</t>
  </si>
  <si>
    <t>RRDRC BDSR Curncy</t>
  </si>
  <si>
    <t>Turkey</t>
  </si>
  <si>
    <t>TYDRC BDSR Curncy</t>
  </si>
  <si>
    <t>BCDRC BDSR Curncy</t>
  </si>
  <si>
    <t>Chile</t>
  </si>
  <si>
    <t>CHDRC BDSR Curncy</t>
  </si>
  <si>
    <t>MPDRC BDSR Curncy</t>
  </si>
  <si>
    <t>United States</t>
  </si>
  <si>
    <t>USDRC BDSR Curncy</t>
  </si>
  <si>
    <t>Actual 3 Month Deposit Rate</t>
  </si>
  <si>
    <t>Spot Rate</t>
  </si>
  <si>
    <t>3 Month Forward Rate</t>
  </si>
  <si>
    <t>Actual Codes</t>
  </si>
  <si>
    <t>Implied Codes</t>
  </si>
  <si>
    <t>Spot Code</t>
  </si>
  <si>
    <t>3 Mnth Forward Code</t>
  </si>
  <si>
    <t>AUDUSD BGN Curncy</t>
  </si>
  <si>
    <t>GBPUSD BGN Curncy</t>
  </si>
  <si>
    <t>USDBRL BGN Curncy</t>
  </si>
  <si>
    <t>USDJPY BGN Curncy</t>
  </si>
  <si>
    <t>USDKRW BGN Curncy</t>
  </si>
  <si>
    <t>USDMXN BGN Curncy</t>
  </si>
  <si>
    <t>USDSGD BGN Curncy</t>
  </si>
  <si>
    <t>USDINR BGN Curncy</t>
  </si>
  <si>
    <t>USDRUB BGN Curncy</t>
  </si>
  <si>
    <t>USDIDR BGN Curncy</t>
  </si>
  <si>
    <t>USDCNY BGN Curncy</t>
  </si>
  <si>
    <t>USDTRY BGN Curncy</t>
  </si>
  <si>
    <t>USDCLP BGN Curncy</t>
  </si>
  <si>
    <t>Country</t>
  </si>
  <si>
    <t>US 3 Mnth IR</t>
  </si>
  <si>
    <t>EUR/USD Calc</t>
  </si>
  <si>
    <t>3 Month Interest Rate</t>
  </si>
  <si>
    <t>YLD_CNV_MID</t>
  </si>
  <si>
    <t>9127953C@BGN GOVT</t>
  </si>
  <si>
    <t>EI864553 Corp</t>
  </si>
  <si>
    <t>EI864833 Corp</t>
  </si>
  <si>
    <t>GCNY3M Index</t>
  </si>
  <si>
    <t>EI769579 Corp</t>
  </si>
  <si>
    <t>VRTB2W Index</t>
  </si>
  <si>
    <t>EH640077 Corp</t>
  </si>
  <si>
    <t>EI119222 Corp</t>
  </si>
  <si>
    <t>EH697974 Corp</t>
  </si>
  <si>
    <t>GEBR03M Index</t>
  </si>
  <si>
    <t>C1233M Index</t>
  </si>
  <si>
    <t>EI218575 Corp</t>
  </si>
  <si>
    <t>C1323M Index</t>
  </si>
  <si>
    <t>AUD BGN Curncy</t>
  </si>
  <si>
    <t>EUR BGN Curncy</t>
  </si>
  <si>
    <t>JPY BGN Curncy</t>
  </si>
  <si>
    <t>SGD BGN Curncy</t>
  </si>
  <si>
    <t>GBP BGN Curncy</t>
  </si>
  <si>
    <t>CNY BGN Curncy</t>
  </si>
  <si>
    <t>KRW BGN Curncy</t>
  </si>
  <si>
    <t>MXN BGN Curncy</t>
  </si>
  <si>
    <t>RUB BGN Curncy</t>
  </si>
  <si>
    <t>CLP BGN Curncy</t>
  </si>
  <si>
    <t>IDR BGN Curncy</t>
  </si>
  <si>
    <t>INR BGN Curncy</t>
  </si>
  <si>
    <t>TRY BGN Curncy</t>
  </si>
  <si>
    <t>BRL BGN Curncy</t>
  </si>
  <si>
    <t>IRZ1 COMB Comdty</t>
  </si>
  <si>
    <t>Bloomberg "NDF" and "WCRS" Page</t>
  </si>
  <si>
    <t>KWN3M BGN Curncy</t>
  </si>
  <si>
    <t>Implied 3 Month Deposit Rate</t>
  </si>
  <si>
    <t>Spot/3 mnth FRD Rate Code</t>
  </si>
  <si>
    <t>MXN3M BGN Curncy</t>
  </si>
  <si>
    <t>PX_LAST</t>
  </si>
  <si>
    <t>Start</t>
  </si>
  <si>
    <t>End</t>
  </si>
  <si>
    <t>Days</t>
  </si>
  <si>
    <t>Pt Scale</t>
  </si>
  <si>
    <t>Date</t>
  </si>
  <si>
    <t>USD</t>
  </si>
  <si>
    <t>JPY</t>
  </si>
  <si>
    <t>Daycount</t>
  </si>
  <si>
    <t>Act Bid</t>
  </si>
  <si>
    <t>Ask</t>
  </si>
  <si>
    <t>Imp Bid</t>
  </si>
  <si>
    <t>Spot</t>
  </si>
  <si>
    <t>Points</t>
  </si>
  <si>
    <t>Mid</t>
  </si>
  <si>
    <t>Calculator</t>
  </si>
  <si>
    <t>JPY3M BGN Curncy</t>
  </si>
  <si>
    <t>Points Code</t>
  </si>
  <si>
    <t>Point Bid</t>
  </si>
  <si>
    <t>Point Ask</t>
  </si>
  <si>
    <t>SGD3M BGN Curncy</t>
  </si>
  <si>
    <t>USD3M BGN Curncy</t>
  </si>
  <si>
    <t>GBP3M BGN Curncy</t>
  </si>
  <si>
    <t>EUR3M BGN Curncy</t>
  </si>
  <si>
    <t>AUD3M BGN Curncy</t>
  </si>
  <si>
    <t>RUB3M BGN Curncy</t>
  </si>
  <si>
    <t>TRY3M BGN Curncy</t>
  </si>
  <si>
    <t>Actual Depo Rate</t>
  </si>
  <si>
    <t>Spot Bid</t>
  </si>
  <si>
    <t>Spot Ask</t>
  </si>
  <si>
    <t>Actual Depo Rate Bid</t>
  </si>
  <si>
    <t>Actual Depo Rate Ask</t>
  </si>
  <si>
    <t>Implied Depo Rate Bid</t>
  </si>
  <si>
    <t>Implied Depo Rate Mid</t>
  </si>
  <si>
    <t>Implied Depo Rate Ask</t>
  </si>
  <si>
    <t>CCN3M BGN Curncy</t>
  </si>
  <si>
    <t>CHN3M BGN Curncy</t>
  </si>
  <si>
    <t>IHN3M BGN Curncy</t>
  </si>
  <si>
    <t>BCN3M BGN Curncy</t>
  </si>
  <si>
    <t>IRN3M BGN Curncy</t>
  </si>
  <si>
    <t>USDEUR BGN Curncy</t>
  </si>
  <si>
    <t>USDAUD BGN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</si>
</sst>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2" fillId="0" borderId="0" xfId="1" applyNumberFormat="1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15" fontId="0" fillId="0" borderId="0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5" fontId="1" fillId="0" borderId="0" xfId="0" applyNumberFormat="1" applyFont="1" applyBorder="1" applyAlignment="1">
      <alignment horizontal="center"/>
    </xf>
    <xf numFmtId="17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2" fontId="1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12.048</v>
        <stp/>
        <stp>##V3_BDPV12</stp>
        <stp>GEBR03M Index</stp>
        <stp>PX_LAST</stp>
        <stp>[FX_Implied_Rate.xlsx]Sheet2!R16C9_x0000__x0000_</stp>
        <tr r="I16" s="2"/>
      </tp>
      <tp>
        <v>1.2666999999999999</v>
        <stp/>
        <stp>##V3_BDPV12</stp>
        <stp>CCNI3M BDSR Curncy</stp>
        <stp>PX_BID</stp>
        <stp>[FX_Implied_Rate.xlsx]Sheet3!R3C7_x0000__x0000_</stp>
        <tr r="G3" s="3"/>
      </tp>
      <tp>
        <v>1.896026</v>
        <stp/>
        <stp>##V3_BDPV12</stp>
        <stp>USDTRY BGN Curncy</stp>
        <stp>FWD_RT_3MO</stp>
        <stp>[FX_Implied_Rate.xlsx]Sheet2!R18C11_x0000__x0000_</stp>
        <tr r="K18" s="2"/>
      </tp>
      <tp>
        <v>0.97839600000000004</v>
        <stp/>
        <stp>##V3_BDPV12</stp>
        <stp>AUDUSD BGN Curncy</stp>
        <stp>FWD_RT_3MO</stp>
        <stp>[FX_Implied_Rate.xlsx]Sheet2!R12C11_x0000__x0000_</stp>
        <tr r="K12" s="2"/>
      </tp>
      <tp>
        <v>2.5403108118954914E-3</v>
        <stp/>
        <stp>##V3_BDPV12</stp>
        <stp>9127953C@BGN Govt</stp>
        <stp>YLD_CNV_MID</stp>
        <stp>[FX_Implied_Rate.xlsx]Sheet2!R4C12_x0000__x0000_</stp>
        <tr r="L4" s="2"/>
      </tp>
      <tp>
        <v>1.35155</v>
        <stp/>
        <stp>##V3_BDPV12</stp>
        <stp>CCNI3M BDSR Curncy</stp>
        <stp>PX_MID</stp>
        <stp>[FX_Implied_Rate.xlsx]Sheet2!R5C7_x0000__x0000_</stp>
        <tr r="G5" s="2"/>
      </tp>
      <tp>
        <v>-99.05</v>
        <stp/>
        <stp>##V3_BDPV12</stp>
        <stp>AUD3M BGN Curncy</stp>
        <stp>PX_ASK_POINTS</stp>
        <stp>[FX_Implied_Rate.xlsx]Sheet3!R10C10_x0000__x0000_</stp>
        <tr r="J10" s="3"/>
      </tp>
      <tp>
        <v>4536.18</v>
        <stp/>
        <stp>##V3_BDPV12</stp>
        <stp>RUB3M BGN Curncy</stp>
        <stp>PX_ASK_POINTS</stp>
        <stp>[FX_Implied_Rate.xlsx]Sheet3!R13C10_x0000__x0000_</stp>
        <tr r="J13" s="3"/>
      </tp>
      <tp>
        <v>1.4363999999999999</v>
        <stp/>
        <stp>##V3_BDPV12</stp>
        <stp>CCNI3M BDSR Curncy</stp>
        <stp>PX_ASK</stp>
        <stp>[FX_Implied_Rate.xlsx]Sheet3!R3C8_x0000__x0000_</stp>
        <tr r="H3" s="3"/>
      </tp>
      <tp>
        <v>89.31</v>
        <stp/>
        <stp>##V3_BDPV12</stp>
        <stp>IRN3M BGN Curncy</stp>
        <stp>PX_ASK_POINTS</stp>
        <stp>[FX_Implied_Rate.xlsx]Sheet3!R15C10_x0000__x0000_</stp>
        <tr r="J15" s="3"/>
      </tp>
      <tp>
        <v>379.69</v>
        <stp/>
        <stp>##V3_BDPV12</stp>
        <stp>TRY3M BGN Curncy</stp>
        <stp>PX_ASK_POINTS</stp>
        <stp>[FX_Implied_Rate.xlsx]Sheet3!R16C10_x0000__x0000_</stp>
        <tr r="J16" s="3"/>
      </tp>
      <tp>
        <v>31.829699999999999</v>
        <stp/>
        <stp>##V3_BDPV12</stp>
        <stp>USDRUB BGN Curncy</stp>
        <stp>FWD_RT_3MO</stp>
        <stp>[FX_Implied_Rate.xlsx]Sheet2!R15C11_x0000__x0000_</stp>
        <tr r="K15" s="2"/>
      </tp>
      <tp>
        <v>14.13435</v>
        <stp/>
        <stp>##V3_BDPV12</stp>
        <stp>USDMXN BGN Curncy</stp>
        <stp>FWD_RT_3MO</stp>
        <stp>[FX_Implied_Rate.xlsx]Sheet2!R11C11_x0000__x0000_</stp>
        <tr r="K11" s="2"/>
      </tp>
      <tp>
        <v>0.33</v>
        <stp/>
        <stp>##V3_BDPV12</stp>
        <stp>USDRC CMPN Curncy</stp>
        <stp>PX_ASK_3M</stp>
        <stp>[FX_Implied_Rate.xlsx]Calculations!R15C18_x0000__x0000_</stp>
        <tr r="R15" s="3"/>
      </tp>
      <tp>
        <v>52.820599999999999</v>
        <stp/>
        <stp>##V3_BDPV12</stp>
        <stp>USDINR BGN Curncy</stp>
        <stp>FWD_RT_3MO</stp>
        <stp>[FX_Implied_Rate.xlsx]Sheet2!R17C11_x0000__x0000_</stp>
        <tr r="K17" s="2"/>
      </tp>
      <tp>
        <v>9366.2350000000006</v>
        <stp/>
        <stp>##V3_BDPV12</stp>
        <stp>USDIDR BGN Curncy</stp>
        <stp>FWD_RT_3MO</stp>
        <stp>[FX_Implied_Rate.xlsx]Sheet2!R14C11_x0000__x0000_</stp>
        <tr r="K14" s="2"/>
      </tp>
      <tp>
        <v>1159.5250000000001</v>
        <stp/>
        <stp>##V3_BDPV12</stp>
        <stp>USDKRW BGN Curncy</stp>
        <stp>FWD_RT_3MO</stp>
        <stp>[FX_Implied_Rate.xlsx]Sheet2!R10C11_x0000__x0000_</stp>
        <tr r="K10" s="2"/>
      </tp>
      <tp>
        <v>265</v>
        <stp/>
        <stp>##V3_BDPV12</stp>
        <stp>IHN3M BGN Curncy</stp>
        <stp>PX_ASK_POINTS</stp>
        <stp>[FX_Implied_Rate.xlsx]Sheet3!R12C10_x0000__x0000_</stp>
        <tr r="J12" s="3"/>
      </tp>
      <tp>
        <v>5.4092000000000002</v>
        <stp/>
        <stp>##V3_BDPV12</stp>
        <stp>CHN3M BGN Curncy</stp>
        <stp>PX_ASK_POINTS</stp>
        <stp>[FX_Implied_Rate.xlsx]Sheet3!R11C10_x0000__x0000_</stp>
        <tr r="J11" s="3"/>
      </tp>
      <tp>
        <v>358.45</v>
        <stp/>
        <stp>##V3_BDPV12</stp>
        <stp>BCN3M BGN Curncy</stp>
        <stp>PX_ASK_POINTS</stp>
        <stp>[FX_Implied_Rate.xlsx]Sheet3!R14C10_x0000__x0000_</stp>
        <tr r="J14" s="3"/>
      </tp>
      <tp>
        <v>4.38</v>
        <stp/>
        <stp>##V3_BDPV12</stp>
        <stp>VRTB2W Index</stp>
        <stp>PX_LAST</stp>
        <stp>[FX_Implied_Rate.xlsx]Sheet2!R11C9_x0000__x0000_</stp>
        <tr r="I11" s="2"/>
      </tp>
      <tp>
        <v>1.889162</v>
        <stp/>
        <stp>##V3_BDPV12</stp>
        <stp>USDBRL BGN Curncy</stp>
        <stp>FWD_RT_3MO</stp>
        <stp>[FX_Implied_Rate.xlsx]Sheet2!R16C11_x0000__x0000_</stp>
        <tr r="K16" s="2"/>
      </tp>
      <tp>
        <v>0.28000000000000003</v>
        <stp/>
        <stp>##V3_BDPV12</stp>
        <stp>USDRC CMPN Curncy</stp>
        <stp>PX_BID_3M</stp>
        <stp>[FX_Implied_Rate.xlsx]Calculations!R15C17_x0000__x0000_</stp>
        <tr r="Q15" s="3"/>
      </tp>
      <tp>
        <v>527.99</v>
        <stp/>
        <stp>##V3_BDPV12</stp>
        <stp>USDCLP BGN Curncy</stp>
        <stp>FWD_RT_3MO</stp>
        <stp>[FX_Implied_Rate.xlsx]Sheet2!R13C11_x0000__x0000_</stp>
        <tr r="K13" s="2"/>
      </tp>
      <tp>
        <v>78.06</v>
        <stp/>
        <stp>##V3_BDPV12</stp>
        <stp>USDJPY BGN Curncy</stp>
        <stp>PX_BID</stp>
        <stp>[FX_Implied_Rate.xlsx]Sheet3!R2C5_x0000_1</stp>
        <tr r="E2" s="3"/>
      </tp>
      <tp>
        <v>6.3841999999999999</v>
        <stp/>
        <stp>##V3_BDPV12</stp>
        <stp>USDCNY BGN Curncy</stp>
        <stp>PX_BID</stp>
        <stp>[FX_Implied_Rate.xlsx]Sheet3!R3C5_x0000__x0000_</stp>
        <tr r="E3" s="3"/>
      </tp>
      <tp>
        <v>78.069999999999993</v>
        <stp/>
        <stp>##V3_BDPV12</stp>
        <stp>USDJPY BGN Curncy</stp>
        <stp>PX_ASK</stp>
        <stp>[FX_Implied_Rate.xlsx]Sheet3!R2C6_x0000_1</stp>
        <tr r="F2" s="3"/>
      </tp>
      <tp>
        <v>6.3861999999999997</v>
        <stp/>
        <stp>##V3_BDPV12</stp>
        <stp>USDCNY BGN Curncy</stp>
        <stp>PX_ASK</stp>
        <stp>[FX_Implied_Rate.xlsx]Sheet3!R3C6_x0000__x0000_</stp>
        <tr r="F3" s="3"/>
      </tp>
    </main>
    <main first="bloomberg.rtd">
      <tp>
        <v>4458.82</v>
        <stp/>
        <stp>##V3_BDPV12</stp>
        <stp>RUB3M BGN Curncy</stp>
        <stp>PX_BID_POINTS</stp>
        <stp>[FX_Implied_Rate.xlsx]Sheet3!R13C9_x0000__x0000_</stp>
        <tr r="I13" s="3"/>
      </tp>
      <tp>
        <v>31.426200000000001</v>
        <stp/>
        <stp>##V3_BDPV12</stp>
        <stp>USDRUB BGN Curncy</stp>
        <stp>PX_ASK</stp>
        <stp>[FX_Implied_Rate.xlsx]Sheet3!R13C6_x0000__x0000_</stp>
        <tr r="F13" s="3"/>
      </tp>
      <tp>
        <v>1.8611</v>
        <stp/>
        <stp>##V3_BDPV12</stp>
        <stp>USDTRY BGN Curncy</stp>
        <stp>PX_ASK</stp>
        <stp>[FX_Implied_Rate.xlsx]Sheet3!R16C6_x0000__x0000_</stp>
        <tr r="F16" s="3"/>
      </tp>
      <tp>
        <v>1.8552999999999999</v>
        <stp/>
        <stp>##V3_BDPV12</stp>
        <stp>USDBRL BGN Curncy</stp>
        <stp>PX_ASK</stp>
        <stp>[FX_Implied_Rate.xlsx]Sheet3!R14C6_x0000__x0000_</stp>
        <tr r="F14" s="3"/>
      </tp>
      <tp>
        <v>523.04</v>
        <stp/>
        <stp>##V3_BDPV12</stp>
        <stp>USDCLP BGN Curncy</stp>
        <stp>PX_ASK</stp>
        <stp>[FX_Implied_Rate.xlsx]Sheet3!R11C6_x0000__x0000_</stp>
        <tr r="F11" s="3"/>
      </tp>
      <tp>
        <v>1.0118</v>
        <stp/>
        <stp>##V3_BDPV12</stp>
        <stp>USDAUD BGN Curncy</stp>
        <stp>PX_ASK</stp>
        <stp>[FX_Implied_Rate.xlsx]Sheet3!R10C6_x0000__x0000_</stp>
        <tr r="F10" s="3"/>
      </tp>
      <tp>
        <v>51.97</v>
        <stp/>
        <stp>##V3_BDPV12</stp>
        <stp>USDINR BGN Curncy</stp>
        <stp>PX_ASK</stp>
        <stp>[FX_Implied_Rate.xlsx]Sheet3!R15C6_x0000__x0000_</stp>
        <tr r="F15" s="3"/>
      </tp>
      <tp>
        <v>9125</v>
        <stp/>
        <stp>##V3_BDPV12</stp>
        <stp>USDIDR BGN Curncy</stp>
        <stp>PX_ASK</stp>
        <stp>[FX_Implied_Rate.xlsx]Sheet3!R12C6_x0000__x0000_</stp>
        <tr r="F12" s="3"/>
      </tp>
    </main>
    <main first="bloomberg.rtd">
      <tp>
        <v>4.9529402899999999</v>
        <stp/>
        <stp>##V3_BDPV12</stp>
        <stp>EI119222 Corp</stp>
        <stp>YLD_CNV_MID</stp>
        <stp>[FX_Implied_Rate.xlsx]Sheet2!R13C9_x0000__x0000_</stp>
        <tr r="I13" s="2"/>
      </tp>
      <tp>
        <v>3.2999992493786006</v>
        <stp/>
        <stp>##V3_BDPV12</stp>
        <stp>EH640077 Corp</stp>
        <stp>YLD_CNV_MID</stp>
        <stp>[FX_Implied_Rate.xlsx]Sheet2!R10C9_x0000__x0000_</stp>
        <tr r="I10" s="2"/>
      </tp>
      <tp>
        <v>350.83</v>
        <stp/>
        <stp>##V3_BDPV12</stp>
        <stp>TRY3M BGN Curncy</stp>
        <stp>PX_BID_POINTS</stp>
        <stp>[FX_Implied_Rate.xlsx]Sheet3!R16C9_x0000__x0000_</stp>
        <tr r="I16" s="3"/>
      </tp>
    </main>
    <main first="bloomberg.rtd">
      <tp>
        <v>9.3623678612311814</v>
        <stp/>
        <stp>##V3_BDPV12</stp>
        <stp>EI218575 Corp</stp>
        <stp>YLD_CNV_MID</stp>
        <stp>[FX_Implied_Rate.xlsx]Sheet2!R18C9_x0000__x0000_</stp>
        <tr r="I18" s="2"/>
      </tp>
      <tp>
        <v>2.54</v>
        <stp/>
        <stp>##V3_BDPV12</stp>
        <stp>GCNY3M Index</stp>
        <stp>PX_LAST</stp>
        <stp>[FX_Implied_Rate.xlsx]Sheet2!R5C9_x0000__x0000_</stp>
        <tr r="I5" s="2"/>
      </tp>
      <tp>
        <v>6.3852000000000002</v>
        <stp/>
        <stp>##V3_BDPV12</stp>
        <stp>USDCNY BGN Curncy</stp>
        <stp>PX_LAST</stp>
        <stp>[FX_Implied_Rate.xlsx]Sheet2!R5C10_x0000__x0000_</stp>
        <tr r="J5" s="2"/>
      </tp>
    </main>
    <main first="bloomberg.rtd">
      <tp>
        <v>-4.21</v>
        <stp/>
        <stp>##V3_BDPV12</stp>
        <stp>SGD3M BGN Curncy</stp>
        <stp>PX_ASK_POINTS</stp>
        <stp>[FX_Implied_Rate.xlsx]Sheet3!R4C10_x0000__x0000_</stp>
        <tr r="J4" s="3"/>
      </tp>
    </main>
    <main first="bloomberg.rtd">
      <tp>
        <v>0.75160000000000005</v>
        <stp/>
        <stp>##V3_BDPV12</stp>
        <stp>USDEUR BGN Curncy</stp>
        <stp>PX_BID</stp>
        <stp>[FX_Implied_Rate.xlsx]Sheet3!R5C5_x0000__x0000_</stp>
        <tr r="E5" s="3"/>
      </tp>
      <tp>
        <v>0.75170000000000003</v>
        <stp/>
        <stp>##V3_BDPV12</stp>
        <stp>USDEUR BGN Curncy</stp>
        <stp>PX_ASK</stp>
        <stp>[FX_Implied_Rate.xlsx]Sheet3!R5C6_x0000__x0000_</stp>
        <tr r="F5" s="3"/>
      </tp>
      <tp>
        <v>1.5490999999999999</v>
        <stp/>
        <stp>##V3_BDPV12</stp>
        <stp>GBPUSD BGN Curncy</stp>
        <stp>PX_ASK</stp>
        <stp>[FX_Implied_Rate.xlsx]Sheet3!R6C6_x0000__x0000_</stp>
        <tr r="F6" s="3"/>
      </tp>
      <tp>
        <v>1.5489999999999999</v>
        <stp/>
        <stp>##V3_BDPV12</stp>
        <stp>GBPUSD BGN Curncy</stp>
        <stp>PX_BID</stp>
        <stp>[FX_Implied_Rate.xlsx]Sheet3!R6C5_x0000__x0000_</stp>
        <tr r="E6" s="3"/>
      </tp>
    </main>
    <main first="bloomberg.rtd">
      <tp>
        <v>4.0599999999999996</v>
        <stp/>
        <stp>##V3_BDPV12</stp>
        <stp>EH697974 Corp</stp>
        <stp>YLD_CNV_MID</stp>
        <stp>[FX_Implied_Rate.xlsx]Sheet2!R15C9_x0000__x0000_</stp>
        <tr r="I15" s="2"/>
      </tp>
      <tp>
        <v>1153.25</v>
        <stp/>
        <stp>##V3_BDPV12</stp>
        <stp>USDKRW BGN Curncy</stp>
        <stp>PX_BID</stp>
        <stp>[FX_Implied_Rate.xlsx]Sheet3!R8C5_x0000__x0000_</stp>
        <tr r="E8" s="3"/>
      </tp>
      <tp>
        <v>1153.5</v>
        <stp/>
        <stp>##V3_BDPV12</stp>
        <stp>USDKRW BGN Curncy</stp>
        <stp>PX_ASK</stp>
        <stp>[FX_Implied_Rate.xlsx]Sheet3!R8C6_x0000__x0000_</stp>
        <tr r="F8" s="3"/>
      </tp>
      <tp>
        <v>78.06</v>
        <stp/>
        <stp>##V3_BDPV12</stp>
        <stp>USDJPY BGN Curncy</stp>
        <stp>PX_LAST</stp>
        <stp>[FX_Implied_Rate.xlsx]Sheet2!R4C10_x0000__x0000_</stp>
        <tr r="J4" s="2"/>
      </tp>
    </main>
    <main first="bloomberg.rtd">
      <tp>
        <v>-17.809999999999999</v>
        <stp/>
        <stp>##V3_BDPV12</stp>
        <stp>JPY3M BGN Curncy</stp>
        <stp>PX_ASK_POINTS</stp>
        <stp>[FX_Implied_Rate.xlsx]Sheet3!R2C10_x0000__x0000_</stp>
        <tr r="J2" s="3"/>
      </tp>
      <tp>
        <v>1.5489999999999999</v>
        <stp/>
        <stp>##V3_BDPV12</stp>
        <stp>GBPUSD BGN Curncy</stp>
        <stp>PX_LAST</stp>
        <stp>[FX_Implied_Rate.xlsx]Sheet2!R8C10_x0000__x0000_</stp>
        <tr r="J8" s="2"/>
      </tp>
      <tp>
        <v>1.3304</v>
        <stp/>
        <stp>##V3_BDPV12</stp>
        <stp>EURUSD BGN Curncy</stp>
        <stp>PX_LAST</stp>
        <stp>[FX_Implied_Rate.xlsx]Sheet2!R9C10_x0000__x0000_</stp>
        <tr r="J9" s="2"/>
      </tp>
      <tp>
        <v>1.3304</v>
        <stp/>
        <stp>##V3_BDPV12</stp>
        <stp>EURUSD BGN Curncy</stp>
        <stp>PX_LAST</stp>
        <stp>[FX_Implied_Rate.xlsx]Sheet2!R7C10_x0000__x0000_</stp>
        <tr r="J7" s="2"/>
      </tp>
      <tp>
        <v>0.34637032760857028</v>
        <stp/>
        <stp>##V3_BDPV12</stp>
        <stp>EI858934 Corp</stp>
        <stp>YLD_CNV_MID</stp>
        <stp>[FX_Implied_Rate.xlsx]Sheet2!R9C9_x0000__x0000_</stp>
        <tr r="I9" s="2"/>
      </tp>
      <tp>
        <v>0.30399999999999999</v>
        <stp/>
        <stp>##V3_BDPV12</stp>
        <stp>EI864833 Corp</stp>
        <stp>YLD_CNV_MID</stp>
        <stp>[FX_Implied_Rate.xlsx]Sheet2!R6C9_x0000__x0000_</stp>
        <tr r="I6" s="2"/>
      </tp>
      <tp>
        <v>-100.03</v>
        <stp/>
        <stp>##V3_BDPV12</stp>
        <stp>AUD3M BGN Curncy</stp>
        <stp>PX_BID_POINTS</stp>
        <stp>[FX_Implied_Rate.xlsx]Sheet3!R10C9_x0000__x0000_</stp>
        <tr r="I10" s="3"/>
      </tp>
      <tp>
        <v>6.5</v>
        <stp/>
        <stp>##V3_BDPV12</stp>
        <stp>KWN3M BGN Curncy</stp>
        <stp>PX_ASK_POINTS</stp>
        <stp>[FX_Implied_Rate.xlsx]Sheet3!R8C10_x0000__x0000_</stp>
        <tr r="J8" s="3"/>
      </tp>
      <tp>
        <v>329.78</v>
        <stp/>
        <stp>##V3_BDPV12</stp>
        <stp>BCN3M BGN Curncy</stp>
        <stp>PX_BID_POINTS</stp>
        <stp>[FX_Implied_Rate.xlsx]Sheet3!R14C9_x0000__x0000_</stp>
        <tr r="I14" s="3"/>
      </tp>
      <tp>
        <v>4.9908000000000001</v>
        <stp/>
        <stp>##V3_BDPV12</stp>
        <stp>CHN3M BGN Curncy</stp>
        <stp>PX_BID_POINTS</stp>
        <stp>[FX_Implied_Rate.xlsx]Sheet3!R11C9_x0000__x0000_</stp>
        <tr r="I11" s="3"/>
      </tp>
      <tp>
        <v>5.8</v>
        <stp/>
        <stp>##V3_BDPV12</stp>
        <stp>KWN3M BGN Curncy</stp>
        <stp>PX_BID_POINTS</stp>
        <stp>[FX_Implied_Rate.xlsx]Sheet3!R8C9_x0000__x0000_</stp>
        <tr r="I8" s="3"/>
      </tp>
      <tp>
        <v>-18.809999999999999</v>
        <stp/>
        <stp>##V3_BDPV12</stp>
        <stp>JPY3M BGN Curncy</stp>
        <stp>PX_BID_POINTS</stp>
        <stp>[FX_Implied_Rate.xlsx]Sheet3!R2C9_x0000_1</stp>
        <tr r="I2" s="3"/>
      </tp>
      <tp>
        <v>1032.67</v>
        <stp/>
        <stp>##V3_BDPV12</stp>
        <stp>MXN3M BGN Curncy</stp>
        <stp>PX_BID_POINTS</stp>
        <stp>[FX_Implied_Rate.xlsx]Sheet3!R9C9_x0000__x0000_</stp>
        <tr r="I9" s="3"/>
      </tp>
      <tp>
        <v>1.17E-2</v>
        <stp/>
        <stp>##V3_BDPV12</stp>
        <stp>CCN3M BGN Curncy</stp>
        <stp>PX_BID_POINTS</stp>
        <stp>[FX_Implied_Rate.xlsx]Sheet3!R3C9_x0000__x0000_</stp>
        <tr r="I3" s="3"/>
      </tp>
      <tp>
        <v>17.89</v>
        <stp/>
        <stp>##V3_BDPV12</stp>
        <stp>EUR3M BGN Curncy</stp>
        <stp>PX_BID_POINTS</stp>
        <stp>[FX_Implied_Rate.xlsx]Sheet3!R5C9_x0000__x0000_</stp>
        <tr r="I5" s="3"/>
      </tp>
      <tp>
        <v>17.89</v>
        <stp/>
        <stp>##V3_BDPV12</stp>
        <stp>EUR3M BGN Curncy</stp>
        <stp>PX_BID_POINTS</stp>
        <stp>[FX_Implied_Rate.xlsx]Sheet3!R7C9_x0000__x0000_</stp>
        <tr r="I7" s="3"/>
      </tp>
      <tp>
        <v>-12.75</v>
        <stp/>
        <stp>##V3_BDPV12</stp>
        <stp>GBP3M BGN Curncy</stp>
        <stp>PX_BID_POINTS</stp>
        <stp>[FX_Implied_Rate.xlsx]Sheet3!R6C9_x0000__x0000_</stp>
        <tr r="I6" s="3"/>
      </tp>
      <tp>
        <v>-4.84</v>
        <stp/>
        <stp>##V3_BDPV12</stp>
        <stp>SGD3M BGN Curncy</stp>
        <stp>PX_BID_POINTS</stp>
        <stp>[FX_Implied_Rate.xlsx]Sheet3!R4C9_x0000__x0000_</stp>
        <tr r="I4" s="3"/>
      </tp>
      <tp>
        <v>1.3018000000000001</v>
        <stp/>
        <stp>##V3_BDPV12</stp>
        <stp>USDSGD BGN Curncy</stp>
        <stp>PX_LAST</stp>
        <stp>[FX_Implied_Rate.xlsx]Sheet2!R6C10_x0000__x0000_</stp>
        <tr r="J6" s="2"/>
      </tp>
      <tp>
        <v>14.019399999999999</v>
        <stp/>
        <stp>##V3_BDPV12</stp>
        <stp>USDMXN BGN Curncy</stp>
        <stp>PX_BID</stp>
        <stp>[FX_Implied_Rate.xlsx]Sheet3!R9C5_x0000__x0000_</stp>
        <tr r="E9" s="3"/>
      </tp>
      <tp>
        <v>14.0405</v>
        <stp/>
        <stp>##V3_BDPV12</stp>
        <stp>USDMXN BGN Curncy</stp>
        <stp>PX_ASK</stp>
        <stp>[FX_Implied_Rate.xlsx]Sheet3!R9C6_x0000__x0000_</stp>
        <tr r="F9" s="3"/>
      </tp>
      <tp>
        <v>0.104</v>
        <stp/>
        <stp>##V3_BDPV12</stp>
        <stp>EI864553 Corp</stp>
        <stp>YLD_CNV_MID</stp>
        <stp>[FX_Implied_Rate.xlsx]Sheet2!R4C9_x0000_1</stp>
        <tr r="I4" s="2"/>
      </tp>
      <tp>
        <v>1055.33</v>
        <stp/>
        <stp>##V3_BDPV12</stp>
        <stp>MXN3M BGN Curncy</stp>
        <stp>PX_ASK_POINTS</stp>
        <stp>[FX_Implied_Rate.xlsx]Sheet3!R9C10_x0000__x0000_</stp>
        <tr r="J9" s="3"/>
      </tp>
      <tp>
        <v>87.81</v>
        <stp/>
        <stp>##V3_BDPV12</stp>
        <stp>IRN3M BGN Curncy</stp>
        <stp>PX_BID_POINTS</stp>
        <stp>[FX_Implied_Rate.xlsx]Sheet3!R15C9_x0000__x0000_</stp>
        <tr r="I15" s="3"/>
      </tp>
      <tp>
        <v>1.44E-2</v>
        <stp/>
        <stp>##V3_BDPV12</stp>
        <stp>CCN3M BGN Curncy</stp>
        <stp>PX_ASK_POINTS</stp>
        <stp>[FX_Implied_Rate.xlsx]Sheet3!R3C10_x0000__x0000_</stp>
        <tr r="J3" s="3"/>
      </tp>
      <tp>
        <v>246.47</v>
        <stp/>
        <stp>##V3_BDPV12</stp>
        <stp>IHN3M BGN Curncy</stp>
        <stp>PX_BID_POINTS</stp>
        <stp>[FX_Implied_Rate.xlsx]Sheet3!R12C9_x0000__x0000_</stp>
        <tr r="I12" s="3"/>
      </tp>
      <tp>
        <v>0.33876753586061181</v>
        <stp/>
        <stp>##V3_BDPV12</stp>
        <stp>EI769579 Corp</stp>
        <stp>YLD_CNV_MID</stp>
        <stp>[FX_Implied_Rate.xlsx]Sheet2!R8C9_x0000__x0000_</stp>
        <tr r="I8" s="2"/>
      </tp>
      <tp>
        <v>1.3304</v>
        <stp/>
        <stp>##V3_BDPV12</stp>
        <stp>EURUSD BGN Curncy</stp>
        <stp>PX_ASK</stp>
        <stp>[FX_Implied_Rate.xlsx]Sheet3!R7C6_x0000__x0000_</stp>
        <tr r="F7" s="3"/>
      </tp>
      <tp>
        <v>1.3303</v>
        <stp/>
        <stp>##V3_BDPV12</stp>
        <stp>EURUSD BGN Curncy</stp>
        <stp>PX_BID</stp>
        <stp>[FX_Implied_Rate.xlsx]Sheet3!R7C5_x0000__x0000_</stp>
        <tr r="E7" s="3"/>
      </tp>
      <tp>
        <v>1.8579000000000001</v>
        <stp/>
        <stp>##V3_BDPV12</stp>
        <stp>USDTRY BGN Curncy</stp>
        <stp>PX_BID</stp>
        <stp>[FX_Implied_Rate.xlsx]Sheet3!R16C5_x0000__x0000_</stp>
        <tr r="E16" s="3"/>
      </tp>
      <tp>
        <v>31.3337</v>
        <stp/>
        <stp>##V3_BDPV12</stp>
        <stp>USDRUB BGN Curncy</stp>
        <stp>PX_BID</stp>
        <stp>[FX_Implied_Rate.xlsx]Sheet3!R13C5_x0000__x0000_</stp>
        <tr r="E13" s="3"/>
      </tp>
      <tp>
        <v>51.96</v>
        <stp/>
        <stp>##V3_BDPV12</stp>
        <stp>USDINR BGN Curncy</stp>
        <stp>PX_BID</stp>
        <stp>[FX_Implied_Rate.xlsx]Sheet3!R15C5_x0000__x0000_</stp>
        <tr r="E15" s="3"/>
      </tp>
      <tp>
        <v>9110</v>
        <stp/>
        <stp>##V3_BDPV12</stp>
        <stp>USDIDR BGN Curncy</stp>
        <stp>PX_BID</stp>
        <stp>[FX_Implied_Rate.xlsx]Sheet3!R12C5_x0000__x0000_</stp>
        <tr r="E12" s="3"/>
      </tp>
      <tp>
        <v>1.0117</v>
        <stp/>
        <stp>##V3_BDPV12</stp>
        <stp>USDAUD BGN Curncy</stp>
        <stp>PX_BID</stp>
        <stp>[FX_Implied_Rate.xlsx]Sheet3!R10C5_x0000__x0000_</stp>
        <tr r="E10" s="3"/>
      </tp>
      <tp>
        <v>522.54</v>
        <stp/>
        <stp>##V3_BDPV12</stp>
        <stp>USDCLP BGN Curncy</stp>
        <stp>PX_BID</stp>
        <stp>[FX_Implied_Rate.xlsx]Sheet3!R11C5_x0000__x0000_</stp>
        <tr r="E11" s="3"/>
      </tp>
      <tp>
        <v>1.8542000000000001</v>
        <stp/>
        <stp>##V3_BDPV12</stp>
        <stp>USDBRL BGN Curncy</stp>
        <stp>PX_BID</stp>
        <stp>[FX_Implied_Rate.xlsx]Sheet3!R14C5_x0000__x0000_</stp>
        <tr r="E14" s="3"/>
      </tp>
      <tp>
        <v>1.3016000000000001</v>
        <stp/>
        <stp>##V3_BDPV12</stp>
        <stp>USDSGD BGN Curncy</stp>
        <stp>PX_BID</stp>
        <stp>[FX_Implied_Rate.xlsx]Sheet3!R4C5_x0000__x0000_</stp>
        <tr r="E4" s="3"/>
      </tp>
      <tp>
        <v>1.302</v>
        <stp/>
        <stp>##V3_BDPV12</stp>
        <stp>USDSGD BGN Curncy</stp>
        <stp>PX_ASK</stp>
        <stp>[FX_Implied_Rate.xlsx]Sheet3!R4C6_x0000__x0000_</stp>
        <tr r="F4" s="3"/>
      </tp>
      <tp>
        <v>-12.15</v>
        <stp/>
        <stp>##V3_BDPV12</stp>
        <stp>GBP3M BGN Curncy</stp>
        <stp>PX_ASK_POINTS</stp>
        <stp>[FX_Implied_Rate.xlsx]Sheet3!R6C10_x0000__x0000_</stp>
        <tr r="J6" s="3"/>
      </tp>
      <tp>
        <v>19.09</v>
        <stp/>
        <stp>##V3_BDPV12</stp>
        <stp>EUR3M BGN Curncy</stp>
        <stp>PX_ASK_POINTS</stp>
        <stp>[FX_Implied_Rate.xlsx]Sheet3!R7C10_x0000__x0000_</stp>
        <tr r="J7" s="3"/>
      </tp>
      <tp>
        <v>19.09</v>
        <stp/>
        <stp>##V3_BDPV12</stp>
        <stp>EUR3M BGN Curncy</stp>
        <stp>PX_ASK_POINTS</stp>
        <stp>[FX_Implied_Rate.xlsx]Sheet3!R5C10_x0000__x0000_</stp>
        <tr r="J5" s="3"/>
      </tp>
      <tp>
        <v>78.06</v>
        <stp/>
        <stp>##V3_BDPV12</stp>
        <stp>USDJPY BGN Curncy</stp>
        <stp>PX_BID</stp>
        <stp>[FX_Implied_Rate.xlsx]Sheet2!R13C16_x0000__x0000_</stp>
        <tr r="P13" s="2"/>
      </tp>
      <tp>
        <v>1.4</v>
        <stp/>
        <stp>##V3_BDPV12</stp>
        <stp>EUDRC BDSR Curncy</stp>
        <stp>PX_BID</stp>
        <stp>[FX_Implied_Rate.xlsx]Sheet3!R7C7_x0000__x0000_</stp>
        <tr r="G7" s="3"/>
      </tp>
      <tp>
        <v>-18.38</v>
        <stp/>
        <stp>##V3_BDPV12</stp>
        <stp>JPY3M BGN Curncy</stp>
        <stp>PX_YEST_BID</stp>
        <stp>[FX_Implied_Rate.xlsx]Sheet2!R14C16_x0000__x0000_</stp>
        <tr r="P14" s="2"/>
      </tp>
      <tp>
        <v>2.5299999999999998</v>
        <stp/>
        <stp>##V3_BDPV12</stp>
        <stp>KWDRC BDSR Curncy</stp>
        <stp>PX_BID</stp>
        <stp>[FX_Implied_Rate.xlsx]Sheet3!R8C7_x0000__x0000_</stp>
        <tr r="G8" s="3"/>
      </tp>
    </main>
    <main first="bloomberg.rtd">
      <tp>
        <v>3.4390000000000001</v>
        <stp/>
        <stp>##V3_BDPV12</stp>
        <stp>MPDRC BDSR Curncy</stp>
        <stp>PX_BID</stp>
        <stp>[FX_Implied_Rate.xlsx]Sheet3!R9C7_x0000__x0000_</stp>
        <tr r="G9" s="3"/>
      </tp>
      <tp>
        <v>0.32</v>
        <stp/>
        <stp>##V3_BDPV12</stp>
        <stp>USDRC BDSR Curncy</stp>
        <stp>PX_BID</stp>
        <stp>[FX_Implied_Rate.xlsx]Sheet3!R5C7_x0000__x0000_</stp>
        <tr r="G5" s="3"/>
      </tp>
      <tp>
        <v>3.5</v>
        <stp/>
        <stp>##V3_BDPV12</stp>
        <stp>MPDRC BDSR Curncy</stp>
        <stp>PX_ASK</stp>
        <stp>[FX_Implied_Rate.xlsx]Sheet3!R9C8_x0000__x0000_</stp>
        <tr r="H9" s="3"/>
      </tp>
      <tp>
        <v>0.42</v>
        <stp/>
        <stp>##V3_BDPV12</stp>
        <stp>USDRC BDSR Curncy</stp>
        <stp>PX_ASK</stp>
        <stp>[FX_Implied_Rate.xlsx]Sheet3!R5C8_x0000__x0000_</stp>
        <tr r="H5" s="3"/>
      </tp>
      <tp>
        <v>-17.98</v>
        <stp/>
        <stp>##V3_BDPV12</stp>
        <stp>JPY3M BGN Curncy</stp>
        <stp>PX_YEST_ASK</stp>
        <stp>[FX_Implied_Rate.xlsx]Sheet2!R14C17_x0000__x0000_</stp>
        <tr r="Q14" s="2"/>
      </tp>
      <tp>
        <v>1.45</v>
        <stp/>
        <stp>##V3_BDPV12</stp>
        <stp>EUDRC BDSR Curncy</stp>
        <stp>PX_ASK</stp>
        <stp>[FX_Implied_Rate.xlsx]Sheet3!R7C8_x0000__x0000_</stp>
        <tr r="H7" s="3"/>
      </tp>
      <tp>
        <v>6.31</v>
        <stp/>
        <stp>##V3_BDPV12</stp>
        <stp>RRDRC BDSR Curncy</stp>
        <stp>PX_ASK</stp>
        <stp>[FX_Implied_Rate.xlsx]Sheet3!R13C8_x0000__x0000_</stp>
        <tr r="H13" s="3"/>
      </tp>
      <tp>
        <v>12.5</v>
        <stp/>
        <stp>##V3_BDPV12</stp>
        <stp>TYDRC BDSR Curncy</stp>
        <stp>PX_ASK</stp>
        <stp>[FX_Implied_Rate.xlsx]Sheet3!R16C8_x0000__x0000_</stp>
        <tr r="H16" s="3"/>
      </tp>
      <tp>
        <v>5</v>
        <stp/>
        <stp>##V3_BDPV12</stp>
        <stp>IHDRC BDSR Curncy</stp>
        <stp>PX_ASK</stp>
        <stp>[FX_Implied_Rate.xlsx]Sheet3!R12C8_x0000__x0000_</stp>
        <tr r="H12" s="3"/>
      </tp>
      <tp>
        <v>9.6</v>
        <stp/>
        <stp>##V3_BDPV12</stp>
        <stp>IRDRC BDSR Curncy</stp>
        <stp>PX_ASK</stp>
        <stp>[FX_Implied_Rate.xlsx]Sheet3!R15C8_x0000__x0000_</stp>
        <tr r="H15" s="3"/>
      </tp>
      <tp>
        <v>4.8499999999999996</v>
        <stp/>
        <stp>##V3_BDPV12</stp>
        <stp>ADDRC BDSR Curncy</stp>
        <stp>PX_ASK</stp>
        <stp>[FX_Implied_Rate.xlsx]Sheet3!R10C8_x0000__x0000_</stp>
        <tr r="H10" s="3"/>
      </tp>
      <tp>
        <v>4.5999999999999996</v>
        <stp/>
        <stp>##V3_BDPV12</stp>
        <stp>CHDRC BDSR Curncy</stp>
        <stp>PX_ASK</stp>
        <stp>[FX_Implied_Rate.xlsx]Sheet3!R11C8_x0000__x0000_</stp>
        <tr r="H11" s="3"/>
      </tp>
      <tp>
        <v>8.5860000000000003</v>
        <stp/>
        <stp>##V3_BDPV12</stp>
        <stp>BCDRC BDSR Curncy</stp>
        <stp>PX_ASK</stp>
        <stp>[FX_Implied_Rate.xlsx]Sheet3!R14C8_x0000__x0000_</stp>
        <tr r="H14" s="3"/>
      </tp>
      <tp>
        <v>1.45</v>
        <stp/>
        <stp>##V3_BDPV12</stp>
        <stp>EUDRC BDSR Curncy</stp>
        <stp>PX_MID</stp>
        <stp>[FX_Implied_Rate.xlsx]Sheet2!R9C7_x0000__x0000_</stp>
        <tr r="G9" s="2"/>
      </tp>
      <tp>
        <v>78.069999999999993</v>
        <stp/>
        <stp>##V3_BDPV12</stp>
        <stp>USDJPY BGN Curncy</stp>
        <stp>PX_ASK</stp>
        <stp>[FX_Implied_Rate.xlsx]Sheet2!R13C17_x0000__x0000_</stp>
        <tr r="Q13" s="2"/>
      </tp>
      <tp>
        <v>2.77</v>
        <stp/>
        <stp>##V3_BDPV12</stp>
        <stp>KWDRC BDSR Curncy</stp>
        <stp>PX_ASK</stp>
        <stp>[FX_Implied_Rate.xlsx]Sheet3!R8C8_x0000__x0000_</stp>
        <tr r="H8" s="3"/>
      </tp>
      <tp>
        <v>0.25</v>
        <stp/>
        <stp>##V3_BDPV12</stp>
        <stp>SDDRC BDSR Curncy</stp>
        <stp>PX_BID</stp>
        <stp>[FX_Implied_Rate.xlsx]Sheet3!R4C7_x0000__x0000_</stp>
        <tr r="G4" s="3"/>
      </tp>
      <tp>
        <v>0.18</v>
        <stp/>
        <stp>##V3_BDPV12</stp>
        <stp>JYDRC CMPN Curncy</stp>
        <stp>PX_BID</stp>
        <stp>[FX_Implied_Rate.xlsx]Sheet3!R2C7_x0000_1</stp>
        <tr r="G2" s="3"/>
      </tp>
      <tp>
        <v>1.05</v>
        <stp/>
        <stp>##V3_BDPV12</stp>
        <stp>BPDRC CMPN Curncy</stp>
        <stp>PX_ASK</stp>
        <stp>[FX_Implied_Rate.xlsx]Sheet3!R6C8_x0000__x0000_</stp>
        <tr r="H6" s="3"/>
      </tp>
      <tp>
        <v>0.18</v>
        <stp/>
        <stp>##V3_BDPV12</stp>
        <stp>JYDRC CMPN Curncy</stp>
        <stp>PX_BID</stp>
        <stp>[FX_Implied_Rate.xlsx]Sheet2!R16C16_x0000__x0000_</stp>
        <tr r="P16" s="2"/>
      </tp>
      <tp>
        <v>1.0249999999999999</v>
        <stp/>
        <stp>##V3_BDPV12</stp>
        <stp>BPDRC CMPN Curncy</stp>
        <stp>PX_MID</stp>
        <stp>[FX_Implied_Rate.xlsx]Sheet2!R8C7_x0000__x0000_</stp>
        <tr r="G8" s="2"/>
      </tp>
      <tp>
        <v>1</v>
        <stp/>
        <stp>##V3_BDPV12</stp>
        <stp>BPDRC CMPN Curncy</stp>
        <stp>PX_BID</stp>
        <stp>[FX_Implied_Rate.xlsx]Sheet3!R6C7_x0000__x0000_</stp>
        <tr r="G6" s="3"/>
      </tp>
      <tp>
        <v>8.84</v>
        <stp/>
        <stp>##V3_BDPV12</stp>
        <stp>C1233M Index</stp>
        <stp>PX_MID</stp>
        <stp>[FX_Implied_Rate.xlsx]Sheet2!R17C9_x0000__x0000_</stp>
        <tr r="I17" s="2"/>
      </tp>
      <tp>
        <v>10.5</v>
        <stp/>
        <stp>##V3_BDPV12</stp>
        <stp>TYDRC BDSR Curncy</stp>
        <stp>PX_MID</stp>
        <stp>[FX_Implied_Rate.xlsx]Sheet2!R18C7_x0000__x0000_</stp>
        <tr r="G18" s="2"/>
      </tp>
      <tp>
        <v>6.2359999999999998</v>
        <stp/>
        <stp>##V3_BDPV12</stp>
        <stp>RRDRC BDSR Curncy</stp>
        <stp>PX_BID</stp>
        <stp>[FX_Implied_Rate.xlsx]Sheet3!R13C7_x0000__x0000_</stp>
        <tr r="G13" s="3"/>
      </tp>
      <tp>
        <v>8.5</v>
        <stp/>
        <stp>##V3_BDPV12</stp>
        <stp>TYDRC BDSR Curncy</stp>
        <stp>PX_BID</stp>
        <stp>[FX_Implied_Rate.xlsx]Sheet3!R16C7_x0000__x0000_</stp>
        <tr r="G16" s="3"/>
      </tp>
      <tp>
        <v>6.2729999999999997</v>
        <stp/>
        <stp>##V3_BDPV12</stp>
        <stp>RRDRC BDSR Curncy</stp>
        <stp>PX_MID</stp>
        <stp>[FX_Implied_Rate.xlsx]Sheet2!R15C7_x0000__x0000_</stp>
        <tr r="G15" s="2"/>
      </tp>
      <tp>
        <v>2.65</v>
        <stp/>
        <stp>##V3_BDPV12</stp>
        <stp>KWDRC BDSR Curncy</stp>
        <stp>PX_MID</stp>
        <stp>[FX_Implied_Rate.xlsx]Sheet2!R10C7_x0000__x0000_</stp>
        <tr r="G10" s="2"/>
      </tp>
      <tp>
        <v>4.95</v>
        <stp/>
        <stp>##V3_BDPV12</stp>
        <stp>IHDRC BDSR Curncy</stp>
        <stp>PX_BID</stp>
        <stp>[FX_Implied_Rate.xlsx]Sheet3!R12C7_x0000__x0000_</stp>
        <tr r="G12" s="3"/>
      </tp>
      <tp>
        <v>4.9749999999999996</v>
        <stp/>
        <stp>##V3_BDPV12</stp>
        <stp>IHDRC BDSR Curncy</stp>
        <stp>PX_MID</stp>
        <stp>[FX_Implied_Rate.xlsx]Sheet2!R14C7_x0000__x0000_</stp>
        <tr r="G14" s="2"/>
      </tp>
      <tp>
        <v>9.6</v>
        <stp/>
        <stp>##V3_BDPV12</stp>
        <stp>IRDRC BDSR Curncy</stp>
        <stp>PX_BID</stp>
        <stp>[FX_Implied_Rate.xlsx]Sheet3!R15C7_x0000__x0000_</stp>
        <tr r="G15" s="3"/>
      </tp>
      <tp>
        <v>3.4695</v>
        <stp/>
        <stp>##V3_BDPV12</stp>
        <stp>MPDRC BDSR Curncy</stp>
        <stp>PX_MID</stp>
        <stp>[FX_Implied_Rate.xlsx]Sheet2!R11C7_x0000__x0000_</stp>
        <tr r="G11" s="2"/>
      </tp>
      <tp>
        <v>9.6</v>
        <stp/>
        <stp>##V3_BDPV12</stp>
        <stp>IRDRC BDSR Curncy</stp>
        <stp>PX_MID</stp>
        <stp>[FX_Implied_Rate.xlsx]Sheet2!R17C7_x0000__x0000_</stp>
        <tr r="G17" s="2"/>
      </tp>
      <tp>
        <v>4.8499999999999996</v>
        <stp/>
        <stp>##V3_BDPV12</stp>
        <stp>ADDRC BDSR Curncy</stp>
        <stp>PX_BID</stp>
        <stp>[FX_Implied_Rate.xlsx]Sheet3!R10C7_x0000__x0000_</stp>
        <tr r="G10" s="3"/>
      </tp>
      <tp>
        <v>4.46</v>
        <stp/>
        <stp>##V3_BDPV12</stp>
        <stp>CHDRC BDSR Curncy</stp>
        <stp>PX_MID</stp>
        <stp>[FX_Implied_Rate.xlsx]Sheet2!R13C7_x0000__x0000_</stp>
        <tr r="G13" s="2"/>
      </tp>
      <tp>
        <v>4.32</v>
        <stp/>
        <stp>##V3_BDPV12</stp>
        <stp>CHDRC BDSR Curncy</stp>
        <stp>PX_BID</stp>
        <stp>[FX_Implied_Rate.xlsx]Sheet3!R11C7_x0000__x0000_</stp>
        <tr r="G11" s="3"/>
      </tp>
      <tp>
        <v>4.8499999999999996</v>
        <stp/>
        <stp>##V3_BDPV12</stp>
        <stp>ADDRC BDSR Curncy</stp>
        <stp>PX_MID</stp>
        <stp>[FX_Implied_Rate.xlsx]Sheet2!R12C7_x0000__x0000_</stp>
        <tr r="G12" s="2"/>
      </tp>
      <tp>
        <v>8.2565000000000008</v>
        <stp/>
        <stp>##V3_BDPV12</stp>
        <stp>BCDRC BDSR Curncy</stp>
        <stp>PX_MID</stp>
        <stp>[FX_Implied_Rate.xlsx]Sheet2!R16C7_x0000__x0000_</stp>
        <tr r="G16" s="2"/>
      </tp>
      <tp>
        <v>7.9269999999999996</v>
        <stp/>
        <stp>##V3_BDPV12</stp>
        <stp>BCDRC BDSR Curncy</stp>
        <stp>PX_BID</stp>
        <stp>[FX_Implied_Rate.xlsx]Sheet3!R14C7_x0000__x0000_</stp>
        <tr r="G14" s="3"/>
      </tp>
      <tp>
        <v>2.5403108118954914E-3</v>
        <stp/>
        <stp>##V3_BDPV12</stp>
        <stp>9127953C@BGN GOVT</stp>
        <stp>YLD_CNV_MID</stp>
        <stp>[FX_Implied_Rate.xlsx]Sheet2!R7C9_x0000__x0000_</stp>
        <tr r="I7" s="2"/>
      </tp>
      <tp>
        <v>0.375</v>
        <stp/>
        <stp>##V3_BDPV12</stp>
        <stp>SDDRC BDSR Curncy</stp>
        <stp>PX_ASK</stp>
        <stp>[FX_Implied_Rate.xlsx]Sheet3!R4C8_x0000__x0000_</stp>
        <tr r="H4" s="3"/>
      </tp>
      <tp>
        <v>0.28000000000000003</v>
        <stp/>
        <stp>##V3_BDPV12</stp>
        <stp>JYDRC CMPN Curncy</stp>
        <stp>PX_ASK</stp>
        <stp>[FX_Implied_Rate.xlsx]Sheet3!R2C8_x0000_1</stp>
        <tr r="H2" s="3"/>
      </tp>
      <tp>
        <v>0.23</v>
        <stp/>
        <stp>##V3_BDPV12</stp>
        <stp>JYDRC CMPN Curncy</stp>
        <stp>PX_MID</stp>
        <stp>[FX_Implied_Rate.xlsx]Sheet2!R4C7_x0000_0</stp>
        <tr r="G4" s="2"/>
      </tp>
      <tp>
        <v>0.32</v>
        <stp/>
        <stp>##V3_BDPV12</stp>
        <stp>USDRC BDSR Curncy</stp>
        <stp>PX_BID</stp>
        <stp>[FX_Implied_Rate.xlsx]Sheet2!R15C16_x0000__x0000_</stp>
        <tr r="P15" s="2"/>
      </tp>
      <tp>
        <v>0.3125</v>
        <stp/>
        <stp>##V3_BDPV12</stp>
        <stp>SDDRC BDSR Curncy</stp>
        <stp>PX_MID</stp>
        <stp>[FX_Implied_Rate.xlsx]Sheet2!R6C7_x0000__x0000_</stp>
        <tr r="G6" s="2"/>
      </tp>
      <tp>
        <v>0.37</v>
        <stp/>
        <stp>##V3_BDPV12</stp>
        <stp>USDRC BDSR Curncy</stp>
        <stp>PX_MID</stp>
        <stp>[FX_Implied_Rate.xlsx]Graph!R7C7_x0000_6</stp>
        <tr r="G7" s="2"/>
      </tp>
      <tp>
        <v>522.79</v>
        <stp/>
        <stp>##V3_BDPV12</stp>
        <stp>USDCLP BGN Curncy</stp>
        <stp>PX_LAST</stp>
        <stp>[FX_Implied_Rate.xlsx]Sheet2!R13C10_x0000__x0000_</stp>
        <tr r="J13" s="2"/>
      </tp>
    </main>
    <main first="bloomberg.rtd">
      <tp>
        <v>51.965000000000003</v>
        <stp/>
        <stp>##V3_BDPV12</stp>
        <stp>USDINR BGN Curncy</stp>
        <stp>PX_LAST</stp>
        <stp>[FX_Implied_Rate.xlsx]Sheet2!R17C10_x0000__x0000_</stp>
        <tr r="J17" s="2"/>
      </tp>
      <tp>
        <v>1.3321989999999999</v>
        <stp/>
        <stp>##V3_BDPV12</stp>
        <stp>EURUSD BGN Curncy</stp>
        <stp>FWD_RT_3MO</stp>
        <stp>[FX_Implied_Rate.xlsx]Sheet2!R9C11_x0000__x0000_</stp>
        <tr r="K9" s="2"/>
      </tp>
      <tp>
        <v>1.3321989999999999</v>
        <stp/>
        <stp>##V3_BDPV12</stp>
        <stp>EURUSD BGN Curncy</stp>
        <stp>FWD_RT_3MO</stp>
        <stp>[FX_Implied_Rate.xlsx]Sheet2!R7C11_x0000__x0000_</stp>
        <tr r="K7" s="2"/>
      </tp>
      <tp>
        <v>1.5478050000000001</v>
        <stp/>
        <stp>##V3_BDPV12</stp>
        <stp>GBPUSD BGN Curncy</stp>
        <stp>FWD_RT_3MO</stp>
        <stp>[FX_Implied_Rate.xlsx]Sheet2!R8C11_x0000__x0000_</stp>
        <tr r="K8" s="2"/>
      </tp>
      <tp>
        <v>9118</v>
        <stp/>
        <stp>##V3_BDPV12</stp>
        <stp>USDIDR BGN Curncy</stp>
        <stp>PX_LAST</stp>
        <stp>[FX_Implied_Rate.xlsx]Sheet2!R14C10_x0000__x0000_</stp>
        <tr r="J14" s="2"/>
      </tp>
      <tp>
        <v>0.98829999999999996</v>
        <stp/>
        <stp>##V3_BDPV12</stp>
        <stp>AUDUSD BGN Curncy</stp>
        <stp>PX_LAST</stp>
        <stp>[FX_Implied_Rate.xlsx]Sheet2!R12C10_x0000__x0000_</stp>
        <tr r="J12" s="2"/>
      </tp>
      <tp>
        <v>14.0299</v>
        <stp/>
        <stp>##V3_BDPV12</stp>
        <stp>USDMXN BGN Curncy</stp>
        <stp>PX_LAST</stp>
        <stp>[FX_Implied_Rate.xlsx]Sheet2!R11C10_x0000__x0000_</stp>
        <tr r="J11" s="2"/>
      </tp>
      <tp>
        <v>0.42</v>
        <stp/>
        <stp>##V3_BDPV12</stp>
        <stp>USDRC BDSR Curncy</stp>
        <stp>PX_ask</stp>
        <stp>[FX_Implied_Rate.xlsx]Sheet2!R15C17_x0000__x0000_</stp>
        <tr r="Q15" s="2"/>
      </tp>
      <tp>
        <v>4.4899999999999949</v>
        <stp/>
        <stp>##V3_BDPV12</stp>
        <stp>IRZ1 COMB Comdty</stp>
        <stp>YLD_YTM_MID</stp>
        <stp>[FX_Implied_Rate.xlsx]Sheet2!R12C9_x0000__x0000_</stp>
        <tr r="I12" s="2"/>
      </tp>
      <tp>
        <v>0.28000000000000003</v>
        <stp/>
        <stp>##V3_BDPV12</stp>
        <stp>JYDRC CMPN Curncy</stp>
        <stp>PX_ask</stp>
        <stp>[FX_Implied_Rate.xlsx]Sheet2!R16C17_x0000__x0000_</stp>
        <tr r="Q16" s="2"/>
      </tp>
      <tp>
        <v>5.2500999999999998</v>
        <stp/>
        <stp>##V3_BDPV12</stp>
        <stp>C1323M Index</stp>
        <stp>PX_LAST</stp>
        <stp>[FX_Implied_Rate.xlsx]Sheet2!R14C9_x0000__x0000_</stp>
        <tr r="I14" s="2"/>
      </tp>
      <tp>
        <v>1.8547</v>
        <stp/>
        <stp>##V3_BDPV12</stp>
        <stp>USDBRL BGN Curncy</stp>
        <stp>PX_LAST</stp>
        <stp>[FX_Implied_Rate.xlsx]Sheet2!R16C10_x0000__x0000_</stp>
        <tr r="J16" s="2"/>
      </tp>
      <tp>
        <v>1153.3800000000001</v>
        <stp/>
        <stp>##V3_BDPV12</stp>
        <stp>USDKRW BGN Curncy</stp>
        <stp>PX_LAST</stp>
        <stp>[FX_Implied_Rate.xlsx]Sheet2!R10C10_x0000__x0000_</stp>
        <tr r="J10" s="2"/>
      </tp>
      <tp>
        <v>1.8594999999999999</v>
        <stp/>
        <stp>##V3_BDPV12</stp>
        <stp>USDTRY BGN Curncy</stp>
        <stp>PX_LAST</stp>
        <stp>[FX_Implied_Rate.xlsx]Sheet2!R18C10_x0000__x0000_</stp>
        <tr r="J18" s="2"/>
      </tp>
      <tp>
        <v>31.38</v>
        <stp/>
        <stp>##V3_BDPV12</stp>
        <stp>USDRUB BGN Curncy</stp>
        <stp>PX_LAST</stp>
        <stp>[FX_Implied_Rate.xlsx]Sheet2!R15C10_x0000__x0000_</stp>
        <tr r="J15" s="2"/>
      </tp>
      <tp>
        <v>77.881900000000002</v>
        <stp/>
        <stp>##V3_BDPV12</stp>
        <stp>USDJPY BGN Curncy</stp>
        <stp>FWD_RT_3MO</stp>
        <stp>[FX_Implied_Rate.xlsx]Sheet2!R4C11_x0000__x0000_</stp>
        <tr r="K4" s="2"/>
      </tp>
      <tp>
        <v>6.3952499999999999</v>
        <stp/>
        <stp>##V3_BDPV12</stp>
        <stp>USDCNY BGN Curncy</stp>
        <stp>FWD_RT_3MO</stp>
        <stp>[FX_Implied_Rate.xlsx]Sheet2!R5C11_x0000__x0000_</stp>
        <tr r="K5" s="2"/>
      </tp>
      <tp>
        <v>1.3013479999999999</v>
        <stp/>
        <stp>##V3_BDPV12</stp>
        <stp>USDSGD BGN Curncy</stp>
        <stp>FWD_RT_3MO</stp>
        <stp>[FX_Implied_Rate.xlsx]Sheet2!R6C11_x0000__x0000_</stp>
        <tr r="K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</a:t>
            </a:r>
            <a:r>
              <a:rPr lang="en-US" baseline="0"/>
              <a:t> vs Actual 3 Month Deposit Rate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9325979269209093E-2"/>
          <c:y val="9.2031009612170242E-2"/>
          <c:w val="0.91333913588752669"/>
          <c:h val="0.75362204658958953"/>
        </c:manualLayout>
      </c:layout>
      <c:lineChart>
        <c:grouping val="standard"/>
        <c:varyColors val="0"/>
        <c:ser>
          <c:idx val="0"/>
          <c:order val="0"/>
          <c:tx>
            <c:strRef>
              <c:f>Graph!$H$3</c:f>
              <c:strCache>
                <c:ptCount val="1"/>
                <c:pt idx="0">
                  <c:v>Implied 3 Month Deposit Rate</c:v>
                </c:pt>
              </c:strCache>
            </c:strRef>
          </c:tx>
          <c:marker>
            <c:symbol val="none"/>
          </c:marker>
          <c:cat>
            <c:strRef>
              <c:f>Graph!$A$4:$A$18</c:f>
              <c:strCache>
                <c:ptCount val="15"/>
                <c:pt idx="0">
                  <c:v>Japan</c:v>
                </c:pt>
                <c:pt idx="1">
                  <c:v>China</c:v>
                </c:pt>
                <c:pt idx="2">
                  <c:v>Singapore</c:v>
                </c:pt>
                <c:pt idx="3">
                  <c:v>United States</c:v>
                </c:pt>
                <c:pt idx="4">
                  <c:v>United Kingdom</c:v>
                </c:pt>
                <c:pt idx="5">
                  <c:v>Euro</c:v>
                </c:pt>
                <c:pt idx="6">
                  <c:v>Korea</c:v>
                </c:pt>
                <c:pt idx="7">
                  <c:v>Mexico</c:v>
                </c:pt>
                <c:pt idx="8">
                  <c:v>Australia</c:v>
                </c:pt>
                <c:pt idx="9">
                  <c:v>Chile</c:v>
                </c:pt>
                <c:pt idx="10">
                  <c:v>Indonesia</c:v>
                </c:pt>
                <c:pt idx="11">
                  <c:v>Russia</c:v>
                </c:pt>
                <c:pt idx="12">
                  <c:v>Brazil</c:v>
                </c:pt>
                <c:pt idx="13">
                  <c:v>India</c:v>
                </c:pt>
                <c:pt idx="14">
                  <c:v>Turkey</c:v>
                </c:pt>
              </c:strCache>
            </c:strRef>
          </c:cat>
          <c:val>
            <c:numRef>
              <c:f>Graph!$H$4:$H$18</c:f>
              <c:numCache>
                <c:formatCode>0.00</c:formatCode>
                <c:ptCount val="15"/>
                <c:pt idx="0">
                  <c:v>0.23928448815158343</c:v>
                </c:pt>
                <c:pt idx="1">
                  <c:v>1.3514688737103726</c:v>
                </c:pt>
                <c:pt idx="2">
                  <c:v>0.45017006374340068</c:v>
                </c:pt>
                <c:pt idx="3">
                  <c:v>0.37</c:v>
                </c:pt>
                <c:pt idx="4">
                  <c:v>1.3440356443234607</c:v>
                </c:pt>
                <c:pt idx="5">
                  <c:v>0.87395327625570507</c:v>
                </c:pt>
                <c:pt idx="6">
                  <c:v>2.6497876487504604</c:v>
                </c:pt>
                <c:pt idx="7">
                  <c:v>3.2510299808983625</c:v>
                </c:pt>
                <c:pt idx="8">
                  <c:v>3.5901142623039473</c:v>
                </c:pt>
                <c:pt idx="9">
                  <c:v>4.4596020841449757</c:v>
                </c:pt>
                <c:pt idx="10">
                  <c:v>4.9738764609371398</c:v>
                </c:pt>
                <c:pt idx="11">
                  <c:v>5.9792748329384349</c:v>
                </c:pt>
                <c:pt idx="12">
                  <c:v>7.6503051097827166</c:v>
                </c:pt>
                <c:pt idx="13">
                  <c:v>9.530955917640318</c:v>
                </c:pt>
                <c:pt idx="14">
                  <c:v>8.081574890350316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Graph!$G$3</c:f>
              <c:strCache>
                <c:ptCount val="1"/>
                <c:pt idx="0">
                  <c:v>Actual 3 Month Deposit Rate</c:v>
                </c:pt>
              </c:strCache>
            </c:strRef>
          </c:tx>
          <c:marker>
            <c:symbol val="none"/>
          </c:marker>
          <c:cat>
            <c:strRef>
              <c:f>Graph!$A$4:$A$18</c:f>
              <c:strCache>
                <c:ptCount val="15"/>
                <c:pt idx="0">
                  <c:v>Japan</c:v>
                </c:pt>
                <c:pt idx="1">
                  <c:v>China</c:v>
                </c:pt>
                <c:pt idx="2">
                  <c:v>Singapore</c:v>
                </c:pt>
                <c:pt idx="3">
                  <c:v>United States</c:v>
                </c:pt>
                <c:pt idx="4">
                  <c:v>United Kingdom</c:v>
                </c:pt>
                <c:pt idx="5">
                  <c:v>Euro</c:v>
                </c:pt>
                <c:pt idx="6">
                  <c:v>Korea</c:v>
                </c:pt>
                <c:pt idx="7">
                  <c:v>Mexico</c:v>
                </c:pt>
                <c:pt idx="8">
                  <c:v>Australia</c:v>
                </c:pt>
                <c:pt idx="9">
                  <c:v>Chile</c:v>
                </c:pt>
                <c:pt idx="10">
                  <c:v>Indonesia</c:v>
                </c:pt>
                <c:pt idx="11">
                  <c:v>Russia</c:v>
                </c:pt>
                <c:pt idx="12">
                  <c:v>Brazil</c:v>
                </c:pt>
                <c:pt idx="13">
                  <c:v>India</c:v>
                </c:pt>
                <c:pt idx="14">
                  <c:v>Turkey</c:v>
                </c:pt>
              </c:strCache>
            </c:strRef>
          </c:cat>
          <c:val>
            <c:numRef>
              <c:f>Graph!$G$4:$G$18</c:f>
              <c:numCache>
                <c:formatCode>0.00</c:formatCode>
                <c:ptCount val="15"/>
                <c:pt idx="0">
                  <c:v>0.23</c:v>
                </c:pt>
                <c:pt idx="1">
                  <c:v>1.35155</c:v>
                </c:pt>
                <c:pt idx="2">
                  <c:v>0.3125</c:v>
                </c:pt>
                <c:pt idx="3">
                  <c:v>0.37</c:v>
                </c:pt>
                <c:pt idx="4">
                  <c:v>1.0249999999999999</c:v>
                </c:pt>
                <c:pt idx="5">
                  <c:v>1.45</c:v>
                </c:pt>
                <c:pt idx="6">
                  <c:v>2.65</c:v>
                </c:pt>
                <c:pt idx="7">
                  <c:v>3.4695</c:v>
                </c:pt>
                <c:pt idx="8">
                  <c:v>4.8499999999999996</c:v>
                </c:pt>
                <c:pt idx="9">
                  <c:v>4.46</c:v>
                </c:pt>
                <c:pt idx="10">
                  <c:v>4.9749999999999996</c:v>
                </c:pt>
                <c:pt idx="11">
                  <c:v>6.2729999999999997</c:v>
                </c:pt>
                <c:pt idx="12">
                  <c:v>8.2565000000000008</c:v>
                </c:pt>
                <c:pt idx="13">
                  <c:v>9.6</c:v>
                </c:pt>
                <c:pt idx="14">
                  <c:v>10.5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00064"/>
        <c:axId val="197401984"/>
      </c:lineChart>
      <c:catAx>
        <c:axId val="197400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Source:</a:t>
                </a:r>
                <a:r>
                  <a:rPr lang="en-US" baseline="0"/>
                  <a:t> Bloomberg, JP Morgan, MacKay Shields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448816760204646E-3"/>
              <c:y val="0.96328170485646436"/>
            </c:manualLayout>
          </c:layout>
          <c:overlay val="0"/>
        </c:title>
        <c:majorTickMark val="out"/>
        <c:minorTickMark val="none"/>
        <c:tickLblPos val="nextTo"/>
        <c:crossAx val="197401984"/>
        <c:crosses val="autoZero"/>
        <c:auto val="1"/>
        <c:lblAlgn val="ctr"/>
        <c:lblOffset val="100"/>
        <c:noMultiLvlLbl val="0"/>
      </c:catAx>
      <c:valAx>
        <c:axId val="197401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>
            <c:manualLayout>
              <c:xMode val="edge"/>
              <c:yMode val="edge"/>
              <c:x val="5.303936562399029E-4"/>
              <c:y val="0.4117909818276965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97400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575370691172919"/>
          <c:y val="0.93048138893888999"/>
          <c:w val="0.44341891871233269"/>
          <c:h val="4.274919626418043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161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114298</xdr:colOff>
      <xdr:row>20</xdr:row>
      <xdr:rowOff>76199</xdr:rowOff>
    </xdr:from>
    <xdr:to>
      <xdr:col>10</xdr:col>
      <xdr:colOff>1352550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15.42578125" bestFit="1" customWidth="1"/>
    <col min="2" max="2" width="20.140625" hidden="1" customWidth="1"/>
    <col min="3" max="3" width="25.85546875" bestFit="1" customWidth="1"/>
    <col min="4" max="4" width="20.140625" customWidth="1"/>
    <col min="5" max="5" width="13.85546875" hidden="1" customWidth="1"/>
    <col min="6" max="6" width="19.7109375" customWidth="1"/>
    <col min="7" max="7" width="27.85546875" bestFit="1" customWidth="1"/>
    <col min="8" max="8" width="26.5703125" bestFit="1" customWidth="1"/>
    <col min="9" max="9" width="26.5703125" hidden="1" customWidth="1"/>
    <col min="10" max="10" width="9.42578125" bestFit="1" customWidth="1"/>
    <col min="11" max="11" width="20.7109375" bestFit="1" customWidth="1"/>
    <col min="12" max="12" width="13.28515625" hidden="1" customWidth="1"/>
    <col min="16" max="16" width="10" bestFit="1" customWidth="1"/>
    <col min="17" max="17" width="9.7109375" bestFit="1" customWidth="1"/>
    <col min="18" max="20" width="8.42578125" bestFit="1" customWidth="1"/>
  </cols>
  <sheetData>
    <row r="1" spans="1:20" x14ac:dyDescent="0.25">
      <c r="A1" s="5" t="s">
        <v>87</v>
      </c>
    </row>
    <row r="2" spans="1:20" x14ac:dyDescent="0.25">
      <c r="G2" s="2" t="s">
        <v>0</v>
      </c>
      <c r="H2" s="2" t="s">
        <v>0</v>
      </c>
      <c r="I2" s="2" t="s">
        <v>58</v>
      </c>
      <c r="J2" s="2" t="s">
        <v>92</v>
      </c>
      <c r="K2" s="2" t="s">
        <v>1</v>
      </c>
    </row>
    <row r="3" spans="1:20" x14ac:dyDescent="0.25">
      <c r="A3" s="5" t="s">
        <v>54</v>
      </c>
      <c r="B3" s="11" t="s">
        <v>40</v>
      </c>
      <c r="C3" s="11" t="s">
        <v>90</v>
      </c>
      <c r="D3" s="11" t="s">
        <v>57</v>
      </c>
      <c r="E3" s="11" t="s">
        <v>38</v>
      </c>
      <c r="F3" s="11" t="s">
        <v>37</v>
      </c>
      <c r="G3" s="5" t="s">
        <v>34</v>
      </c>
      <c r="H3" s="5" t="s">
        <v>89</v>
      </c>
      <c r="I3" s="11" t="s">
        <v>57</v>
      </c>
      <c r="J3" s="5" t="s">
        <v>35</v>
      </c>
      <c r="K3" s="5" t="s">
        <v>36</v>
      </c>
      <c r="L3" s="5" t="s">
        <v>55</v>
      </c>
    </row>
    <row r="4" spans="1:20" x14ac:dyDescent="0.25">
      <c r="A4" t="s">
        <v>6</v>
      </c>
      <c r="B4" s="1" t="s">
        <v>74</v>
      </c>
      <c r="C4" s="1" t="s">
        <v>44</v>
      </c>
      <c r="D4" s="1" t="s">
        <v>60</v>
      </c>
      <c r="F4" s="9" t="s">
        <v>15</v>
      </c>
      <c r="G4" s="4">
        <f>_xll.BDP(F4,$G$2)</f>
        <v>0.23</v>
      </c>
      <c r="H4" s="4">
        <f>VLOOKUP(A4,Calculations!$A$2:$N$16,14,FALSE)</f>
        <v>0.23928448815158343</v>
      </c>
      <c r="I4" s="10">
        <f>(_xll.BDP(D4,$I$2))/100</f>
        <v>1.0399999999999999E-3</v>
      </c>
      <c r="J4" s="4">
        <f>_xll.BDP(C4,$J$2)</f>
        <v>78.06</v>
      </c>
      <c r="K4" s="4">
        <f>_xll.BDP(C4,$K$2)</f>
        <v>77.881900000000002</v>
      </c>
      <c r="L4">
        <f>_xll.BDP("9127953C@BGN Govt","YLD_CNV_MID")</f>
        <v>2.5403108118954914E-3</v>
      </c>
      <c r="N4" s="2">
        <v>0.17</v>
      </c>
      <c r="O4" s="2">
        <v>0.1956</v>
      </c>
    </row>
    <row r="5" spans="1:20" x14ac:dyDescent="0.25">
      <c r="A5" t="s">
        <v>13</v>
      </c>
      <c r="B5" s="1" t="s">
        <v>77</v>
      </c>
      <c r="C5" s="1" t="s">
        <v>51</v>
      </c>
      <c r="D5" s="1" t="s">
        <v>62</v>
      </c>
      <c r="F5" s="9" t="s">
        <v>23</v>
      </c>
      <c r="G5" s="4">
        <f>_xll.BDP(F5,$G$2)</f>
        <v>1.35155</v>
      </c>
      <c r="H5" s="4">
        <f>VLOOKUP(A5,Calculations!$A$2:$N$16,14,FALSE)</f>
        <v>1.3514688737103726</v>
      </c>
      <c r="I5" s="10">
        <f>(_xll.BDP(D5,"PX_LAST"))/100</f>
        <v>2.5399999999999999E-2</v>
      </c>
      <c r="J5" s="4">
        <f>_xll.BDP(C5,$J$2)</f>
        <v>6.3852000000000002</v>
      </c>
      <c r="K5" s="4">
        <f>_xll.BDP(C5,$K$2)</f>
        <v>6.3952499999999999</v>
      </c>
      <c r="N5" s="2">
        <v>0.31309999999999999</v>
      </c>
      <c r="O5" s="2">
        <v>0.25040000000000001</v>
      </c>
    </row>
    <row r="6" spans="1:20" x14ac:dyDescent="0.25">
      <c r="A6" t="s">
        <v>11</v>
      </c>
      <c r="B6" s="1" t="s">
        <v>75</v>
      </c>
      <c r="C6" s="1" t="s">
        <v>47</v>
      </c>
      <c r="D6" s="1" t="s">
        <v>61</v>
      </c>
      <c r="F6" s="9" t="s">
        <v>24</v>
      </c>
      <c r="G6" s="4">
        <f>_xll.BDP(F6,$G$2)</f>
        <v>0.3125</v>
      </c>
      <c r="H6" s="4">
        <f>VLOOKUP(A6,Calculations!$A$2:$N$16,14,FALSE)</f>
        <v>0.45017006374340068</v>
      </c>
      <c r="I6" s="10">
        <f>(_xll.BDP(D6,$I$2))/100</f>
        <v>3.0399999999999997E-3</v>
      </c>
      <c r="J6" s="4">
        <f>_xll.BDP(C6,$J$2)</f>
        <v>1.3018000000000001</v>
      </c>
      <c r="K6" s="4">
        <f>_xll.BDP(C6,$K$2)</f>
        <v>1.3013479999999999</v>
      </c>
      <c r="N6" s="2">
        <v>0.3125</v>
      </c>
      <c r="O6" s="2">
        <v>0.31019999999999998</v>
      </c>
      <c r="P6" s="29" t="s">
        <v>93</v>
      </c>
      <c r="Q6" s="29" t="s">
        <v>94</v>
      </c>
      <c r="R6" s="29" t="s">
        <v>95</v>
      </c>
      <c r="S6" s="29" t="s">
        <v>96</v>
      </c>
    </row>
    <row r="7" spans="1:20" x14ac:dyDescent="0.25">
      <c r="A7" t="s">
        <v>32</v>
      </c>
      <c r="B7" s="1" t="s">
        <v>2</v>
      </c>
      <c r="C7" s="1" t="s">
        <v>2</v>
      </c>
      <c r="D7" t="s">
        <v>59</v>
      </c>
      <c r="F7" s="9" t="s">
        <v>33</v>
      </c>
      <c r="G7" s="4">
        <f>_xll.BDP(F7,$G$2)</f>
        <v>0.37</v>
      </c>
      <c r="H7" s="4">
        <f>G7</f>
        <v>0.37</v>
      </c>
      <c r="I7" s="10">
        <f>(_xll.BDP(D7,$I$2))/100</f>
        <v>2.5403108118954914E-5</v>
      </c>
      <c r="J7" s="4">
        <f>_xll.BDP(C7,$J$2)</f>
        <v>1.3304</v>
      </c>
      <c r="K7" s="4">
        <f>_xll.BDP(C7,$K$2)</f>
        <v>1.3321989999999999</v>
      </c>
      <c r="L7" s="8" t="s">
        <v>56</v>
      </c>
      <c r="N7" s="2">
        <v>0.42499999999999999</v>
      </c>
      <c r="O7" s="2">
        <v>0.4572</v>
      </c>
      <c r="P7" s="19">
        <v>40875</v>
      </c>
      <c r="Q7" s="20">
        <v>40968</v>
      </c>
      <c r="R7" s="21">
        <f>Q7-P7</f>
        <v>93</v>
      </c>
      <c r="S7" s="17">
        <v>10000</v>
      </c>
    </row>
    <row r="8" spans="1:20" x14ac:dyDescent="0.25">
      <c r="A8" t="s">
        <v>10</v>
      </c>
      <c r="B8" s="1" t="s">
        <v>76</v>
      </c>
      <c r="C8" s="1" t="s">
        <v>42</v>
      </c>
      <c r="D8" s="1" t="s">
        <v>63</v>
      </c>
      <c r="F8" s="9" t="s">
        <v>17</v>
      </c>
      <c r="G8" s="4">
        <f>_xll.BDP(F8,$G$2)</f>
        <v>1.0249999999999999</v>
      </c>
      <c r="H8" s="4">
        <f>VLOOKUP(A8,Calculations!$A$2:$N$16,14,FALSE)</f>
        <v>1.3440356443234607</v>
      </c>
      <c r="I8" s="10">
        <f>(_xll.BDP(D8,$I$2))/100</f>
        <v>3.387675358606118E-3</v>
      </c>
      <c r="J8" s="4">
        <f>_xll.BDP(C8,$J$2)</f>
        <v>1.5489999999999999</v>
      </c>
      <c r="K8" s="4">
        <f>_xll.BDP(C8,$K$2)</f>
        <v>1.5478050000000001</v>
      </c>
      <c r="L8" s="6">
        <f>K4*(1+L4)</f>
        <v>78.079744232620968</v>
      </c>
      <c r="N8" s="2">
        <v>1.0049999999999999</v>
      </c>
      <c r="O8" s="2">
        <v>1.032</v>
      </c>
      <c r="P8" s="19"/>
      <c r="Q8" s="20"/>
      <c r="R8" s="21"/>
      <c r="S8" s="17"/>
    </row>
    <row r="9" spans="1:20" x14ac:dyDescent="0.25">
      <c r="A9" t="s">
        <v>4</v>
      </c>
      <c r="B9" s="1" t="s">
        <v>73</v>
      </c>
      <c r="C9" s="1" t="s">
        <v>2</v>
      </c>
      <c r="D9" s="1" t="s">
        <v>3</v>
      </c>
      <c r="F9" s="9" t="s">
        <v>16</v>
      </c>
      <c r="G9" s="4">
        <f>_xll.BDP(F9,$G$2)</f>
        <v>1.45</v>
      </c>
      <c r="H9" s="4">
        <f>VLOOKUP(A9,Calculations!$A$2:$N$16,14,FALSE)</f>
        <v>0.87395327625570507</v>
      </c>
      <c r="I9" s="10">
        <f>(_xll.BDP(D9,$I$2))/100</f>
        <v>3.4637032760857027E-3</v>
      </c>
      <c r="J9" s="3">
        <f>_xll.BDP(C9,$J$2)</f>
        <v>1.3304</v>
      </c>
      <c r="K9" s="4">
        <f>_xll.BDP(C9,$K$2)</f>
        <v>1.3321989999999999</v>
      </c>
      <c r="L9" s="6">
        <f>(L8/J4)-1</f>
        <v>2.5293662081682378E-4</v>
      </c>
      <c r="N9" s="2">
        <v>1.43</v>
      </c>
      <c r="O9" s="2">
        <v>1.462</v>
      </c>
      <c r="P9" s="27" t="s">
        <v>98</v>
      </c>
      <c r="Q9" s="28" t="s">
        <v>99</v>
      </c>
      <c r="R9" s="21"/>
      <c r="S9" s="17"/>
    </row>
    <row r="10" spans="1:20" x14ac:dyDescent="0.25">
      <c r="A10" t="s">
        <v>7</v>
      </c>
      <c r="B10" s="1" t="s">
        <v>78</v>
      </c>
      <c r="C10" s="1" t="s">
        <v>45</v>
      </c>
      <c r="D10" s="1" t="s">
        <v>65</v>
      </c>
      <c r="F10" s="9" t="s">
        <v>20</v>
      </c>
      <c r="G10" s="4">
        <f>_xll.BDP(F10,$G$2)</f>
        <v>2.65</v>
      </c>
      <c r="H10" s="4">
        <f>VLOOKUP(A10,Calculations!$A$2:$N$16,14,FALSE)</f>
        <v>2.6497876487504604</v>
      </c>
      <c r="I10" s="10">
        <f>(_xll.BDP(D10,$I$2))/100</f>
        <v>3.2999992493786004E-2</v>
      </c>
      <c r="J10" s="4">
        <f>_xll.BDP(C10,$J$2)</f>
        <v>1153.3800000000001</v>
      </c>
      <c r="K10" s="4">
        <f>_xll.BDP(C10,$K$2)</f>
        <v>1159.5250000000001</v>
      </c>
      <c r="L10" s="7">
        <f>L9*100*4</f>
        <v>0.10117464832672951</v>
      </c>
      <c r="N10" s="2">
        <v>2.7</v>
      </c>
      <c r="O10" s="2">
        <v>2.5817999999999999</v>
      </c>
      <c r="P10" s="17">
        <v>360</v>
      </c>
      <c r="Q10" s="17">
        <v>360</v>
      </c>
      <c r="R10" s="22"/>
      <c r="S10" s="22"/>
    </row>
    <row r="11" spans="1:20" x14ac:dyDescent="0.25">
      <c r="A11" t="s">
        <v>8</v>
      </c>
      <c r="B11" s="1" t="s">
        <v>79</v>
      </c>
      <c r="C11" s="1" t="s">
        <v>46</v>
      </c>
      <c r="D11" s="1" t="s">
        <v>64</v>
      </c>
      <c r="F11" s="9" t="s">
        <v>31</v>
      </c>
      <c r="G11" s="4">
        <f>_xll.BDP(F11,$G$2)</f>
        <v>3.4695</v>
      </c>
      <c r="H11" s="4">
        <f>VLOOKUP(A11,Calculations!$A$2:$N$16,14,FALSE)</f>
        <v>3.2510299808983625</v>
      </c>
      <c r="I11" s="10">
        <f>(_xll.BDP(D11,"PX_LAST"))/100</f>
        <v>4.3799999999999999E-2</v>
      </c>
      <c r="J11" s="4">
        <f>_xll.BDP(C11,$J$2)</f>
        <v>14.0299</v>
      </c>
      <c r="K11" s="4">
        <f>_xll.BDP(C11,$K$2)</f>
        <v>14.13435</v>
      </c>
      <c r="N11" s="2">
        <v>4.7329999999999997</v>
      </c>
      <c r="O11" s="2">
        <v>4.7473000000000001</v>
      </c>
    </row>
    <row r="12" spans="1:20" x14ac:dyDescent="0.25">
      <c r="A12" t="s">
        <v>9</v>
      </c>
      <c r="B12" s="1" t="s">
        <v>72</v>
      </c>
      <c r="C12" s="1" t="s">
        <v>41</v>
      </c>
      <c r="D12" s="1" t="s">
        <v>86</v>
      </c>
      <c r="F12" s="9" t="s">
        <v>18</v>
      </c>
      <c r="G12" s="4">
        <f>_xll.BDP(F12,$G$2)</f>
        <v>4.8499999999999996</v>
      </c>
      <c r="H12" s="4">
        <f>VLOOKUP(A12,Calculations!$A$2:$N$16,14,FALSE)</f>
        <v>3.5901142623039473</v>
      </c>
      <c r="I12" s="10">
        <f>(_xll.BDP(D12,"YLD_YTM_MID"))/100</f>
        <v>4.4899999999999947E-2</v>
      </c>
      <c r="J12" s="4">
        <f>_xll.BDP(C12,$J$2)</f>
        <v>0.98829999999999996</v>
      </c>
      <c r="K12" s="4">
        <f>_xll.BDP(C12,$K$2)</f>
        <v>0.97839600000000004</v>
      </c>
      <c r="N12" s="13"/>
      <c r="O12" s="2">
        <v>4.6444000000000001</v>
      </c>
    </row>
    <row r="13" spans="1:20" x14ac:dyDescent="0.25">
      <c r="A13" t="s">
        <v>29</v>
      </c>
      <c r="B13" s="1" t="s">
        <v>81</v>
      </c>
      <c r="C13" s="1" t="s">
        <v>53</v>
      </c>
      <c r="D13" s="1" t="s">
        <v>66</v>
      </c>
      <c r="F13" s="9" t="s">
        <v>30</v>
      </c>
      <c r="G13" s="4">
        <f>_xll.BDP(F13,$G$2)</f>
        <v>4.46</v>
      </c>
      <c r="H13" s="4">
        <f>VLOOKUP(A13,Calculations!$A$2:$N$16,14,FALSE)</f>
        <v>4.4596020841449757</v>
      </c>
      <c r="I13" s="10">
        <f>(_xll.BDP(D13,$I$2))/100</f>
        <v>4.9529402899999998E-2</v>
      </c>
      <c r="J13" s="4">
        <f>_xll.BDP(C13,$J$2)</f>
        <v>522.79</v>
      </c>
      <c r="K13" s="4">
        <f>_xll.BDP(C13,$K$2)</f>
        <v>527.99</v>
      </c>
      <c r="N13" s="2">
        <v>4.6399999999999997</v>
      </c>
      <c r="O13" s="2">
        <v>5.05</v>
      </c>
      <c r="P13" s="1">
        <f>_xll.BDP(C4,"PX_BID")</f>
        <v>78.06</v>
      </c>
      <c r="Q13" s="1">
        <f>_xll.BDP(C4,"PX_ASK")</f>
        <v>78.069999999999993</v>
      </c>
    </row>
    <row r="14" spans="1:20" x14ac:dyDescent="0.25">
      <c r="A14" t="s">
        <v>21</v>
      </c>
      <c r="B14" s="1" t="s">
        <v>82</v>
      </c>
      <c r="C14" s="1" t="s">
        <v>50</v>
      </c>
      <c r="D14" s="1" t="s">
        <v>71</v>
      </c>
      <c r="F14" s="9" t="s">
        <v>22</v>
      </c>
      <c r="G14" s="4">
        <f>_xll.BDP(F14,$G$2)</f>
        <v>4.9749999999999996</v>
      </c>
      <c r="H14" s="4">
        <f>VLOOKUP(A14,Calculations!$A$2:$N$16,14,FALSE)</f>
        <v>4.9738764609371398</v>
      </c>
      <c r="I14" s="10">
        <f>(_xll.BDP(D14,"PX_LAST"))/100</f>
        <v>5.2500999999999999E-2</v>
      </c>
      <c r="J14" s="4">
        <f>_xll.BDP(C14,$J$2)</f>
        <v>9118</v>
      </c>
      <c r="K14" s="4">
        <f>_xll.BDP(C14,$K$2)</f>
        <v>9366.2350000000006</v>
      </c>
      <c r="N14" s="2">
        <v>5.5750000000000002</v>
      </c>
      <c r="O14" s="2">
        <v>6.84</v>
      </c>
      <c r="P14" s="9">
        <f>_xll.BDP("JPY3M BGN Curncy","PX_YEST_BID")</f>
        <v>-18.38</v>
      </c>
      <c r="Q14" s="9">
        <f>_xll.BDP("JPY3M BGN Curncy","PX_YEST_ASK")</f>
        <v>-17.98</v>
      </c>
    </row>
    <row r="15" spans="1:20" x14ac:dyDescent="0.25">
      <c r="A15" t="s">
        <v>14</v>
      </c>
      <c r="B15" s="1" t="s">
        <v>80</v>
      </c>
      <c r="C15" s="1" t="s">
        <v>49</v>
      </c>
      <c r="D15" s="1" t="s">
        <v>67</v>
      </c>
      <c r="F15" s="9" t="s">
        <v>25</v>
      </c>
      <c r="G15" s="4">
        <f>_xll.BDP(F15,$G$2)</f>
        <v>6.2729999999999997</v>
      </c>
      <c r="H15" s="4">
        <f>VLOOKUP(A15,Calculations!$A$2:$N$16,14,FALSE)</f>
        <v>5.9792748329384349</v>
      </c>
      <c r="I15" s="10">
        <f>(_xll.BDP(D15,$I$2))/100</f>
        <v>4.0599999999999997E-2</v>
      </c>
      <c r="J15" s="4">
        <f>_xll.BDP(C15,$J$2)</f>
        <v>31.38</v>
      </c>
      <c r="K15" s="4">
        <f>_xll.BDP(C15,$K$2)</f>
        <v>31.829699999999999</v>
      </c>
      <c r="N15" s="2">
        <v>6.4386000000000001</v>
      </c>
      <c r="O15" s="2">
        <v>6.7911000000000001</v>
      </c>
      <c r="P15" s="1">
        <f>_xll.BDP(F7,"PX_BID")</f>
        <v>0.32</v>
      </c>
      <c r="Q15" s="1">
        <f>_xll.BDP(F7,"PX_ask")</f>
        <v>0.42</v>
      </c>
      <c r="R15" s="23">
        <f>((1+P16/100*R7/Q10)*Q13/(Q13+Q14/S7)-1)*100*P10/R7</f>
        <v>0.18891942714394452</v>
      </c>
      <c r="S15" s="23">
        <f>((1+Q16/100*R7/Q10)*P13/(P13+P14/S7)-1)*100*P10/R7</f>
        <v>0.28912138452574071</v>
      </c>
      <c r="T15" s="24">
        <f>(S15+R15)/2</f>
        <v>0.23902040583484263</v>
      </c>
    </row>
    <row r="16" spans="1:20" x14ac:dyDescent="0.25">
      <c r="A16" t="s">
        <v>5</v>
      </c>
      <c r="B16" s="1" t="s">
        <v>85</v>
      </c>
      <c r="C16" s="1" t="s">
        <v>43</v>
      </c>
      <c r="D16" s="1" t="s">
        <v>68</v>
      </c>
      <c r="E16" s="1"/>
      <c r="F16" s="9" t="s">
        <v>28</v>
      </c>
      <c r="G16" s="4">
        <f>_xll.BDP(F16,$G$2)</f>
        <v>8.2565000000000008</v>
      </c>
      <c r="H16" s="4">
        <f>VLOOKUP(A16,Calculations!$A$2:$N$16,14,FALSE)</f>
        <v>7.6503051097827166</v>
      </c>
      <c r="I16" s="10">
        <f>(_xll.BDP(D16,"PX_LAST"))/100</f>
        <v>0.12048</v>
      </c>
      <c r="J16" s="4">
        <f>_xll.BDP(C16,$J$2)</f>
        <v>1.8547</v>
      </c>
      <c r="K16" s="4">
        <f>_xll.BDP(C16,$K$2)</f>
        <v>1.889162</v>
      </c>
      <c r="N16" s="2">
        <v>8.7690000000000001</v>
      </c>
      <c r="O16" s="2">
        <v>8.0050000000000008</v>
      </c>
      <c r="P16" s="1">
        <f>_xll.BDP(F4,"PX_BID")</f>
        <v>0.18</v>
      </c>
      <c r="Q16" s="1">
        <f>_xll.BDP(F4,"PX_ask")</f>
        <v>0.28000000000000003</v>
      </c>
    </row>
    <row r="17" spans="1:15" x14ac:dyDescent="0.25">
      <c r="A17" t="s">
        <v>12</v>
      </c>
      <c r="B17" s="1" t="s">
        <v>83</v>
      </c>
      <c r="C17" s="1" t="s">
        <v>48</v>
      </c>
      <c r="D17" s="1" t="s">
        <v>69</v>
      </c>
      <c r="F17" s="9" t="s">
        <v>19</v>
      </c>
      <c r="G17" s="4">
        <f>_xll.BDP(F17,$G$2)</f>
        <v>9.6</v>
      </c>
      <c r="H17" s="4">
        <f>VLOOKUP(A17,Calculations!$A$2:$N$16,14,FALSE)</f>
        <v>9.530955917640318</v>
      </c>
      <c r="I17" s="10">
        <f>(_xll.BDP(D17,"PX_MID"))/100</f>
        <v>8.8399999999999992E-2</v>
      </c>
      <c r="J17" s="4">
        <f>_xll.BDP(C17,$J$2)</f>
        <v>51.965000000000003</v>
      </c>
      <c r="K17" s="4">
        <f>_xll.BDP(C17,$K$2)</f>
        <v>52.820599999999999</v>
      </c>
      <c r="N17" s="2">
        <v>9.6</v>
      </c>
      <c r="O17" s="2">
        <v>7.3872999999999998</v>
      </c>
    </row>
    <row r="18" spans="1:15" x14ac:dyDescent="0.25">
      <c r="A18" t="s">
        <v>26</v>
      </c>
      <c r="B18" s="1" t="s">
        <v>84</v>
      </c>
      <c r="C18" s="1" t="s">
        <v>52</v>
      </c>
      <c r="D18" s="1" t="s">
        <v>70</v>
      </c>
      <c r="F18" s="9" t="s">
        <v>27</v>
      </c>
      <c r="G18" s="4">
        <f>_xll.BDP(F18,$G$2)</f>
        <v>10.5</v>
      </c>
      <c r="H18" s="4">
        <f>VLOOKUP(A18,Calculations!$A$2:$N$16,14,FALSE)</f>
        <v>8.081574890350316</v>
      </c>
      <c r="I18" s="10">
        <f>(_xll.BDP(D18,$I$2))/100</f>
        <v>9.3623678612311814E-2</v>
      </c>
      <c r="J18" s="4">
        <f>_xll.BDP(C18,$J$2)</f>
        <v>1.8594999999999999</v>
      </c>
      <c r="K18" s="4">
        <f>_xll.BDP(C18,$K$2)</f>
        <v>1.896026</v>
      </c>
      <c r="N18" s="2">
        <v>10.5</v>
      </c>
      <c r="O18" s="2">
        <v>10.0345</v>
      </c>
    </row>
    <row r="20" spans="1:15" x14ac:dyDescent="0.25">
      <c r="G20" s="12">
        <f>((K11/J11)-1)*4</f>
        <v>2.9779257157927397E-2</v>
      </c>
    </row>
  </sheetData>
  <sortState ref="B4:L18">
    <sortCondition ref="G4:G1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5.42578125" bestFit="1" customWidth="1"/>
    <col min="2" max="3" width="19.85546875" bestFit="1" customWidth="1"/>
    <col min="4" max="4" width="19.28515625" bestFit="1" customWidth="1"/>
    <col min="5" max="6" width="19.28515625" customWidth="1"/>
    <col min="7" max="7" width="19.7109375" bestFit="1" customWidth="1"/>
    <col min="8" max="8" width="20" bestFit="1" customWidth="1"/>
    <col min="9" max="10" width="19.85546875" bestFit="1" customWidth="1"/>
    <col min="11" max="11" width="4" customWidth="1"/>
    <col min="12" max="12" width="21" bestFit="1" customWidth="1"/>
    <col min="13" max="13" width="21.42578125" bestFit="1" customWidth="1"/>
    <col min="14" max="14" width="21.85546875" bestFit="1" customWidth="1"/>
    <col min="15" max="15" width="5.28515625" customWidth="1"/>
    <col min="16" max="16" width="18.42578125" bestFit="1" customWidth="1"/>
    <col min="17" max="17" width="10" bestFit="1" customWidth="1"/>
    <col min="18" max="18" width="9.7109375" bestFit="1" customWidth="1"/>
    <col min="19" max="20" width="9.5703125" bestFit="1" customWidth="1"/>
    <col min="21" max="21" width="12" bestFit="1" customWidth="1"/>
  </cols>
  <sheetData>
    <row r="1" spans="1:21" x14ac:dyDescent="0.25">
      <c r="A1" s="5" t="s">
        <v>54</v>
      </c>
      <c r="B1" s="11" t="s">
        <v>39</v>
      </c>
      <c r="C1" s="11" t="s">
        <v>119</v>
      </c>
      <c r="D1" s="11" t="s">
        <v>109</v>
      </c>
      <c r="E1" s="11" t="s">
        <v>120</v>
      </c>
      <c r="F1" s="11" t="s">
        <v>121</v>
      </c>
      <c r="G1" s="11" t="s">
        <v>122</v>
      </c>
      <c r="H1" s="11" t="s">
        <v>123</v>
      </c>
      <c r="I1" s="11" t="s">
        <v>110</v>
      </c>
      <c r="J1" s="11" t="s">
        <v>111</v>
      </c>
      <c r="L1" s="11" t="s">
        <v>124</v>
      </c>
      <c r="M1" s="11" t="s">
        <v>126</v>
      </c>
      <c r="N1" s="11" t="s">
        <v>125</v>
      </c>
      <c r="O1" s="11"/>
    </row>
    <row r="2" spans="1:21" x14ac:dyDescent="0.25">
      <c r="A2" t="s">
        <v>6</v>
      </c>
      <c r="B2" s="1" t="s">
        <v>44</v>
      </c>
      <c r="C2" s="9" t="s">
        <v>15</v>
      </c>
      <c r="D2" t="s">
        <v>108</v>
      </c>
      <c r="E2" s="4">
        <f>_xll.BDP($B2,"PX_BID")</f>
        <v>78.06</v>
      </c>
      <c r="F2" s="4">
        <f>_xll.BDP($B2,"PX_ASK")</f>
        <v>78.069999999999993</v>
      </c>
      <c r="G2" s="4">
        <f>_xll.BDP($C2,"PX_BID")</f>
        <v>0.18</v>
      </c>
      <c r="H2" s="4">
        <f>_xll.BDP($C2,"PX_ASK")</f>
        <v>0.28000000000000003</v>
      </c>
      <c r="I2" s="4">
        <f>_xll.BDP($D2,"PX_BID_POINTS")</f>
        <v>-18.809999999999999</v>
      </c>
      <c r="J2" s="4">
        <f>_xll.BDP($D2,"PX_ASK_POINTS")</f>
        <v>-17.809999999999999</v>
      </c>
      <c r="L2" s="23">
        <f>((1+$G2/100*$S$7/$R$10)*$F2/($F2+$J2/$T$7)-1)*100*$Q$10/$S$7</f>
        <v>0.1890291800889162</v>
      </c>
      <c r="M2" s="23">
        <f>((1+$H2/100*$S$7/$R$10)*$E2/($E2+$I2/$T$7)-1)*100*$Q$10/$S$7</f>
        <v>0.28953979621425063</v>
      </c>
      <c r="N2" s="34">
        <f>(M2+L2)/2</f>
        <v>0.23928448815158343</v>
      </c>
    </row>
    <row r="3" spans="1:21" x14ac:dyDescent="0.25">
      <c r="A3" t="s">
        <v>13</v>
      </c>
      <c r="B3" s="1" t="s">
        <v>51</v>
      </c>
      <c r="C3" s="9" t="s">
        <v>23</v>
      </c>
      <c r="D3" t="s">
        <v>127</v>
      </c>
      <c r="E3" s="4">
        <f>_xll.BDP($B3,"PX_BID")</f>
        <v>6.3841999999999999</v>
      </c>
      <c r="F3" s="4">
        <f>_xll.BDP($B3,"PX_ASK")</f>
        <v>6.3861999999999997</v>
      </c>
      <c r="G3" s="4">
        <f>_xll.BDP($C3,"PX_BID")</f>
        <v>1.2666999999999999</v>
      </c>
      <c r="H3" s="4">
        <f>_xll.BDP($C3,"PX_ASK")</f>
        <v>1.4363999999999999</v>
      </c>
      <c r="I3" s="4">
        <f>_xll.BDP($D3,"PX_BID_POINTS")</f>
        <v>1.17E-2</v>
      </c>
      <c r="J3" s="4">
        <f>_xll.BDP($D3,"PX_ASK_POINTS")</f>
        <v>1.44E-2</v>
      </c>
      <c r="L3" s="23">
        <f>((1+$G3/100*$S$7/$R$10)*$F3/($F3+$J3/$T$7)-1)*100*$Q$10/$S$7</f>
        <v>1.2666105110631121</v>
      </c>
      <c r="M3" s="23">
        <f>((1+$H3/100*$S$7/$R$10)*$E3/($E3+$I3/$T$7)-1)*100*$Q$10/$S$7</f>
        <v>1.4363272363576329</v>
      </c>
      <c r="N3" s="34">
        <f t="shared" ref="N3:N16" si="0">(M3+L3)/2</f>
        <v>1.3514688737103726</v>
      </c>
    </row>
    <row r="4" spans="1:21" x14ac:dyDescent="0.25">
      <c r="A4" t="s">
        <v>11</v>
      </c>
      <c r="B4" s="1" t="s">
        <v>47</v>
      </c>
      <c r="C4" s="9" t="s">
        <v>24</v>
      </c>
      <c r="D4" t="s">
        <v>112</v>
      </c>
      <c r="E4" s="4">
        <f>_xll.BDP($B4,"PX_BID")</f>
        <v>1.3016000000000001</v>
      </c>
      <c r="F4" s="4">
        <f>_xll.BDP($B4,"PX_ASK")</f>
        <v>1.302</v>
      </c>
      <c r="G4" s="4">
        <f>_xll.BDP($C4,"PX_BID")</f>
        <v>0.25</v>
      </c>
      <c r="H4" s="4">
        <f>_xll.BDP($C4,"PX_ASK")</f>
        <v>0.375</v>
      </c>
      <c r="I4" s="4">
        <f>_xll.BDP($D4,"PX_BID_POINTS")</f>
        <v>-4.84</v>
      </c>
      <c r="J4" s="4">
        <f>_xll.BDP($D4,"PX_ASK_POINTS")</f>
        <v>-4.21</v>
      </c>
      <c r="L4" s="23">
        <f>((1+$G4/100*$S$7/$R$10)*$F4/($F4+$J4/$T$7)-1)*100*$Q$10/$S$7</f>
        <v>0.3780404036554974</v>
      </c>
      <c r="M4" s="23">
        <f>((1+$H4/100*$S$7/$R$10)*$E4/($E4+$I4/$T$7)-1)*100*$Q$10/$S$7</f>
        <v>0.52229972383130396</v>
      </c>
      <c r="N4" s="34">
        <f t="shared" si="0"/>
        <v>0.45017006374340068</v>
      </c>
    </row>
    <row r="5" spans="1:21" x14ac:dyDescent="0.25">
      <c r="A5" t="s">
        <v>32</v>
      </c>
      <c r="B5" s="1" t="s">
        <v>132</v>
      </c>
      <c r="C5" s="9" t="s">
        <v>33</v>
      </c>
      <c r="D5" t="s">
        <v>113</v>
      </c>
      <c r="E5" s="4">
        <f>_xll.BDP($B5,"PX_BID")</f>
        <v>0.75160000000000005</v>
      </c>
      <c r="F5" s="4">
        <f>_xll.BDP($B5,"PX_ASK")</f>
        <v>0.75170000000000003</v>
      </c>
      <c r="G5" s="4">
        <f>_xll.BDP($C5,"PX_BID")</f>
        <v>0.32</v>
      </c>
      <c r="H5" s="4">
        <f>_xll.BDP($C5,"PX_ASK")</f>
        <v>0.42</v>
      </c>
      <c r="I5" s="4">
        <f>_xll.BDP($D7,"PX_BID_POINTS")</f>
        <v>17.89</v>
      </c>
      <c r="J5" s="4">
        <f>_xll.BDP($D7,"PX_ASK_POINTS")</f>
        <v>19.09</v>
      </c>
      <c r="L5" s="23">
        <f>(((1+$G5/100*$S$7/$R$10)*$F5/($F5+$J5/$T$7)-1)*100*$Q$10/$S$7)*-1</f>
        <v>0.68293344587023119</v>
      </c>
      <c r="M5" s="23">
        <f>(((1+$H5/100*$S$7/$R$10)*$E5/($E5+$I5/$T$7)-1)*100*$Q$10/$S$7)*-1</f>
        <v>0.52040083374758106</v>
      </c>
      <c r="N5" s="34">
        <f t="shared" si="0"/>
        <v>0.60166713980890618</v>
      </c>
      <c r="P5" s="30" t="s">
        <v>107</v>
      </c>
      <c r="Q5" s="14"/>
      <c r="R5" s="14"/>
      <c r="S5" s="14"/>
      <c r="T5" s="14"/>
      <c r="U5" s="15"/>
    </row>
    <row r="6" spans="1:21" x14ac:dyDescent="0.25">
      <c r="A6" t="s">
        <v>10</v>
      </c>
      <c r="B6" s="1" t="s">
        <v>42</v>
      </c>
      <c r="C6" s="9" t="s">
        <v>17</v>
      </c>
      <c r="D6" t="s">
        <v>114</v>
      </c>
      <c r="E6" s="4">
        <f>_xll.BDP($B6,"PX_BID")</f>
        <v>1.5489999999999999</v>
      </c>
      <c r="F6" s="4">
        <f>_xll.BDP($B6,"PX_ASK")</f>
        <v>1.5490999999999999</v>
      </c>
      <c r="G6" s="4">
        <f>_xll.BDP($C6,"PX_BID")</f>
        <v>1</v>
      </c>
      <c r="H6" s="4">
        <f>_xll.BDP($C6,"PX_ASK")</f>
        <v>1.05</v>
      </c>
      <c r="I6" s="4">
        <f>_xll.BDP($D6,"PX_BID_POINTS")</f>
        <v>-12.75</v>
      </c>
      <c r="J6" s="4">
        <f>_xll.BDP($D6,"PX_ASK_POINTS")</f>
        <v>-12.15</v>
      </c>
      <c r="L6" s="23">
        <f>((1+$G6/100*$S$7/$R$10)*$F6/($F6+$J6/$T$7)-1)*100*$Q$10/$S$7</f>
        <v>1.3113114609026182</v>
      </c>
      <c r="M6" s="23">
        <f>((1+$H6/100*$S$7/$R$10)*$E6/($E6+$I6/$T$7)-1)*100*$Q$10/$S$7</f>
        <v>1.3767598277443032</v>
      </c>
      <c r="N6" s="34">
        <f t="shared" si="0"/>
        <v>1.3440356443234607</v>
      </c>
      <c r="P6" s="16"/>
      <c r="Q6" s="29" t="s">
        <v>93</v>
      </c>
      <c r="R6" s="29" t="s">
        <v>94</v>
      </c>
      <c r="S6" s="29" t="s">
        <v>95</v>
      </c>
      <c r="T6" s="29" t="s">
        <v>96</v>
      </c>
      <c r="U6" s="18"/>
    </row>
    <row r="7" spans="1:21" x14ac:dyDescent="0.25">
      <c r="A7" t="s">
        <v>4</v>
      </c>
      <c r="B7" s="1" t="s">
        <v>2</v>
      </c>
      <c r="C7" s="9" t="s">
        <v>16</v>
      </c>
      <c r="D7" t="s">
        <v>115</v>
      </c>
      <c r="E7" s="4">
        <f>_xll.BDP($B7,"PX_BID")</f>
        <v>1.3303</v>
      </c>
      <c r="F7" s="4">
        <f>_xll.BDP($B7,"PX_ASK")</f>
        <v>1.3304</v>
      </c>
      <c r="G7" s="4">
        <f>_xll.BDP($C7,"PX_BID")</f>
        <v>1.4</v>
      </c>
      <c r="H7" s="4">
        <f>_xll.BDP($C7,"PX_ASK")</f>
        <v>1.45</v>
      </c>
      <c r="I7" s="4">
        <f>_xll.BDP($D7,"PX_BID_POINTS")</f>
        <v>17.89</v>
      </c>
      <c r="J7" s="4">
        <f>_xll.BDP($D7,"PX_ASK_POINTS")</f>
        <v>19.09</v>
      </c>
      <c r="L7" s="23">
        <f>((1+$G7/100*$S$7/$R$10)*$F7/($F7+$J7/$T$7)-1)*100*$Q$10/$S$7</f>
        <v>0.83115193907067231</v>
      </c>
      <c r="M7" s="23">
        <f>((1+$H7/100*$S$7/$R$10)*$E7/($E7+$I7/$T$7)-1)*100*$Q$10/$S$7</f>
        <v>0.91675461344073783</v>
      </c>
      <c r="N7" s="34">
        <f t="shared" si="0"/>
        <v>0.87395327625570507</v>
      </c>
      <c r="P7" s="31" t="s">
        <v>97</v>
      </c>
      <c r="Q7" s="19">
        <f ca="1">NOW()</f>
        <v>40875.808723379632</v>
      </c>
      <c r="R7" s="20">
        <f ca="1">Q7+S7</f>
        <v>40966.808723379632</v>
      </c>
      <c r="S7" s="21">
        <v>91</v>
      </c>
      <c r="T7" s="17">
        <v>10000</v>
      </c>
      <c r="U7" s="18"/>
    </row>
    <row r="8" spans="1:21" x14ac:dyDescent="0.25">
      <c r="A8" t="s">
        <v>7</v>
      </c>
      <c r="B8" s="1" t="s">
        <v>45</v>
      </c>
      <c r="C8" s="9" t="s">
        <v>20</v>
      </c>
      <c r="D8" t="s">
        <v>88</v>
      </c>
      <c r="E8" s="4">
        <f>_xll.BDP($B8,"PX_BID")</f>
        <v>1153.25</v>
      </c>
      <c r="F8" s="4">
        <f>_xll.BDP($B8,"PX_ASK")</f>
        <v>1153.5</v>
      </c>
      <c r="G8" s="4">
        <f>_xll.BDP($C8,"PX_BID")</f>
        <v>2.5299999999999998</v>
      </c>
      <c r="H8" s="4">
        <f>_xll.BDP($C8,"PX_ASK")</f>
        <v>2.77</v>
      </c>
      <c r="I8" s="4">
        <f>_xll.BDP($D8,"PX_BID_POINTS")</f>
        <v>5.8</v>
      </c>
      <c r="J8" s="4">
        <f>_xll.BDP($D8,"PX_ASK_POINTS")</f>
        <v>6.5</v>
      </c>
      <c r="L8" s="23">
        <f>((1+$G8/100*$S$7/$R$10)*$F8/($F8+$J8/$T$7)-1)*100*$Q$10/$S$7</f>
        <v>2.5297756504454338</v>
      </c>
      <c r="M8" s="23">
        <f>((1+$H8/100*$S$7/$R$10)*$E8/($E8+$I8/$T$7)-1)*100*$Q$10/$S$7</f>
        <v>2.7697996470554869</v>
      </c>
      <c r="N8" s="34">
        <f t="shared" si="0"/>
        <v>2.6497876487504604</v>
      </c>
      <c r="P8" s="16"/>
      <c r="Q8" s="19"/>
      <c r="R8" s="20"/>
      <c r="S8" s="21"/>
      <c r="T8" s="17"/>
      <c r="U8" s="18"/>
    </row>
    <row r="9" spans="1:21" x14ac:dyDescent="0.25">
      <c r="A9" t="s">
        <v>8</v>
      </c>
      <c r="B9" s="1" t="s">
        <v>46</v>
      </c>
      <c r="C9" s="9" t="s">
        <v>31</v>
      </c>
      <c r="D9" t="s">
        <v>91</v>
      </c>
      <c r="E9" s="4">
        <f>_xll.BDP($B9,"PX_BID")</f>
        <v>14.019399999999999</v>
      </c>
      <c r="F9" s="4">
        <f>_xll.BDP($B9,"PX_ASK")</f>
        <v>14.0405</v>
      </c>
      <c r="G9" s="4">
        <f>_xll.BDP($C9,"PX_BID")</f>
        <v>3.4390000000000001</v>
      </c>
      <c r="H9" s="4">
        <f>_xll.BDP($C9,"PX_ASK")</f>
        <v>3.5</v>
      </c>
      <c r="I9" s="4">
        <f>_xll.BDP($D9,"PX_BID_POINTS")</f>
        <v>1032.67</v>
      </c>
      <c r="J9" s="4">
        <f>_xll.BDP($D9,"PX_ASK_POINTS")</f>
        <v>1055.33</v>
      </c>
      <c r="L9" s="23">
        <f>((1+$Q$15/100*$S$7/$Q$10)*($E9+$I9/$T$7)/$E9-1)*100*$R$10/$S$7</f>
        <v>3.1960872705593029</v>
      </c>
      <c r="M9" s="23">
        <f>((1+$R$15/100*$S$7/$Q$10)*($F9+$J9/$T$7)/$F9-1)*100*$R$10/$S$7</f>
        <v>3.3059726912374221</v>
      </c>
      <c r="N9" s="34">
        <f>(M9+L9)/2</f>
        <v>3.2510299808983625</v>
      </c>
      <c r="P9" s="16"/>
      <c r="Q9" s="27" t="s">
        <v>98</v>
      </c>
      <c r="R9" s="28" t="s">
        <v>99</v>
      </c>
      <c r="S9" s="21"/>
      <c r="T9" s="17"/>
      <c r="U9" s="18"/>
    </row>
    <row r="10" spans="1:21" x14ac:dyDescent="0.25">
      <c r="A10" t="s">
        <v>9</v>
      </c>
      <c r="B10" s="1" t="s">
        <v>133</v>
      </c>
      <c r="C10" s="9" t="s">
        <v>18</v>
      </c>
      <c r="D10" t="s">
        <v>116</v>
      </c>
      <c r="E10" s="4">
        <f>_xll.BDP($B10,"PX_BID")</f>
        <v>1.0117</v>
      </c>
      <c r="F10" s="4">
        <f>_xll.BDP($B10,"PX_ASK")</f>
        <v>1.0118</v>
      </c>
      <c r="G10" s="4">
        <f>_xll.BDP($C10,"PX_BID")</f>
        <v>4.8499999999999996</v>
      </c>
      <c r="H10" s="4">
        <f>_xll.BDP($C10,"PX_ASK")</f>
        <v>4.8499999999999996</v>
      </c>
      <c r="I10" s="4">
        <f>_xll.BDP($D10,"PX_BID_POINTS")</f>
        <v>-100.03</v>
      </c>
      <c r="J10" s="4">
        <f>_xll.BDP($D10,"PX_ASK_POINTS")</f>
        <v>-99.05</v>
      </c>
      <c r="L10" s="23">
        <f>(((1+$Q$15/100*$S$7/$Q$10)*($E10+$I10/$T$7)/$E10-1)*100*$R$10/$S$7)*-1</f>
        <v>3.6342350590400501</v>
      </c>
      <c r="M10" s="23">
        <f>(((1+$R$15/100*$S$7/$Q$10)*($F10+$J10/$T$7)/$F10-1)*100*$R$10/$S$7)*-1</f>
        <v>3.5459934655678449</v>
      </c>
      <c r="N10" s="34">
        <f>(M10+L10)/2</f>
        <v>3.5901142623039473</v>
      </c>
      <c r="P10" s="31" t="s">
        <v>100</v>
      </c>
      <c r="Q10" s="17">
        <v>360</v>
      </c>
      <c r="R10" s="17">
        <v>360</v>
      </c>
      <c r="S10" s="22"/>
      <c r="T10" s="22"/>
      <c r="U10" s="18"/>
    </row>
    <row r="11" spans="1:21" x14ac:dyDescent="0.25">
      <c r="A11" t="s">
        <v>29</v>
      </c>
      <c r="B11" s="1" t="s">
        <v>53</v>
      </c>
      <c r="C11" s="9" t="s">
        <v>30</v>
      </c>
      <c r="D11" t="s">
        <v>128</v>
      </c>
      <c r="E11" s="4">
        <f>_xll.BDP($B11,"PX_BID")</f>
        <v>522.54</v>
      </c>
      <c r="F11" s="4">
        <f>_xll.BDP($B11,"PX_ASK")</f>
        <v>523.04</v>
      </c>
      <c r="G11" s="4">
        <f>_xll.BDP($C11,"PX_BID")</f>
        <v>4.32</v>
      </c>
      <c r="H11" s="4">
        <f>_xll.BDP($C11,"PX_ASK")</f>
        <v>4.5999999999999996</v>
      </c>
      <c r="I11" s="4">
        <f>_xll.BDP($D11,"PX_BID_POINTS")</f>
        <v>4.9908000000000001</v>
      </c>
      <c r="J11" s="4">
        <f>_xll.BDP($D11,"PX_ASK_POINTS")</f>
        <v>5.4092000000000002</v>
      </c>
      <c r="L11" s="23">
        <f>((1+$G11/100*$S$7/$R$10)*$F11/($F11+$J11/$T$7)-1)*100*$Q$10/$S$7</f>
        <v>4.3195864047102193</v>
      </c>
      <c r="M11" s="23">
        <f>((1+$H11/100*$S$7/$R$10)*$E11/($E11+$I11/$T$7)-1)*100*$Q$10/$S$7</f>
        <v>4.5996177635797322</v>
      </c>
      <c r="N11" s="34">
        <f t="shared" si="0"/>
        <v>4.4596020841449757</v>
      </c>
      <c r="P11" s="16"/>
      <c r="Q11" s="22"/>
      <c r="R11" s="22"/>
      <c r="S11" s="22"/>
      <c r="T11" s="22"/>
      <c r="U11" s="18"/>
    </row>
    <row r="12" spans="1:21" x14ac:dyDescent="0.25">
      <c r="A12" t="s">
        <v>21</v>
      </c>
      <c r="B12" s="1" t="s">
        <v>50</v>
      </c>
      <c r="C12" s="9" t="s">
        <v>22</v>
      </c>
      <c r="D12" t="s">
        <v>129</v>
      </c>
      <c r="E12" s="4">
        <f>_xll.BDP($B12,"PX_BID")</f>
        <v>9110</v>
      </c>
      <c r="F12" s="4">
        <f>_xll.BDP($B12,"PX_ASK")</f>
        <v>9125</v>
      </c>
      <c r="G12" s="4">
        <f>_xll.BDP($C12,"PX_BID")</f>
        <v>4.95</v>
      </c>
      <c r="H12" s="4">
        <f>_xll.BDP($C12,"PX_ASK")</f>
        <v>5</v>
      </c>
      <c r="I12" s="4">
        <f>_xll.BDP($D12,"PX_BID_POINTS")</f>
        <v>246.47</v>
      </c>
      <c r="J12" s="4">
        <f>_xll.BDP($D12,"PX_ASK_POINTS")</f>
        <v>265</v>
      </c>
      <c r="L12" s="23">
        <f>((1+$G12/100*$S$7/$R$10)*$F12/($F12+$J12/$T$7)-1)*100*$Q$10/$S$7</f>
        <v>4.9488367495169561</v>
      </c>
      <c r="M12" s="23">
        <f>((1+$H12/100*$S$7/$R$10)*$E12/($E12+$I12/$T$7)-1)*100*$Q$10/$S$7</f>
        <v>4.9989161723573243</v>
      </c>
      <c r="N12" s="34">
        <f t="shared" si="0"/>
        <v>4.9738764609371398</v>
      </c>
      <c r="P12" s="16"/>
      <c r="Q12" s="29" t="s">
        <v>101</v>
      </c>
      <c r="R12" s="29" t="s">
        <v>102</v>
      </c>
      <c r="S12" s="29" t="s">
        <v>103</v>
      </c>
      <c r="T12" s="29" t="s">
        <v>102</v>
      </c>
      <c r="U12" s="32" t="s">
        <v>106</v>
      </c>
    </row>
    <row r="13" spans="1:21" x14ac:dyDescent="0.25">
      <c r="A13" t="s">
        <v>14</v>
      </c>
      <c r="B13" s="1" t="s">
        <v>49</v>
      </c>
      <c r="C13" s="9" t="s">
        <v>25</v>
      </c>
      <c r="D13" t="s">
        <v>117</v>
      </c>
      <c r="E13" s="4">
        <f>_xll.BDP($B13,"PX_BID")</f>
        <v>31.3337</v>
      </c>
      <c r="F13" s="4">
        <f>_xll.BDP($B13,"PX_ASK")</f>
        <v>31.426200000000001</v>
      </c>
      <c r="G13" s="4">
        <f>_xll.BDP($C13,"PX_BID")</f>
        <v>6.2359999999999998</v>
      </c>
      <c r="H13" s="4">
        <f>_xll.BDP($C13,"PX_ASK")</f>
        <v>6.31</v>
      </c>
      <c r="I13" s="4">
        <f>_xll.BDP($D13,"PX_BID_POINTS")</f>
        <v>4458.82</v>
      </c>
      <c r="J13" s="4">
        <f>_xll.BDP($D13,"PX_ASK_POINTS")</f>
        <v>4536.18</v>
      </c>
      <c r="L13" s="23">
        <f>((1+$Q$15/100*$S$7/$Q$10)*($E13+$I13/$T$7)/$E13-1)*100*$R$10/$S$7</f>
        <v>5.9134785257048668</v>
      </c>
      <c r="M13" s="23">
        <f>((1+$R$15/100*$S$7/$Q$10)*($F13+$J13/$T$7)/$F13-1)*100*$R$10/$S$7</f>
        <v>6.045071140172003</v>
      </c>
      <c r="N13" s="34">
        <f>(M13+L13)/2</f>
        <v>5.9792748329384349</v>
      </c>
      <c r="P13" s="31" t="s">
        <v>104</v>
      </c>
      <c r="Q13" s="23">
        <v>14.019399999999999</v>
      </c>
      <c r="R13" s="23">
        <v>14.0405</v>
      </c>
      <c r="S13" s="23">
        <f>(Q13+Q14/$T$7)*(1+Q15/100*$S$7/$Q$10)/(1+R16/100*$S$7/$R$10)</f>
        <v>14.008724411943223</v>
      </c>
      <c r="T13" s="23">
        <f>(R13+R14/$T$7)*(1+R15/100*$S$7/$Q$10)/(1+Q16/100*$S$7/$R$10)</f>
        <v>14.035819381427546</v>
      </c>
      <c r="U13" s="24">
        <f>(T13+S13)/2</f>
        <v>14.022271896685385</v>
      </c>
    </row>
    <row r="14" spans="1:21" x14ac:dyDescent="0.25">
      <c r="A14" t="s">
        <v>5</v>
      </c>
      <c r="B14" s="1" t="s">
        <v>43</v>
      </c>
      <c r="C14" s="9" t="s">
        <v>28</v>
      </c>
      <c r="D14" t="s">
        <v>130</v>
      </c>
      <c r="E14" s="4">
        <f>_xll.BDP($B14,"PX_BID")</f>
        <v>1.8542000000000001</v>
      </c>
      <c r="F14" s="4">
        <f>_xll.BDP($B14,"PX_ASK")</f>
        <v>1.8552999999999999</v>
      </c>
      <c r="G14" s="4">
        <f>_xll.BDP($C14,"PX_BID")</f>
        <v>7.9269999999999996</v>
      </c>
      <c r="H14" s="4">
        <f>_xll.BDP($C14,"PX_ASK")</f>
        <v>8.5860000000000003</v>
      </c>
      <c r="I14" s="4">
        <f>_xll.BDP($D14,"PX_BID_POINTS")</f>
        <v>329.78</v>
      </c>
      <c r="J14" s="4">
        <f>_xll.BDP($D14,"PX_ASK_POINTS")</f>
        <v>358.45</v>
      </c>
      <c r="L14" s="23">
        <f>((1+$Q$15/100*$S$7/$Q$10)*($E14+$I14/$T$7)/$E14-1)*100*$R$10/$S$7</f>
        <v>7.3210287985340052</v>
      </c>
      <c r="M14" s="23">
        <f>((1+$R$15/100*$S$7/$Q$10)*($F14+$J14/$T$7)/$F14-1)*100*$R$10/$S$7</f>
        <v>7.979581421031428</v>
      </c>
      <c r="N14" s="34">
        <f>(M14+L14)/2</f>
        <v>7.6503051097827166</v>
      </c>
      <c r="P14" s="31" t="s">
        <v>105</v>
      </c>
      <c r="Q14" s="23">
        <v>1032.67</v>
      </c>
      <c r="R14" s="23">
        <v>1055.33</v>
      </c>
      <c r="S14" s="23">
        <f>(Q13*(1+Q16/100*$S$7/$R$10)/(1+R15/100*$S$7/$Q$10)-Q13)*$T$7</f>
        <v>1100.8468848346631</v>
      </c>
      <c r="T14" s="23">
        <f>(R13*(1+R16/100*$S$7/$R$10)/(1+Q15/100*$S$7/$Q$10)-R13)*$T$7</f>
        <v>1142.0104076337091</v>
      </c>
      <c r="U14" s="24">
        <f>(T14+S14)/2</f>
        <v>1121.4286462341861</v>
      </c>
    </row>
    <row r="15" spans="1:21" x14ac:dyDescent="0.25">
      <c r="A15" t="s">
        <v>12</v>
      </c>
      <c r="B15" s="1" t="s">
        <v>48</v>
      </c>
      <c r="C15" s="9" t="s">
        <v>19</v>
      </c>
      <c r="D15" t="s">
        <v>131</v>
      </c>
      <c r="E15" s="4">
        <f>_xll.BDP($B15,"PX_BID")</f>
        <v>51.96</v>
      </c>
      <c r="F15" s="4">
        <f>_xll.BDP($B15,"PX_ASK")</f>
        <v>51.97</v>
      </c>
      <c r="G15" s="4">
        <f>_xll.BDP($C15,"PX_BID")</f>
        <v>9.6</v>
      </c>
      <c r="H15" s="4">
        <f>_xll.BDP($C15,"PX_ASK")</f>
        <v>9.6</v>
      </c>
      <c r="I15" s="4">
        <f>_xll.BDP($D15,"PX_BID_POINTS")</f>
        <v>87.81</v>
      </c>
      <c r="J15" s="4">
        <f>_xll.BDP($D15,"PX_ASK_POINTS")</f>
        <v>89.31</v>
      </c>
      <c r="L15" s="23">
        <f>((1+$G15/100*$S$7/$R$10)*$F15/($F15+$J15/$T$7)-1)*100*$Q$10/$S$7</f>
        <v>9.5303779360690992</v>
      </c>
      <c r="M15" s="23">
        <f>((1+$H15/100*$S$7/$R$10)*$E15/($E15+$I15/$T$7)-1)*100*$Q$10/$S$7</f>
        <v>9.5315338992115368</v>
      </c>
      <c r="N15" s="34">
        <f t="shared" si="0"/>
        <v>9.530955917640318</v>
      </c>
      <c r="P15" s="31" t="s">
        <v>98</v>
      </c>
      <c r="Q15" s="23">
        <f>_xll.BDP("USDRC CMPN Curncy","PX_BID_3M")</f>
        <v>0.28000000000000003</v>
      </c>
      <c r="R15" s="23">
        <f>_xll.BDP("USDRC CMPN Curncy","PX_ASK_3M")</f>
        <v>0.33</v>
      </c>
      <c r="S15" s="23">
        <f>((1+Q16/100*$S$7/$R$10)*R13/(R13+R14/$T$7)-1)*100*$Q$10/$S$7</f>
        <v>0.46203489124349056</v>
      </c>
      <c r="T15" s="23">
        <f>((1+R16/100*$S$7/$R$10)*Q13/(Q13+Q14/$T$7)-1)*100*$Q$10/$S$7</f>
        <v>0.5816904752565909</v>
      </c>
      <c r="U15" s="24">
        <f>(T15+S15)/2</f>
        <v>0.5218626832500407</v>
      </c>
    </row>
    <row r="16" spans="1:21" x14ac:dyDescent="0.25">
      <c r="A16" t="s">
        <v>26</v>
      </c>
      <c r="B16" s="1" t="s">
        <v>52</v>
      </c>
      <c r="C16" s="9" t="s">
        <v>27</v>
      </c>
      <c r="D16" t="s">
        <v>118</v>
      </c>
      <c r="E16" s="4">
        <f>_xll.BDP($B16,"PX_BID")</f>
        <v>1.8579000000000001</v>
      </c>
      <c r="F16" s="4">
        <f>_xll.BDP($B16,"PX_ASK")</f>
        <v>1.8611</v>
      </c>
      <c r="G16" s="4">
        <f>_xll.BDP($C16,"PX_BID")</f>
        <v>8.5</v>
      </c>
      <c r="H16" s="4">
        <f>_xll.BDP($C16,"PX_ASK")</f>
        <v>12.5</v>
      </c>
      <c r="I16" s="4">
        <f>_xll.BDP($D16,"PX_BID_POINTS")</f>
        <v>350.83</v>
      </c>
      <c r="J16" s="4">
        <f>_xll.BDP($D16,"PX_ASK_POINTS")</f>
        <v>379.69</v>
      </c>
      <c r="L16" s="23">
        <f>((1+$Q$15/100*$S$7/$Q$10)*($E16+$I16/$T$7)/$E16-1)*100*$R$10/$S$7</f>
        <v>7.7555434904941141</v>
      </c>
      <c r="M16" s="23">
        <f>((1+$R$15/100*$S$7/$Q$10)*($F16+$J16/$T$7)/$F16-1)*100*$R$10/$S$7</f>
        <v>8.4076062902065178</v>
      </c>
      <c r="N16" s="34">
        <f>(M16+L16)/2</f>
        <v>8.081574890350316</v>
      </c>
      <c r="P16" s="33" t="s">
        <v>99</v>
      </c>
      <c r="Q16" s="25">
        <v>3.4390000000000001</v>
      </c>
      <c r="R16" s="25">
        <v>3.5</v>
      </c>
      <c r="S16" s="25">
        <f>((1+Q15/100*$S$7/$Q$10)*(Q13+Q14/$T$7)/Q13-1)*100*$R$10/$S$7</f>
        <v>3.1960872705593029</v>
      </c>
      <c r="T16" s="25">
        <f>((1+R15/100*$S$7/$Q$10)*(R13+R14/$T$7)/R13-1)*100*$R$10/$S$7</f>
        <v>3.3059726912374221</v>
      </c>
      <c r="U16" s="26">
        <f>(T16+S16)/2</f>
        <v>3.2510299808983625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QUANT_B</dc:creator>
  <cp:lastModifiedBy>QUANT_B</cp:lastModifiedBy>
  <cp:lastPrinted>2011-11-29T00:22:45Z</cp:lastPrinted>
  <dcterms:created xsi:type="dcterms:W3CDTF">2011-11-10T16:54:57Z</dcterms:created>
  <dcterms:modified xsi:type="dcterms:W3CDTF">2011-11-29T00:24:42Z</dcterms:modified>
</cp:coreProperties>
</file>