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vierbb/Dropbox/imPulse/"/>
    </mc:Choice>
  </mc:AlternateContent>
  <xr:revisionPtr revIDLastSave="0" documentId="13_ncr:1_{A338C66C-9ADE-2E44-A78B-95A2AFBBB144}" xr6:coauthVersionLast="36" xr6:coauthVersionMax="36" xr10:uidLastSave="{00000000-0000-0000-0000-000000000000}"/>
  <bookViews>
    <workbookView xWindow="0" yWindow="440" windowWidth="33600" windowHeight="20560" xr2:uid="{00000000-000D-0000-FFFF-FFFF00000000}"/>
  </bookViews>
  <sheets>
    <sheet name="Bill of Materials" sheetId="1" r:id="rId1"/>
  </sheets>
  <calcPr calcId="162913"/>
</workbook>
</file>

<file path=xl/calcChain.xml><?xml version="1.0" encoding="utf-8"?>
<calcChain xmlns="http://schemas.openxmlformats.org/spreadsheetml/2006/main">
  <c r="G37" i="1" l="1"/>
  <c r="G38" i="1"/>
  <c r="G36" i="1"/>
  <c r="F37" i="1"/>
  <c r="F38" i="1"/>
  <c r="F36" i="1"/>
  <c r="G29" i="1"/>
  <c r="F29" i="1"/>
  <c r="G28" i="1"/>
  <c r="F28" i="1"/>
  <c r="G8" i="1"/>
  <c r="F8" i="1"/>
  <c r="G7" i="1"/>
  <c r="F7" i="1"/>
  <c r="F6" i="1" l="1"/>
  <c r="G6" i="1"/>
  <c r="F63" i="1"/>
  <c r="D63" i="1" s="1"/>
  <c r="F62" i="1"/>
  <c r="D62" i="1" s="1"/>
  <c r="F68" i="1"/>
  <c r="D68" i="1" s="1"/>
  <c r="D67" i="1"/>
  <c r="F67" i="1"/>
  <c r="F66" i="1"/>
  <c r="D66" i="1" s="1"/>
  <c r="F65" i="1"/>
  <c r="D65" i="1" s="1"/>
  <c r="F64" i="1"/>
  <c r="D64" i="1" s="1"/>
  <c r="F57" i="1"/>
  <c r="D57" i="1" s="1"/>
  <c r="D56" i="1"/>
  <c r="F56" i="1"/>
  <c r="G56" i="1"/>
  <c r="G55" i="1"/>
  <c r="F55" i="1" s="1"/>
  <c r="D55" i="1" s="1"/>
  <c r="G54" i="1"/>
  <c r="F54" i="1" s="1"/>
  <c r="D54" i="1" s="1"/>
  <c r="G53" i="1"/>
  <c r="F53" i="1" s="1"/>
  <c r="D53" i="1" s="1"/>
  <c r="G52" i="1"/>
  <c r="F52" i="1" s="1"/>
  <c r="D52" i="1" s="1"/>
  <c r="F51" i="1"/>
  <c r="D51" i="1" s="1"/>
  <c r="G50" i="1"/>
  <c r="F50" i="1" s="1"/>
  <c r="D50" i="1" s="1"/>
  <c r="D46" i="1"/>
  <c r="D45" i="1"/>
  <c r="G49" i="1"/>
  <c r="F49" i="1" s="1"/>
  <c r="D49" i="1" s="1"/>
  <c r="G48" i="1"/>
  <c r="F48" i="1" s="1"/>
  <c r="D48" i="1" s="1"/>
  <c r="G47" i="1"/>
  <c r="F47" i="1" s="1"/>
  <c r="D47" i="1" s="1"/>
  <c r="G46" i="1"/>
  <c r="F46" i="1" s="1"/>
  <c r="G45" i="1"/>
  <c r="F45" i="1"/>
  <c r="G44" i="1"/>
  <c r="F44" i="1" s="1"/>
  <c r="D44" i="1" s="1"/>
  <c r="D43" i="1"/>
  <c r="F43" i="1"/>
  <c r="G43" i="1"/>
  <c r="F42" i="1"/>
  <c r="D42" i="1" s="1"/>
  <c r="G41" i="1"/>
  <c r="F41" i="1" s="1"/>
  <c r="D41" i="1" s="1"/>
  <c r="F40" i="1"/>
  <c r="D40" i="1" s="1"/>
  <c r="F39" i="1"/>
  <c r="D39" i="1" s="1"/>
  <c r="G13" i="1"/>
  <c r="F13" i="1" s="1"/>
  <c r="D13" i="1" s="1"/>
  <c r="G30" i="1"/>
  <c r="F30" i="1" s="1"/>
  <c r="D30" i="1" s="1"/>
  <c r="G31" i="1"/>
  <c r="F31" i="1" s="1"/>
  <c r="D31" i="1" s="1"/>
  <c r="G27" i="1"/>
  <c r="F27" i="1" s="1"/>
  <c r="D27" i="1" s="1"/>
  <c r="F26" i="1"/>
  <c r="D26" i="1" s="1"/>
  <c r="G21" i="1"/>
  <c r="F21" i="1" s="1"/>
  <c r="D21" i="1" s="1"/>
  <c r="G20" i="1"/>
  <c r="F20" i="1" s="1"/>
  <c r="D20" i="1" s="1"/>
  <c r="F19" i="1"/>
  <c r="D19" i="1" s="1"/>
  <c r="F18" i="1"/>
  <c r="D18" i="1" s="1"/>
  <c r="G11" i="1" l="1"/>
  <c r="F11" i="1" s="1"/>
  <c r="D11" i="1" s="1"/>
  <c r="G10" i="1"/>
  <c r="F10" i="1" s="1"/>
  <c r="D10" i="1" s="1"/>
  <c r="G9" i="1"/>
  <c r="F9" i="1" s="1"/>
  <c r="D9" i="1" s="1"/>
  <c r="G5" i="1"/>
  <c r="F5" i="1" s="1"/>
  <c r="D5" i="1" s="1"/>
  <c r="G4" i="1"/>
  <c r="F3" i="1"/>
  <c r="D3" i="1" s="1"/>
  <c r="F12" i="1"/>
  <c r="D12" i="1" s="1"/>
  <c r="F4" i="1" l="1"/>
  <c r="D4" i="1" s="1"/>
  <c r="G72" i="1"/>
</calcChain>
</file>

<file path=xl/sharedStrings.xml><?xml version="1.0" encoding="utf-8"?>
<sst xmlns="http://schemas.openxmlformats.org/spreadsheetml/2006/main" count="184" uniqueCount="103">
  <si>
    <t>Item</t>
  </si>
  <si>
    <t>Description</t>
  </si>
  <si>
    <t>Price/Unit</t>
  </si>
  <si>
    <t>Units</t>
  </si>
  <si>
    <t>Total</t>
  </si>
  <si>
    <t>Total + VAT</t>
  </si>
  <si>
    <t>Company</t>
  </si>
  <si>
    <t>eBay</t>
  </si>
  <si>
    <t>Amazon</t>
  </si>
  <si>
    <t>Power Generation Stage</t>
  </si>
  <si>
    <t>Stepper Motor</t>
  </si>
  <si>
    <t>Nema 17 2 Phase 4-wire Stepper Motor 1.8 Degree for 3D Printer (42 x 42 x 34mm)</t>
  </si>
  <si>
    <t>JSP XPH-4 </t>
  </si>
  <si>
    <t>2.54mm JST-XHP 2 / 3 / 4 / 5 Pin housing and Male / Female Pin Head Connector Adapter Plug (600pcs)</t>
  </si>
  <si>
    <t>M2 M3 M4 Stainless Steel Hex Head Set Screw Bolts and Nuts (1080pcs)</t>
  </si>
  <si>
    <t>U channel</t>
  </si>
  <si>
    <t>Metals Warehouse</t>
  </si>
  <si>
    <t>Spur Gear</t>
  </si>
  <si>
    <t>Pinion Gear</t>
  </si>
  <si>
    <t>N/A</t>
  </si>
  <si>
    <t>Washer</t>
  </si>
  <si>
    <t>Full-wave rectifier</t>
  </si>
  <si>
    <t>Capacitor</t>
  </si>
  <si>
    <t>DC-DC converter</t>
  </si>
  <si>
    <t>A2 Stainless Steel M6 washer (10pcs)</t>
  </si>
  <si>
    <t>3D-printed Spur Gear (Cost based on Zortrax Suite)</t>
  </si>
  <si>
    <t>3D-printed Pinion Gear (Cost based on Zortrax Suite)</t>
  </si>
  <si>
    <t>Full Wave Bridge Rectifier 2W08M (2pcs)</t>
  </si>
  <si>
    <t>100uF 25v 105c Low ESR (10pcs)</t>
  </si>
  <si>
    <t>DC 6-24V 12V 24V to 5V 3A USB Step Down Converter</t>
  </si>
  <si>
    <t>MCU</t>
  </si>
  <si>
    <t>Current Sensor</t>
  </si>
  <si>
    <t>Resistor</t>
  </si>
  <si>
    <t>FireBeetle ESP32 IOT Microcontroller </t>
  </si>
  <si>
    <t>Pimoroni</t>
  </si>
  <si>
    <t>30A ACS712 Current Sensor Module</t>
  </si>
  <si>
    <t>Smart Lighting System Stage</t>
  </si>
  <si>
    <t>Data Logging Stage</t>
  </si>
  <si>
    <t>LED Matrix</t>
  </si>
  <si>
    <t>LDR</t>
  </si>
  <si>
    <t>Front Light</t>
  </si>
  <si>
    <t>Rear Light</t>
  </si>
  <si>
    <t>JSP XPH-3</t>
  </si>
  <si>
    <t>WS2812B Black LED, WS2811 IC Built-in, 5050 SMD, RGB, DC5V (100pcs)</t>
  </si>
  <si>
    <t>Carbon Film Resistor (1 KOhm, 1/4W, 0.25W) (10pcs)</t>
  </si>
  <si>
    <t>Carbon Film Resistor (120 Ohm, 1/4W, 0.25W) (10pcs)</t>
  </si>
  <si>
    <t>3D-printed Front Light Assembly (Cost based on Zortrax Suite)</t>
  </si>
  <si>
    <t>3D-printed Rear Light Assembly (Cost based on Zortrax Suite)</t>
  </si>
  <si>
    <t>M3 Grub Screw</t>
  </si>
  <si>
    <t>M3 A2 Steel Allen Grub Screw (M3x3mm) (4pcs)</t>
  </si>
  <si>
    <t>eBox Stage</t>
  </si>
  <si>
    <t>eBox</t>
  </si>
  <si>
    <t>Power Bank Housing</t>
  </si>
  <si>
    <t>Mounting Bracket</t>
  </si>
  <si>
    <t>Relay</t>
  </si>
  <si>
    <t>Diode</t>
  </si>
  <si>
    <t>USB cable</t>
  </si>
  <si>
    <t>Power Bank</t>
  </si>
  <si>
    <t>M3 screw</t>
  </si>
  <si>
    <t>Rubber Sheet</t>
  </si>
  <si>
    <t>M3 Insert</t>
  </si>
  <si>
    <t>Magnet Disc</t>
  </si>
  <si>
    <t>Rod Bar</t>
  </si>
  <si>
    <t>LED</t>
  </si>
  <si>
    <t>Switch</t>
  </si>
  <si>
    <t>Wiring Stage</t>
  </si>
  <si>
    <t>Heat Shrink</t>
  </si>
  <si>
    <t>Silicon Wire</t>
  </si>
  <si>
    <t>Cable ties</t>
  </si>
  <si>
    <t>3D-printed Power Bank Housing Assembly (Cost based on Zortrax Suite)</t>
  </si>
  <si>
    <t>3D-printed unting Bracket (Cost based on Zortrax Suite)</t>
  </si>
  <si>
    <t>Stripboard</t>
  </si>
  <si>
    <t>Vero PCB Prototyping Board, Strip Board  (95x127mm)</t>
  </si>
  <si>
    <t>5V Mini Songle Relay SPDT 5-Pins PCB</t>
  </si>
  <si>
    <t>1N4007 1000V 1A General Purpose Diodes (10pcs)</t>
  </si>
  <si>
    <t>USB 2.0  to MICRO USB Male / Male cable, 1m</t>
  </si>
  <si>
    <t>Ultra Slim Emergency Pocket Sized Battery Power Bank (2000mAh, 1A@5V)</t>
  </si>
  <si>
    <t>Single Solid Core (SSC) Wire</t>
  </si>
  <si>
    <t>GL5528 Light Dependent Resistor/Photoresistor (10pcs)</t>
  </si>
  <si>
    <t>Rubber Sheet (250 x 250 x 1.5mm)</t>
  </si>
  <si>
    <t>Neodynium Magnet Disc (25pcs)</t>
  </si>
  <si>
    <t>M3 Threaded Brass Insert for Plastic (M3 x 4.1mm) (5pcs)</t>
  </si>
  <si>
    <t>DIY Model Stainless Steel Round Rod Bar (2x200mm) (2pcs)</t>
  </si>
  <si>
    <t>LED's Pack in Blue, Green, Yellow and White (100pcs)</t>
  </si>
  <si>
    <t>Purple Single Solid Core 1.8A@300V, 22-23 AWG (0.6mm x 1m)</t>
  </si>
  <si>
    <t>Orange Single Solid Core 1.8A@300V, 22-23 AWG (0.6mm x 1m)</t>
  </si>
  <si>
    <t>Black Single Solid Core 1.8A@300V, 22-23 AWG (0.6mm x 1m)</t>
  </si>
  <si>
    <t>Red Single Solid Core 1.8A@300V, 22-23 AWG (0.6mm x 1m)</t>
  </si>
  <si>
    <t>Green Single Solid Core 1.8A@300V, 22-23 AWG (0.6mm x 1m)</t>
  </si>
  <si>
    <t>Yellow Single Solid Core 1.8A@300V, 22-23 AWG (0.6mm x 1m)</t>
  </si>
  <si>
    <t>Carbon Film Resistor (220 Ohm, 1/4W, 0.25W) (10pcs)</t>
  </si>
  <si>
    <t>Heavy Duty ON/OFF/ON  Toggle Switch DPDT + Water Cover</t>
  </si>
  <si>
    <t>Black Flexible Soft Silicone Wire Cable 22 AWG (5m)</t>
  </si>
  <si>
    <t>Red Flexible Soft Silicone Wire Cable 22 AWG (5m)</t>
  </si>
  <si>
    <t>Blue Flexible Soft Silicone Wire Cable 22 AWG (5m)</t>
  </si>
  <si>
    <t>Strong Nylon Plastic Cable Ties Zip, Tie Wraps Organizer (200mm x4.8mm) (100pcs)</t>
  </si>
  <si>
    <t>Releasable Cable Ties, Zip Wrap Straps (100mm x 3.6mm)(100pcs)</t>
  </si>
  <si>
    <t>Black Heat Shrink Tube 3:1 with glue (10mm x 1m)</t>
  </si>
  <si>
    <t>Black Heat Shrink Tube 3:1 with glue (5mm x 1m)</t>
  </si>
  <si>
    <t>Total:</t>
  </si>
  <si>
    <t>SSC Wire</t>
  </si>
  <si>
    <t>Aluminium 6000 U Channel (5m length,38.1x19.1x3.2mm) (20cm needed)</t>
  </si>
  <si>
    <t>3D-printed eBox Assembly(Cost based on Zortrax Suite)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</si>
</sst>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1" fillId="0" borderId="1" xfId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0" borderId="1" xfId="1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1" fillId="0" borderId="1" xfId="1" applyBorder="1"/>
    <xf numFmtId="0" fontId="0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5" fillId="3" borderId="0" xfId="0" applyNumberFormat="1" applyFont="1" applyFill="1" applyAlignment="1">
      <alignment horizontal="right"/>
    </xf>
    <xf numFmtId="164" fontId="5" fillId="3" borderId="0" xfId="0" applyNumberFormat="1" applyFont="1" applyFill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.uk/gp/product/B01DC0J3UM/ref=od_aui_detailpages00?ie=UTF8&amp;psc=1" TargetMode="External"/><Relationship Id="rId18" Type="http://schemas.openxmlformats.org/officeDocument/2006/relationships/hyperlink" Target="https://www.ebay.co.uk/itm/Vero-PCB-Prototyping-Stripboard-Strip-Board-2-54mm-Pitch/282567751352?hash=item41ca59b6b8:m:mNbUAHps1fCTYyiuD0JjrTg:rk:4:pf:0" TargetMode="External"/><Relationship Id="rId26" Type="http://schemas.openxmlformats.org/officeDocument/2006/relationships/hyperlink" Target="https://www.ebay.co.uk/itm/13m-1-0-6mm-Equipment-Wire-Kit-22-23-AWG-Single-Solid-Core-1-8A-WP-011118/232901568073?hash=item363a03e649:g:AQwAAOxy2CZTYUCo:rk:3:pf:0" TargetMode="External"/><Relationship Id="rId39" Type="http://schemas.openxmlformats.org/officeDocument/2006/relationships/hyperlink" Target="https://www.ebay.co.uk/itm/200mmStrong-Nylon-Plastic-Cable-Ties-Zip-Tie-Wraps-organizer-4-8mm-Black-100pcs/391121204862?ssPageName=STRK%3AMEBIDX%3AIT&amp;_trksid=p2057872.m2749.l2649" TargetMode="External"/><Relationship Id="rId21" Type="http://schemas.openxmlformats.org/officeDocument/2006/relationships/hyperlink" Target="https://www.amazon.co.uk/gp/product/B01KN1OV5K/ref=oh_aui_detailpage_o02_s00?ie=UTF8&amp;psc=1" TargetMode="External"/><Relationship Id="rId34" Type="http://schemas.openxmlformats.org/officeDocument/2006/relationships/hyperlink" Target="https://www.ebay.co.uk/itm/Carbon-Film-Resistors-1-4W-0-25W-Full-Range-of-Values-Various-Pack-Sizes/152059712084?hash=item2367771254:m:mmv0u0bUeNDzAHY6xUyeLew:rk:2:pf:0" TargetMode="External"/><Relationship Id="rId42" Type="http://schemas.openxmlformats.org/officeDocument/2006/relationships/hyperlink" Target="https://www.amazon.co.uk/gp/product/B06X3WJ894/ref=oh_aui_detailpage_o00_s00?ie=UTF8&amp;psc=1" TargetMode="External"/><Relationship Id="rId7" Type="http://schemas.openxmlformats.org/officeDocument/2006/relationships/hyperlink" Target="https://www.ebay.co.uk/itm/100uf-25v-105c-LOW-ESR-Size-11-2mmx6mm-Panasonic-EEUFM1E101-x10pcs/301203555992?_trkparms=aid%3D555017%26algo%3DPL.CASSINI%26ao%3D1%26asc%3D20151005190540%26meid%3D7b1ffa05285c4450aafbfe124992c2d8%26pid%3D100505%26rk%3D1%26rkt%253" TargetMode="External"/><Relationship Id="rId2" Type="http://schemas.openxmlformats.org/officeDocument/2006/relationships/hyperlink" Target="https://www.amazon.co.uk/gp/product/B01GZKFML0/ref=oh_aui_detailpage_o00_s00?ie=UTF8&amp;psc=1" TargetMode="External"/><Relationship Id="rId16" Type="http://schemas.openxmlformats.org/officeDocument/2006/relationships/hyperlink" Target="https://www.amazon.co.uk/gp/product/B01GZKFML0/ref=oh_aui_detailpage_o00_s00?ie=UTF8&amp;psc=1" TargetMode="External"/><Relationship Id="rId20" Type="http://schemas.openxmlformats.org/officeDocument/2006/relationships/hyperlink" Target="https://www.ebay.co.uk/itm/10-x-1N4007-1000v-1A-General-Purpose-Diodes-IN4007-1N4000-DO41-UK-Free-Postage/132541781407?hash=item1edc1b159f:rk:1:pf:0" TargetMode="External"/><Relationship Id="rId29" Type="http://schemas.openxmlformats.org/officeDocument/2006/relationships/hyperlink" Target="https://www.ebay.co.uk/itm/THREADED-BRASS-INSERTS-FOR-PLASTIC-SOLID-PRESS-FIT-METRIC-BARBED-M2-M3-M4-M5-M6/192514339545?ssPageName=STRK%3AMEBIDX%3AIT&amp;var=492602030975&amp;_trksid=p2057872.m2749.l2649" TargetMode="External"/><Relationship Id="rId41" Type="http://schemas.openxmlformats.org/officeDocument/2006/relationships/hyperlink" Target="https://www.amazon.co.uk/gp/product/B06WGQMB1Z/ref=oh_aui_detailpage_o00_s00?ie=UTF8&amp;psc=1" TargetMode="External"/><Relationship Id="rId1" Type="http://schemas.openxmlformats.org/officeDocument/2006/relationships/hyperlink" Target="https://www.amazon.co.uk/Phase-4-wire-Stepper-Degree-Printer/dp/B06ZY9G8KG/ref=sr_1_3?ie=UTF8&amp;qid=1539690297&amp;sr=8-3&amp;keywords=Nema+17+stepper+motor" TargetMode="External"/><Relationship Id="rId6" Type="http://schemas.openxmlformats.org/officeDocument/2006/relationships/hyperlink" Target="https://www.ebay.co.uk/itm/W02M-200V-1A-Full-Wave-Bridge-Rectifier-W02M/191971165883?hash=item2cb25f86bb:g:utwAAOxyhTFSQsXp:rk:2:pf:0" TargetMode="External"/><Relationship Id="rId11" Type="http://schemas.openxmlformats.org/officeDocument/2006/relationships/hyperlink" Target="https://www.ebay.co.uk/itm/Carbon-Film-Resistors-1-4W-0-25W-Full-Range-of-Values-Various-Pack-Sizes/152059712084?hash=item2367771254:m:mmv0u0bUeNDzAHY6xUyeLew:rk:2:pf:0" TargetMode="External"/><Relationship Id="rId24" Type="http://schemas.openxmlformats.org/officeDocument/2006/relationships/hyperlink" Target="https://www.ebay.co.uk/itm/13m-1-0-6mm-Equipment-Wire-Kit-22-23-AWG-Single-Solid-Core-1-8A-WP-011118/232901568073?hash=item363a03e649:g:AQwAAOxy2CZTYUCo:rk:3:pf:0" TargetMode="External"/><Relationship Id="rId32" Type="http://schemas.openxmlformats.org/officeDocument/2006/relationships/hyperlink" Target="https://www.amazon.co.uk/gp/product/B00O9Y1ENA/ref=oh_aui_detailpage_o08_s00?ie=UTF8&amp;psc=1" TargetMode="External"/><Relationship Id="rId37" Type="http://schemas.openxmlformats.org/officeDocument/2006/relationships/hyperlink" Target="https://www.ebay.co.uk/itm/Flexible-Soft-Silicone-Wire-Cable-10-12-14-16-18-20-22-24-26-28-30-AWG/322860010747?ssPageName=STRK%3AMEBIDX%3AIT&amp;var=511989178720&amp;_trksid=p2057872.m2749.l2649" TargetMode="External"/><Relationship Id="rId40" Type="http://schemas.openxmlformats.org/officeDocument/2006/relationships/hyperlink" Target="https://www.amazon.co.uk/gp/product/B01KK0CAMU/ref=oh_aui_detailpage_o00_s00?ie=UTF8&amp;psc=1" TargetMode="External"/><Relationship Id="rId5" Type="http://schemas.openxmlformats.org/officeDocument/2006/relationships/hyperlink" Target="https://www.ebay.co.uk/itm/FORM-C-WASHERS-A2-STAINLESS-STEEL-M4-M5-M6-M8-M10-M12-WIDER-LARGER-FLAT-WIDE-RIM/150939016233?hash=item2324aa9c29:m:m8nblipC68HwvEchmEfa5cA:rk:3:pf:0" TargetMode="External"/><Relationship Id="rId15" Type="http://schemas.openxmlformats.org/officeDocument/2006/relationships/hyperlink" Target="https://www.ebay.co.uk/itm/1080PC-Assortment-M2-M3-M4-Stainless-Steel-Hex-Head-Set-Screw-Bolts-and-Nuts-Kit/263923485964?_trkparms=aid%3D555017%26algo%3DPL.CASSINI%26ao%3D1%26asc%3D20151005190540%26meid%3D963062ce2a5846f7ab577a8e9106c961%26pid%3D100505%26" TargetMode="External"/><Relationship Id="rId23" Type="http://schemas.openxmlformats.org/officeDocument/2006/relationships/hyperlink" Target="https://www.ebay.co.uk/itm/13m-1-0-6mm-Equipment-Wire-Kit-22-23-AWG-Single-Solid-Core-1-8A-WP-011118/232901568073?hash=item363a03e649:g:AQwAAOxy2CZTYUCo:rk:3:pf:0" TargetMode="External"/><Relationship Id="rId28" Type="http://schemas.openxmlformats.org/officeDocument/2006/relationships/hyperlink" Target="https://www.ebay.co.uk/itm/1080PC-Assortment-M2-M3-M4-Stainless-Steel-Hex-Head-Set-Screw-Bolts-and-Nuts-Kit/263923485964?_trkparms=aid%3D555017%26algo%3DPL.CASSINI%26ao%3D1%26asc%3D20151005190540%26meid%3D963062ce2a5846f7ab577a8e9106c961%26pid%3D100505%26" TargetMode="External"/><Relationship Id="rId36" Type="http://schemas.openxmlformats.org/officeDocument/2006/relationships/hyperlink" Target="https://www.ebay.co.uk/itm/Flexible-Soft-Silicone-Wire-Cable-10-12-14-16-18-20-22-24-26-28-30-AWG/322860010747?ssPageName=STRK%3AMEBIDX%3AIT&amp;var=511989178720&amp;_trksid=p2057872.m2749.l2649" TargetMode="External"/><Relationship Id="rId10" Type="http://schemas.openxmlformats.org/officeDocument/2006/relationships/hyperlink" Target="https://www.ebay.co.uk/itm/5A-20A-30A-ACS712-Module-Measuring-Range-Current-Sensor-Hall-Board-Arduino-PI/262759555611?hash=item3d2db0a21b:m:mQgy4dqXbYoU9qKh5oKwqtQ:rk:2:pf:0" TargetMode="External"/><Relationship Id="rId19" Type="http://schemas.openxmlformats.org/officeDocument/2006/relationships/hyperlink" Target="https://www.ebay.co.uk/itm/5V-12V-24V-Mini-Songle-Relay-SPDT-5-Pins-PCB-1st-Class/281769556517?hash=item419ac63a25:m:mYqkpuYPqd7q-TzzkhQyJsw:rk:4:pf:0" TargetMode="External"/><Relationship Id="rId31" Type="http://schemas.openxmlformats.org/officeDocument/2006/relationships/hyperlink" Target="https://www.ebay.co.uk/itm/Neodymium-Magnets-Super-Strong-Rare-Earth-Magnets-Craft-Disc-N35-N52-3mm-20mm/253320715735?ssPageName=STRK%3AMEBIDX%3AIT&amp;var=552478105162&amp;_trksid=p2057872.m2749.l2649" TargetMode="External"/><Relationship Id="rId4" Type="http://schemas.openxmlformats.org/officeDocument/2006/relationships/hyperlink" Target="https://www.metalswarehouse.co.uk/product/aluminium-channel/?attribute_dimensions=1%2F2%22+(12.7mm)+x+1%2F2%22+(12.7mm)+and+1%2F8%22+(3.2mm)+thick&amp;attribute_pa_grade=6000-series&amp;gclid=EAIaIQobChMI57mG3faK3gIVAaqaCh3-lgAIEAkYASABEgJCWfD_BwE" TargetMode="External"/><Relationship Id="rId9" Type="http://schemas.openxmlformats.org/officeDocument/2006/relationships/hyperlink" Target="https://shop.pimoroni.com/products/firebeetle-esp32-iot-microcontroller-supports-wi-fi-bluetooth" TargetMode="External"/><Relationship Id="rId14" Type="http://schemas.openxmlformats.org/officeDocument/2006/relationships/hyperlink" Target="https://www.ebay.co.uk/itm/10x-LDR-5528-GL5528-Light-Dependent-Resistor-Photoresistor/132685567359?hash=item1ee4ad157f:g:YU4AAOxyni9TGKMZ:rk:2:pf:0" TargetMode="External"/><Relationship Id="rId22" Type="http://schemas.openxmlformats.org/officeDocument/2006/relationships/hyperlink" Target="https://www.ebay.co.uk/itm/13m-1-0-6mm-Equipment-Wire-Kit-22-23-AWG-Single-Solid-Core-1-8A-WP-011118/232901568073?hash=item363a03e649:g:AQwAAOxy2CZTYUCo:rk:3:pf:0" TargetMode="External"/><Relationship Id="rId27" Type="http://schemas.openxmlformats.org/officeDocument/2006/relationships/hyperlink" Target="https://www.ebay.co.uk/itm/13m-1-0-6mm-Equipment-Wire-Kit-22-23-AWG-Single-Solid-Core-1-8A-WP-011118/232901568073?hash=item363a03e649:g:AQwAAOxy2CZTYUCo:rk:3:pf:0" TargetMode="External"/><Relationship Id="rId30" Type="http://schemas.openxmlformats.org/officeDocument/2006/relationships/hyperlink" Target="https://www.ebay.co.uk/itm/RUBBER-SHEET-VARIOUS-SIZES-X-1MM-TO-25MM-THICKNESS-AVAILABLE/141120177410?ssPageName=STRK%3AMEBIDX%3AIT&amp;var=440211191155&amp;_trksid=p2057872.m2749.l2649" TargetMode="External"/><Relationship Id="rId35" Type="http://schemas.openxmlformats.org/officeDocument/2006/relationships/hyperlink" Target="https://www.ebay.co.uk/itm/Heavy-Duty-Toggle-Switch-Flick-ON-OFF-ON-Car-Dash-12V-DPDT-Missile-Water-Cover/371767136221?ssPageName=STRK%3AMEBIDX%3AIT&amp;var=640742031664&amp;_trksid=p2057872.m2749.l2649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www.ebay.co.uk/itm/DC-6-24V-12V-24V-to-5V-3A-Car-USB-Charger-Module-Buck-Step-Down-Converter-Phone/401265883616?hash=item5d6d4f79e0:g:OjoAAOSwQctbMTOy:rk:26:pf:0" TargetMode="External"/><Relationship Id="rId3" Type="http://schemas.openxmlformats.org/officeDocument/2006/relationships/hyperlink" Target="https://www.ebay.co.uk/itm/1080PC-Assortment-M2-M3-M4-Stainless-Steel-Hex-Head-Set-Screw-Bolts-and-Nuts-Kit/263923485964?_trkparms=aid%3D555017%26algo%3DPL.CASSINI%26ao%3D1%26asc%3D20151005190540%26meid%3D963062ce2a5846f7ab577a8e9106c961%26pid%3D100505%26" TargetMode="External"/><Relationship Id="rId12" Type="http://schemas.openxmlformats.org/officeDocument/2006/relationships/hyperlink" Target="https://www.ebay.co.uk/itm/Carbon-Film-Resistors-1-4W-0-25W-Full-Range-of-Values-Various-Pack-Sizes/152059712084?hash=item2367771254:m:mmv0u0bUeNDzAHY6xUyeLew:rk:2:pf:0" TargetMode="External"/><Relationship Id="rId17" Type="http://schemas.openxmlformats.org/officeDocument/2006/relationships/hyperlink" Target="https://www.ebay.co.uk/itm/360511046069" TargetMode="External"/><Relationship Id="rId25" Type="http://schemas.openxmlformats.org/officeDocument/2006/relationships/hyperlink" Target="https://www.ebay.co.uk/itm/13m-1-0-6mm-Equipment-Wire-Kit-22-23-AWG-Single-Solid-Core-1-8A-WP-011118/232901568073?hash=item363a03e649:g:AQwAAOxy2CZTYUCo:rk:3:pf:0" TargetMode="External"/><Relationship Id="rId33" Type="http://schemas.openxmlformats.org/officeDocument/2006/relationships/hyperlink" Target="https://www.ebay.co.uk/itm/5mm-LEDS-Pack-OF-100-20x-Each-of-Red-Blue-Green-Yellow-White-UK-Seller/182307853772?hash=item2a726515cc:m:mm74fOXaQFViz_rNFr2Pq2A:rk:2:pf:0&amp;var=484854156310" TargetMode="External"/><Relationship Id="rId38" Type="http://schemas.openxmlformats.org/officeDocument/2006/relationships/hyperlink" Target="https://www.ebay.co.uk/itm/Flexible-Soft-Silicone-Wire-Cable-10-12-14-16-18-20-22-24-26-28-30-AWG/322860010747?ssPageName=STRK%3AMEBIDX%3AIT&amp;var=511989178720&amp;_trksid=p2057872.m2749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tabSelected="1" zoomScale="113" workbookViewId="0">
      <selection activeCell="H44" sqref="H44"/>
    </sheetView>
  </sheetViews>
  <sheetFormatPr baseColWidth="10" defaultColWidth="8.83203125" defaultRowHeight="15" x14ac:dyDescent="0.2"/>
  <cols>
    <col min="1" max="1" width="22" bestFit="1" customWidth="1"/>
    <col min="2" max="2" width="76.5" customWidth="1"/>
    <col min="3" max="3" width="17.83203125" bestFit="1" customWidth="1"/>
    <col min="4" max="4" width="10.83203125" bestFit="1" customWidth="1"/>
    <col min="7" max="7" width="10.83203125" bestFit="1" customWidth="1"/>
  </cols>
  <sheetData>
    <row r="1" spans="1:7" ht="19" x14ac:dyDescent="0.2">
      <c r="A1" s="37" t="s">
        <v>9</v>
      </c>
      <c r="B1" s="37"/>
      <c r="C1" s="37"/>
      <c r="D1" s="37"/>
      <c r="E1" s="37"/>
      <c r="F1" s="37"/>
      <c r="G1" s="37"/>
    </row>
    <row r="2" spans="1:7" x14ac:dyDescent="0.2">
      <c r="A2" s="16" t="s">
        <v>0</v>
      </c>
      <c r="B2" s="16" t="s">
        <v>1</v>
      </c>
      <c r="C2" s="16" t="s">
        <v>6</v>
      </c>
      <c r="D2" s="16" t="s">
        <v>2</v>
      </c>
      <c r="E2" s="16" t="s">
        <v>3</v>
      </c>
      <c r="F2" s="16" t="s">
        <v>4</v>
      </c>
      <c r="G2" s="16" t="s">
        <v>5</v>
      </c>
    </row>
    <row r="3" spans="1:7" x14ac:dyDescent="0.2">
      <c r="A3" s="17" t="s">
        <v>10</v>
      </c>
      <c r="B3" s="18" t="s">
        <v>11</v>
      </c>
      <c r="C3" s="19" t="s">
        <v>8</v>
      </c>
      <c r="D3" s="20">
        <f>F3/E3</f>
        <v>9.1583333333333332</v>
      </c>
      <c r="E3" s="19">
        <v>1</v>
      </c>
      <c r="F3" s="21">
        <f t="shared" ref="F3:F13" si="0">G3/1.2</f>
        <v>9.1583333333333332</v>
      </c>
      <c r="G3" s="20">
        <v>10.99</v>
      </c>
    </row>
    <row r="4" spans="1:7" x14ac:dyDescent="0.2">
      <c r="A4" s="17" t="s">
        <v>12</v>
      </c>
      <c r="B4" s="18" t="s">
        <v>13</v>
      </c>
      <c r="C4" s="19" t="s">
        <v>8</v>
      </c>
      <c r="D4" s="20">
        <f>F4/E4</f>
        <v>2.0819444444444446E-2</v>
      </c>
      <c r="E4" s="19">
        <v>6</v>
      </c>
      <c r="F4" s="21">
        <f t="shared" si="0"/>
        <v>0.12491666666666668</v>
      </c>
      <c r="G4" s="20">
        <f>(14.99/600)*E4</f>
        <v>0.14990000000000001</v>
      </c>
    </row>
    <row r="5" spans="1:7" x14ac:dyDescent="0.2">
      <c r="A5" s="17" t="s">
        <v>58</v>
      </c>
      <c r="B5" s="18" t="s">
        <v>14</v>
      </c>
      <c r="C5" s="19" t="s">
        <v>7</v>
      </c>
      <c r="D5" s="20">
        <f>F5/E5</f>
        <v>9.8688271604938267E-3</v>
      </c>
      <c r="E5" s="19">
        <v>4</v>
      </c>
      <c r="F5" s="21">
        <f t="shared" si="0"/>
        <v>3.9475308641975307E-2</v>
      </c>
      <c r="G5" s="20">
        <f>(12.79/1080)*E5</f>
        <v>4.7370370370370368E-2</v>
      </c>
    </row>
    <row r="6" spans="1:7" x14ac:dyDescent="0.2">
      <c r="A6" s="17" t="s">
        <v>15</v>
      </c>
      <c r="B6" s="18" t="s">
        <v>101</v>
      </c>
      <c r="C6" s="19" t="s">
        <v>16</v>
      </c>
      <c r="D6" s="36">
        <v>0.9</v>
      </c>
      <c r="E6" s="19">
        <v>1</v>
      </c>
      <c r="F6" s="21">
        <f t="shared" si="0"/>
        <v>0.75</v>
      </c>
      <c r="G6" s="20">
        <f>(22.5/5)*0.2</f>
        <v>0.9</v>
      </c>
    </row>
    <row r="7" spans="1:7" x14ac:dyDescent="0.2">
      <c r="A7" s="17" t="s">
        <v>17</v>
      </c>
      <c r="B7" s="17" t="s">
        <v>25</v>
      </c>
      <c r="C7" s="19" t="s">
        <v>19</v>
      </c>
      <c r="D7" s="19">
        <v>0.66</v>
      </c>
      <c r="E7" s="19">
        <v>1</v>
      </c>
      <c r="F7" s="21">
        <f>D7*E7</f>
        <v>0.66</v>
      </c>
      <c r="G7" s="20">
        <f>F7</f>
        <v>0.66</v>
      </c>
    </row>
    <row r="8" spans="1:7" x14ac:dyDescent="0.2">
      <c r="A8" s="17" t="s">
        <v>18</v>
      </c>
      <c r="B8" s="17" t="s">
        <v>26</v>
      </c>
      <c r="C8" s="19" t="s">
        <v>19</v>
      </c>
      <c r="D8" s="19">
        <v>0.09</v>
      </c>
      <c r="E8" s="19">
        <v>1</v>
      </c>
      <c r="F8" s="21">
        <f>D8*E8</f>
        <v>0.09</v>
      </c>
      <c r="G8" s="20">
        <f>F8</f>
        <v>0.09</v>
      </c>
    </row>
    <row r="9" spans="1:7" x14ac:dyDescent="0.2">
      <c r="A9" s="17" t="s">
        <v>20</v>
      </c>
      <c r="B9" s="18" t="s">
        <v>24</v>
      </c>
      <c r="C9" s="19" t="s">
        <v>7</v>
      </c>
      <c r="D9" s="20">
        <f>F9/E9</f>
        <v>0.1125</v>
      </c>
      <c r="E9" s="19">
        <v>6</v>
      </c>
      <c r="F9" s="21">
        <f t="shared" si="0"/>
        <v>0.67500000000000004</v>
      </c>
      <c r="G9" s="20">
        <f>(1.35/10)*E9</f>
        <v>0.81</v>
      </c>
    </row>
    <row r="10" spans="1:7" x14ac:dyDescent="0.2">
      <c r="A10" s="17" t="s">
        <v>21</v>
      </c>
      <c r="B10" s="18" t="s">
        <v>27</v>
      </c>
      <c r="C10" s="19" t="s">
        <v>7</v>
      </c>
      <c r="D10" s="20">
        <f>F10/E10</f>
        <v>1.6458333333333335</v>
      </c>
      <c r="E10" s="19">
        <v>2</v>
      </c>
      <c r="F10" s="21">
        <f t="shared" si="0"/>
        <v>3.291666666666667</v>
      </c>
      <c r="G10" s="20">
        <f>((2.5+1.45)/2)*E10</f>
        <v>3.95</v>
      </c>
    </row>
    <row r="11" spans="1:7" x14ac:dyDescent="0.2">
      <c r="A11" s="17" t="s">
        <v>22</v>
      </c>
      <c r="B11" s="18" t="s">
        <v>28</v>
      </c>
      <c r="C11" s="19" t="s">
        <v>7</v>
      </c>
      <c r="D11" s="20">
        <f>F11/E11</f>
        <v>0.20333333333333334</v>
      </c>
      <c r="E11" s="19">
        <v>1</v>
      </c>
      <c r="F11" s="21">
        <f t="shared" si="0"/>
        <v>0.20333333333333334</v>
      </c>
      <c r="G11" s="20">
        <f>((1.45+0.99)/10)*E11</f>
        <v>0.24399999999999999</v>
      </c>
    </row>
    <row r="12" spans="1:7" x14ac:dyDescent="0.2">
      <c r="A12" s="22" t="s">
        <v>23</v>
      </c>
      <c r="B12" s="23" t="s">
        <v>29</v>
      </c>
      <c r="C12" s="19" t="s">
        <v>7</v>
      </c>
      <c r="D12" s="20">
        <f>F12/E12</f>
        <v>2.9083333333333337</v>
      </c>
      <c r="E12" s="19">
        <v>1</v>
      </c>
      <c r="F12" s="21">
        <f t="shared" si="0"/>
        <v>2.9083333333333337</v>
      </c>
      <c r="G12" s="20">
        <v>3.49</v>
      </c>
    </row>
    <row r="13" spans="1:7" x14ac:dyDescent="0.2">
      <c r="A13" s="22" t="s">
        <v>48</v>
      </c>
      <c r="B13" s="23" t="s">
        <v>49</v>
      </c>
      <c r="C13" s="19" t="s">
        <v>7</v>
      </c>
      <c r="D13" s="20">
        <f>F13/E13</f>
        <v>0.20625000000000002</v>
      </c>
      <c r="E13" s="19">
        <v>1</v>
      </c>
      <c r="F13" s="21">
        <f t="shared" si="0"/>
        <v>0.20625000000000002</v>
      </c>
      <c r="G13" s="20">
        <f>((0.99)/4)*E13</f>
        <v>0.2475</v>
      </c>
    </row>
    <row r="14" spans="1:7" x14ac:dyDescent="0.2">
      <c r="A14" s="8"/>
      <c r="B14" s="13"/>
      <c r="C14" s="5"/>
      <c r="D14" s="6"/>
      <c r="E14" s="5"/>
      <c r="F14" s="3"/>
      <c r="G14" s="6"/>
    </row>
    <row r="15" spans="1:7" x14ac:dyDescent="0.2">
      <c r="A15" s="8"/>
      <c r="B15" s="13"/>
      <c r="C15" s="5"/>
      <c r="D15" s="6"/>
      <c r="E15" s="5"/>
      <c r="F15" s="3"/>
      <c r="G15" s="6"/>
    </row>
    <row r="16" spans="1:7" ht="19" x14ac:dyDescent="0.25">
      <c r="A16" s="38" t="s">
        <v>37</v>
      </c>
      <c r="B16" s="38"/>
      <c r="C16" s="38"/>
      <c r="D16" s="38"/>
      <c r="E16" s="38"/>
      <c r="F16" s="38"/>
      <c r="G16" s="38"/>
    </row>
    <row r="17" spans="1:7" x14ac:dyDescent="0.2">
      <c r="A17" s="16" t="s">
        <v>0</v>
      </c>
      <c r="B17" s="16" t="s">
        <v>1</v>
      </c>
      <c r="C17" s="16" t="s">
        <v>6</v>
      </c>
      <c r="D17" s="16" t="s">
        <v>2</v>
      </c>
      <c r="E17" s="16" t="s">
        <v>3</v>
      </c>
      <c r="F17" s="16" t="s">
        <v>4</v>
      </c>
      <c r="G17" s="16" t="s">
        <v>5</v>
      </c>
    </row>
    <row r="18" spans="1:7" x14ac:dyDescent="0.2">
      <c r="A18" s="17" t="s">
        <v>30</v>
      </c>
      <c r="B18" s="23" t="s">
        <v>33</v>
      </c>
      <c r="C18" s="19" t="s">
        <v>34</v>
      </c>
      <c r="D18" s="24">
        <f>F18/E18</f>
        <v>15.833333333333334</v>
      </c>
      <c r="E18" s="19">
        <v>1</v>
      </c>
      <c r="F18" s="24">
        <f>G18/1.2</f>
        <v>15.833333333333334</v>
      </c>
      <c r="G18" s="24">
        <v>19</v>
      </c>
    </row>
    <row r="19" spans="1:7" x14ac:dyDescent="0.2">
      <c r="A19" s="17" t="s">
        <v>31</v>
      </c>
      <c r="B19" s="23" t="s">
        <v>35</v>
      </c>
      <c r="C19" s="19" t="s">
        <v>7</v>
      </c>
      <c r="D19" s="24">
        <f>F19/E19</f>
        <v>2.666666666666667</v>
      </c>
      <c r="E19" s="25">
        <v>1</v>
      </c>
      <c r="F19" s="24">
        <f>G19/1.2</f>
        <v>2.666666666666667</v>
      </c>
      <c r="G19" s="24">
        <v>3.2</v>
      </c>
    </row>
    <row r="20" spans="1:7" x14ac:dyDescent="0.2">
      <c r="A20" s="17" t="s">
        <v>32</v>
      </c>
      <c r="B20" s="23" t="s">
        <v>44</v>
      </c>
      <c r="C20" s="19" t="s">
        <v>7</v>
      </c>
      <c r="D20" s="24">
        <f>F20/E20</f>
        <v>4.1250000000000002E-2</v>
      </c>
      <c r="E20" s="25">
        <v>1</v>
      </c>
      <c r="F20" s="24">
        <f>G20/1.2</f>
        <v>4.1250000000000002E-2</v>
      </c>
      <c r="G20" s="24">
        <f>((0.99)/20)*E20</f>
        <v>4.9500000000000002E-2</v>
      </c>
    </row>
    <row r="21" spans="1:7" x14ac:dyDescent="0.2">
      <c r="A21" s="17" t="s">
        <v>32</v>
      </c>
      <c r="B21" s="23" t="s">
        <v>45</v>
      </c>
      <c r="C21" s="19" t="s">
        <v>7</v>
      </c>
      <c r="D21" s="24">
        <f>F21/E21</f>
        <v>4.1250000000000002E-2</v>
      </c>
      <c r="E21" s="25">
        <v>1</v>
      </c>
      <c r="F21" s="24">
        <f>G21/1.2</f>
        <v>4.1250000000000002E-2</v>
      </c>
      <c r="G21" s="24">
        <f>((0.99)/20)*E21</f>
        <v>4.9500000000000002E-2</v>
      </c>
    </row>
    <row r="22" spans="1:7" x14ac:dyDescent="0.2">
      <c r="A22" s="7"/>
      <c r="B22" s="13"/>
      <c r="C22" s="5"/>
      <c r="D22" s="10"/>
      <c r="E22" s="11"/>
      <c r="F22" s="10"/>
      <c r="G22" s="10"/>
    </row>
    <row r="23" spans="1:7" x14ac:dyDescent="0.2">
      <c r="A23" s="7"/>
      <c r="B23" s="13"/>
      <c r="C23" s="5"/>
      <c r="D23" s="10"/>
      <c r="E23" s="11"/>
      <c r="F23" s="10"/>
      <c r="G23" s="10"/>
    </row>
    <row r="24" spans="1:7" ht="19" x14ac:dyDescent="0.25">
      <c r="A24" s="38" t="s">
        <v>36</v>
      </c>
      <c r="B24" s="38"/>
      <c r="C24" s="38"/>
      <c r="D24" s="38"/>
      <c r="E24" s="38"/>
      <c r="F24" s="38"/>
      <c r="G24" s="38"/>
    </row>
    <row r="25" spans="1:7" x14ac:dyDescent="0.2">
      <c r="A25" s="26"/>
      <c r="B25" s="26"/>
      <c r="C25" s="26"/>
      <c r="D25" s="26"/>
      <c r="E25" s="26"/>
      <c r="F25" s="26"/>
      <c r="G25" s="26"/>
    </row>
    <row r="26" spans="1:7" x14ac:dyDescent="0.2">
      <c r="A26" s="17" t="s">
        <v>38</v>
      </c>
      <c r="B26" s="23" t="s">
        <v>43</v>
      </c>
      <c r="C26" s="19" t="s">
        <v>8</v>
      </c>
      <c r="D26" s="24">
        <f>F26/E26</f>
        <v>15.566666666666666</v>
      </c>
      <c r="E26" s="25">
        <v>1</v>
      </c>
      <c r="F26" s="24">
        <f>G26/1.2</f>
        <v>15.566666666666666</v>
      </c>
      <c r="G26" s="24">
        <v>18.68</v>
      </c>
    </row>
    <row r="27" spans="1:7" x14ac:dyDescent="0.2">
      <c r="A27" s="17" t="s">
        <v>39</v>
      </c>
      <c r="B27" s="23" t="s">
        <v>78</v>
      </c>
      <c r="C27" s="19" t="s">
        <v>7</v>
      </c>
      <c r="D27" s="24">
        <f>F27/E27</f>
        <v>8.2500000000000018E-2</v>
      </c>
      <c r="E27" s="25">
        <v>3</v>
      </c>
      <c r="F27" s="24">
        <f>G27/1.2</f>
        <v>0.24750000000000005</v>
      </c>
      <c r="G27" s="24">
        <f>((0.99)/10)*E27</f>
        <v>0.29700000000000004</v>
      </c>
    </row>
    <row r="28" spans="1:7" x14ac:dyDescent="0.2">
      <c r="A28" s="17" t="s">
        <v>40</v>
      </c>
      <c r="B28" s="17" t="s">
        <v>46</v>
      </c>
      <c r="C28" s="19" t="s">
        <v>19</v>
      </c>
      <c r="D28" s="21">
        <v>2.94</v>
      </c>
      <c r="E28" s="27">
        <v>1</v>
      </c>
      <c r="F28" s="21">
        <f>D28*E28</f>
        <v>2.94</v>
      </c>
      <c r="G28" s="21">
        <f>F28</f>
        <v>2.94</v>
      </c>
    </row>
    <row r="29" spans="1:7" x14ac:dyDescent="0.2">
      <c r="A29" s="17" t="s">
        <v>41</v>
      </c>
      <c r="B29" s="17" t="s">
        <v>47</v>
      </c>
      <c r="C29" s="19" t="s">
        <v>19</v>
      </c>
      <c r="D29" s="21">
        <v>1.28</v>
      </c>
      <c r="E29" s="27">
        <v>1</v>
      </c>
      <c r="F29" s="21">
        <f>D29*E29</f>
        <v>1.28</v>
      </c>
      <c r="G29" s="21">
        <f>F29</f>
        <v>1.28</v>
      </c>
    </row>
    <row r="30" spans="1:7" x14ac:dyDescent="0.2">
      <c r="A30" s="17" t="s">
        <v>58</v>
      </c>
      <c r="B30" s="18" t="s">
        <v>14</v>
      </c>
      <c r="C30" s="19" t="s">
        <v>7</v>
      </c>
      <c r="D30" s="24">
        <f>F30/E30</f>
        <v>9.8688271604938267E-3</v>
      </c>
      <c r="E30" s="27">
        <v>10</v>
      </c>
      <c r="F30" s="24">
        <f>G30/1.2</f>
        <v>9.8688271604938274E-2</v>
      </c>
      <c r="G30" s="20">
        <f>(12.79/1080)*E30</f>
        <v>0.11842592592592592</v>
      </c>
    </row>
    <row r="31" spans="1:7" x14ac:dyDescent="0.2">
      <c r="A31" s="17" t="s">
        <v>42</v>
      </c>
      <c r="B31" s="18" t="s">
        <v>13</v>
      </c>
      <c r="C31" s="19" t="s">
        <v>8</v>
      </c>
      <c r="D31" s="24">
        <f>F31/E31</f>
        <v>2.0819444444444443E-2</v>
      </c>
      <c r="E31" s="27">
        <v>15</v>
      </c>
      <c r="F31" s="24">
        <f>G31/1.2</f>
        <v>0.31229166666666663</v>
      </c>
      <c r="G31" s="21">
        <f>(14.99/600)*E31</f>
        <v>0.37474999999999997</v>
      </c>
    </row>
    <row r="32" spans="1:7" x14ac:dyDescent="0.2">
      <c r="A32" s="7"/>
      <c r="B32" s="12"/>
      <c r="C32" s="5"/>
      <c r="D32" s="10"/>
      <c r="E32" s="4"/>
      <c r="F32" s="10"/>
      <c r="G32" s="3"/>
    </row>
    <row r="33" spans="1:7" x14ac:dyDescent="0.2">
      <c r="A33" s="7"/>
      <c r="B33" s="12"/>
      <c r="C33" s="5"/>
      <c r="D33" s="10"/>
      <c r="E33" s="4"/>
      <c r="F33" s="10"/>
      <c r="G33" s="3"/>
    </row>
    <row r="34" spans="1:7" ht="19" x14ac:dyDescent="0.25">
      <c r="A34" s="38" t="s">
        <v>50</v>
      </c>
      <c r="B34" s="38"/>
      <c r="C34" s="38"/>
      <c r="D34" s="38"/>
      <c r="E34" s="38"/>
      <c r="F34" s="38"/>
      <c r="G34" s="38"/>
    </row>
    <row r="35" spans="1:7" x14ac:dyDescent="0.2">
      <c r="A35" s="16" t="s">
        <v>0</v>
      </c>
      <c r="B35" s="16" t="s">
        <v>1</v>
      </c>
      <c r="C35" s="16" t="s">
        <v>6</v>
      </c>
      <c r="D35" s="16" t="s">
        <v>2</v>
      </c>
      <c r="E35" s="16" t="s">
        <v>3</v>
      </c>
      <c r="F35" s="16" t="s">
        <v>4</v>
      </c>
      <c r="G35" s="16" t="s">
        <v>5</v>
      </c>
    </row>
    <row r="36" spans="1:7" x14ac:dyDescent="0.2">
      <c r="A36" s="28" t="s">
        <v>51</v>
      </c>
      <c r="B36" s="17" t="s">
        <v>102</v>
      </c>
      <c r="C36" s="29" t="s">
        <v>19</v>
      </c>
      <c r="D36" s="21">
        <v>3.5</v>
      </c>
      <c r="E36" s="27">
        <v>1</v>
      </c>
      <c r="F36" s="21">
        <f>D36*E36</f>
        <v>3.5</v>
      </c>
      <c r="G36" s="21">
        <f>F36</f>
        <v>3.5</v>
      </c>
    </row>
    <row r="37" spans="1:7" x14ac:dyDescent="0.2">
      <c r="A37" s="28" t="s">
        <v>52</v>
      </c>
      <c r="B37" s="30" t="s">
        <v>69</v>
      </c>
      <c r="C37" s="29" t="s">
        <v>19</v>
      </c>
      <c r="D37" s="21">
        <v>2.0099999999999998</v>
      </c>
      <c r="E37" s="27">
        <v>2</v>
      </c>
      <c r="F37" s="21">
        <f t="shared" ref="F37:F38" si="1">D37*E37</f>
        <v>4.0199999999999996</v>
      </c>
      <c r="G37" s="21">
        <f t="shared" ref="G37:G38" si="2">F37</f>
        <v>4.0199999999999996</v>
      </c>
    </row>
    <row r="38" spans="1:7" x14ac:dyDescent="0.2">
      <c r="A38" s="28" t="s">
        <v>53</v>
      </c>
      <c r="B38" s="30" t="s">
        <v>70</v>
      </c>
      <c r="C38" s="29" t="s">
        <v>19</v>
      </c>
      <c r="D38" s="21">
        <v>2.38</v>
      </c>
      <c r="E38" s="27">
        <v>1</v>
      </c>
      <c r="F38" s="21">
        <f t="shared" si="1"/>
        <v>2.38</v>
      </c>
      <c r="G38" s="21">
        <f t="shared" si="2"/>
        <v>2.38</v>
      </c>
    </row>
    <row r="39" spans="1:7" x14ac:dyDescent="0.2">
      <c r="A39" s="28" t="s">
        <v>71</v>
      </c>
      <c r="B39" s="31" t="s">
        <v>72</v>
      </c>
      <c r="C39" s="29" t="s">
        <v>7</v>
      </c>
      <c r="D39" s="24">
        <f t="shared" ref="D39:D57" si="3">F39/E39</f>
        <v>1.9916666666666669</v>
      </c>
      <c r="E39" s="27">
        <v>1</v>
      </c>
      <c r="F39" s="24">
        <f t="shared" ref="F39:F57" si="4">G39/1.2</f>
        <v>1.9916666666666669</v>
      </c>
      <c r="G39" s="21">
        <v>2.39</v>
      </c>
    </row>
    <row r="40" spans="1:7" x14ac:dyDescent="0.2">
      <c r="A40" s="28" t="s">
        <v>54</v>
      </c>
      <c r="B40" s="31" t="s">
        <v>73</v>
      </c>
      <c r="C40" s="32" t="s">
        <v>7</v>
      </c>
      <c r="D40" s="24">
        <f t="shared" si="3"/>
        <v>1.2416666666666667</v>
      </c>
      <c r="E40" s="27">
        <v>1</v>
      </c>
      <c r="F40" s="24">
        <f t="shared" si="4"/>
        <v>1.2416666666666667</v>
      </c>
      <c r="G40" s="21">
        <v>1.49</v>
      </c>
    </row>
    <row r="41" spans="1:7" x14ac:dyDescent="0.2">
      <c r="A41" s="28" t="s">
        <v>55</v>
      </c>
      <c r="B41" s="31" t="s">
        <v>74</v>
      </c>
      <c r="C41" s="32" t="s">
        <v>7</v>
      </c>
      <c r="D41" s="24">
        <f t="shared" si="3"/>
        <v>8.2500000000000004E-2</v>
      </c>
      <c r="E41" s="27">
        <v>2</v>
      </c>
      <c r="F41" s="24">
        <f t="shared" si="4"/>
        <v>0.16500000000000001</v>
      </c>
      <c r="G41" s="24">
        <f>((0.99)/10)*E41</f>
        <v>0.19800000000000001</v>
      </c>
    </row>
    <row r="42" spans="1:7" x14ac:dyDescent="0.2">
      <c r="A42" s="28" t="s">
        <v>56</v>
      </c>
      <c r="B42" s="31" t="s">
        <v>75</v>
      </c>
      <c r="C42" s="33" t="s">
        <v>7</v>
      </c>
      <c r="D42" s="24">
        <f t="shared" si="3"/>
        <v>0.82500000000000007</v>
      </c>
      <c r="E42" s="27">
        <v>2</v>
      </c>
      <c r="F42" s="24">
        <f t="shared" si="4"/>
        <v>1.6500000000000001</v>
      </c>
      <c r="G42" s="21">
        <v>1.98</v>
      </c>
    </row>
    <row r="43" spans="1:7" x14ac:dyDescent="0.2">
      <c r="A43" s="28" t="s">
        <v>57</v>
      </c>
      <c r="B43" s="31" t="s">
        <v>76</v>
      </c>
      <c r="C43" s="33" t="s">
        <v>8</v>
      </c>
      <c r="D43" s="24">
        <f t="shared" si="3"/>
        <v>8.3250000000000011</v>
      </c>
      <c r="E43" s="27">
        <v>2</v>
      </c>
      <c r="F43" s="24">
        <f t="shared" si="4"/>
        <v>16.650000000000002</v>
      </c>
      <c r="G43" s="21">
        <f>9.99*2</f>
        <v>19.98</v>
      </c>
    </row>
    <row r="44" spans="1:7" x14ac:dyDescent="0.2">
      <c r="A44" s="28" t="s">
        <v>77</v>
      </c>
      <c r="B44" s="31" t="s">
        <v>86</v>
      </c>
      <c r="C44" s="33" t="s">
        <v>7</v>
      </c>
      <c r="D44" s="24">
        <f t="shared" si="3"/>
        <v>0.21858974358974359</v>
      </c>
      <c r="E44" s="27">
        <v>1</v>
      </c>
      <c r="F44" s="24">
        <f t="shared" si="4"/>
        <v>0.21858974358974359</v>
      </c>
      <c r="G44" s="24">
        <f t="shared" ref="G44:G49" si="5">((2.46+0.95)/13)*E44</f>
        <v>0.2623076923076923</v>
      </c>
    </row>
    <row r="45" spans="1:7" x14ac:dyDescent="0.2">
      <c r="A45" s="28" t="s">
        <v>100</v>
      </c>
      <c r="B45" s="31" t="s">
        <v>87</v>
      </c>
      <c r="C45" s="33" t="s">
        <v>7</v>
      </c>
      <c r="D45" s="24">
        <f t="shared" si="3"/>
        <v>0.21858974358974359</v>
      </c>
      <c r="E45" s="27">
        <v>1</v>
      </c>
      <c r="F45" s="24">
        <f t="shared" si="4"/>
        <v>0.21858974358974359</v>
      </c>
      <c r="G45" s="24">
        <f t="shared" si="5"/>
        <v>0.2623076923076923</v>
      </c>
    </row>
    <row r="46" spans="1:7" x14ac:dyDescent="0.2">
      <c r="A46" s="28" t="s">
        <v>100</v>
      </c>
      <c r="B46" s="31" t="s">
        <v>88</v>
      </c>
      <c r="C46" s="33" t="s">
        <v>7</v>
      </c>
      <c r="D46" s="24">
        <f t="shared" si="3"/>
        <v>0.21858974358974359</v>
      </c>
      <c r="E46" s="27">
        <v>1</v>
      </c>
      <c r="F46" s="24">
        <f t="shared" si="4"/>
        <v>0.21858974358974359</v>
      </c>
      <c r="G46" s="24">
        <f t="shared" si="5"/>
        <v>0.2623076923076923</v>
      </c>
    </row>
    <row r="47" spans="1:7" x14ac:dyDescent="0.2">
      <c r="A47" s="28" t="s">
        <v>100</v>
      </c>
      <c r="B47" s="31" t="s">
        <v>89</v>
      </c>
      <c r="C47" s="33" t="s">
        <v>7</v>
      </c>
      <c r="D47" s="24">
        <f t="shared" si="3"/>
        <v>0.21858974358974359</v>
      </c>
      <c r="E47" s="27">
        <v>1</v>
      </c>
      <c r="F47" s="24">
        <f t="shared" si="4"/>
        <v>0.21858974358974359</v>
      </c>
      <c r="G47" s="24">
        <f t="shared" si="5"/>
        <v>0.2623076923076923</v>
      </c>
    </row>
    <row r="48" spans="1:7" x14ac:dyDescent="0.2">
      <c r="A48" s="28" t="s">
        <v>100</v>
      </c>
      <c r="B48" s="31" t="s">
        <v>85</v>
      </c>
      <c r="C48" s="33" t="s">
        <v>7</v>
      </c>
      <c r="D48" s="24">
        <f t="shared" si="3"/>
        <v>0.21858974358974359</v>
      </c>
      <c r="E48" s="27">
        <v>1</v>
      </c>
      <c r="F48" s="24">
        <f t="shared" si="4"/>
        <v>0.21858974358974359</v>
      </c>
      <c r="G48" s="24">
        <f t="shared" si="5"/>
        <v>0.2623076923076923</v>
      </c>
    </row>
    <row r="49" spans="1:7" x14ac:dyDescent="0.2">
      <c r="A49" s="28" t="s">
        <v>100</v>
      </c>
      <c r="B49" s="31" t="s">
        <v>84</v>
      </c>
      <c r="C49" s="33" t="s">
        <v>7</v>
      </c>
      <c r="D49" s="24">
        <f t="shared" si="3"/>
        <v>0.21858974358974359</v>
      </c>
      <c r="E49" s="27">
        <v>1</v>
      </c>
      <c r="F49" s="24">
        <f t="shared" si="4"/>
        <v>0.21858974358974359</v>
      </c>
      <c r="G49" s="24">
        <f t="shared" si="5"/>
        <v>0.2623076923076923</v>
      </c>
    </row>
    <row r="50" spans="1:7" x14ac:dyDescent="0.2">
      <c r="A50" s="28" t="s">
        <v>58</v>
      </c>
      <c r="B50" s="18" t="s">
        <v>14</v>
      </c>
      <c r="C50" s="33" t="s">
        <v>7</v>
      </c>
      <c r="D50" s="21">
        <f t="shared" si="3"/>
        <v>9.8688271604938267E-3</v>
      </c>
      <c r="E50" s="27">
        <v>2</v>
      </c>
      <c r="F50" s="21">
        <f t="shared" si="4"/>
        <v>1.9737654320987653E-2</v>
      </c>
      <c r="G50" s="20">
        <f>(12.79/1080)*E50</f>
        <v>2.3685185185185184E-2</v>
      </c>
    </row>
    <row r="51" spans="1:7" x14ac:dyDescent="0.2">
      <c r="A51" s="28" t="s">
        <v>59</v>
      </c>
      <c r="B51" s="31" t="s">
        <v>79</v>
      </c>
      <c r="C51" s="33" t="s">
        <v>7</v>
      </c>
      <c r="D51" s="21">
        <f t="shared" si="3"/>
        <v>2.3333333333333335</v>
      </c>
      <c r="E51" s="27">
        <v>1</v>
      </c>
      <c r="F51" s="21">
        <f t="shared" si="4"/>
        <v>2.3333333333333335</v>
      </c>
      <c r="G51" s="21">
        <v>2.8</v>
      </c>
    </row>
    <row r="52" spans="1:7" x14ac:dyDescent="0.2">
      <c r="A52" s="28" t="s">
        <v>60</v>
      </c>
      <c r="B52" s="31" t="s">
        <v>81</v>
      </c>
      <c r="C52" s="33" t="s">
        <v>7</v>
      </c>
      <c r="D52" s="21">
        <f t="shared" si="3"/>
        <v>0.24833333333333332</v>
      </c>
      <c r="E52" s="27">
        <v>2</v>
      </c>
      <c r="F52" s="21">
        <f t="shared" si="4"/>
        <v>0.49666666666666665</v>
      </c>
      <c r="G52" s="20">
        <f>(1.49/5)*E52</f>
        <v>0.59599999999999997</v>
      </c>
    </row>
    <row r="53" spans="1:7" x14ac:dyDescent="0.2">
      <c r="A53" s="28" t="s">
        <v>61</v>
      </c>
      <c r="B53" s="31" t="s">
        <v>80</v>
      </c>
      <c r="C53" s="33" t="s">
        <v>7</v>
      </c>
      <c r="D53" s="21">
        <f t="shared" si="3"/>
        <v>7.9666666666666677E-2</v>
      </c>
      <c r="E53" s="27">
        <v>8</v>
      </c>
      <c r="F53" s="21">
        <f t="shared" si="4"/>
        <v>0.63733333333333342</v>
      </c>
      <c r="G53" s="20">
        <f>(2.39/25)*E53</f>
        <v>0.76480000000000004</v>
      </c>
    </row>
    <row r="54" spans="1:7" x14ac:dyDescent="0.2">
      <c r="A54" s="28" t="s">
        <v>62</v>
      </c>
      <c r="B54" s="31" t="s">
        <v>82</v>
      </c>
      <c r="C54" s="33" t="s">
        <v>8</v>
      </c>
      <c r="D54" s="21">
        <f t="shared" si="3"/>
        <v>1.2833333333333334</v>
      </c>
      <c r="E54" s="27">
        <v>1</v>
      </c>
      <c r="F54" s="21">
        <f t="shared" si="4"/>
        <v>1.2833333333333334</v>
      </c>
      <c r="G54" s="20">
        <f>(3.08/2)*E54</f>
        <v>1.54</v>
      </c>
    </row>
    <row r="55" spans="1:7" x14ac:dyDescent="0.2">
      <c r="A55" s="28" t="s">
        <v>63</v>
      </c>
      <c r="B55" s="31" t="s">
        <v>83</v>
      </c>
      <c r="C55" s="33" t="s">
        <v>7</v>
      </c>
      <c r="D55" s="21">
        <f t="shared" si="3"/>
        <v>2.0750000000000001E-2</v>
      </c>
      <c r="E55" s="27">
        <v>2</v>
      </c>
      <c r="F55" s="21">
        <f t="shared" si="4"/>
        <v>4.1500000000000002E-2</v>
      </c>
      <c r="G55" s="20">
        <f>(2.49/100)*E55</f>
        <v>4.9800000000000004E-2</v>
      </c>
    </row>
    <row r="56" spans="1:7" x14ac:dyDescent="0.2">
      <c r="A56" s="28" t="s">
        <v>32</v>
      </c>
      <c r="B56" s="23" t="s">
        <v>90</v>
      </c>
      <c r="C56" s="33" t="s">
        <v>7</v>
      </c>
      <c r="D56" s="21">
        <f t="shared" si="3"/>
        <v>4.1250000000000002E-2</v>
      </c>
      <c r="E56" s="27">
        <v>2</v>
      </c>
      <c r="F56" s="21">
        <f t="shared" si="4"/>
        <v>8.2500000000000004E-2</v>
      </c>
      <c r="G56" s="24">
        <f>((0.99)/20)*E56</f>
        <v>9.9000000000000005E-2</v>
      </c>
    </row>
    <row r="57" spans="1:7" x14ac:dyDescent="0.2">
      <c r="A57" s="28" t="s">
        <v>64</v>
      </c>
      <c r="B57" s="31" t="s">
        <v>91</v>
      </c>
      <c r="C57" s="33" t="s">
        <v>7</v>
      </c>
      <c r="D57" s="21">
        <f t="shared" si="3"/>
        <v>2.3250000000000002</v>
      </c>
      <c r="E57" s="27">
        <v>1</v>
      </c>
      <c r="F57" s="21">
        <f t="shared" si="4"/>
        <v>2.3250000000000002</v>
      </c>
      <c r="G57" s="24">
        <v>2.79</v>
      </c>
    </row>
    <row r="58" spans="1:7" x14ac:dyDescent="0.2">
      <c r="A58" s="9"/>
      <c r="B58" s="1"/>
      <c r="C58" s="15"/>
      <c r="D58" s="3"/>
      <c r="E58" s="4"/>
      <c r="F58" s="3"/>
      <c r="G58" s="10"/>
    </row>
    <row r="59" spans="1:7" x14ac:dyDescent="0.2">
      <c r="A59" s="9"/>
      <c r="B59" s="1"/>
      <c r="C59" s="15"/>
      <c r="D59" s="3"/>
      <c r="E59" s="4"/>
      <c r="F59" s="3"/>
      <c r="G59" s="10"/>
    </row>
    <row r="60" spans="1:7" ht="19" x14ac:dyDescent="0.25">
      <c r="A60" s="38" t="s">
        <v>65</v>
      </c>
      <c r="B60" s="38"/>
      <c r="C60" s="38"/>
      <c r="D60" s="38"/>
      <c r="E60" s="38"/>
      <c r="F60" s="38"/>
      <c r="G60" s="38"/>
    </row>
    <row r="61" spans="1:7" x14ac:dyDescent="0.2">
      <c r="A61" s="16" t="s">
        <v>0</v>
      </c>
      <c r="B61" s="16" t="s">
        <v>1</v>
      </c>
      <c r="C61" s="16" t="s">
        <v>6</v>
      </c>
      <c r="D61" s="16" t="s">
        <v>2</v>
      </c>
      <c r="E61" s="16" t="s">
        <v>3</v>
      </c>
      <c r="F61" s="16" t="s">
        <v>4</v>
      </c>
      <c r="G61" s="16" t="s">
        <v>5</v>
      </c>
    </row>
    <row r="62" spans="1:7" x14ac:dyDescent="0.2">
      <c r="A62" s="28" t="s">
        <v>66</v>
      </c>
      <c r="B62" s="31" t="s">
        <v>97</v>
      </c>
      <c r="C62" s="33" t="s">
        <v>8</v>
      </c>
      <c r="D62" s="21">
        <f t="shared" ref="D62:D68" si="6">F62/E62</f>
        <v>5.8250000000000002</v>
      </c>
      <c r="E62" s="27">
        <v>1</v>
      </c>
      <c r="F62" s="21">
        <f t="shared" ref="F62:F68" si="7">G62/1.2</f>
        <v>5.8250000000000002</v>
      </c>
      <c r="G62" s="21">
        <v>6.99</v>
      </c>
    </row>
    <row r="63" spans="1:7" x14ac:dyDescent="0.2">
      <c r="A63" s="28" t="s">
        <v>66</v>
      </c>
      <c r="B63" s="31" t="s">
        <v>98</v>
      </c>
      <c r="C63" s="33" t="s">
        <v>8</v>
      </c>
      <c r="D63" s="21">
        <f t="shared" si="6"/>
        <v>3.3291666666666671</v>
      </c>
      <c r="E63" s="27">
        <v>2</v>
      </c>
      <c r="F63" s="21">
        <f t="shared" si="7"/>
        <v>6.6583333333333341</v>
      </c>
      <c r="G63" s="21">
        <v>7.99</v>
      </c>
    </row>
    <row r="64" spans="1:7" x14ac:dyDescent="0.2">
      <c r="A64" s="28" t="s">
        <v>67</v>
      </c>
      <c r="B64" s="31" t="s">
        <v>92</v>
      </c>
      <c r="C64" s="33" t="s">
        <v>7</v>
      </c>
      <c r="D64" s="21">
        <f t="shared" si="6"/>
        <v>1.9166666666666665</v>
      </c>
      <c r="E64" s="25">
        <v>2</v>
      </c>
      <c r="F64" s="21">
        <f t="shared" si="7"/>
        <v>3.833333333333333</v>
      </c>
      <c r="G64" s="21">
        <v>4.5999999999999996</v>
      </c>
    </row>
    <row r="65" spans="1:7" x14ac:dyDescent="0.2">
      <c r="A65" s="28" t="s">
        <v>67</v>
      </c>
      <c r="B65" s="31" t="s">
        <v>93</v>
      </c>
      <c r="C65" s="33" t="s">
        <v>7</v>
      </c>
      <c r="D65" s="21">
        <f t="shared" si="6"/>
        <v>1.9166666666666665</v>
      </c>
      <c r="E65" s="25">
        <v>2</v>
      </c>
      <c r="F65" s="21">
        <f t="shared" si="7"/>
        <v>3.833333333333333</v>
      </c>
      <c r="G65" s="21">
        <v>4.5999999999999996</v>
      </c>
    </row>
    <row r="66" spans="1:7" x14ac:dyDescent="0.2">
      <c r="A66" s="28" t="s">
        <v>67</v>
      </c>
      <c r="B66" s="31" t="s">
        <v>94</v>
      </c>
      <c r="C66" s="33" t="s">
        <v>7</v>
      </c>
      <c r="D66" s="21">
        <f t="shared" si="6"/>
        <v>1.9166666666666665</v>
      </c>
      <c r="E66" s="25">
        <v>1</v>
      </c>
      <c r="F66" s="21">
        <f t="shared" si="7"/>
        <v>1.9166666666666665</v>
      </c>
      <c r="G66" s="21">
        <v>2.2999999999999998</v>
      </c>
    </row>
    <row r="67" spans="1:7" x14ac:dyDescent="0.2">
      <c r="A67" s="28" t="s">
        <v>68</v>
      </c>
      <c r="B67" s="31" t="s">
        <v>95</v>
      </c>
      <c r="C67" s="33" t="s">
        <v>7</v>
      </c>
      <c r="D67" s="21">
        <f t="shared" si="6"/>
        <v>1.6583333333333334</v>
      </c>
      <c r="E67" s="25">
        <v>1</v>
      </c>
      <c r="F67" s="21">
        <f t="shared" si="7"/>
        <v>1.6583333333333334</v>
      </c>
      <c r="G67" s="24">
        <v>1.99</v>
      </c>
    </row>
    <row r="68" spans="1:7" x14ac:dyDescent="0.2">
      <c r="A68" s="28" t="s">
        <v>68</v>
      </c>
      <c r="B68" s="31" t="s">
        <v>96</v>
      </c>
      <c r="C68" s="33" t="s">
        <v>8</v>
      </c>
      <c r="D68" s="21">
        <f t="shared" si="6"/>
        <v>2.4916666666666671</v>
      </c>
      <c r="E68" s="25">
        <v>1</v>
      </c>
      <c r="F68" s="21">
        <f t="shared" si="7"/>
        <v>2.4916666666666671</v>
      </c>
      <c r="G68" s="24">
        <v>2.99</v>
      </c>
    </row>
    <row r="69" spans="1:7" x14ac:dyDescent="0.2">
      <c r="C69" s="14"/>
      <c r="D69" s="3"/>
      <c r="E69" s="11"/>
      <c r="F69" s="2"/>
      <c r="G69" s="2"/>
    </row>
    <row r="70" spans="1:7" x14ac:dyDescent="0.2">
      <c r="C70" s="14"/>
      <c r="D70" s="3"/>
      <c r="F70" s="2"/>
      <c r="G70" s="2"/>
    </row>
    <row r="71" spans="1:7" x14ac:dyDescent="0.2">
      <c r="C71" s="14"/>
      <c r="D71" s="3"/>
      <c r="F71" s="2"/>
      <c r="G71" s="2"/>
    </row>
    <row r="72" spans="1:7" ht="19" x14ac:dyDescent="0.25">
      <c r="D72" s="3"/>
      <c r="F72" s="34" t="s">
        <v>99</v>
      </c>
      <c r="G72" s="35">
        <f>SUM(G3:G68)</f>
        <v>145.20307763532762</v>
      </c>
    </row>
    <row r="73" spans="1:7" x14ac:dyDescent="0.2">
      <c r="D73" s="3"/>
      <c r="F73" s="2"/>
      <c r="G73" s="2"/>
    </row>
  </sheetData>
  <mergeCells count="5">
    <mergeCell ref="A1:G1"/>
    <mergeCell ref="A16:G16"/>
    <mergeCell ref="A24:G24"/>
    <mergeCell ref="A34:G34"/>
    <mergeCell ref="A60:G60"/>
  </mergeCells>
  <hyperlinks>
    <hyperlink ref="B3" r:id="rId1" xr:uid="{00000000-0004-0000-0000-000002000000}"/>
    <hyperlink ref="B4" r:id="rId2" xr:uid="{00000000-0004-0000-0000-000003000000}"/>
    <hyperlink ref="B5" r:id="rId3" xr:uid="{00000000-0004-0000-0000-000004000000}"/>
    <hyperlink ref="B6" r:id="rId4" display="Aluminium U Channel (38.1x19.1x3.2mm)" xr:uid="{00000000-0004-0000-0000-000005000000}"/>
    <hyperlink ref="B9" r:id="rId5" xr:uid="{00000000-0004-0000-0000-000006000000}"/>
    <hyperlink ref="B10" r:id="rId6" xr:uid="{00000000-0004-0000-0000-000007000000}"/>
    <hyperlink ref="B11" r:id="rId7" xr:uid="{00000000-0004-0000-0000-000008000000}"/>
    <hyperlink ref="B12" r:id="rId8" xr:uid="{00000000-0004-0000-0000-000009000000}"/>
    <hyperlink ref="B18" r:id="rId9" xr:uid="{AE37C350-91E0-BE45-821F-CCFEB992FB25}"/>
    <hyperlink ref="B19" r:id="rId10" xr:uid="{0AC5B436-4412-2544-9362-5016FCD39A39}"/>
    <hyperlink ref="B20" r:id="rId11" display="Carbon Film Resistor (1 KOhm, 1/4W, 0.25W)" xr:uid="{B2BCBD19-5D94-6E4D-9B21-0015994A9ABF}"/>
    <hyperlink ref="B21" r:id="rId12" display="Carbon Film Resistor (120 Ohm, 1/4W, 0.25W)" xr:uid="{95D7EF5F-E8B3-8846-82F2-7951EC79AF4D}"/>
    <hyperlink ref="B26" r:id="rId13" xr:uid="{A597314D-7B1A-7147-B359-9B9F9DAE2495}"/>
    <hyperlink ref="B27" r:id="rId14" display=" GL5528 Light Dependent Resistor/Photoresistor (10pcs)" xr:uid="{0B136B40-8599-7649-AADB-E120C02400B5}"/>
    <hyperlink ref="B30" r:id="rId15" xr:uid="{5FC27000-FBA6-CD42-BB13-14B4E5D270B7}"/>
    <hyperlink ref="B31" r:id="rId16" xr:uid="{C2931C95-DF00-5E40-963C-29EFBB7CD16E}"/>
    <hyperlink ref="B13" r:id="rId17" display="GRUB SCREWS CUP POINT ALLEN KEY SOCKET SET SCREWS A2 STAINLESS STEEL M3 - 3mm (pack of 4)" xr:uid="{635E3F62-FFAC-A742-B352-762E3F413BDD}"/>
    <hyperlink ref="B39" r:id="rId18" xr:uid="{DD2D58AC-5F2F-3942-8593-E8BEFC0D0669}"/>
    <hyperlink ref="B40" r:id="rId19" xr:uid="{70FA7214-49B4-9544-AA6C-E63F3BBAFA1A}"/>
    <hyperlink ref="B41" r:id="rId20" xr:uid="{B033FBF9-7D5D-FE48-A9E8-9C3970E38C86}"/>
    <hyperlink ref="B43" r:id="rId21" xr:uid="{F862AC4B-A92D-1848-8756-ED219A93E6AC}"/>
    <hyperlink ref="B44" r:id="rId22" display=" Black Single Solid Core 1.8A@300V, 22-23 AWG (0.6mm x 1m)" xr:uid="{9E50F27C-02CE-FD4B-8AA5-74F4D7EBC3A8}"/>
    <hyperlink ref="B45" r:id="rId23" display=" Red Single Solid Core 1.8A@300V, 22-23 AWG (0.6mm x 1m)" xr:uid="{4F5E203C-1BF1-D449-88DE-3F0C4BC5A6B9}"/>
    <hyperlink ref="B46" r:id="rId24" display=" Green Single Solid Core 1.8A@300V, 22-23 AWG (0.6mm x 1m)" xr:uid="{257D6924-9423-A241-AE94-6E956E95F23D}"/>
    <hyperlink ref="B47" r:id="rId25" display=" Yellow Single Solid Core 1.8A@300V, 22-23 AWG (0.6mm x 1m)" xr:uid="{08F3A345-CA0E-A848-BBF2-7D14BD30791F}"/>
    <hyperlink ref="B48" r:id="rId26" display=" Orange Single Solid Core 1.8A@300V, 22-23 AWG (0.6mm x 1m)" xr:uid="{D2734774-53EE-5740-BA5E-9438DED7ACB7}"/>
    <hyperlink ref="B49" r:id="rId27" display=" Purple Single Solid Core 1.8A@300V, 22-23 AWG (0.6mm x 1m)" xr:uid="{C25F94A3-BFE0-7740-AA0D-2487E3892F40}"/>
    <hyperlink ref="B50" r:id="rId28" xr:uid="{47A5A94B-8C0F-DF4A-A8AE-DDFE340327EB}"/>
    <hyperlink ref="B52" r:id="rId29" display="M3 Threaded Brass Insert for Plastic " xr:uid="{124384B7-1B99-E042-AEEC-F8B3BAE8FFA1}"/>
    <hyperlink ref="B51" r:id="rId30" xr:uid="{722A243F-8E4F-8E4A-B4AF-2852CE493DFA}"/>
    <hyperlink ref="B53" r:id="rId31" display="Neodynium Magnet Disc" xr:uid="{C5CD76C6-489A-6647-8ADF-066D95A4BD3E}"/>
    <hyperlink ref="B54" r:id="rId32" xr:uid="{7D2C836D-4AA5-6541-B272-B8E5ACB6A75B}"/>
    <hyperlink ref="B55" r:id="rId33" xr:uid="{610E2B2E-F01D-A642-A622-58498AA84DE8}"/>
    <hyperlink ref="B56" r:id="rId34" display="Carbon Film Resistor (1 KOhm, 1/4W, 0.25W)" xr:uid="{763CE096-C4A2-454D-979D-B822A9521DF8}"/>
    <hyperlink ref="B57" r:id="rId35" xr:uid="{C2B0C1E1-7730-1845-9E2E-6318CEEB969E}"/>
    <hyperlink ref="B64" r:id="rId36" xr:uid="{724E0DD8-F7D6-5F41-B929-BC4D6978409B}"/>
    <hyperlink ref="B65" r:id="rId37" xr:uid="{21FE8FC9-2482-3244-86C3-3876EFA4302A}"/>
    <hyperlink ref="B66" r:id="rId38" xr:uid="{B569B1B3-CD90-5848-A241-A02887C1BB33}"/>
    <hyperlink ref="B67" r:id="rId39" xr:uid="{BBDDAF5F-A6ED-964C-A4B6-30AFCD0A8632}"/>
    <hyperlink ref="B68" r:id="rId40" xr:uid="{E8889083-28C4-9D45-9414-3B123E200B72}"/>
    <hyperlink ref="B62" r:id="rId41" xr:uid="{680E64AE-E1D6-8E4D-9CD2-03CF4914BA51}"/>
    <hyperlink ref="B63" r:id="rId42" xr:uid="{04D78F32-A55F-8A4D-B514-66DCE32488B8}"/>
  </hyperlinks>
  <pageMargins left="0.7" right="0.7" top="0.75" bottom="0.75" header="0.3" footer="0.3"/>
  <pageSetup paperSize="9"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Betancor Bosch, Javier</dc:creator>
  <cp:lastModifiedBy>Microsoft Office User</cp:lastModifiedBy>
  <dcterms:created xsi:type="dcterms:W3CDTF">2018-03-09T09:54:34Z</dcterms:created>
  <dcterms:modified xsi:type="dcterms:W3CDTF">2018-10-17T14:14:40Z</dcterms:modified>
</cp:coreProperties>
</file>