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240" yWindow="105" windowWidth="14805" windowHeight="8010"/>
  </bookViews>
  <sheets>
    <sheet name="01.好坏定义说明" sheetId="17" r:id="rId1"/>
    <sheet name="02.样本数" sheetId="18" r:id="rId2"/>
    <sheet name="03.输入变量" sheetId="42" r:id="rId3"/>
    <sheet name="04.变量分析" sheetId="63" r:id="rId4"/>
    <sheet name="04_02.数据字典" sheetId="61" r:id="rId5"/>
    <sheet name="05.最优分箱结果" sheetId="45" r:id="rId6"/>
    <sheet name="0.5.IV选入模型变量_02" sheetId="28" r:id="rId7"/>
    <sheet name="06_初步模型结果_01" sheetId="30" r:id="rId8"/>
    <sheet name="06_初步模型结果_02" sheetId="64" r:id="rId9"/>
    <sheet name="06_参数估计值03" sheetId="47" r:id="rId10"/>
    <sheet name="07.初步评分卡结果_02" sheetId="66" r:id="rId11"/>
    <sheet name="08.初步模型结果_02" sheetId="68" r:id="rId12"/>
    <sheet name="09.模型变量" sheetId="69" r:id="rId13"/>
    <sheet name="10.最终模型结果_01" sheetId="71" r:id="rId14"/>
  </sheets>
  <externalReferences>
    <externalReference r:id="rId15"/>
  </externalReferences>
  <definedNames>
    <definedName name="__123Graph_A" localSheetId="8" hidden="1">[1]MODEL1!#REF!</definedName>
    <definedName name="__123Graph_A" localSheetId="10" hidden="1">[1]MODEL1!#REF!</definedName>
    <definedName name="__123Graph_A" localSheetId="11" hidden="1">[1]MODEL1!#REF!</definedName>
    <definedName name="__123Graph_A" localSheetId="12" hidden="1">[1]MODEL1!#REF!</definedName>
    <definedName name="__123Graph_A" localSheetId="13" hidden="1">[1]MODEL1!#REF!</definedName>
    <definedName name="__123Graph_A" hidden="1">[1]MODEL1!#REF!</definedName>
    <definedName name="__123Graph_B" localSheetId="8" hidden="1">[1]MODEL1!#REF!</definedName>
    <definedName name="__123Graph_B" localSheetId="10" hidden="1">[1]MODEL1!#REF!</definedName>
    <definedName name="__123Graph_B" localSheetId="11" hidden="1">[1]MODEL1!#REF!</definedName>
    <definedName name="__123Graph_B" localSheetId="12" hidden="1">[1]MODEL1!#REF!</definedName>
    <definedName name="__123Graph_B" localSheetId="13" hidden="1">[1]MODEL1!#REF!</definedName>
    <definedName name="__123Graph_B" hidden="1">[1]MODEL1!#REF!</definedName>
    <definedName name="__123Graph_X" localSheetId="8" hidden="1">[1]MODEL1!#REF!</definedName>
    <definedName name="__123Graph_X" localSheetId="10" hidden="1">[1]MODEL1!#REF!</definedName>
    <definedName name="__123Graph_X" localSheetId="11" hidden="1">[1]MODEL1!#REF!</definedName>
    <definedName name="__123Graph_X" localSheetId="12" hidden="1">[1]MODEL1!#REF!</definedName>
    <definedName name="__123Graph_X" localSheetId="13" hidden="1">[1]MODEL1!#REF!</definedName>
    <definedName name="__123Graph_X" hidden="1">[1]MODEL1!#REF!</definedName>
    <definedName name="_xlnm._FilterDatabase" localSheetId="6" hidden="1">'0.5.IV选入模型变量_02'!$C$2:$F$18</definedName>
    <definedName name="_xlnm._FilterDatabase" localSheetId="2" hidden="1">'03.输入变量'!$B$2:$H$147</definedName>
    <definedName name="_xlnm._FilterDatabase" localSheetId="5" hidden="1">'05.最优分箱结果'!$B$2:$C$60</definedName>
    <definedName name="_xlnm._FilterDatabase" localSheetId="8" hidden="1">'06_初步模型结果_02'!$C$3:$K$22</definedName>
    <definedName name="_xlnm._FilterDatabase" localSheetId="10" hidden="1">'07.初步评分卡结果_02'!$B$2:$C$62</definedName>
    <definedName name="HH" localSheetId="8" hidden="1">[1]MODEL1!#REF!</definedName>
    <definedName name="HH" localSheetId="10" hidden="1">[1]MODEL1!#REF!</definedName>
    <definedName name="HH" localSheetId="11" hidden="1">[1]MODEL1!#REF!</definedName>
    <definedName name="HH" localSheetId="13" hidden="1">[1]MODEL1!#REF!</definedName>
    <definedName name="HH" hidden="1">[1]MODEL1!#REF!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GRAPHS." localSheetId="8" hidden="1">{#N/A,#N/A,FALSE,"GRAPHS"}</definedName>
    <definedName name="wrn.GRAPHS." localSheetId="12" hidden="1">{#N/A,#N/A,FALSE,"GRAPHS"}</definedName>
    <definedName name="wrn.GRAPHS." hidden="1">{#N/A,#N/A,FALSE,"GRAPHS"}</definedName>
  </definedNames>
  <calcPr calcId="152511"/>
</workbook>
</file>

<file path=xl/calcChain.xml><?xml version="1.0" encoding="utf-8"?>
<calcChain xmlns="http://schemas.openxmlformats.org/spreadsheetml/2006/main">
  <c r="H49" i="71" l="1"/>
  <c r="K48" i="71" s="1"/>
  <c r="P48" i="71" s="1"/>
  <c r="G49" i="71"/>
  <c r="F49" i="71"/>
  <c r="N49" i="71" s="1"/>
  <c r="N48" i="71"/>
  <c r="L48" i="71"/>
  <c r="J48" i="71"/>
  <c r="E48" i="71"/>
  <c r="N47" i="71"/>
  <c r="L47" i="71"/>
  <c r="K47" i="71"/>
  <c r="J47" i="71"/>
  <c r="P47" i="71" s="1"/>
  <c r="E47" i="71"/>
  <c r="N46" i="71"/>
  <c r="L46" i="71"/>
  <c r="J46" i="71"/>
  <c r="E46" i="71"/>
  <c r="N45" i="71"/>
  <c r="L45" i="71"/>
  <c r="K45" i="71"/>
  <c r="J45" i="71"/>
  <c r="P45" i="71" s="1"/>
  <c r="E45" i="71"/>
  <c r="N44" i="71"/>
  <c r="L44" i="71"/>
  <c r="J44" i="71"/>
  <c r="E44" i="71"/>
  <c r="N43" i="71"/>
  <c r="L43" i="71"/>
  <c r="K43" i="71"/>
  <c r="J43" i="71"/>
  <c r="P43" i="71" s="1"/>
  <c r="E43" i="71"/>
  <c r="N42" i="71"/>
  <c r="L42" i="71"/>
  <c r="J42" i="71"/>
  <c r="E42" i="71"/>
  <c r="N41" i="71"/>
  <c r="L41" i="71"/>
  <c r="K41" i="71"/>
  <c r="J41" i="71"/>
  <c r="P41" i="71" s="1"/>
  <c r="E41" i="71"/>
  <c r="N40" i="71"/>
  <c r="L40" i="71"/>
  <c r="J40" i="71"/>
  <c r="E40" i="71"/>
  <c r="N39" i="71"/>
  <c r="L39" i="71"/>
  <c r="K39" i="71"/>
  <c r="J39" i="71"/>
  <c r="P39" i="71" s="1"/>
  <c r="E39" i="71"/>
  <c r="H29" i="71"/>
  <c r="L29" i="71" s="1"/>
  <c r="G29" i="71"/>
  <c r="F29" i="71"/>
  <c r="E29" i="71" s="1"/>
  <c r="N28" i="71"/>
  <c r="M28" i="71"/>
  <c r="L28" i="71"/>
  <c r="K28" i="71"/>
  <c r="E28" i="71"/>
  <c r="N27" i="71"/>
  <c r="M27" i="71"/>
  <c r="L27" i="71"/>
  <c r="K27" i="71"/>
  <c r="E27" i="71"/>
  <c r="N26" i="71"/>
  <c r="M26" i="71"/>
  <c r="L26" i="71"/>
  <c r="K26" i="71"/>
  <c r="E26" i="71"/>
  <c r="N25" i="71"/>
  <c r="M25" i="71"/>
  <c r="L25" i="71"/>
  <c r="K25" i="71"/>
  <c r="E25" i="71"/>
  <c r="N24" i="71"/>
  <c r="M24" i="71"/>
  <c r="L24" i="71"/>
  <c r="K24" i="71"/>
  <c r="E24" i="71"/>
  <c r="N23" i="71"/>
  <c r="M23" i="71"/>
  <c r="L23" i="71"/>
  <c r="K23" i="71"/>
  <c r="E23" i="71"/>
  <c r="N22" i="71"/>
  <c r="M22" i="71"/>
  <c r="L22" i="71"/>
  <c r="K22" i="71"/>
  <c r="E22" i="71"/>
  <c r="N21" i="71"/>
  <c r="M21" i="71"/>
  <c r="L21" i="71"/>
  <c r="K21" i="71"/>
  <c r="E21" i="71"/>
  <c r="N20" i="71"/>
  <c r="M20" i="71"/>
  <c r="L20" i="71"/>
  <c r="K20" i="71"/>
  <c r="E20" i="71"/>
  <c r="N19" i="71"/>
  <c r="M19" i="71"/>
  <c r="L19" i="71"/>
  <c r="K19" i="71"/>
  <c r="E19" i="71"/>
  <c r="I22" i="71" l="1"/>
  <c r="I25" i="71"/>
  <c r="I23" i="71"/>
  <c r="I19" i="71"/>
  <c r="I28" i="71"/>
  <c r="I26" i="71"/>
  <c r="I24" i="71"/>
  <c r="I20" i="71"/>
  <c r="I27" i="71"/>
  <c r="I21" i="71"/>
  <c r="M40" i="71"/>
  <c r="M42" i="71"/>
  <c r="M44" i="71"/>
  <c r="M48" i="71"/>
  <c r="J19" i="71"/>
  <c r="P19" i="71" s="1"/>
  <c r="J21" i="71"/>
  <c r="P21" i="71" s="1"/>
  <c r="J23" i="71"/>
  <c r="P23" i="71" s="1"/>
  <c r="J25" i="71"/>
  <c r="P25" i="71" s="1"/>
  <c r="J27" i="71"/>
  <c r="P27" i="71" s="1"/>
  <c r="E49" i="71"/>
  <c r="L49" i="71"/>
  <c r="N29" i="71"/>
  <c r="M39" i="71"/>
  <c r="K40" i="71"/>
  <c r="P40" i="71" s="1"/>
  <c r="P49" i="71" s="1"/>
  <c r="Q35" i="71" s="1"/>
  <c r="M41" i="71"/>
  <c r="K42" i="71"/>
  <c r="P42" i="71" s="1"/>
  <c r="M43" i="71"/>
  <c r="K44" i="71"/>
  <c r="P44" i="71" s="1"/>
  <c r="M45" i="71"/>
  <c r="K46" i="71"/>
  <c r="P46" i="71" s="1"/>
  <c r="M47" i="71"/>
  <c r="M46" i="71"/>
  <c r="J20" i="71"/>
  <c r="P20" i="71" s="1"/>
  <c r="J22" i="71"/>
  <c r="P22" i="71" s="1"/>
  <c r="J24" i="71"/>
  <c r="P24" i="71" s="1"/>
  <c r="J26" i="71"/>
  <c r="P26" i="71" s="1"/>
  <c r="J28" i="71"/>
  <c r="I41" i="69"/>
  <c r="J41" i="69" s="1"/>
  <c r="K41" i="69"/>
  <c r="I6" i="69"/>
  <c r="K6" i="69" s="1"/>
  <c r="I7" i="69"/>
  <c r="K7" i="69" s="1"/>
  <c r="I8" i="69"/>
  <c r="J8" i="69" s="1"/>
  <c r="I9" i="69"/>
  <c r="K9" i="69" s="1"/>
  <c r="I11" i="69"/>
  <c r="K11" i="69" s="1"/>
  <c r="I12" i="69"/>
  <c r="K12" i="69" s="1"/>
  <c r="I13" i="69"/>
  <c r="K13" i="69" s="1"/>
  <c r="I15" i="69"/>
  <c r="K15" i="69" s="1"/>
  <c r="I16" i="69"/>
  <c r="K16" i="69" s="1"/>
  <c r="I17" i="69"/>
  <c r="K17" i="69" s="1"/>
  <c r="I18" i="69"/>
  <c r="K18" i="69" s="1"/>
  <c r="I19" i="69"/>
  <c r="K19" i="69" s="1"/>
  <c r="I20" i="69"/>
  <c r="K20" i="69" s="1"/>
  <c r="I22" i="69"/>
  <c r="K22" i="69" s="1"/>
  <c r="I23" i="69"/>
  <c r="K23" i="69" s="1"/>
  <c r="I24" i="69"/>
  <c r="K24" i="69" s="1"/>
  <c r="I25" i="69"/>
  <c r="K25" i="69" s="1"/>
  <c r="I26" i="69"/>
  <c r="K26" i="69" s="1"/>
  <c r="I27" i="69"/>
  <c r="K27" i="69" s="1"/>
  <c r="I29" i="69"/>
  <c r="K29" i="69" s="1"/>
  <c r="I30" i="69"/>
  <c r="K30" i="69" s="1"/>
  <c r="I31" i="69"/>
  <c r="K31" i="69" s="1"/>
  <c r="I32" i="69"/>
  <c r="J32" i="69" s="1"/>
  <c r="I33" i="69"/>
  <c r="K33" i="69" s="1"/>
  <c r="I35" i="69"/>
  <c r="K35" i="69" s="1"/>
  <c r="I36" i="69"/>
  <c r="K36" i="69" s="1"/>
  <c r="I38" i="69"/>
  <c r="K38" i="69" s="1"/>
  <c r="I39" i="69"/>
  <c r="K39" i="69" s="1"/>
  <c r="I42" i="69"/>
  <c r="K42" i="69" s="1"/>
  <c r="I43" i="69"/>
  <c r="K43" i="69" s="1"/>
  <c r="I44" i="69"/>
  <c r="K44" i="69" s="1"/>
  <c r="I45" i="69"/>
  <c r="K45" i="69" s="1"/>
  <c r="I48" i="69"/>
  <c r="K48" i="69" s="1"/>
  <c r="I49" i="69"/>
  <c r="K49" i="69" s="1"/>
  <c r="I50" i="69"/>
  <c r="K50" i="69" s="1"/>
  <c r="I51" i="69"/>
  <c r="K51" i="69" s="1"/>
  <c r="I53" i="69"/>
  <c r="K53" i="69" s="1"/>
  <c r="I54" i="69"/>
  <c r="K54" i="69" s="1"/>
  <c r="I56" i="69"/>
  <c r="J56" i="69" s="1"/>
  <c r="I58" i="69"/>
  <c r="J58" i="69" s="1"/>
  <c r="I59" i="69"/>
  <c r="K59" i="69" s="1"/>
  <c r="I60" i="69"/>
  <c r="K60" i="69" s="1"/>
  <c r="K62" i="69"/>
  <c r="K63" i="69"/>
  <c r="K64" i="69" s="1"/>
  <c r="I65" i="69"/>
  <c r="K65" i="69" s="1"/>
  <c r="I66" i="69"/>
  <c r="K66" i="69" s="1"/>
  <c r="I67" i="69"/>
  <c r="K67" i="69" s="1"/>
  <c r="I68" i="69"/>
  <c r="K68" i="69" s="1"/>
  <c r="I69" i="69"/>
  <c r="K69" i="69" s="1"/>
  <c r="I71" i="69"/>
  <c r="K71" i="69" s="1"/>
  <c r="I72" i="69"/>
  <c r="K72" i="69" s="1"/>
  <c r="I73" i="69"/>
  <c r="K73" i="69" s="1"/>
  <c r="I74" i="69"/>
  <c r="K74" i="69" s="1"/>
  <c r="I75" i="69"/>
  <c r="K75" i="69" s="1"/>
  <c r="I5" i="69"/>
  <c r="J5" i="69" s="1"/>
  <c r="I4" i="69"/>
  <c r="K4" i="69" s="1"/>
  <c r="I57" i="69"/>
  <c r="K57" i="69" s="1"/>
  <c r="I47" i="69"/>
  <c r="K47" i="69" s="1"/>
  <c r="K52" i="69" s="1"/>
  <c r="I37" i="69"/>
  <c r="K37" i="69" s="1"/>
  <c r="O42" i="71" l="1"/>
  <c r="Q48" i="71"/>
  <c r="Q46" i="71"/>
  <c r="Q47" i="71"/>
  <c r="Q45" i="71"/>
  <c r="Q43" i="71"/>
  <c r="Q41" i="71"/>
  <c r="Q39" i="71"/>
  <c r="Q28" i="71"/>
  <c r="Q26" i="71"/>
  <c r="Q24" i="71"/>
  <c r="Q22" i="71"/>
  <c r="Q20" i="71"/>
  <c r="Q44" i="71"/>
  <c r="Q42" i="71"/>
  <c r="Q40" i="71"/>
  <c r="Q25" i="71"/>
  <c r="Q23" i="71"/>
  <c r="Q21" i="71"/>
  <c r="Q19" i="71"/>
  <c r="P28" i="71"/>
  <c r="P29" i="71" s="1"/>
  <c r="Q15" i="71" s="1"/>
  <c r="Q27" i="71"/>
  <c r="I48" i="71"/>
  <c r="I42" i="71"/>
  <c r="I40" i="71"/>
  <c r="I47" i="71"/>
  <c r="I45" i="71"/>
  <c r="I43" i="71"/>
  <c r="I41" i="71"/>
  <c r="I39" i="71"/>
  <c r="O46" i="71" s="1"/>
  <c r="I46" i="71"/>
  <c r="I44" i="71"/>
  <c r="O48" i="71"/>
  <c r="O22" i="71"/>
  <c r="O20" i="71"/>
  <c r="O27" i="71"/>
  <c r="O25" i="71"/>
  <c r="O23" i="71"/>
  <c r="O21" i="71"/>
  <c r="O19" i="71"/>
  <c r="O28" i="71"/>
  <c r="O24" i="71"/>
  <c r="O26" i="71"/>
  <c r="K76" i="69"/>
  <c r="K70" i="69"/>
  <c r="K55" i="69"/>
  <c r="K46" i="69"/>
  <c r="K40" i="69"/>
  <c r="J4" i="69"/>
  <c r="K28" i="69"/>
  <c r="J53" i="69"/>
  <c r="K58" i="69"/>
  <c r="J48" i="69"/>
  <c r="J37" i="69"/>
  <c r="K5" i="69"/>
  <c r="J72" i="69"/>
  <c r="J43" i="69"/>
  <c r="J45" i="69"/>
  <c r="J46" i="69" s="1"/>
  <c r="J67" i="69"/>
  <c r="J51" i="69"/>
  <c r="J39" i="69"/>
  <c r="J27" i="69"/>
  <c r="J18" i="69"/>
  <c r="J13" i="69"/>
  <c r="J74" i="69"/>
  <c r="J65" i="69"/>
  <c r="J60" i="69"/>
  <c r="J50" i="69"/>
  <c r="J35" i="69"/>
  <c r="J30" i="69"/>
  <c r="J20" i="69"/>
  <c r="J16" i="69"/>
  <c r="J11" i="69"/>
  <c r="K56" i="69"/>
  <c r="J73" i="69"/>
  <c r="J68" i="69"/>
  <c r="J63" i="69"/>
  <c r="J59" i="69"/>
  <c r="J54" i="69"/>
  <c r="J55" i="69" s="1"/>
  <c r="J49" i="69"/>
  <c r="J44" i="69"/>
  <c r="J38" i="69"/>
  <c r="J33" i="69"/>
  <c r="J29" i="69"/>
  <c r="J24" i="69"/>
  <c r="J19" i="69"/>
  <c r="J15" i="69"/>
  <c r="J9" i="69"/>
  <c r="K32" i="69"/>
  <c r="K34" i="69" s="1"/>
  <c r="K8" i="69"/>
  <c r="J75" i="69"/>
  <c r="J71" i="69"/>
  <c r="J66" i="69"/>
  <c r="J62" i="69"/>
  <c r="J64" i="69" s="1"/>
  <c r="J57" i="69"/>
  <c r="J47" i="69"/>
  <c r="J42" i="69"/>
  <c r="J36" i="69"/>
  <c r="J31" i="69"/>
  <c r="J26" i="69"/>
  <c r="J22" i="69"/>
  <c r="J17" i="69"/>
  <c r="J12" i="69"/>
  <c r="J7" i="69"/>
  <c r="J23" i="69"/>
  <c r="J69" i="69"/>
  <c r="J25" i="69"/>
  <c r="J6" i="69"/>
  <c r="J10" i="69" s="1"/>
  <c r="K21" i="69"/>
  <c r="K14" i="69"/>
  <c r="O47" i="71" l="1"/>
  <c r="O39" i="71"/>
  <c r="O40" i="71"/>
  <c r="O43" i="71"/>
  <c r="O41" i="71"/>
  <c r="Q29" i="71"/>
  <c r="Q14" i="71" s="1"/>
  <c r="Q49" i="71"/>
  <c r="Q34" i="71" s="1"/>
  <c r="O44" i="71"/>
  <c r="O45" i="71"/>
  <c r="K61" i="69"/>
  <c r="K10" i="69"/>
  <c r="J76" i="69"/>
  <c r="J70" i="69"/>
  <c r="J28" i="69"/>
  <c r="J40" i="69"/>
  <c r="J52" i="69"/>
  <c r="J34" i="69"/>
  <c r="J61" i="69"/>
  <c r="J21" i="69"/>
  <c r="J14" i="69"/>
  <c r="J40" i="68" l="1"/>
  <c r="J41" i="68"/>
  <c r="J42" i="68"/>
  <c r="J43" i="68"/>
  <c r="J44" i="68"/>
  <c r="J45" i="68"/>
  <c r="J46" i="68"/>
  <c r="J47" i="68"/>
  <c r="J48" i="68"/>
  <c r="J39" i="68"/>
  <c r="K40" i="68"/>
  <c r="K41" i="68"/>
  <c r="K42" i="68"/>
  <c r="K43" i="68"/>
  <c r="K44" i="68"/>
  <c r="K45" i="68"/>
  <c r="K46" i="68"/>
  <c r="K47" i="68"/>
  <c r="K48" i="68"/>
  <c r="K39" i="68"/>
  <c r="I40" i="68"/>
  <c r="I41" i="68"/>
  <c r="I42" i="68"/>
  <c r="I43" i="68"/>
  <c r="I44" i="68"/>
  <c r="I45" i="68"/>
  <c r="I46" i="68"/>
  <c r="I47" i="68"/>
  <c r="I48" i="68"/>
  <c r="I39" i="68"/>
  <c r="H49" i="68"/>
  <c r="L49" i="68" s="1"/>
  <c r="G49" i="68"/>
  <c r="F49" i="68"/>
  <c r="N49" i="68" s="1"/>
  <c r="N48" i="68"/>
  <c r="M48" i="68"/>
  <c r="L48" i="68"/>
  <c r="E48" i="68"/>
  <c r="N47" i="68"/>
  <c r="M47" i="68"/>
  <c r="L47" i="68"/>
  <c r="E47" i="68"/>
  <c r="N46" i="68"/>
  <c r="M46" i="68"/>
  <c r="L46" i="68"/>
  <c r="E46" i="68"/>
  <c r="N45" i="68"/>
  <c r="M45" i="68"/>
  <c r="L45" i="68"/>
  <c r="E45" i="68"/>
  <c r="N44" i="68"/>
  <c r="M44" i="68"/>
  <c r="L44" i="68"/>
  <c r="E44" i="68"/>
  <c r="N43" i="68"/>
  <c r="M43" i="68"/>
  <c r="L43" i="68"/>
  <c r="P43" i="68"/>
  <c r="E43" i="68"/>
  <c r="N42" i="68"/>
  <c r="M42" i="68"/>
  <c r="L42" i="68"/>
  <c r="E42" i="68"/>
  <c r="N41" i="68"/>
  <c r="M41" i="68"/>
  <c r="L41" i="68"/>
  <c r="P41" i="68"/>
  <c r="E41" i="68"/>
  <c r="N40" i="68"/>
  <c r="M40" i="68"/>
  <c r="L40" i="68"/>
  <c r="E40" i="68"/>
  <c r="N39" i="68"/>
  <c r="M39" i="68"/>
  <c r="L39" i="68"/>
  <c r="E39" i="68"/>
  <c r="H29" i="68"/>
  <c r="K22" i="68" s="1"/>
  <c r="G29" i="68"/>
  <c r="F29" i="68"/>
  <c r="J27" i="68" s="1"/>
  <c r="N28" i="68"/>
  <c r="M28" i="68"/>
  <c r="L28" i="68"/>
  <c r="E28" i="68"/>
  <c r="N27" i="68"/>
  <c r="M27" i="68"/>
  <c r="L27" i="68"/>
  <c r="E27" i="68"/>
  <c r="N26" i="68"/>
  <c r="M26" i="68"/>
  <c r="L26" i="68"/>
  <c r="E26" i="68"/>
  <c r="N25" i="68"/>
  <c r="M25" i="68"/>
  <c r="L25" i="68"/>
  <c r="E25" i="68"/>
  <c r="N24" i="68"/>
  <c r="M24" i="68"/>
  <c r="L24" i="68"/>
  <c r="J24" i="68"/>
  <c r="E24" i="68"/>
  <c r="N23" i="68"/>
  <c r="M23" i="68"/>
  <c r="L23" i="68"/>
  <c r="K23" i="68"/>
  <c r="E23" i="68"/>
  <c r="N22" i="68"/>
  <c r="M22" i="68"/>
  <c r="L22" i="68"/>
  <c r="J22" i="68"/>
  <c r="E22" i="68"/>
  <c r="N21" i="68"/>
  <c r="M21" i="68"/>
  <c r="L21" i="68"/>
  <c r="J21" i="68"/>
  <c r="E21" i="68"/>
  <c r="N20" i="68"/>
  <c r="M20" i="68"/>
  <c r="L20" i="68"/>
  <c r="J20" i="68"/>
  <c r="E20" i="68"/>
  <c r="N19" i="68"/>
  <c r="M19" i="68"/>
  <c r="L19" i="68"/>
  <c r="J19" i="68"/>
  <c r="E19" i="68"/>
  <c r="P45" i="68" l="1"/>
  <c r="P40" i="68"/>
  <c r="P42" i="68"/>
  <c r="P44" i="68"/>
  <c r="P46" i="68"/>
  <c r="P48" i="68"/>
  <c r="O42" i="68"/>
  <c r="Q43" i="68"/>
  <c r="Q47" i="68"/>
  <c r="Q39" i="68"/>
  <c r="Q41" i="68"/>
  <c r="Q45" i="68"/>
  <c r="P47" i="68"/>
  <c r="Q40" i="68"/>
  <c r="Q42" i="68"/>
  <c r="Q44" i="68"/>
  <c r="Q46" i="68"/>
  <c r="Q48" i="68"/>
  <c r="P39" i="68"/>
  <c r="E49" i="68"/>
  <c r="K21" i="68"/>
  <c r="P21" i="68" s="1"/>
  <c r="K25" i="68"/>
  <c r="K19" i="68"/>
  <c r="P19" i="68" s="1"/>
  <c r="P22" i="68"/>
  <c r="K27" i="68"/>
  <c r="P27" i="68" s="1"/>
  <c r="J26" i="68"/>
  <c r="J28" i="68"/>
  <c r="E29" i="68"/>
  <c r="L29" i="68"/>
  <c r="K24" i="68"/>
  <c r="P24" i="68" s="1"/>
  <c r="K26" i="68"/>
  <c r="K28" i="68"/>
  <c r="N29" i="68"/>
  <c r="K20" i="68"/>
  <c r="P20" i="68" s="1"/>
  <c r="J23" i="68"/>
  <c r="P23" i="68" s="1"/>
  <c r="J25" i="68"/>
  <c r="P25" i="68" s="1"/>
  <c r="O44" i="68" l="1"/>
  <c r="O45" i="68"/>
  <c r="P49" i="68"/>
  <c r="Q35" i="68" s="1"/>
  <c r="O46" i="68"/>
  <c r="O39" i="68"/>
  <c r="O40" i="68"/>
  <c r="O43" i="68"/>
  <c r="O48" i="68"/>
  <c r="O41" i="68"/>
  <c r="O47" i="68"/>
  <c r="Q49" i="68"/>
  <c r="Q34" i="68" s="1"/>
  <c r="I28" i="68"/>
  <c r="I20" i="68"/>
  <c r="I27" i="68"/>
  <c r="I25" i="68"/>
  <c r="I23" i="68"/>
  <c r="I21" i="68"/>
  <c r="I19" i="68"/>
  <c r="I26" i="68"/>
  <c r="I24" i="68"/>
  <c r="I22" i="68"/>
  <c r="P28" i="68"/>
  <c r="Q24" i="68"/>
  <c r="Q22" i="68"/>
  <c r="Q27" i="68"/>
  <c r="Q25" i="68"/>
  <c r="Q23" i="68"/>
  <c r="Q21" i="68"/>
  <c r="Q19" i="68"/>
  <c r="Q28" i="68"/>
  <c r="Q26" i="68"/>
  <c r="Q20" i="68"/>
  <c r="P26" i="68"/>
  <c r="P29" i="68" l="1"/>
  <c r="Q15" i="68" s="1"/>
  <c r="Q29" i="68"/>
  <c r="Q14" i="68" s="1"/>
  <c r="O24" i="68"/>
  <c r="O23" i="68"/>
  <c r="O21" i="68"/>
  <c r="O28" i="68"/>
  <c r="O26" i="68"/>
  <c r="O22" i="68"/>
  <c r="O20" i="68"/>
  <c r="O27" i="68"/>
  <c r="O25" i="68"/>
  <c r="O19" i="68"/>
  <c r="D23" i="18" l="1"/>
  <c r="D21" i="18"/>
  <c r="C22" i="18"/>
  <c r="C23" i="18"/>
  <c r="C21" i="18"/>
  <c r="F22" i="18"/>
  <c r="F23" i="18"/>
  <c r="F21" i="18"/>
  <c r="D9" i="18"/>
  <c r="D14" i="18" s="1"/>
  <c r="E9" i="18"/>
  <c r="E14" i="18" s="1"/>
  <c r="F9" i="18"/>
  <c r="F14" i="18" s="1"/>
  <c r="G9" i="18"/>
  <c r="G14" i="18" s="1"/>
  <c r="H9" i="18"/>
  <c r="H14" i="18" s="1"/>
  <c r="I9" i="18"/>
  <c r="J9" i="18"/>
  <c r="K9" i="18"/>
  <c r="C9" i="18"/>
  <c r="C14" i="18" s="1"/>
  <c r="K3" i="28" l="1"/>
  <c r="K4" i="28"/>
  <c r="K5" i="28"/>
  <c r="K6" i="28"/>
  <c r="K8" i="28"/>
  <c r="K9" i="28"/>
  <c r="K10" i="28"/>
  <c r="K11" i="28"/>
  <c r="K12" i="28"/>
  <c r="K13" i="28"/>
  <c r="K14" i="28"/>
  <c r="K15" i="28"/>
  <c r="K16" i="28"/>
  <c r="K17" i="28"/>
  <c r="K18" i="28"/>
  <c r="K7" i="28"/>
  <c r="L11" i="18" l="1"/>
  <c r="L12" i="18"/>
  <c r="L13" i="18"/>
  <c r="D22" i="18" l="1"/>
  <c r="E21" i="18" l="1"/>
  <c r="L9" i="18"/>
  <c r="L14" i="18" s="1"/>
  <c r="J14" i="18"/>
  <c r="E22" i="18"/>
  <c r="E23" i="18"/>
  <c r="K14" i="18" l="1"/>
  <c r="I14" i="18"/>
  <c r="F24" i="18" l="1"/>
  <c r="D24" i="18"/>
  <c r="E24" i="18"/>
  <c r="C24" i="18"/>
</calcChain>
</file>

<file path=xl/sharedStrings.xml><?xml version="1.0" encoding="utf-8"?>
<sst xmlns="http://schemas.openxmlformats.org/spreadsheetml/2006/main" count="1649" uniqueCount="615">
  <si>
    <t>WOE</t>
  </si>
  <si>
    <t>MIV</t>
  </si>
  <si>
    <t>interval</t>
  </si>
  <si>
    <t>Bad%</t>
    <phoneticPr fontId="8" type="noConversion"/>
  </si>
  <si>
    <t>Good</t>
    <phoneticPr fontId="6" type="noConversion"/>
  </si>
  <si>
    <t>Bad</t>
    <phoneticPr fontId="6" type="noConversion"/>
  </si>
  <si>
    <t>Indeterminate</t>
    <phoneticPr fontId="6" type="noConversion"/>
  </si>
  <si>
    <r>
      <rPr>
        <b/>
        <sz val="10"/>
        <color theme="1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</si>
  <si>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</si>
  <si>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表现期间定义：</t>
    </r>
    <phoneticPr fontId="6" type="noConversion"/>
  </si>
  <si>
    <r>
      <rPr>
        <b/>
        <i/>
        <sz val="10"/>
        <rFont val="宋体"/>
        <family val="3"/>
        <charset val="134"/>
      </rPr>
      <t>样本数</t>
    </r>
    <phoneticPr fontId="6" type="noConversion"/>
  </si>
  <si>
    <r>
      <rPr>
        <b/>
        <i/>
        <u/>
        <sz val="10"/>
        <rFont val="宋体"/>
        <family val="3"/>
        <charset val="134"/>
      </rPr>
      <t>观察期间</t>
    </r>
    <phoneticPr fontId="6" type="noConversion"/>
  </si>
  <si>
    <r>
      <rPr>
        <sz val="10"/>
        <rFont val="宋体"/>
        <family val="3"/>
        <charset val="134"/>
      </rPr>
      <t>验证模型期间</t>
    </r>
    <phoneticPr fontId="6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</si>
  <si>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</si>
  <si>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验证样本期间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</si>
  <si>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最终模型样本</t>
    </r>
    <phoneticPr fontId="8" type="noConversion"/>
  </si>
  <si>
    <r>
      <t>Bad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Ever30+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</si>
  <si>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Good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Current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</si>
  <si>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Indeterminate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Ever1-29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</si>
  <si>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6" type="noConversion"/>
  </si>
  <si>
    <r>
      <rPr>
        <sz val="10"/>
        <rFont val="宋体"/>
        <family val="3"/>
        <charset val="134"/>
      </rPr>
      <t>开发样本期间</t>
    </r>
    <r>
      <rPr>
        <sz val="10"/>
        <rFont val="Calibri"/>
        <family val="2"/>
      </rPr>
      <t xml:space="preserve"> : 70% </t>
    </r>
    <r>
      <rPr>
        <sz val="10"/>
        <rFont val="宋体"/>
        <family val="3"/>
        <charset val="134"/>
      </rPr>
      <t>用于模型训练</t>
    </r>
    <r>
      <rPr>
        <sz val="10"/>
        <rFont val="Calibri"/>
        <family val="2"/>
      </rPr>
      <t xml:space="preserve">, 30% </t>
    </r>
    <r>
      <rPr>
        <sz val="10"/>
        <rFont val="宋体"/>
        <family val="3"/>
        <charset val="134"/>
      </rPr>
      <t>用于模型测试</t>
    </r>
    <phoneticPr fontId="6" type="noConversion"/>
  </si>
  <si>
    <t>训练样本</t>
    <phoneticPr fontId="110" type="noConversion"/>
  </si>
  <si>
    <t>测试样本</t>
    <phoneticPr fontId="110" type="noConversion"/>
  </si>
  <si>
    <r>
      <rPr>
        <sz val="11"/>
        <color theme="1"/>
        <rFont val="宋体"/>
        <family val="2"/>
      </rPr>
      <t>数值</t>
    </r>
  </si>
  <si>
    <t>Y</t>
    <phoneticPr fontId="3" type="noConversion"/>
  </si>
  <si>
    <t>N</t>
  </si>
  <si>
    <t>N</t>
    <phoneticPr fontId="3" type="noConversion"/>
  </si>
  <si>
    <t>ori_IV</t>
  </si>
  <si>
    <t>y0_num</t>
  </si>
  <si>
    <t>y1_num</t>
  </si>
  <si>
    <t>group</t>
  </si>
  <si>
    <t>max</t>
  </si>
  <si>
    <t>min</t>
  </si>
  <si>
    <t>var_name</t>
  </si>
  <si>
    <t>IV</t>
    <phoneticPr fontId="3" type="noConversion"/>
  </si>
  <si>
    <t>score</t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</si>
  <si>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</si>
  <si>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</si>
  <si>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</si>
  <si>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</si>
  <si>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</si>
  <si>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</si>
  <si>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</si>
  <si>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</si>
  <si>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confusion_matrix</t>
    <phoneticPr fontId="3" type="noConversion"/>
  </si>
  <si>
    <t>accuracy_score</t>
    <phoneticPr fontId="3" type="noConversion"/>
  </si>
  <si>
    <t>precision_score</t>
    <phoneticPr fontId="3" type="noConversion"/>
  </si>
  <si>
    <t>recall_score</t>
    <phoneticPr fontId="3" type="noConversion"/>
  </si>
  <si>
    <t>F1_score</t>
    <phoneticPr fontId="3" type="noConversion"/>
  </si>
  <si>
    <t>ROC_AUC</t>
    <phoneticPr fontId="3" type="noConversion"/>
  </si>
  <si>
    <t>K-S score</t>
    <phoneticPr fontId="3" type="noConversion"/>
  </si>
  <si>
    <t>best parameters</t>
    <phoneticPr fontId="3" type="noConversion"/>
  </si>
  <si>
    <t>Best score</t>
    <phoneticPr fontId="3" type="noConversion"/>
  </si>
  <si>
    <t>bad_percent</t>
  </si>
  <si>
    <r>
      <rPr>
        <sz val="11"/>
        <color theme="1"/>
        <rFont val="宋体"/>
        <family val="2"/>
      </rPr>
      <t>是否选择</t>
    </r>
    <phoneticPr fontId="3" type="noConversion"/>
  </si>
  <si>
    <t>baseline</t>
    <phoneticPr fontId="3" type="noConversion"/>
  </si>
  <si>
    <t>flag_0</t>
  </si>
  <si>
    <t>flag_1</t>
  </si>
  <si>
    <t>bad_rate</t>
  </si>
  <si>
    <t>y1_total</t>
  </si>
  <si>
    <t>y0_total</t>
  </si>
  <si>
    <t>y1_percent</t>
  </si>
  <si>
    <t>y0_percent</t>
  </si>
  <si>
    <t>y0/y1</t>
  </si>
  <si>
    <t>Total</t>
  </si>
  <si>
    <r>
      <rPr>
        <b/>
        <sz val="11"/>
        <color theme="1"/>
        <rFont val="宋体"/>
        <family val="3"/>
        <charset val="134"/>
      </rPr>
      <t>序号</t>
    </r>
    <phoneticPr fontId="3" type="noConversion"/>
  </si>
  <si>
    <r>
      <rPr>
        <b/>
        <sz val="11"/>
        <color theme="1"/>
        <rFont val="宋体"/>
        <family val="3"/>
        <charset val="134"/>
      </rPr>
      <t>变量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</si>
  <si>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</si>
  <si>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含义</t>
    </r>
    <phoneticPr fontId="3" type="noConversion"/>
  </si>
  <si>
    <r>
      <rPr>
        <b/>
        <sz val="11"/>
        <color theme="1"/>
        <rFont val="宋体"/>
        <family val="2"/>
      </rPr>
      <t>是否选入</t>
    </r>
    <phoneticPr fontId="3" type="noConversion"/>
  </si>
  <si>
    <r>
      <rPr>
        <b/>
        <sz val="11"/>
        <color theme="1"/>
        <rFont val="宋体"/>
        <family val="2"/>
      </rPr>
      <t>原因</t>
    </r>
    <phoneticPr fontId="3" type="noConversion"/>
  </si>
  <si>
    <r>
      <rPr>
        <sz val="11"/>
        <color theme="1"/>
        <rFont val="宋体"/>
        <family val="2"/>
      </rPr>
      <t>字符</t>
    </r>
  </si>
  <si>
    <t>Y</t>
    <phoneticPr fontId="3" type="noConversion"/>
  </si>
  <si>
    <t>Total</t>
    <phoneticPr fontId="3" type="noConversion"/>
  </si>
  <si>
    <t xml:space="preserve">                                 var_name    </t>
    <phoneticPr fontId="3" type="noConversion"/>
  </si>
  <si>
    <t xml:space="preserve">               var_name_Chinese    </t>
    <phoneticPr fontId="3" type="noConversion"/>
  </si>
  <si>
    <t>序号</t>
    <phoneticPr fontId="3" type="noConversion"/>
  </si>
  <si>
    <t>"</t>
    <phoneticPr fontId="3" type="noConversion"/>
  </si>
  <si>
    <t>",</t>
    <phoneticPr fontId="3" type="noConversion"/>
  </si>
  <si>
    <t>var_name_Chinese</t>
    <phoneticPr fontId="3" type="noConversion"/>
  </si>
  <si>
    <r>
      <rPr>
        <sz val="11"/>
        <color theme="1"/>
        <rFont val="宋体"/>
        <family val="2"/>
      </rPr>
      <t xml:space="preserve">参数	</t>
    </r>
    <phoneticPr fontId="3" type="noConversion"/>
  </si>
  <si>
    <r>
      <rPr>
        <sz val="11"/>
        <color theme="1"/>
        <rFont val="宋体"/>
        <family val="2"/>
      </rPr>
      <t>估计值</t>
    </r>
    <phoneticPr fontId="3" type="noConversion"/>
  </si>
  <si>
    <t>inf</t>
  </si>
  <si>
    <t>score_sum</t>
  </si>
  <si>
    <t>GINI Coefficient:</t>
    <phoneticPr fontId="6" type="noConversion"/>
  </si>
  <si>
    <t>KS Statistic:</t>
    <phoneticPr fontId="6" type="noConversion"/>
  </si>
  <si>
    <t>Score Interval</t>
    <phoneticPr fontId="6" type="noConversion"/>
  </si>
  <si>
    <t># of</t>
  </si>
  <si>
    <t># of</t>
    <phoneticPr fontId="6" type="noConversion"/>
  </si>
  <si>
    <t>Cumulative</t>
    <phoneticPr fontId="6" type="noConversion"/>
  </si>
  <si>
    <t>Bad Rate</t>
    <phoneticPr fontId="6" type="noConversion"/>
  </si>
  <si>
    <t>Odds (G/B)</t>
    <phoneticPr fontId="6" type="noConversion"/>
  </si>
  <si>
    <t>KS Statistics</t>
    <phoneticPr fontId="6" type="noConversion"/>
  </si>
  <si>
    <t>Interval</t>
  </si>
  <si>
    <t>(A)</t>
  </si>
  <si>
    <t>(B)</t>
    <phoneticPr fontId="6" type="noConversion"/>
  </si>
  <si>
    <t>(C)</t>
  </si>
  <si>
    <t>(D)</t>
    <phoneticPr fontId="6" type="noConversion"/>
  </si>
  <si>
    <t>(E)</t>
    <phoneticPr fontId="6" type="noConversion"/>
  </si>
  <si>
    <t>(F)</t>
    <phoneticPr fontId="6" type="noConversion"/>
  </si>
  <si>
    <t>(G)</t>
    <phoneticPr fontId="6" type="noConversion"/>
  </si>
  <si>
    <t>(H)</t>
    <phoneticPr fontId="6" type="noConversion"/>
  </si>
  <si>
    <t>(I)</t>
    <phoneticPr fontId="6" type="noConversion"/>
  </si>
  <si>
    <t>(J)</t>
    <phoneticPr fontId="6" type="noConversion"/>
  </si>
  <si>
    <t>(K)</t>
    <phoneticPr fontId="6" type="noConversion"/>
  </si>
  <si>
    <t>(L)</t>
    <phoneticPr fontId="6" type="noConversion"/>
  </si>
  <si>
    <t>(M)</t>
    <phoneticPr fontId="6" type="noConversion"/>
  </si>
  <si>
    <t>(N)</t>
    <phoneticPr fontId="6" type="noConversion"/>
  </si>
  <si>
    <t>-</t>
  </si>
  <si>
    <t>GINI</t>
    <phoneticPr fontId="6" type="noConversion"/>
  </si>
  <si>
    <t>Customers</t>
    <phoneticPr fontId="6" type="noConversion"/>
  </si>
  <si>
    <t>Goods</t>
    <phoneticPr fontId="6" type="noConversion"/>
  </si>
  <si>
    <t>Indet.</t>
    <phoneticPr fontId="6" type="noConversion"/>
  </si>
  <si>
    <t>Bads</t>
    <phoneticPr fontId="6" type="noConversion"/>
  </si>
  <si>
    <t>Total</t>
    <phoneticPr fontId="6" type="noConversion"/>
  </si>
  <si>
    <t>N</t>
    <phoneticPr fontId="3" type="noConversion"/>
  </si>
  <si>
    <t>在model1基础上，分了训练集测试集，并网格搜索</t>
    <phoneticPr fontId="3" type="noConversion"/>
  </si>
  <si>
    <r>
      <rPr>
        <sz val="11"/>
        <color theme="1"/>
        <rFont val="宋体"/>
        <family val="2"/>
      </rPr>
      <t>备注</t>
    </r>
    <phoneticPr fontId="3" type="noConversion"/>
  </si>
  <si>
    <t xml:space="preserve">   C: 0.01
        max_iter: 10
        penalty: 'l1'</t>
    <phoneticPr fontId="3" type="noConversion"/>
  </si>
  <si>
    <t>inq_last_12m</t>
  </si>
  <si>
    <t>member_id</t>
  </si>
  <si>
    <t>funded_amnt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</si>
  <si>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</si>
  <si>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</si>
  <si>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</si>
  <si>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</si>
  <si>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</si>
  <si>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</si>
  <si>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</si>
  <si>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</si>
  <si>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</si>
  <si>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</si>
  <si>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</si>
  <si>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</si>
  <si>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</si>
  <si>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</si>
  <si>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title</t>
  </si>
  <si>
    <t>zip_code</t>
  </si>
  <si>
    <t>addr_state</t>
  </si>
  <si>
    <t>earliest_cr_line</t>
  </si>
  <si>
    <t>inq_last_6mths</t>
  </si>
  <si>
    <t>mths_since_last_delinq</t>
  </si>
  <si>
    <t>mths_since_last_record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</si>
  <si>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</si>
  <si>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</si>
  <si>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</si>
  <si>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</si>
  <si>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</si>
  <si>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</si>
  <si>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</si>
  <si>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</si>
  <si>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</si>
  <si>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</si>
  <si>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</si>
  <si>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</si>
  <si>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</si>
  <si>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next_pymnt_d</t>
  </si>
  <si>
    <t>last_credit_pull_d</t>
  </si>
  <si>
    <t>collections_12_mths_ex_med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</si>
  <si>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</si>
  <si>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</si>
  <si>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</si>
  <si>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</si>
  <si>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</si>
  <si>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</si>
  <si>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</si>
  <si>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</si>
  <si>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open_il_12m</t>
  </si>
  <si>
    <t>open_il_24m</t>
  </si>
  <si>
    <t>total_bal_il</t>
  </si>
  <si>
    <t>open_rv_12m</t>
  </si>
  <si>
    <t>max_bal_bc</t>
  </si>
  <si>
    <t>all_util</t>
  </si>
  <si>
    <t>total_rev_hi_lim</t>
  </si>
  <si>
    <t>total_cu_tl</t>
  </si>
  <si>
    <t>编号</t>
    <phoneticPr fontId="3" type="noConversion"/>
  </si>
  <si>
    <t>借款周期</t>
    <phoneticPr fontId="3" type="noConversion"/>
  </si>
  <si>
    <t>住房性质</t>
    <phoneticPr fontId="3" type="noConversion"/>
  </si>
  <si>
    <t>风险等级</t>
    <phoneticPr fontId="3" type="noConversion"/>
  </si>
  <si>
    <t>N</t>
    <phoneticPr fontId="3" type="noConversion"/>
  </si>
  <si>
    <t>来源网址</t>
    <phoneticPr fontId="3" type="noConversion"/>
  </si>
  <si>
    <t>字符</t>
    <phoneticPr fontId="3" type="noConversion"/>
  </si>
  <si>
    <t>字符</t>
    <phoneticPr fontId="3" type="noConversion"/>
  </si>
  <si>
    <t>日期</t>
    <phoneticPr fontId="3" type="noConversion"/>
  </si>
  <si>
    <t>日期</t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</si>
  <si>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Grade</t>
    </r>
    <r>
      <rPr>
        <sz val="11"/>
        <color theme="1"/>
        <rFont val="宋体"/>
        <family val="3"/>
        <charset val="134"/>
      </rPr>
      <t>的信息重复</t>
    </r>
    <phoneticPr fontId="3" type="noConversion"/>
  </si>
  <si>
    <t>风险等级细分</t>
    <phoneticPr fontId="3" type="noConversion"/>
  </si>
  <si>
    <t>放款日期</t>
    <phoneticPr fontId="3" type="noConversion"/>
  </si>
  <si>
    <t>地址邮编</t>
    <phoneticPr fontId="3" type="noConversion"/>
  </si>
  <si>
    <t>申请地址所在州</t>
    <phoneticPr fontId="3" type="noConversion"/>
  </si>
  <si>
    <t>借款人发生第一笔借款的时间</t>
    <phoneticPr fontId="3" type="noConversion"/>
  </si>
  <si>
    <t>借款状态(目标变量,Y变量)</t>
    <phoneticPr fontId="3" type="noConversion"/>
  </si>
  <si>
    <t>借款人提供的贷款说明</t>
    <phoneticPr fontId="3" type="noConversion"/>
  </si>
  <si>
    <t>RENT</t>
  </si>
  <si>
    <t>credit_card</t>
  </si>
  <si>
    <t>car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</si>
  <si>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</si>
  <si>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</si>
  <si>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</si>
  <si>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</si>
  <si>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</si>
  <si>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</si>
  <si>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</si>
  <si>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</si>
  <si>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</si>
  <si>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V</t>
    <phoneticPr fontId="3" type="noConversion"/>
  </si>
  <si>
    <t>N</t>
    <phoneticPr fontId="3" type="noConversion"/>
  </si>
  <si>
    <t>共线</t>
    <phoneticPr fontId="3" type="noConversion"/>
  </si>
  <si>
    <t>自有变量</t>
    <phoneticPr fontId="3" type="noConversion"/>
  </si>
  <si>
    <t>最后一个还款日</t>
    <phoneticPr fontId="3" type="noConversion"/>
  </si>
  <si>
    <t>最后还款金额</t>
    <phoneticPr fontId="3" type="noConversion"/>
  </si>
  <si>
    <t>下一个还款日</t>
    <phoneticPr fontId="3" type="noConversion"/>
  </si>
  <si>
    <t>最近一个借款时间</t>
    <phoneticPr fontId="3" type="noConversion"/>
  </si>
  <si>
    <t>工作年限</t>
    <phoneticPr fontId="3" type="noConversion"/>
  </si>
  <si>
    <t>贷款目的</t>
    <phoneticPr fontId="3" type="noConversion"/>
  </si>
  <si>
    <t>已还本金</t>
    <phoneticPr fontId="3" type="noConversion"/>
  </si>
  <si>
    <t>已还利息</t>
    <phoneticPr fontId="3" type="noConversion"/>
  </si>
  <si>
    <t>催收</t>
    <phoneticPr fontId="3" type="noConversion"/>
  </si>
  <si>
    <t>近12个月查询次数</t>
    <phoneticPr fontId="3" type="noConversion"/>
  </si>
  <si>
    <t>同值率 = 1</t>
    <phoneticPr fontId="3" type="noConversion"/>
  </si>
  <si>
    <t>同值率 = 0.9</t>
    <phoneticPr fontId="3" type="noConversion"/>
  </si>
  <si>
    <t>同值率 = 0.9</t>
    <phoneticPr fontId="3" type="noConversion"/>
  </si>
  <si>
    <t>无意义</t>
    <phoneticPr fontId="3" type="noConversion"/>
  </si>
  <si>
    <t>var_name</t>
    <phoneticPr fontId="3" type="noConversion"/>
  </si>
  <si>
    <t>loan_status</t>
    <phoneticPr fontId="3" type="noConversion"/>
  </si>
  <si>
    <t>Current</t>
    <phoneticPr fontId="3" type="noConversion"/>
  </si>
  <si>
    <t>Fully Paid</t>
    <phoneticPr fontId="3" type="noConversion"/>
  </si>
  <si>
    <t xml:space="preserve">Default  </t>
    <phoneticPr fontId="3" type="noConversion"/>
  </si>
  <si>
    <t>dict</t>
    <phoneticPr fontId="3" type="noConversion"/>
  </si>
  <si>
    <t>term</t>
    <phoneticPr fontId="3" type="noConversion"/>
  </si>
  <si>
    <t xml:space="preserve"> 36 months</t>
    <phoneticPr fontId="3" type="noConversion"/>
  </si>
  <si>
    <t xml:space="preserve"> 60 months</t>
    <phoneticPr fontId="3" type="noConversion"/>
  </si>
  <si>
    <t>moving</t>
  </si>
  <si>
    <t>vacation</t>
  </si>
  <si>
    <t>house</t>
  </si>
  <si>
    <t>educational</t>
  </si>
  <si>
    <t>purpose</t>
    <phoneticPr fontId="3" type="noConversion"/>
  </si>
  <si>
    <t>renewable_energy</t>
    <phoneticPr fontId="3" type="noConversion"/>
  </si>
  <si>
    <t>OTHER</t>
  </si>
  <si>
    <t>NONE</t>
  </si>
  <si>
    <t>ANY</t>
  </si>
  <si>
    <t>home_ownership</t>
    <phoneticPr fontId="3" type="noConversion"/>
  </si>
  <si>
    <t>loan_status</t>
    <phoneticPr fontId="3" type="noConversion"/>
  </si>
  <si>
    <t>201701</t>
    <phoneticPr fontId="3" type="noConversion"/>
  </si>
  <si>
    <t>201702</t>
    <phoneticPr fontId="3" type="noConversion"/>
  </si>
  <si>
    <t>201703</t>
    <phoneticPr fontId="3" type="noConversion"/>
  </si>
  <si>
    <t>201704</t>
    <phoneticPr fontId="3" type="noConversion"/>
  </si>
  <si>
    <t>201705</t>
    <phoneticPr fontId="3" type="noConversion"/>
  </si>
  <si>
    <t>201706</t>
    <phoneticPr fontId="3" type="noConversion"/>
  </si>
  <si>
    <t>201610</t>
    <phoneticPr fontId="3" type="noConversion"/>
  </si>
  <si>
    <t>201611</t>
    <phoneticPr fontId="3" type="noConversion"/>
  </si>
  <si>
    <t>201612</t>
    <phoneticPr fontId="3" type="noConversion"/>
  </si>
  <si>
    <t>开发模型期间</t>
    <phoneticPr fontId="6" type="noConversion"/>
  </si>
  <si>
    <t>2016.09 ~ 2017.03</t>
    <phoneticPr fontId="6" type="noConversion"/>
  </si>
  <si>
    <t>id</t>
  </si>
  <si>
    <t>open_act_il</t>
  </si>
  <si>
    <t>acc_open_past_24mths</t>
  </si>
  <si>
    <t>avg_cur_bal</t>
  </si>
  <si>
    <t>bc_util</t>
  </si>
  <si>
    <t>chargeoff_within_12_mths</t>
  </si>
  <si>
    <t>delinq_amnt</t>
  </si>
  <si>
    <t>mo_sin_old_rev_tl_op</t>
  </si>
  <si>
    <t>mo_sin_rcnt_rev_tl_op</t>
  </si>
  <si>
    <t>mo_sin_rcnt_tl</t>
  </si>
  <si>
    <t>mths_since_recent_bc</t>
  </si>
  <si>
    <t>mths_since_recent_bc_dlq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</si>
  <si>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</si>
  <si>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</si>
  <si>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</si>
  <si>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</si>
  <si>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</si>
  <si>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</si>
  <si>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</si>
  <si>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</si>
  <si>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</si>
  <si>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</si>
  <si>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</si>
  <si>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</si>
  <si>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</si>
  <si>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</si>
  <si>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</si>
  <si>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</si>
  <si>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</si>
  <si>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</si>
  <si>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</si>
  <si>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</si>
  <si>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</si>
  <si>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</si>
  <si>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</si>
  <si>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</si>
  <si>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</si>
  <si>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</si>
  <si>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</si>
  <si>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</si>
  <si>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</si>
  <si>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</si>
  <si>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</si>
  <si>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</si>
  <si>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</si>
  <si>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</si>
  <si>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</si>
  <si>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</si>
  <si>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</si>
  <si>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</si>
  <si>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</si>
  <si>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</si>
  <si>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</si>
  <si>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</si>
  <si>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</si>
  <si>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</si>
  <si>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</si>
  <si>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</si>
  <si>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</si>
  <si>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</si>
  <si>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</si>
  <si>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</si>
  <si>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</si>
  <si>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</si>
  <si>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</si>
  <si>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</si>
  <si>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</si>
  <si>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借款人上次拖欠债务的月份数</t>
    <phoneticPr fontId="3" type="noConversion"/>
  </si>
  <si>
    <t>term</t>
    <phoneticPr fontId="3" type="noConversion"/>
  </si>
  <si>
    <t xml:space="preserve"> </t>
    <phoneticPr fontId="3" type="noConversion"/>
  </si>
  <si>
    <t>http://www.360doc.com/content/15/0611/08/5473201_477300580.shtml</t>
    <phoneticPr fontId="3" type="noConversion"/>
  </si>
  <si>
    <r>
      <rPr>
        <sz val="10"/>
        <color theme="1"/>
        <rFont val="宋体"/>
        <family val="3"/>
        <charset val="134"/>
      </rPr>
      <t>可以看到由于很多借款人还款不到一年的周期，如果表现期越长，</t>
    </r>
    <r>
      <rPr>
        <sz val="10"/>
        <color theme="1"/>
        <rFont val="Calibri"/>
        <family val="2"/>
      </rPr>
      <t>bad%</t>
    </r>
    <r>
      <rPr>
        <sz val="10"/>
        <color theme="1"/>
        <rFont val="宋体"/>
        <family val="3"/>
        <charset val="134"/>
      </rPr>
      <t>的概率就越大。</t>
    </r>
    <phoneticPr fontId="3" type="noConversion"/>
  </si>
  <si>
    <t>N</t>
    <phoneticPr fontId="3" type="noConversion"/>
  </si>
  <si>
    <t>同值率 = 99%</t>
    <phoneticPr fontId="3" type="noConversion"/>
  </si>
  <si>
    <r>
      <rPr>
        <sz val="11"/>
        <color theme="1"/>
        <rFont val="宋体"/>
        <family val="3"/>
        <charset val="134"/>
      </rPr>
      <t>同值率</t>
    </r>
    <r>
      <rPr>
        <sz val="11"/>
        <color theme="1"/>
        <rFont val="Calibri"/>
        <family val="2"/>
      </rPr>
      <t xml:space="preserve"> = 0.99</t>
    </r>
    <phoneticPr fontId="3" type="noConversion"/>
  </si>
  <si>
    <t>同值率=99%</t>
    <phoneticPr fontId="3" type="noConversion"/>
  </si>
  <si>
    <t>N</t>
    <phoneticPr fontId="3" type="noConversion"/>
  </si>
  <si>
    <t>同值率 = 0.95</t>
    <phoneticPr fontId="3" type="noConversion"/>
  </si>
  <si>
    <t>同值率=99%</t>
    <phoneticPr fontId="3" type="noConversion"/>
  </si>
  <si>
    <t>同值率=95%</t>
    <phoneticPr fontId="3" type="noConversion"/>
  </si>
  <si>
    <t>缺失99%</t>
  </si>
  <si>
    <t>缺失99%</t>
    <phoneticPr fontId="3" type="noConversion"/>
  </si>
  <si>
    <t>mths_since_last_major_derog</t>
    <phoneticPr fontId="3" type="noConversion"/>
  </si>
  <si>
    <t>缺失99%</t>
    <phoneticPr fontId="3" type="noConversion"/>
  </si>
  <si>
    <t>orig_projected_additional_accrued_interest</t>
    <phoneticPr fontId="3" type="noConversion"/>
  </si>
  <si>
    <t>hardship_amount</t>
    <phoneticPr fontId="3" type="noConversion"/>
  </si>
  <si>
    <t>缺失95%</t>
    <phoneticPr fontId="3" type="noConversion"/>
  </si>
  <si>
    <t>缺失74%</t>
    <phoneticPr fontId="3" type="noConversion"/>
  </si>
  <si>
    <t>缺失71%</t>
    <phoneticPr fontId="3" type="noConversion"/>
  </si>
  <si>
    <t>缺失63%</t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</si>
  <si>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79%</t>
    </r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</si>
  <si>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47%</t>
    </r>
    <phoneticPr fontId="3" type="noConversion"/>
  </si>
  <si>
    <t>贷款利率(高利率高风险)</t>
    <phoneticPr fontId="3" type="noConversion"/>
  </si>
  <si>
    <t>借款人负债比</t>
    <phoneticPr fontId="3" type="noConversion"/>
  </si>
  <si>
    <t>尚未结清金额</t>
    <phoneticPr fontId="3" type="noConversion"/>
  </si>
  <si>
    <t>信用账户使用率</t>
    <phoneticPr fontId="3" type="noConversion"/>
  </si>
  <si>
    <t>借款人公共事业记录差评的次数</t>
    <phoneticPr fontId="3" type="noConversion"/>
  </si>
  <si>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年逾期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天以上次数</t>
    </r>
    <phoneticPr fontId="3" type="noConversion"/>
  </si>
  <si>
    <t>年收入(未核实)</t>
    <phoneticPr fontId="3" type="noConversion"/>
  </si>
  <si>
    <t>loan_amnt</t>
    <phoneticPr fontId="3" type="noConversion"/>
  </si>
  <si>
    <t>数据分类太多，实用性不大</t>
    <phoneticPr fontId="3" type="noConversion"/>
  </si>
  <si>
    <r>
      <t>title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purpose</t>
    </r>
    <r>
      <rPr>
        <sz val="11"/>
        <color theme="1"/>
        <rFont val="宋体"/>
        <family val="3"/>
        <charset val="134"/>
      </rPr>
      <t>的信息基本重复，数据分类太多</t>
    </r>
    <phoneticPr fontId="3" type="noConversion"/>
  </si>
  <si>
    <t>贷款客户第一笔借款日期</t>
    <phoneticPr fontId="3" type="noConversion"/>
  </si>
  <si>
    <t>Y</t>
    <phoneticPr fontId="3" type="noConversion"/>
  </si>
  <si>
    <t>Y</t>
    <phoneticPr fontId="3" type="noConversion"/>
  </si>
  <si>
    <t>申请贷款金额</t>
    <phoneticPr fontId="3" type="noConversion"/>
  </si>
  <si>
    <t>last_pymnt_amnt</t>
    <phoneticPr fontId="3" type="noConversion"/>
  </si>
  <si>
    <t>剩余未偿本金总额</t>
    <phoneticPr fontId="3" type="noConversion"/>
  </si>
  <si>
    <t>用不了</t>
    <phoneticPr fontId="3" type="noConversion"/>
  </si>
  <si>
    <t>过去12个月开户数目</t>
    <phoneticPr fontId="3" type="noConversion"/>
  </si>
  <si>
    <t>过去12个月开分期账户数目</t>
    <phoneticPr fontId="3" type="noConversion"/>
  </si>
  <si>
    <t>过去24个月开分期账户数目</t>
    <phoneticPr fontId="3" type="noConversion"/>
  </si>
  <si>
    <t>N</t>
    <phoneticPr fontId="3" type="noConversion"/>
  </si>
  <si>
    <t>贷款审批后信息，不能使用</t>
    <phoneticPr fontId="3" type="noConversion"/>
  </si>
  <si>
    <r>
      <rPr>
        <b/>
        <sz val="11"/>
        <color theme="1"/>
        <rFont val="宋体"/>
        <family val="2"/>
      </rPr>
      <t>数值</t>
    </r>
  </si>
  <si>
    <r>
      <rPr>
        <b/>
        <sz val="11"/>
        <color theme="1"/>
        <rFont val="宋体"/>
        <family val="2"/>
      </rPr>
      <t>字符</t>
    </r>
  </si>
  <si>
    <r>
      <rPr>
        <b/>
        <sz val="11"/>
        <color theme="1"/>
        <rFont val="宋体"/>
        <family val="3"/>
        <charset val="134"/>
      </rPr>
      <t>近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宋体"/>
        <family val="3"/>
        <charset val="134"/>
      </rPr>
      <t>个月查询次数</t>
    </r>
    <phoneticPr fontId="3" type="noConversion"/>
  </si>
  <si>
    <r>
      <rPr>
        <b/>
        <sz val="11"/>
        <color rgb="FFFF0000"/>
        <rFont val="宋体"/>
        <family val="2"/>
      </rPr>
      <t>数值</t>
    </r>
  </si>
  <si>
    <t>收入来源是否核实</t>
    <phoneticPr fontId="3" type="noConversion"/>
  </si>
  <si>
    <t>借款人的信用借款额度</t>
    <phoneticPr fontId="3" type="noConversion"/>
  </si>
  <si>
    <t>mths_since_rcnt_il</t>
    <phoneticPr fontId="3" type="noConversion"/>
  </si>
  <si>
    <t>信用额度/分期信用额度</t>
    <phoneticPr fontId="3" type="noConversion"/>
  </si>
  <si>
    <t>总负债金额(总信贷余额)</t>
    <phoneticPr fontId="3" type="noConversion"/>
  </si>
  <si>
    <t>inq_fi</t>
    <phoneticPr fontId="3" type="noConversion"/>
  </si>
  <si>
    <t>个人查询次数</t>
    <phoneticPr fontId="3" type="noConversion"/>
  </si>
  <si>
    <t>过去24个月的交易数目</t>
    <phoneticPr fontId="3" type="noConversion"/>
  </si>
  <si>
    <t>最近开户以来的月份数</t>
    <phoneticPr fontId="3" type="noConversion"/>
  </si>
  <si>
    <t>抵押账户数</t>
    <phoneticPr fontId="3" type="noConversion"/>
  </si>
  <si>
    <t>借款人信用额度总和</t>
    <phoneticPr fontId="3" type="noConversion"/>
  </si>
  <si>
    <t>已还款总额</t>
    <phoneticPr fontId="3" type="noConversion"/>
  </si>
  <si>
    <t>N</t>
    <phoneticPr fontId="3" type="noConversion"/>
  </si>
  <si>
    <t>N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</si>
  <si>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</si>
  <si>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</si>
  <si>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</si>
  <si>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</si>
  <si>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</si>
  <si>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</si>
  <si>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</si>
  <si>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</si>
  <si>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申请类型</t>
    <phoneticPr fontId="3" type="noConversion"/>
  </si>
  <si>
    <t>V</t>
    <phoneticPr fontId="3" type="noConversion"/>
  </si>
  <si>
    <t>V</t>
    <phoneticPr fontId="3" type="noConversion"/>
  </si>
  <si>
    <t>同值率 = 100%</t>
    <phoneticPr fontId="3" type="noConversion"/>
  </si>
  <si>
    <t>同值率=94%</t>
    <phoneticPr fontId="3" type="noConversion"/>
  </si>
  <si>
    <t>mo_sin_old_il_acct</t>
    <phoneticPr fontId="3" type="noConversion"/>
  </si>
  <si>
    <t>贷款时间点贷款金额</t>
    <phoneticPr fontId="3" type="noConversion"/>
  </si>
  <si>
    <t>Y</t>
    <phoneticPr fontId="3" type="noConversion"/>
  </si>
  <si>
    <t>出借人在时间点支付的贷款金额</t>
    <phoneticPr fontId="3" type="noConversion"/>
  </si>
  <si>
    <t>每月分期金额</t>
    <phoneticPr fontId="3" type="noConversion"/>
  </si>
  <si>
    <t>revol_bal</t>
    <phoneticPr fontId="3" type="noConversion"/>
  </si>
  <si>
    <t>funded_amnt_inv</t>
    <phoneticPr fontId="3" type="noConversion"/>
  </si>
  <si>
    <t>分期账户数</t>
    <phoneticPr fontId="3" type="noConversion"/>
  </si>
  <si>
    <t>银行卡账户数</t>
    <phoneticPr fontId="3" type="noConversion"/>
  </si>
  <si>
    <t>分期账户开户月份数</t>
    <phoneticPr fontId="3" type="noConversion"/>
  </si>
  <si>
    <t>数据字典中未找到</t>
    <phoneticPr fontId="3" type="noConversion"/>
  </si>
  <si>
    <t>il_util</t>
    <phoneticPr fontId="3" type="noConversion"/>
  </si>
  <si>
    <t>open_acc_6m</t>
    <phoneticPr fontId="3" type="noConversion"/>
  </si>
  <si>
    <t>最近6个月公开交易数目</t>
    <phoneticPr fontId="3" type="noConversion"/>
  </si>
  <si>
    <t>dti</t>
    <phoneticPr fontId="3" type="noConversion"/>
  </si>
  <si>
    <t>mort_acc</t>
    <phoneticPr fontId="3" type="noConversion"/>
  </si>
  <si>
    <t>无法译出真实意义</t>
    <phoneticPr fontId="3" type="noConversion"/>
  </si>
  <si>
    <t>IV&lt;0.02</t>
  </si>
  <si>
    <t>IV&lt;0.02</t>
    <phoneticPr fontId="3" type="noConversion"/>
  </si>
  <si>
    <t>IV&lt;0.02</t>
    <phoneticPr fontId="3" type="noConversion"/>
  </si>
  <si>
    <t>IV&lt;0.02</t>
    <phoneticPr fontId="3" type="noConversion"/>
  </si>
  <si>
    <t>open_acc</t>
    <phoneticPr fontId="3" type="noConversion"/>
  </si>
  <si>
    <t>open_rv_24m</t>
    <phoneticPr fontId="3" type="noConversion"/>
  </si>
  <si>
    <t>bc_open_to_buy</t>
    <phoneticPr fontId="3" type="noConversion"/>
  </si>
  <si>
    <t>缺失12.7%</t>
    <phoneticPr fontId="3" type="noConversion"/>
  </si>
  <si>
    <t>mths_since_recent_inq</t>
    <phoneticPr fontId="3" type="noConversion"/>
  </si>
  <si>
    <t>Chinese_var</t>
  </si>
  <si>
    <t>PctRec</t>
  </si>
  <si>
    <t>风险等级</t>
  </si>
  <si>
    <t>[0 , 1)</t>
  </si>
  <si>
    <t>[1 , 2)</t>
  </si>
  <si>
    <t>[2 , 3)</t>
  </si>
  <si>
    <t>[3 , 4)</t>
  </si>
  <si>
    <t>[4, inf)</t>
  </si>
  <si>
    <t>收入来源是否核实</t>
  </si>
  <si>
    <t>[2 , inf)</t>
  </si>
  <si>
    <t>过去24个月的交易数目</t>
  </si>
  <si>
    <t>[0 , 2)</t>
  </si>
  <si>
    <t>[2 , 4)</t>
  </si>
  <si>
    <t>[10, inf)</t>
  </si>
  <si>
    <t>近12个月查询次数</t>
  </si>
  <si>
    <t>[4, 6)</t>
  </si>
  <si>
    <t>[6, 7)</t>
  </si>
  <si>
    <t>[7, inf)</t>
  </si>
  <si>
    <t>近6个月查询次数</t>
  </si>
  <si>
    <t>过去12个月开分期账户数目</t>
  </si>
  <si>
    <t>mths_since_rcnt_il</t>
  </si>
  <si>
    <t>[0 , 4)</t>
  </si>
  <si>
    <t>[4 , 9)</t>
  </si>
  <si>
    <t>[9 , 14)</t>
  </si>
  <si>
    <t>[4 , 6)</t>
  </si>
  <si>
    <t>[16, inf)</t>
  </si>
  <si>
    <t>总负债金额(总信贷余额)</t>
  </si>
  <si>
    <t>[0 , 44)</t>
  </si>
  <si>
    <t>[44 , 54)</t>
  </si>
  <si>
    <t>[54 , 65)</t>
  </si>
  <si>
    <t>dti</t>
  </si>
  <si>
    <t>负债比</t>
  </si>
  <si>
    <t>il_util</t>
  </si>
  <si>
    <t>信用额度/分期信用额度</t>
  </si>
  <si>
    <t>[0, 70)</t>
  </si>
  <si>
    <t>[2 , 6)</t>
  </si>
  <si>
    <t>[6 , 17)</t>
  </si>
  <si>
    <t>inq_fi</t>
  </si>
  <si>
    <t>个人查询次数</t>
  </si>
  <si>
    <t>住房性质</t>
  </si>
  <si>
    <t>mort_acc</t>
  </si>
  <si>
    <t>抵押账户数</t>
  </si>
  <si>
    <t>Y</t>
    <phoneticPr fontId="3" type="noConversion"/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</si>
  <si>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</si>
  <si>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</si>
  <si>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</si>
  <si>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</si>
  <si>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</si>
  <si>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</si>
  <si>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</si>
  <si>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</si>
  <si>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向前选择法</t>
    <phoneticPr fontId="3" type="noConversion"/>
  </si>
  <si>
    <t>V</t>
    <phoneticPr fontId="3" type="noConversion"/>
  </si>
  <si>
    <r>
      <rPr>
        <sz val="11"/>
        <color theme="1"/>
        <rFont val="宋体"/>
        <family val="3"/>
        <charset val="134"/>
      </rPr>
      <t>变量个数</t>
    </r>
    <phoneticPr fontId="3" type="noConversion"/>
  </si>
  <si>
    <t>KS</t>
    <phoneticPr fontId="3" type="noConversion"/>
  </si>
  <si>
    <t>ROC_AUC</t>
    <phoneticPr fontId="3" type="noConversion"/>
  </si>
  <si>
    <t xml:space="preserve"> [[118928  67163]
 [ 64786 121305]]</t>
    <phoneticPr fontId="3" type="noConversion"/>
  </si>
  <si>
    <t xml:space="preserve"> [[95972 52830]
 [ 3599  6739]]</t>
    <phoneticPr fontId="3" type="noConversion"/>
  </si>
  <si>
    <t>上一次公开记录以来的月份数</t>
    <phoneticPr fontId="3" type="noConversion"/>
  </si>
  <si>
    <t>最近开设循环账户的月份数(信用卡账户)</t>
    <phoneticPr fontId="3" type="noConversion"/>
  </si>
  <si>
    <t xml:space="preserve">In Grace Period </t>
    <phoneticPr fontId="3" type="noConversion"/>
  </si>
  <si>
    <t xml:space="preserve">Late (16-30 days)                                            </t>
    <phoneticPr fontId="3" type="noConversion"/>
  </si>
  <si>
    <t xml:space="preserve">Late (31-120 days)                               </t>
    <phoneticPr fontId="3" type="noConversion"/>
  </si>
  <si>
    <r>
      <rPr>
        <sz val="11"/>
        <color theme="1"/>
        <rFont val="宋体"/>
        <family val="3"/>
        <charset val="134"/>
      </rPr>
      <t>坏账</t>
    </r>
  </si>
  <si>
    <r>
      <rPr>
        <sz val="11"/>
        <color theme="1"/>
        <rFont val="宋体"/>
        <family val="3"/>
        <charset val="134"/>
      </rPr>
      <t>按揭</t>
    </r>
    <phoneticPr fontId="3" type="noConversion"/>
  </si>
  <si>
    <r>
      <rPr>
        <sz val="11"/>
        <color theme="1"/>
        <rFont val="宋体"/>
        <family val="3"/>
        <charset val="134"/>
      </rPr>
      <t>租赁</t>
    </r>
    <phoneticPr fontId="3" type="noConversion"/>
  </si>
  <si>
    <r>
      <rPr>
        <sz val="11"/>
        <color theme="1"/>
        <rFont val="宋体"/>
        <family val="3"/>
        <charset val="134"/>
      </rPr>
      <t>自有</t>
    </r>
    <phoneticPr fontId="3" type="noConversion"/>
  </si>
  <si>
    <r>
      <rPr>
        <sz val="11"/>
        <color theme="1"/>
        <rFont val="宋体"/>
        <family val="3"/>
        <charset val="134"/>
      </rPr>
      <t>其他</t>
    </r>
    <phoneticPr fontId="3" type="noConversion"/>
  </si>
  <si>
    <r>
      <rPr>
        <sz val="11"/>
        <color theme="1"/>
        <rFont val="宋体"/>
        <family val="3"/>
        <charset val="134"/>
      </rPr>
      <t>没有</t>
    </r>
    <phoneticPr fontId="3" type="noConversion"/>
  </si>
  <si>
    <r>
      <rPr>
        <sz val="11"/>
        <color theme="1"/>
        <rFont val="宋体"/>
        <family val="3"/>
        <charset val="134"/>
      </rPr>
      <t>正常还款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宋体"/>
        <family val="3"/>
        <charset val="134"/>
      </rPr>
      <t>但是还未到最后一个还款日</t>
    </r>
    <phoneticPr fontId="3" type="noConversion"/>
  </si>
  <si>
    <r>
      <rPr>
        <sz val="11"/>
        <color theme="1"/>
        <rFont val="宋体"/>
        <family val="3"/>
        <charset val="134"/>
      </rPr>
      <t>结清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完全到期还清</t>
    </r>
    <phoneticPr fontId="3" type="noConversion"/>
  </si>
  <si>
    <r>
      <rPr>
        <sz val="11"/>
        <color theme="1"/>
        <rFont val="宋体"/>
        <family val="3"/>
        <charset val="134"/>
      </rPr>
      <t>处于宽限期</t>
    </r>
    <phoneticPr fontId="3" type="noConversion"/>
  </si>
  <si>
    <r>
      <rPr>
        <sz val="11"/>
        <color theme="1"/>
        <rFont val="宋体"/>
        <family val="3"/>
        <charset val="134"/>
      </rPr>
      <t>违约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还款期间违约了</t>
    </r>
    <phoneticPr fontId="3" type="noConversion"/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</si>
  <si>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16-30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</si>
  <si>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31-120</t>
    </r>
    <r>
      <rPr>
        <sz val="11"/>
        <color theme="1"/>
        <rFont val="宋体"/>
        <family val="3"/>
        <charset val="134"/>
      </rPr>
      <t>天</t>
    </r>
  </si>
  <si>
    <r>
      <t>Charged Off(</t>
    </r>
    <r>
      <rPr>
        <sz val="11"/>
        <color theme="1"/>
        <rFont val="宋体"/>
        <family val="3"/>
        <charset val="134"/>
      </rPr>
      <t>坏账</t>
    </r>
    <r>
      <rPr>
        <sz val="11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</si>
  <si>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pub_rec</t>
    <phoneticPr fontId="3" type="noConversion"/>
  </si>
  <si>
    <t>IV&lt;0.02</t>
    <phoneticPr fontId="3" type="noConversion"/>
  </si>
  <si>
    <t>purpose</t>
    <phoneticPr fontId="3" type="noConversion"/>
  </si>
  <si>
    <t>delinq_2yrs</t>
    <phoneticPr fontId="3" type="noConversion"/>
  </si>
  <si>
    <t>tot_cur_bal</t>
    <phoneticPr fontId="3" type="noConversion"/>
  </si>
  <si>
    <t>total_rev_hi_lim</t>
    <phoneticPr fontId="3" type="noConversion"/>
  </si>
  <si>
    <t>循环信用额度/信贷限额</t>
    <phoneticPr fontId="3" type="noConversion"/>
  </si>
  <si>
    <t>所有账户现金总额</t>
  </si>
  <si>
    <t>所有账户现金总额</t>
    <phoneticPr fontId="3" type="noConversion"/>
  </si>
  <si>
    <t>过去12个月开户数目</t>
  </si>
  <si>
    <t>自分期账户开户月份数</t>
  </si>
  <si>
    <t>自开户以来的月份数</t>
  </si>
  <si>
    <t>最近开设循环账户(信用卡)的月份数</t>
  </si>
  <si>
    <t>[4, 5)</t>
  </si>
  <si>
    <t>[5, inf)</t>
  </si>
  <si>
    <t>[6 , 7)</t>
  </si>
  <si>
    <t>[7,10)</t>
  </si>
  <si>
    <t>[13, 16)</t>
  </si>
  <si>
    <t>[0 , 16.501)</t>
  </si>
  <si>
    <t>[16.501 , 21.01011)</t>
  </si>
  <si>
    <t>[21.01011, 24.701)</t>
  </si>
  <si>
    <t>[24.701 , 28.3901)</t>
  </si>
  <si>
    <t>[28.3901, inf)</t>
  </si>
  <si>
    <t>[65, 73)</t>
  </si>
  <si>
    <t>[73, inf)</t>
  </si>
  <si>
    <t>[70, inf)</t>
  </si>
  <si>
    <t>[17, 37)</t>
  </si>
  <si>
    <t>[37, inf)</t>
  </si>
  <si>
    <t>[0 , 23223)</t>
  </si>
  <si>
    <t>[23223 , 100594)</t>
  </si>
  <si>
    <t>[100594 , 202105)</t>
  </si>
  <si>
    <t>[202105, 338884)</t>
  </si>
  <si>
    <t>[338884, inf)</t>
  </si>
  <si>
    <t>&lt;= 12900</t>
  </si>
  <si>
    <t>&lt;= 32439</t>
  </si>
  <si>
    <t>&lt;= 58350</t>
  </si>
  <si>
    <t>&lt;= 90000</t>
  </si>
  <si>
    <t>&gt; 90000</t>
  </si>
  <si>
    <t>class_weight ='balanced'</t>
    <phoneticPr fontId="3" type="noConversion"/>
  </si>
  <si>
    <t>Intercept</t>
  </si>
  <si>
    <t>V</t>
    <phoneticPr fontId="3" type="noConversion"/>
  </si>
  <si>
    <t>最优分箱15个变量</t>
    <phoneticPr fontId="3" type="noConversion"/>
  </si>
  <si>
    <t>在model3基础上，分了训练集测试集，并网格搜索</t>
    <phoneticPr fontId="3" type="noConversion"/>
  </si>
  <si>
    <t xml:space="preserve">  C: 0.1
        penalty: 'l2'</t>
    <phoneticPr fontId="3" type="noConversion"/>
  </si>
  <si>
    <t xml:space="preserve"> [[24094 13480]
 [12521 24342]]</t>
    <phoneticPr fontId="3" type="noConversion"/>
  </si>
  <si>
    <t xml:space="preserve"> [[119106  66985]
 [ 63423 122668]]</t>
    <phoneticPr fontId="3" type="noConversion"/>
  </si>
  <si>
    <t>全变量17个</t>
    <phoneticPr fontId="3" type="noConversion"/>
  </si>
  <si>
    <t>最优分箱14个变量</t>
    <phoneticPr fontId="3" type="noConversion"/>
  </si>
  <si>
    <t>在model4基础上，分了训练集测试集，并网格搜索</t>
    <phoneticPr fontId="3" type="noConversion"/>
  </si>
  <si>
    <t xml:space="preserve"> [[94621 53896]
 [50570 98658]]
</t>
    <phoneticPr fontId="3" type="noConversion"/>
  </si>
  <si>
    <t xml:space="preserve">
        C: 1000
        penalty: 'l1'</t>
    <phoneticPr fontId="3" type="noConversion"/>
  </si>
  <si>
    <t>class_weight ='balanced'</t>
    <phoneticPr fontId="3" type="noConversion"/>
  </si>
  <si>
    <t>class_weight ='balanced'</t>
    <phoneticPr fontId="3" type="noConversion"/>
  </si>
  <si>
    <t>[[119037  67054]
 [ 63489 122602]]</t>
    <phoneticPr fontId="3" type="noConversion"/>
  </si>
  <si>
    <t>向后淘汰法</t>
    <phoneticPr fontId="3" type="noConversion"/>
  </si>
  <si>
    <t xml:space="preserve"> [[94842 53675]
 [50978 98250]]</t>
    <phoneticPr fontId="3" type="noConversion"/>
  </si>
  <si>
    <r>
      <t>SMOT</t>
    </r>
    <r>
      <rPr>
        <b/>
        <sz val="10"/>
        <color theme="1"/>
        <rFont val="宋体"/>
        <family val="3"/>
        <charset val="134"/>
      </rPr>
      <t>算法</t>
    </r>
    <phoneticPr fontId="3" type="noConversion"/>
  </si>
  <si>
    <t>参数估计</t>
  </si>
  <si>
    <t>标准误</t>
  </si>
  <si>
    <t>z值</t>
  </si>
  <si>
    <t>wald卡方</t>
  </si>
  <si>
    <t>p值</t>
  </si>
  <si>
    <t>置信下界</t>
  </si>
  <si>
    <t>置信上界</t>
  </si>
  <si>
    <r>
      <rPr>
        <sz val="11"/>
        <color theme="1"/>
        <rFont val="宋体"/>
        <family val="2"/>
      </rPr>
      <t>置信上界</t>
    </r>
  </si>
  <si>
    <t>V</t>
  </si>
  <si>
    <t>向后淘汰法</t>
    <phoneticPr fontId="8" type="noConversion"/>
  </si>
  <si>
    <t>index</t>
  </si>
  <si>
    <t>const</t>
  </si>
  <si>
    <t>V</t>
    <phoneticPr fontId="3" type="noConversion"/>
  </si>
  <si>
    <t>向前选择法</t>
    <phoneticPr fontId="3" type="noConversion"/>
  </si>
  <si>
    <t>向后淘汰法；14个变量</t>
    <phoneticPr fontId="3" type="noConversion"/>
  </si>
  <si>
    <t>scorecard_ks</t>
    <phoneticPr fontId="3" type="noConversion"/>
  </si>
  <si>
    <r>
      <t>13</t>
    </r>
    <r>
      <rPr>
        <sz val="11"/>
        <color theme="1"/>
        <rFont val="宋体"/>
        <family val="3"/>
        <charset val="134"/>
      </rPr>
      <t>个变量</t>
    </r>
    <phoneticPr fontId="3" type="noConversion"/>
  </si>
  <si>
    <r>
      <rPr>
        <b/>
        <sz val="11"/>
        <rFont val="宋体"/>
        <family val="3"/>
        <charset val="134"/>
      </rPr>
      <t>验证样本</t>
    </r>
    <r>
      <rPr>
        <b/>
        <sz val="11"/>
        <rFont val="Calibri"/>
        <family val="2"/>
      </rPr>
      <t xml:space="preserve"> (2017.04 ~ 2017.06)</t>
    </r>
    <phoneticPr fontId="6" type="noConversion"/>
  </si>
  <si>
    <r>
      <rPr>
        <b/>
        <sz val="11"/>
        <rFont val="宋体"/>
        <family val="3"/>
        <charset val="134"/>
      </rPr>
      <t>开发样本</t>
    </r>
    <r>
      <rPr>
        <b/>
        <sz val="11"/>
        <rFont val="Calibri"/>
        <family val="2"/>
      </rPr>
      <t xml:space="preserve"> (2016.10 ~ 2017.03)</t>
    </r>
    <phoneticPr fontId="6" type="noConversion"/>
  </si>
  <si>
    <t>#</t>
    <phoneticPr fontId="8" type="noConversion"/>
  </si>
  <si>
    <t>%</t>
    <phoneticPr fontId="8" type="noConversion"/>
  </si>
  <si>
    <t>Bad%*1</t>
    <phoneticPr fontId="8" type="noConversion"/>
  </si>
  <si>
    <t>2016.10 ~ 2017.03</t>
    <phoneticPr fontId="8" type="noConversion"/>
  </si>
  <si>
    <t>2017.04 ~ 2017.06</t>
    <phoneticPr fontId="8" type="noConversion"/>
  </si>
  <si>
    <r>
      <rPr>
        <sz val="10"/>
        <color theme="0"/>
        <rFont val="宋体"/>
        <family val="3"/>
        <charset val="134"/>
      </rPr>
      <t>变量</t>
    </r>
    <phoneticPr fontId="8" type="noConversion"/>
  </si>
  <si>
    <r>
      <rPr>
        <sz val="10"/>
        <color theme="0"/>
        <rFont val="宋体"/>
        <family val="3"/>
        <charset val="134"/>
      </rPr>
      <t>分数</t>
    </r>
    <phoneticPr fontId="8" type="noConversion"/>
  </si>
  <si>
    <r>
      <rPr>
        <sz val="10"/>
        <color theme="0"/>
        <rFont val="宋体"/>
        <family val="3"/>
        <charset val="134"/>
      </rPr>
      <t>分数差异</t>
    </r>
    <phoneticPr fontId="8" type="noConversion"/>
  </si>
  <si>
    <t>最终结果</t>
    <phoneticPr fontId="3" type="noConversion"/>
  </si>
  <si>
    <t>[1 , inf)</t>
  </si>
  <si>
    <t xml:space="preserve">Bad:    Late (31-120 days) , Charged Off(坏账) </t>
  </si>
  <si>
    <t xml:space="preserve">Indeterminate:    Late (16-30 days) , In Grace Period  (处于宽限期)           </t>
  </si>
  <si>
    <t>Good:     Current,   Fully Paid(结清)</t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</si>
  <si>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Calibri"/>
        <family val="2"/>
      </rPr>
      <t>kaggle: Lending Club</t>
    </r>
    <phoneticPr fontId="3" type="noConversion"/>
  </si>
  <si>
    <r>
      <t>Current (</t>
    </r>
    <r>
      <rPr>
        <sz val="10"/>
        <color theme="1"/>
        <rFont val="宋体"/>
        <family val="3"/>
        <charset val="134"/>
      </rPr>
      <t>正常还款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但是还未到最后一个还款日</t>
    </r>
    <r>
      <rPr>
        <sz val="10"/>
        <color theme="1"/>
        <rFont val="Calibri"/>
        <family val="2"/>
      </rPr>
      <t xml:space="preserve">)                                  </t>
    </r>
    <phoneticPr fontId="3" type="noConversion"/>
  </si>
  <si>
    <r>
      <t>Fully Paid(</t>
    </r>
    <r>
      <rPr>
        <sz val="10"/>
        <color theme="1"/>
        <rFont val="宋体"/>
        <family val="3"/>
        <charset val="134"/>
      </rPr>
      <t>结清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完全到期还清</t>
    </r>
    <r>
      <rPr>
        <sz val="10"/>
        <color theme="1"/>
        <rFont val="Calibri"/>
        <family val="2"/>
      </rPr>
      <t xml:space="preserve">)                                                 </t>
    </r>
    <phoneticPr fontId="3" type="noConversion"/>
  </si>
  <si>
    <r>
      <t>Default(</t>
    </r>
    <r>
      <rPr>
        <sz val="10"/>
        <color theme="1"/>
        <rFont val="宋体"/>
        <family val="3"/>
        <charset val="134"/>
      </rPr>
      <t>违约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还款期间违约了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</si>
  <si>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In Grace Period  (</t>
    </r>
    <r>
      <rPr>
        <sz val="10"/>
        <color theme="1"/>
        <rFont val="宋体"/>
        <family val="3"/>
        <charset val="134"/>
      </rPr>
      <t>处于宽限期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</si>
  <si>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Late (16-30 days)   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16-30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  </t>
    </r>
    <phoneticPr fontId="3" type="noConversion"/>
  </si>
  <si>
    <r>
      <t>Late (31-120 days)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31-120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</t>
    </r>
    <phoneticPr fontId="3" type="noConversion"/>
  </si>
  <si>
    <r>
      <t>Charged Off(</t>
    </r>
    <r>
      <rPr>
        <sz val="10"/>
        <color theme="1"/>
        <rFont val="宋体"/>
        <family val="3"/>
        <charset val="134"/>
      </rPr>
      <t>坏账</t>
    </r>
    <r>
      <rPr>
        <sz val="10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</si>
  <si>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r>
      <rPr>
        <sz val="10"/>
        <color theme="1"/>
        <rFont val="宋体"/>
        <family val="3"/>
        <charset val="134"/>
      </rPr>
      <t>关于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的介绍</t>
    </r>
    <phoneticPr fontId="3" type="noConversion"/>
  </si>
  <si>
    <r>
      <rPr>
        <sz val="10"/>
        <color theme="1"/>
        <rFont val="宋体"/>
        <family val="3"/>
        <charset val="134"/>
      </rPr>
      <t>得知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的贷款产品贷款期限在</t>
    </r>
    <r>
      <rPr>
        <sz val="10"/>
        <color theme="1"/>
        <rFont val="Calibri"/>
        <family val="2"/>
      </rPr>
      <t>36</t>
    </r>
    <r>
      <rPr>
        <sz val="10"/>
        <color theme="1"/>
        <rFont val="宋体"/>
        <family val="3"/>
        <charset val="134"/>
      </rPr>
      <t>期或者</t>
    </r>
    <r>
      <rPr>
        <sz val="10"/>
        <color theme="1"/>
        <rFont val="Calibri"/>
        <family val="2"/>
      </rPr>
      <t>60</t>
    </r>
    <r>
      <rPr>
        <sz val="10"/>
        <color theme="1"/>
        <rFont val="宋体"/>
        <family val="3"/>
        <charset val="134"/>
      </rPr>
      <t>期，也就是分期产品。</t>
    </r>
    <phoneticPr fontId="3" type="noConversion"/>
  </si>
  <si>
    <r>
      <rPr>
        <sz val="10"/>
        <color theme="1"/>
        <rFont val="宋体"/>
        <family val="3"/>
        <charset val="134"/>
      </rPr>
      <t>贷款金额普遍在</t>
    </r>
    <r>
      <rPr>
        <sz val="10"/>
        <color theme="1"/>
        <rFont val="Calibri"/>
        <family val="2"/>
      </rPr>
      <t>1000$ - 40000$</t>
    </r>
    <r>
      <rPr>
        <sz val="10"/>
        <color theme="1"/>
        <rFont val="宋体"/>
        <family val="3"/>
        <charset val="134"/>
      </rPr>
      <t>之间</t>
    </r>
    <phoneticPr fontId="3" type="noConversion"/>
  </si>
  <si>
    <r>
      <rPr>
        <sz val="10"/>
        <color theme="1"/>
        <rFont val="宋体"/>
        <family val="3"/>
        <charset val="134"/>
      </rPr>
      <t>根据行业经验，正常还款</t>
    </r>
    <r>
      <rPr>
        <sz val="10"/>
        <color theme="1"/>
        <rFont val="Calibri"/>
        <family val="2"/>
      </rPr>
      <t>12</t>
    </r>
    <r>
      <rPr>
        <sz val="10"/>
        <color theme="1"/>
        <rFont val="宋体"/>
        <family val="3"/>
        <charset val="134"/>
      </rPr>
      <t>期以上的借款人，逾期率会趋于稳定，我们用来定义好坏。</t>
    </r>
    <phoneticPr fontId="3" type="noConversion"/>
  </si>
  <si>
    <r>
      <rPr>
        <sz val="10"/>
        <color theme="1"/>
        <rFont val="宋体"/>
        <family val="3"/>
        <charset val="134"/>
      </rPr>
      <t>并且我们定义逾期</t>
    </r>
    <r>
      <rPr>
        <sz val="10"/>
        <color theme="1"/>
        <rFont val="Calibri"/>
        <family val="2"/>
      </rPr>
      <t>30</t>
    </r>
    <r>
      <rPr>
        <sz val="10"/>
        <color theme="1"/>
        <rFont val="宋体"/>
        <family val="3"/>
        <charset val="134"/>
      </rPr>
      <t>天以上的客户为坏客户</t>
    </r>
    <phoneticPr fontId="3" type="noConversion"/>
  </si>
  <si>
    <r>
      <rPr>
        <b/>
        <u/>
        <sz val="10"/>
        <rFont val="Calibri"/>
        <family val="2"/>
      </rPr>
      <t xml:space="preserve">Bad: </t>
    </r>
    <r>
      <rPr>
        <u/>
        <sz val="10"/>
        <rFont val="Calibri"/>
        <family val="2"/>
      </rPr>
      <t xml:space="preserve">   Late (31-120 days) , Charged Off(</t>
    </r>
    <r>
      <rPr>
        <u/>
        <sz val="10"/>
        <rFont val="宋体"/>
        <family val="3"/>
        <charset val="134"/>
      </rPr>
      <t>坏账</t>
    </r>
    <r>
      <rPr>
        <u/>
        <sz val="10"/>
        <rFont val="Calibri"/>
        <family val="2"/>
      </rPr>
      <t xml:space="preserve">) </t>
    </r>
    <phoneticPr fontId="6" type="noConversion"/>
  </si>
  <si>
    <r>
      <rPr>
        <b/>
        <u/>
        <sz val="10"/>
        <rFont val="Calibri"/>
        <family val="2"/>
      </rPr>
      <t>Indeterminate: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   Late (16-30 days) , In Grace Period  (</t>
    </r>
    <r>
      <rPr>
        <sz val="10"/>
        <rFont val="宋体"/>
        <family val="3"/>
        <charset val="134"/>
      </rPr>
      <t>处于宽限期</t>
    </r>
    <r>
      <rPr>
        <sz val="10"/>
        <rFont val="Calibri"/>
        <family val="2"/>
      </rPr>
      <t xml:space="preserve">)           </t>
    </r>
    <phoneticPr fontId="6" type="noConversion"/>
  </si>
  <si>
    <r>
      <rPr>
        <b/>
        <u/>
        <sz val="10"/>
        <rFont val="Calibri"/>
        <family val="2"/>
      </rPr>
      <t>Good:</t>
    </r>
    <r>
      <rPr>
        <b/>
        <sz val="10"/>
        <rFont val="Calibri"/>
        <family val="2"/>
      </rPr>
      <t xml:space="preserve">    </t>
    </r>
    <r>
      <rPr>
        <sz val="10"/>
        <rFont val="Calibri"/>
        <family val="2"/>
      </rPr>
      <t xml:space="preserve"> Current,   Fully Paid(</t>
    </r>
    <r>
      <rPr>
        <sz val="10"/>
        <rFont val="宋体"/>
        <family val="3"/>
        <charset val="134"/>
      </rPr>
      <t>结清</t>
    </r>
    <r>
      <rPr>
        <sz val="10"/>
        <rFont val="Calibri"/>
        <family val="2"/>
      </rPr>
      <t>)</t>
    </r>
    <phoneticPr fontId="6" type="noConversion"/>
  </si>
  <si>
    <t>2017.04~ 2017.06</t>
    <phoneticPr fontId="6" type="noConversion"/>
  </si>
  <si>
    <t>无差异</t>
    <phoneticPr fontId="8" type="noConversion"/>
  </si>
  <si>
    <t>需要进一步判断</t>
    <phoneticPr fontId="8" type="noConversion"/>
  </si>
  <si>
    <t>模型需要进一步调整</t>
    <phoneticPr fontId="8" type="noConversion"/>
  </si>
  <si>
    <t xml:space="preserve"> S</t>
    <phoneticPr fontId="8" type="noConversion"/>
  </si>
  <si>
    <t>PSI</t>
    <phoneticPr fontId="8" type="noConversion"/>
  </si>
  <si>
    <t>PSI&lt;0.1</t>
    <phoneticPr fontId="8" type="noConversion"/>
  </si>
  <si>
    <t>0.1&lt;PSI&lt;0.25</t>
    <phoneticPr fontId="8" type="noConversion"/>
  </si>
  <si>
    <t>PSI&gt;25%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</si>
</sst>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%"/>
    <numFmt numFmtId="177" formatCode="_-* #,##0_-;\-* #,##0_-;_-* &quot;-&quot;_-;_-@_-"/>
    <numFmt numFmtId="178" formatCode="[$-409]mmm\-yy;@"/>
    <numFmt numFmtId="179" formatCode="#,##0_ "/>
    <numFmt numFmtId="180" formatCode="0.0000_ "/>
    <numFmt numFmtId="181" formatCode="0.000_ "/>
    <numFmt numFmtId="182" formatCode="#,##0.0_ "/>
    <numFmt numFmtId="183" formatCode="0.0"/>
    <numFmt numFmtId="184" formatCode="0_ "/>
    <numFmt numFmtId="185" formatCode="_-* #,##0.00_-;\-* #,##0.00_-;_-* &quot;-&quot;??_-;_-@_-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Verdana"/>
      <family val="2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8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indexed="13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6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16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6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18"/>
      <name val="Arial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color indexed="17"/>
      <name val="宋体"/>
      <family val="3"/>
      <charset val="134"/>
    </font>
    <font>
      <b/>
      <sz val="10"/>
      <color indexed="63"/>
      <name val="Arial"/>
      <family val="2"/>
    </font>
    <font>
      <sz val="16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color indexed="8"/>
      <name val="Arial"/>
      <family val="2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0"/>
      <color indexed="9"/>
      <name val="Arial"/>
      <family val="2"/>
    </font>
    <font>
      <b/>
      <sz val="13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62"/>
      <name val="Arial"/>
      <family val="2"/>
    </font>
    <font>
      <b/>
      <sz val="11"/>
      <color indexed="4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6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10"/>
      <name val="Arial"/>
      <family val="2"/>
    </font>
    <font>
      <b/>
      <i/>
      <sz val="9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0"/>
      <color indexed="13"/>
      <name val="Arial"/>
      <family val="2"/>
    </font>
    <font>
      <sz val="10"/>
      <name val="MS Sans Serif"/>
      <family val="1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18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6"/>
      <color indexed="17"/>
      <name val="宋体"/>
      <family val="3"/>
      <charset val="134"/>
    </font>
    <font>
      <sz val="10"/>
      <name val="Helv"/>
      <family val="2"/>
    </font>
    <font>
      <i/>
      <sz val="16"/>
      <color indexed="23"/>
      <name val="宋体"/>
      <family val="3"/>
      <charset val="134"/>
    </font>
    <font>
      <sz val="12"/>
      <name val="????"/>
      <family val="1"/>
    </font>
    <font>
      <b/>
      <sz val="18"/>
      <color indexed="56"/>
      <name val="맑은 고딕"/>
      <charset val="129"/>
    </font>
    <font>
      <sz val="10"/>
      <color indexed="17"/>
      <name val="Arial"/>
      <family val="2"/>
    </font>
    <font>
      <sz val="16"/>
      <color indexed="52"/>
      <name val="宋体"/>
      <family val="3"/>
      <charset val="134"/>
    </font>
    <font>
      <b/>
      <sz val="15"/>
      <color indexed="56"/>
      <name val="Arial"/>
      <family val="2"/>
    </font>
    <font>
      <sz val="14"/>
      <name val="Cordia New"/>
      <family val="2"/>
    </font>
    <font>
      <b/>
      <sz val="10"/>
      <color indexed="52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Cambria"/>
      <family val="1"/>
    </font>
    <font>
      <sz val="16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52"/>
      <name val="Arial"/>
      <family val="2"/>
    </font>
    <font>
      <sz val="11"/>
      <color theme="1"/>
      <name val="Tahoma"/>
      <family val="2"/>
    </font>
    <font>
      <i/>
      <sz val="10"/>
      <color indexed="23"/>
      <name val="Arial"/>
      <family val="2"/>
    </font>
    <font>
      <b/>
      <sz val="16"/>
      <color indexed="52"/>
      <name val="宋体"/>
      <family val="3"/>
      <charset val="134"/>
    </font>
    <font>
      <sz val="16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sz val="16"/>
      <color indexed="6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ourier"/>
      <family val="3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1"/>
      <name val="돋움"/>
      <charset val="129"/>
    </font>
    <font>
      <b/>
      <sz val="1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2"/>
      <name val="新細明體"/>
      <family val="1"/>
      <charset val="136"/>
    </font>
    <font>
      <b/>
      <i/>
      <sz val="10"/>
      <name val="宋体"/>
      <family val="3"/>
      <charset val="134"/>
    </font>
    <font>
      <b/>
      <i/>
      <u/>
      <sz val="10"/>
      <name val="宋体"/>
      <family val="3"/>
      <charset val="134"/>
    </font>
    <font>
      <sz val="9"/>
      <name val="細明體"/>
      <family val="3"/>
      <charset val="136"/>
    </font>
    <font>
      <b/>
      <sz val="10"/>
      <color theme="1"/>
      <name val="宋体"/>
      <family val="3"/>
      <charset val="134"/>
    </font>
    <font>
      <b/>
      <i/>
      <sz val="10"/>
      <name val="Calibri"/>
      <family val="2"/>
    </font>
    <font>
      <b/>
      <i/>
      <u/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u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宋体"/>
      <family val="2"/>
    </font>
    <font>
      <sz val="12"/>
      <name val="Arial"/>
      <family val="2"/>
    </font>
    <font>
      <sz val="10"/>
      <color theme="1"/>
      <name val="Verdana"/>
      <family val="2"/>
      <charset val="134"/>
    </font>
    <font>
      <b/>
      <sz val="11"/>
      <name val="宋体"/>
      <family val="3"/>
      <charset val="134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u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u/>
      <sz val="10"/>
      <name val="Calibri"/>
      <family val="2"/>
    </font>
    <font>
      <i/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</font>
    <font>
      <b/>
      <sz val="11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Calibri"/>
      <family val="2"/>
    </font>
    <font>
      <sz val="10"/>
      <color theme="0"/>
      <name val="宋体"/>
      <family val="3"/>
      <charset val="134"/>
    </font>
    <font>
      <b/>
      <i/>
      <sz val="10"/>
      <color rgb="FFFF0000"/>
      <name val="Calibri"/>
      <family val="2"/>
    </font>
    <font>
      <u/>
      <sz val="10"/>
      <color theme="1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3180">
    <xf numFmtId="0" fontId="0" fillId="0" borderId="0"/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8" fontId="9" fillId="0" borderId="0">
      <protection locked="0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7" fillId="0" borderId="0"/>
    <xf numFmtId="43" fontId="9" fillId="0" borderId="0" applyFont="0" applyFill="0" applyBorder="0" applyAlignment="0" applyProtection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9" fontId="9" fillId="0" borderId="0" applyFon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29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0" borderId="0">
      <alignment vertical="center"/>
    </xf>
    <xf numFmtId="178" fontId="14" fillId="16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28" fillId="26" borderId="0"/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8" fillId="15" borderId="0"/>
    <xf numFmtId="178" fontId="14" fillId="39" borderId="0" applyNumberFormat="0" applyBorder="0" applyAlignment="0" applyProtection="0">
      <alignment vertical="center"/>
    </xf>
    <xf numFmtId="178" fontId="10" fillId="0" borderId="0"/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7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14" fillId="33" borderId="0" applyNumberFormat="0" applyBorder="0" applyProtection="0">
      <alignment vertical="center"/>
    </xf>
    <xf numFmtId="178" fontId="7" fillId="0" borderId="0"/>
    <xf numFmtId="178" fontId="7" fillId="0" borderId="0" applyNumberFormat="0" applyFill="0" applyBorder="0" applyAlignment="0" applyProtection="0"/>
    <xf numFmtId="178" fontId="47" fillId="0" borderId="36" applyNumberFormat="0" applyFill="0" applyProtection="0">
      <alignment vertical="center"/>
    </xf>
    <xf numFmtId="178" fontId="7" fillId="11" borderId="0"/>
    <xf numFmtId="178" fontId="32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7" fillId="0" borderId="0"/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4" fillId="0" borderId="0"/>
    <xf numFmtId="178" fontId="21" fillId="16" borderId="28" applyNumberFormat="0" applyProtection="0">
      <alignment vertical="center"/>
    </xf>
    <xf numFmtId="178" fontId="28" fillId="26" borderId="0"/>
    <xf numFmtId="178" fontId="14" fillId="39" borderId="0" applyNumberFormat="0" applyBorder="0" applyAlignment="0" applyProtection="0">
      <alignment vertical="center"/>
    </xf>
    <xf numFmtId="178" fontId="18" fillId="15" borderId="0"/>
    <xf numFmtId="178" fontId="32" fillId="33" borderId="0" applyNumberFormat="0" applyBorder="0" applyProtection="0">
      <alignment vertical="center"/>
    </xf>
    <xf numFmtId="178" fontId="24" fillId="0" borderId="0"/>
    <xf numFmtId="178" fontId="63" fillId="0" borderId="39" applyNumberFormat="0" applyFill="0" applyAlignment="0" applyProtection="0">
      <alignment vertical="center"/>
    </xf>
    <xf numFmtId="178" fontId="7" fillId="0" borderId="0"/>
    <xf numFmtId="178" fontId="48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" fillId="11" borderId="0"/>
    <xf numFmtId="178" fontId="7" fillId="11" borderId="0"/>
    <xf numFmtId="178" fontId="14" fillId="39" borderId="0" applyNumberFormat="0" applyBorder="0" applyAlignment="0" applyProtection="0">
      <alignment vertical="center"/>
    </xf>
    <xf numFmtId="178" fontId="64" fillId="72" borderId="0"/>
    <xf numFmtId="178" fontId="64" fillId="72" borderId="0"/>
    <xf numFmtId="178" fontId="14" fillId="39" borderId="0" applyNumberFormat="0" applyBorder="0" applyAlignment="0" applyProtection="0">
      <alignment vertical="center"/>
    </xf>
    <xf numFmtId="178" fontId="60" fillId="0" borderId="0"/>
    <xf numFmtId="178" fontId="60" fillId="0" borderId="0"/>
    <xf numFmtId="178" fontId="14" fillId="39" borderId="0" applyNumberFormat="0" applyBorder="0" applyAlignment="0" applyProtection="0">
      <alignment vertical="center"/>
    </xf>
    <xf numFmtId="178" fontId="16" fillId="0" borderId="0"/>
    <xf numFmtId="178" fontId="14" fillId="33" borderId="0" applyNumberFormat="0" applyBorder="0" applyProtection="0">
      <alignment vertical="center"/>
    </xf>
    <xf numFmtId="178" fontId="16" fillId="0" borderId="0"/>
    <xf numFmtId="178" fontId="14" fillId="32" borderId="0" applyNumberFormat="0" applyBorder="0" applyProtection="0">
      <alignment vertical="center"/>
    </xf>
    <xf numFmtId="4" fontId="7" fillId="36" borderId="0"/>
    <xf numFmtId="178" fontId="21" fillId="6" borderId="28" applyNumberForma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4" fontId="7" fillId="36" borderId="0"/>
    <xf numFmtId="178" fontId="7" fillId="0" borderId="0" applyNumberFormat="0" applyFill="0" applyBorder="0" applyAlignment="0" applyProtection="0"/>
    <xf numFmtId="178" fontId="14" fillId="39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14" fillId="32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2" fillId="7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7" fillId="23" borderId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7" fillId="0" borderId="0"/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7" fillId="0" borderId="0"/>
    <xf numFmtId="178" fontId="21" fillId="6" borderId="28" applyNumberFormat="0" applyAlignment="0" applyProtection="0">
      <alignment vertical="center"/>
    </xf>
    <xf numFmtId="178" fontId="7" fillId="11" borderId="0"/>
    <xf numFmtId="178" fontId="10" fillId="0" borderId="0"/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6" fillId="0" borderId="0"/>
    <xf numFmtId="178" fontId="16" fillId="0" borderId="0"/>
    <xf numFmtId="178" fontId="14" fillId="6" borderId="0" applyNumberFormat="0" applyBorder="0" applyAlignment="0" applyProtection="0">
      <alignment vertical="center"/>
    </xf>
    <xf numFmtId="178" fontId="37" fillId="0" borderId="0" applyNumberFormat="0" applyFill="0" applyBorder="0" applyProtection="0">
      <alignment vertical="top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6" fillId="0" borderId="35" applyNumberFormat="0" applyFill="0" applyAlignment="0" applyProtection="0"/>
    <xf numFmtId="178" fontId="46" fillId="0" borderId="35" applyNumberFormat="0" applyFill="0" applyAlignment="0" applyProtection="0"/>
    <xf numFmtId="178" fontId="14" fillId="41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68" fillId="0" borderId="41" applyNumberFormat="0" applyFill="0" applyProtection="0">
      <alignment horizontal="center"/>
    </xf>
    <xf numFmtId="178" fontId="68" fillId="0" borderId="41" applyNumberFormat="0" applyFill="0" applyProtection="0">
      <alignment horizontal="center"/>
    </xf>
    <xf numFmtId="178" fontId="14" fillId="5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68" fillId="0" borderId="0" applyNumberFormat="0" applyFill="0" applyBorder="0" applyProtection="0">
      <alignment horizontal="left"/>
    </xf>
    <xf numFmtId="178" fontId="14" fillId="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8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1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17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7" borderId="0" applyNumberFormat="0" applyBorder="0" applyAlignment="0" applyProtection="0"/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3" borderId="0" applyNumberFormat="0" applyBorder="0" applyAlignment="0" applyProtection="0"/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72" fillId="0" borderId="0"/>
    <xf numFmtId="178" fontId="36" fillId="3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6" fillId="31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28" fillId="75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6" fillId="23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36" fillId="3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" fillId="80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3" fillId="35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3" fillId="47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3" fillId="74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8" fillId="7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4" fillId="0" borderId="33" applyNumberFormat="0" applyFill="0" applyAlignment="0" applyProtection="0"/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" fillId="7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6" fillId="0" borderId="40" applyNumberFormat="0" applyFill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4" fillId="0" borderId="0"/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7" fillId="0" borderId="0"/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1" fillId="0" borderId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81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0" borderId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9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82" fillId="0" borderId="0" applyNumberForma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3" fillId="1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52" fillId="39" borderId="28" applyNumberFormat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9" borderId="28" applyNumberFormat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21" fillId="6" borderId="28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4" fillId="0" borderId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38" fillId="53" borderId="0" applyNumberFormat="0" applyBorder="0" applyAlignment="0" applyProtection="0"/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5" fillId="21" borderId="22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6" fillId="30" borderId="0" applyNumberFormat="0" applyBorder="0" applyAlignment="0" applyProtection="0"/>
    <xf numFmtId="178" fontId="36" fillId="43" borderId="0" applyNumberFormat="0" applyBorder="0" applyAlignment="0" applyProtection="0"/>
    <xf numFmtId="178" fontId="36" fillId="52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27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30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42" borderId="0" applyNumberFormat="0" applyBorder="0" applyAlignment="0" applyProtection="0"/>
    <xf numFmtId="178" fontId="36" fillId="30" borderId="0" applyNumberFormat="0" applyBorder="0" applyAlignment="0" applyProtection="0">
      <alignment vertical="center"/>
    </xf>
    <xf numFmtId="178" fontId="36" fillId="43" borderId="0" applyNumberFormat="0" applyBorder="0" applyAlignment="0" applyProtection="0">
      <alignment vertical="center"/>
    </xf>
    <xf numFmtId="178" fontId="36" fillId="52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36" fillId="30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6" fillId="42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3" fillId="48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30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1" fillId="7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72" fillId="0" borderId="0"/>
    <xf numFmtId="178" fontId="14" fillId="1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0" borderId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88" fillId="11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78" fillId="0" borderId="31" applyNumberFormat="0" applyFill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6" fillId="36" borderId="32" applyNumberFormat="0" applyFont="0" applyAlignment="0" applyProtection="0"/>
    <xf numFmtId="178" fontId="14" fillId="19" borderId="0" applyNumberFormat="0" applyBorder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13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29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0" fillId="0" borderId="0" applyNumberFormat="0" applyFill="0" applyBorder="0" applyAlignment="0" applyProtection="0"/>
    <xf numFmtId="178" fontId="14" fillId="56" borderId="0" applyNumberFormat="0" applyBorder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2" fillId="9" borderId="0" applyNumberFormat="0" applyBorder="0" applyAlignment="0" applyProtection="0"/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2" fillId="0" borderId="27" applyNumberFormat="0" applyFill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3" fillId="11" borderId="34" applyNumberFormat="0" applyAlignment="0" applyProtection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47" fillId="0" borderId="36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28" fillId="50" borderId="0" applyNumberFormat="0" applyBorder="0" applyAlignment="0" applyProtection="0"/>
    <xf numFmtId="178" fontId="28" fillId="43" borderId="0" applyNumberFormat="0" applyBorder="0" applyAlignment="0" applyProtection="0"/>
    <xf numFmtId="178" fontId="28" fillId="5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40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82" borderId="0" applyNumberFormat="0" applyBorder="0" applyAlignment="0" applyProtection="0"/>
    <xf numFmtId="178" fontId="28" fillId="50" borderId="0" applyNumberFormat="0" applyBorder="0" applyAlignment="0" applyProtection="0">
      <alignment vertical="center"/>
    </xf>
    <xf numFmtId="178" fontId="28" fillId="43" borderId="0" applyNumberFormat="0" applyBorder="0" applyAlignment="0" applyProtection="0">
      <alignment vertical="center"/>
    </xf>
    <xf numFmtId="178" fontId="28" fillId="5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40" borderId="0" applyNumberFormat="0" applyBorder="0" applyAlignment="0" applyProtection="0">
      <alignment vertical="center"/>
    </xf>
    <xf numFmtId="178" fontId="28" fillId="8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3" fillId="24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13" fillId="28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32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5" fillId="0" borderId="26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3" fillId="59" borderId="37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8" fillId="75" borderId="0" applyNumberFormat="0" applyBorder="0" applyAlignment="0" applyProtection="0"/>
    <xf numFmtId="178" fontId="28" fillId="49" borderId="0" applyNumberFormat="0" applyBorder="0" applyAlignment="0" applyProtection="0"/>
    <xf numFmtId="178" fontId="32" fillId="77" borderId="0" applyNumberFormat="0" applyBorder="0" applyProtection="0">
      <alignment vertical="center"/>
    </xf>
    <xf numFmtId="178" fontId="28" fillId="79" borderId="0" applyNumberFormat="0" applyBorder="0" applyAlignment="0" applyProtection="0"/>
    <xf numFmtId="178" fontId="28" fillId="40" borderId="0" applyNumberFormat="0" applyBorder="0" applyAlignment="0" applyProtection="0"/>
    <xf numFmtId="178" fontId="28" fillId="70" borderId="0" applyNumberFormat="0" applyBorder="0" applyAlignment="0" applyProtection="0"/>
    <xf numFmtId="178" fontId="7" fillId="0" borderId="0"/>
    <xf numFmtId="178" fontId="96" fillId="31" borderId="0" applyNumberFormat="0" applyBorder="0" applyAlignment="0" applyProtection="0"/>
    <xf numFmtId="178" fontId="80" fillId="11" borderId="28" applyNumberFormat="0" applyAlignment="0" applyProtection="0"/>
    <xf numFmtId="178" fontId="49" fillId="26" borderId="37" applyNumberFormat="0" applyAlignment="0" applyProtection="0"/>
    <xf numFmtId="43" fontId="24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87" fillId="0" borderId="0" applyNumberFormat="0" applyFill="0" applyBorder="0" applyAlignment="0" applyProtection="0"/>
    <xf numFmtId="178" fontId="14" fillId="0" borderId="0">
      <alignment vertical="center"/>
    </xf>
    <xf numFmtId="178" fontId="76" fillId="17" borderId="0" applyNumberFormat="0" applyBorder="0" applyAlignment="0" applyProtection="0"/>
    <xf numFmtId="178" fontId="69" fillId="0" borderId="33" applyNumberFormat="0" applyFill="0" applyAlignment="0" applyProtection="0"/>
    <xf numFmtId="178" fontId="70" fillId="0" borderId="40" applyNumberFormat="0" applyFill="0" applyAlignment="0" applyProtection="0"/>
    <xf numFmtId="178" fontId="52" fillId="39" borderId="28" applyNumberFormat="0" applyAlignment="0" applyProtection="0"/>
    <xf numFmtId="178" fontId="21" fillId="16" borderId="28" applyNumberFormat="0" applyProtection="0">
      <alignment vertical="center"/>
    </xf>
    <xf numFmtId="178" fontId="85" fillId="0" borderId="39" applyNumberFormat="0" applyFill="0" applyAlignment="0" applyProtection="0"/>
    <xf numFmtId="3" fontId="72" fillId="0" borderId="42">
      <alignment horizont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0" fontId="72" fillId="0" borderId="42">
      <alignment horizontal="center"/>
    </xf>
    <xf numFmtId="178" fontId="42" fillId="17" borderId="0" applyNumberFormat="0" applyBorder="0" applyAlignment="0" applyProtection="0">
      <alignment vertical="center"/>
    </xf>
    <xf numFmtId="178" fontId="97" fillId="58" borderId="0" applyNumberFormat="0" applyBorder="0" applyAlignment="0" applyProtection="0"/>
    <xf numFmtId="178" fontId="24" fillId="0" borderId="0">
      <alignment vertical="center"/>
    </xf>
    <xf numFmtId="178" fontId="36" fillId="0" borderId="0" applyFill="0" applyBorder="0" applyAlignment="0"/>
    <xf numFmtId="178" fontId="38" fillId="53" borderId="0" applyNumberFormat="0" applyBorder="0" applyProtection="0">
      <alignment vertical="center"/>
    </xf>
    <xf numFmtId="178" fontId="98" fillId="0" borderId="27" applyNumberFormat="0" applyFill="0" applyAlignment="0" applyProtection="0"/>
    <xf numFmtId="178" fontId="38" fillId="53" borderId="0" applyNumberFormat="0" applyBorder="0" applyAlignment="0" applyProtection="0"/>
    <xf numFmtId="178" fontId="59" fillId="0" borderId="0" applyNumberFormat="0" applyFill="0" applyBorder="0" applyAlignment="0" applyProtection="0"/>
    <xf numFmtId="178" fontId="28" fillId="40" borderId="0" applyNumberFormat="0" applyBorder="0" applyAlignment="0" applyProtection="0">
      <alignment vertical="center"/>
    </xf>
    <xf numFmtId="178" fontId="28" fillId="7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7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178" fontId="62" fillId="16" borderId="34" applyNumberForma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32" fillId="76" borderId="0" applyNumberFormat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178" fontId="38" fillId="53" borderId="0" applyNumberFormat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67" fillId="13" borderId="0" applyNumberFormat="0" applyBorder="0" applyProtection="0">
      <alignment vertical="center"/>
    </xf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2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4" fillId="0" borderId="33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8" fontId="33" fillId="0" borderId="31" applyNumberFormat="0" applyFill="0" applyProtection="0">
      <alignment vertical="center"/>
    </xf>
    <xf numFmtId="178" fontId="32" fillId="76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14" fillId="41" borderId="32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3" fillId="59" borderId="37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8" fillId="53" borderId="0" applyNumberFormat="0" applyBorder="0" applyAlignment="0" applyProtection="0"/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80" fillId="11" borderId="28" applyNumberFormat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8" fillId="53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14" fillId="0" borderId="0">
      <alignment vertical="center"/>
    </xf>
    <xf numFmtId="178" fontId="45" fillId="0" borderId="33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26" fillId="0" borderId="30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49" fillId="26" borderId="37" applyNumberFormat="0" applyAlignment="0" applyProtection="0">
      <alignment vertical="center"/>
    </xf>
    <xf numFmtId="178" fontId="62" fillId="19" borderId="34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14" fillId="0" borderId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63" fillId="0" borderId="39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34" borderId="0" applyNumberFormat="0" applyBorder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22" fillId="0" borderId="29" applyNumberFormat="0" applyFill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61" fillId="0" borderId="0" applyNumberFormat="0" applyFill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67" fillId="13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32" fillId="76" borderId="0" applyNumberFormat="0" applyBorder="0" applyProtection="0">
      <alignment vertical="center"/>
    </xf>
    <xf numFmtId="178" fontId="24" fillId="0" borderId="0"/>
    <xf numFmtId="178" fontId="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9" fillId="0" borderId="0">
      <protection locked="0"/>
    </xf>
    <xf numFmtId="178" fontId="14" fillId="0" borderId="0">
      <alignment vertical="center"/>
    </xf>
    <xf numFmtId="178" fontId="53" fillId="59" borderId="37" applyNumberFormat="0" applyProtection="0">
      <alignment vertical="center"/>
    </xf>
    <xf numFmtId="178" fontId="24" fillId="0" borderId="0">
      <alignment vertical="center"/>
    </xf>
    <xf numFmtId="178" fontId="17" fillId="0" borderId="0" applyNumberFormat="0" applyFill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35" fillId="33" borderId="28" applyNumberFormat="0" applyProtection="0">
      <alignment vertical="center"/>
    </xf>
    <xf numFmtId="178" fontId="24" fillId="0" borderId="0"/>
    <xf numFmtId="178" fontId="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2" fillId="16" borderId="34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12" fillId="17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5" fillId="0" borderId="0"/>
    <xf numFmtId="178" fontId="65" fillId="0" borderId="0"/>
    <xf numFmtId="178" fontId="12" fillId="9" borderId="0" applyNumberFormat="0" applyBorder="0" applyAlignment="0" applyProtection="0"/>
    <xf numFmtId="178" fontId="65" fillId="0" borderId="0"/>
    <xf numFmtId="178" fontId="14" fillId="0" borderId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62" fillId="6" borderId="34" applyNumberFormat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2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86" fillId="0" borderId="0"/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92" fillId="0" borderId="0" applyNumberFormat="0" applyFill="0" applyBorder="0" applyAlignment="0" applyProtection="0">
      <alignment vertical="top"/>
      <protection locked="0"/>
    </xf>
    <xf numFmtId="178" fontId="96" fillId="31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22" fillId="0" borderId="29" applyNumberFormat="0" applyFill="0" applyProtection="0">
      <alignment vertical="center"/>
    </xf>
    <xf numFmtId="178" fontId="12" fillId="9" borderId="0" applyNumberFormat="0" applyBorder="0" applyAlignment="0" applyProtection="0"/>
    <xf numFmtId="178" fontId="20" fillId="0" borderId="27" applyNumberFormat="0" applyFill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62" fillId="6" borderId="34" applyNumberFormat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3" fillId="45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3" fillId="6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80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3" fillId="61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3" fillId="7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95" fillId="0" borderId="0"/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13" fillId="55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8" fillId="66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25" fillId="21" borderId="22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7" fillId="36" borderId="32" applyNumberFormat="0" applyFont="0" applyAlignment="0" applyProtection="0">
      <alignment vertical="center"/>
    </xf>
    <xf numFmtId="178" fontId="74" fillId="0" borderId="0"/>
    <xf numFmtId="178" fontId="74" fillId="0" borderId="0"/>
    <xf numFmtId="178" fontId="74" fillId="0" borderId="0"/>
    <xf numFmtId="178" fontId="7" fillId="0" borderId="0"/>
    <xf numFmtId="178" fontId="97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7" fontId="99" fillId="0" borderId="0" applyFont="0" applyFill="0" applyBorder="0" applyAlignment="0" applyProtection="0">
      <alignment vertical="center"/>
    </xf>
    <xf numFmtId="178" fontId="7" fillId="0" borderId="0"/>
    <xf numFmtId="178" fontId="85" fillId="0" borderId="39" applyNumberFormat="0" applyFill="0" applyAlignment="0" applyProtection="0">
      <alignment vertical="center"/>
    </xf>
    <xf numFmtId="178" fontId="98" fillId="0" borderId="27" applyNumberFormat="0" applyFill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78" fillId="0" borderId="31" applyNumberFormat="0" applyFill="0" applyAlignment="0" applyProtection="0">
      <alignment vertical="center"/>
    </xf>
    <xf numFmtId="178" fontId="69" fillId="0" borderId="33" applyNumberFormat="0" applyFill="0" applyAlignment="0" applyProtection="0">
      <alignment vertical="center"/>
    </xf>
    <xf numFmtId="178" fontId="70" fillId="0" borderId="40" applyNumberFormat="0" applyFill="0" applyAlignment="0" applyProtection="0">
      <alignment vertical="center"/>
    </xf>
    <xf numFmtId="178" fontId="76" fillId="17" borderId="0" applyNumberFormat="0" applyBorder="0" applyAlignment="0" applyProtection="0">
      <alignment vertical="center"/>
    </xf>
    <xf numFmtId="178" fontId="43" fillId="11" borderId="34" applyNumberFormat="0" applyAlignment="0" applyProtection="0">
      <alignment vertical="center"/>
    </xf>
    <xf numFmtId="178" fontId="99" fillId="0" borderId="0">
      <alignment vertical="center"/>
    </xf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27" fillId="0" borderId="0"/>
    <xf numFmtId="0" fontId="7" fillId="0" borderId="0"/>
    <xf numFmtId="0" fontId="128" fillId="0" borderId="0">
      <alignment vertical="center"/>
    </xf>
    <xf numFmtId="9" fontId="128" fillId="0" borderId="0" applyFont="0" applyFill="0" applyBorder="0" applyAlignment="0" applyProtection="0">
      <alignment vertical="center"/>
    </xf>
    <xf numFmtId="185" fontId="128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</cellStyleXfs>
  <cellXfs count="454">
    <xf numFmtId="0" fontId="0" fillId="0" borderId="0" xfId="0"/>
    <xf numFmtId="0" fontId="0" fillId="4" borderId="0" xfId="0" applyFill="1"/>
    <xf numFmtId="0" fontId="103" fillId="4" borderId="0" xfId="0" applyFont="1" applyFill="1" applyAlignment="1">
      <alignment vertical="center"/>
    </xf>
    <xf numFmtId="0" fontId="104" fillId="4" borderId="0" xfId="0" applyFont="1" applyFill="1" applyAlignment="1">
      <alignment vertical="center"/>
    </xf>
    <xf numFmtId="0" fontId="104" fillId="4" borderId="0" xfId="0" applyFont="1" applyFill="1"/>
    <xf numFmtId="0" fontId="112" fillId="4" borderId="0" xfId="3171" applyFont="1" applyFill="1" applyAlignment="1">
      <alignment vertical="center"/>
    </xf>
    <xf numFmtId="0" fontId="105" fillId="4" borderId="0" xfId="3171" applyFont="1" applyFill="1" applyAlignment="1">
      <alignment vertical="center"/>
    </xf>
    <xf numFmtId="179" fontId="103" fillId="4" borderId="17" xfId="0" applyNumberFormat="1" applyFont="1" applyFill="1" applyBorder="1" applyAlignment="1">
      <alignment vertical="center"/>
    </xf>
    <xf numFmtId="0" fontId="105" fillId="4" borderId="0" xfId="3173" applyFont="1" applyFill="1" applyAlignment="1">
      <alignment vertical="center"/>
    </xf>
    <xf numFmtId="179" fontId="103" fillId="4" borderId="0" xfId="0" applyNumberFormat="1" applyFont="1" applyFill="1" applyAlignment="1">
      <alignment vertical="center"/>
    </xf>
    <xf numFmtId="0" fontId="114" fillId="4" borderId="0" xfId="3171" applyFont="1" applyFill="1" applyAlignment="1">
      <alignment vertical="center"/>
    </xf>
    <xf numFmtId="0" fontId="105" fillId="4" borderId="0" xfId="3172" applyFont="1" applyFill="1" applyAlignment="1">
      <alignment vertical="center"/>
    </xf>
    <xf numFmtId="0" fontId="103" fillId="4" borderId="0" xfId="0" applyFont="1" applyFill="1" applyAlignment="1">
      <alignment horizontal="center" vertical="center"/>
    </xf>
    <xf numFmtId="0" fontId="103" fillId="4" borderId="17" xfId="0" applyFont="1" applyFill="1" applyBorder="1" applyAlignment="1">
      <alignment vertical="center"/>
    </xf>
    <xf numFmtId="179" fontId="103" fillId="4" borderId="17" xfId="0" applyNumberFormat="1" applyFont="1" applyFill="1" applyBorder="1" applyAlignment="1">
      <alignment horizontal="right" vertical="center"/>
    </xf>
    <xf numFmtId="0" fontId="106" fillId="4" borderId="17" xfId="0" applyFont="1" applyFill="1" applyBorder="1" applyAlignment="1">
      <alignment vertical="center"/>
    </xf>
    <xf numFmtId="179" fontId="106" fillId="4" borderId="17" xfId="0" applyNumberFormat="1" applyFont="1" applyFill="1" applyBorder="1" applyAlignment="1">
      <alignment horizontal="right" vertical="center"/>
    </xf>
    <xf numFmtId="0" fontId="103" fillId="4" borderId="17" xfId="0" applyFont="1" applyFill="1" applyBorder="1" applyAlignment="1">
      <alignment horizontal="right" vertical="center"/>
    </xf>
    <xf numFmtId="0" fontId="103" fillId="4" borderId="45" xfId="0" applyFont="1" applyFill="1" applyBorder="1" applyAlignment="1">
      <alignment horizontal="right" vertical="center"/>
    </xf>
    <xf numFmtId="179" fontId="103" fillId="4" borderId="45" xfId="0" applyNumberFormat="1" applyFont="1" applyFill="1" applyBorder="1" applyAlignment="1">
      <alignment vertical="center"/>
    </xf>
    <xf numFmtId="0" fontId="103" fillId="4" borderId="44" xfId="0" applyFont="1" applyFill="1" applyBorder="1" applyAlignment="1">
      <alignment horizontal="right" vertical="center"/>
    </xf>
    <xf numFmtId="9" fontId="103" fillId="4" borderId="44" xfId="2" applyFont="1" applyFill="1" applyBorder="1">
      <alignment vertical="center"/>
    </xf>
    <xf numFmtId="0" fontId="115" fillId="6" borderId="3" xfId="3172" applyFont="1" applyFill="1" applyBorder="1" applyAlignment="1">
      <alignment horizontal="center" vertical="center"/>
    </xf>
    <xf numFmtId="179" fontId="106" fillId="85" borderId="10" xfId="3172" applyNumberFormat="1" applyFont="1" applyFill="1" applyBorder="1" applyAlignment="1">
      <alignment horizontal="center" vertical="center"/>
    </xf>
    <xf numFmtId="0" fontId="105" fillId="0" borderId="0" xfId="3172" applyFont="1" applyAlignment="1">
      <alignment vertical="center"/>
    </xf>
    <xf numFmtId="0" fontId="105" fillId="4" borderId="14" xfId="3172" applyFont="1" applyFill="1" applyBorder="1" applyAlignment="1">
      <alignment vertical="center"/>
    </xf>
    <xf numFmtId="179" fontId="105" fillId="4" borderId="17" xfId="3172" applyNumberFormat="1" applyFont="1" applyFill="1" applyBorder="1" applyAlignment="1">
      <alignment horizontal="right" vertical="center"/>
    </xf>
    <xf numFmtId="179" fontId="105" fillId="4" borderId="8" xfId="3172" applyNumberFormat="1" applyFont="1" applyFill="1" applyBorder="1" applyAlignment="1">
      <alignment horizontal="right" vertical="center"/>
    </xf>
    <xf numFmtId="179" fontId="105" fillId="4" borderId="52" xfId="3172" applyNumberFormat="1" applyFont="1" applyFill="1" applyBorder="1" applyAlignment="1">
      <alignment horizontal="right" vertical="center"/>
    </xf>
    <xf numFmtId="179" fontId="105" fillId="4" borderId="53" xfId="3172" applyNumberFormat="1" applyFont="1" applyFill="1" applyBorder="1" applyAlignment="1">
      <alignment horizontal="right" vertical="center"/>
    </xf>
    <xf numFmtId="0" fontId="105" fillId="4" borderId="54" xfId="3172" applyFont="1" applyFill="1" applyBorder="1" applyAlignment="1">
      <alignment vertical="center"/>
    </xf>
    <xf numFmtId="179" fontId="105" fillId="4" borderId="45" xfId="3172" applyNumberFormat="1" applyFont="1" applyFill="1" applyBorder="1" applyAlignment="1">
      <alignment horizontal="right" vertical="center"/>
    </xf>
    <xf numFmtId="179" fontId="105" fillId="4" borderId="55" xfId="3172" applyNumberFormat="1" applyFont="1" applyFill="1" applyBorder="1" applyAlignment="1">
      <alignment horizontal="right" vertical="center"/>
    </xf>
    <xf numFmtId="0" fontId="105" fillId="4" borderId="15" xfId="3172" applyFont="1" applyFill="1" applyBorder="1" applyAlignment="1">
      <alignment vertical="center"/>
    </xf>
    <xf numFmtId="179" fontId="105" fillId="4" borderId="18" xfId="3172" applyNumberFormat="1" applyFont="1" applyFill="1" applyBorder="1" applyAlignment="1">
      <alignment horizontal="right" vertical="center"/>
    </xf>
    <xf numFmtId="179" fontId="105" fillId="4" borderId="12" xfId="3172" applyNumberFormat="1" applyFont="1" applyFill="1" applyBorder="1" applyAlignment="1">
      <alignment horizontal="right" vertical="center"/>
    </xf>
    <xf numFmtId="179" fontId="105" fillId="4" borderId="56" xfId="3172" applyNumberFormat="1" applyFont="1" applyFill="1" applyBorder="1" applyAlignment="1">
      <alignment horizontal="right" vertical="center"/>
    </xf>
    <xf numFmtId="0" fontId="105" fillId="4" borderId="0" xfId="3172" applyFont="1" applyFill="1" applyBorder="1" applyAlignment="1">
      <alignment horizontal="right" vertical="center"/>
    </xf>
    <xf numFmtId="179" fontId="105" fillId="4" borderId="0" xfId="3172" applyNumberFormat="1" applyFont="1" applyFill="1" applyBorder="1" applyAlignment="1">
      <alignment horizontal="right" vertical="center"/>
    </xf>
    <xf numFmtId="0" fontId="116" fillId="4" borderId="0" xfId="3172" applyFont="1" applyFill="1" applyAlignment="1">
      <alignment vertical="center"/>
    </xf>
    <xf numFmtId="179" fontId="103" fillId="4" borderId="9" xfId="0" applyNumberFormat="1" applyFont="1" applyFill="1" applyBorder="1" applyAlignment="1">
      <alignment horizontal="right" vertical="center"/>
    </xf>
    <xf numFmtId="179" fontId="103" fillId="4" borderId="9" xfId="0" applyNumberFormat="1" applyFont="1" applyFill="1" applyBorder="1" applyAlignment="1">
      <alignment vertical="center"/>
    </xf>
    <xf numFmtId="0" fontId="103" fillId="4" borderId="0" xfId="0" applyFont="1" applyFill="1" applyBorder="1" applyAlignment="1">
      <alignment horizontal="right" vertical="center"/>
    </xf>
    <xf numFmtId="9" fontId="103" fillId="4" borderId="0" xfId="2" applyFont="1" applyFill="1" applyBorder="1">
      <alignment vertical="center"/>
    </xf>
    <xf numFmtId="0" fontId="11" fillId="4" borderId="0" xfId="3171" applyFont="1" applyFill="1" applyAlignment="1">
      <alignment vertical="center"/>
    </xf>
    <xf numFmtId="0" fontId="111" fillId="85" borderId="50" xfId="3173" applyFont="1" applyFill="1" applyBorder="1" applyAlignment="1">
      <alignment horizontal="center" vertical="center" wrapText="1"/>
    </xf>
    <xf numFmtId="0" fontId="104" fillId="0" borderId="0" xfId="0" applyFont="1"/>
    <xf numFmtId="0" fontId="122" fillId="4" borderId="62" xfId="0" applyFont="1" applyFill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 wrapText="1"/>
    </xf>
    <xf numFmtId="0" fontId="0" fillId="0" borderId="9" xfId="0" applyBorder="1"/>
    <xf numFmtId="0" fontId="102" fillId="4" borderId="62" xfId="0" applyFont="1" applyFill="1" applyBorder="1" applyAlignment="1">
      <alignment horizontal="center" vertical="center"/>
    </xf>
    <xf numFmtId="0" fontId="102" fillId="4" borderId="62" xfId="0" applyFont="1" applyFill="1" applyBorder="1" applyAlignment="1">
      <alignment horizontal="center" vertical="center" wrapText="1"/>
    </xf>
    <xf numFmtId="0" fontId="104" fillId="68" borderId="65" xfId="0" applyFont="1" applyFill="1" applyBorder="1" applyAlignment="1">
      <alignment horizontal="center" vertical="center"/>
    </xf>
    <xf numFmtId="0" fontId="104" fillId="68" borderId="65" xfId="0" applyFont="1" applyFill="1" applyBorder="1"/>
    <xf numFmtId="0" fontId="104" fillId="68" borderId="65" xfId="0" applyFont="1" applyFill="1" applyBorder="1" applyAlignment="1">
      <alignment horizontal="center"/>
    </xf>
    <xf numFmtId="49" fontId="106" fillId="5" borderId="66" xfId="0" quotePrefix="1" applyNumberFormat="1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 wrapText="1"/>
    </xf>
    <xf numFmtId="0" fontId="104" fillId="0" borderId="64" xfId="0" applyFont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Alignment="1">
      <alignment horizontal="center"/>
    </xf>
    <xf numFmtId="0" fontId="104" fillId="0" borderId="67" xfId="0" applyFont="1" applyBorder="1" applyAlignment="1">
      <alignment vertical="center"/>
    </xf>
    <xf numFmtId="0" fontId="120" fillId="0" borderId="67" xfId="0" applyFont="1" applyBorder="1" applyAlignment="1">
      <alignment vertical="center"/>
    </xf>
    <xf numFmtId="0" fontId="104" fillId="0" borderId="71" xfId="0" applyFont="1" applyBorder="1" applyAlignment="1">
      <alignment horizontal="left" vertical="center" wrapText="1"/>
    </xf>
    <xf numFmtId="9" fontId="103" fillId="4" borderId="67" xfId="2" applyFont="1" applyFill="1" applyBorder="1">
      <alignment vertical="center"/>
    </xf>
    <xf numFmtId="10" fontId="124" fillId="4" borderId="0" xfId="0" applyNumberFormat="1" applyFont="1" applyFill="1" applyBorder="1" applyAlignment="1">
      <alignment horizontal="left" vertical="center"/>
    </xf>
    <xf numFmtId="0" fontId="104" fillId="4" borderId="0" xfId="0" applyFont="1" applyFill="1" applyBorder="1" applyAlignment="1">
      <alignment horizontal="left"/>
    </xf>
    <xf numFmtId="10" fontId="124" fillId="4" borderId="0" xfId="0" applyNumberFormat="1" applyFont="1" applyFill="1" applyBorder="1" applyAlignment="1">
      <alignment horizontal="left"/>
    </xf>
    <xf numFmtId="0" fontId="104" fillId="4" borderId="0" xfId="0" applyFont="1" applyFill="1" applyBorder="1" applyAlignment="1">
      <alignment horizontal="left" vertical="center"/>
    </xf>
    <xf numFmtId="0" fontId="120" fillId="4" borderId="0" xfId="0" applyFont="1" applyFill="1"/>
    <xf numFmtId="0" fontId="104" fillId="4" borderId="62" xfId="0" applyFont="1" applyFill="1" applyBorder="1" applyAlignment="1">
      <alignment horizontal="center" vertical="center"/>
    </xf>
    <xf numFmtId="0" fontId="104" fillId="68" borderId="77" xfId="0" applyFont="1" applyFill="1" applyBorder="1"/>
    <xf numFmtId="0" fontId="104" fillId="68" borderId="0" xfId="0" applyFont="1" applyFill="1"/>
    <xf numFmtId="0" fontId="119" fillId="68" borderId="67" xfId="0" applyFont="1" applyFill="1" applyBorder="1" applyAlignment="1">
      <alignment horizontal="center" vertical="center" wrapText="1"/>
    </xf>
    <xf numFmtId="0" fontId="104" fillId="4" borderId="0" xfId="0" applyFont="1" applyFill="1" applyAlignment="1">
      <alignment horizontal="left"/>
    </xf>
    <xf numFmtId="176" fontId="131" fillId="4" borderId="8" xfId="3175" applyNumberFormat="1" applyFont="1" applyFill="1" applyBorder="1" applyAlignment="1">
      <alignment horizontal="right"/>
    </xf>
    <xf numFmtId="1" fontId="100" fillId="87" borderId="84" xfId="3175" applyNumberFormat="1" applyFont="1" applyFill="1" applyBorder="1" applyAlignment="1">
      <alignment horizontal="center"/>
    </xf>
    <xf numFmtId="1" fontId="100" fillId="87" borderId="76" xfId="3175" applyNumberFormat="1" applyFont="1" applyFill="1" applyBorder="1" applyAlignment="1">
      <alignment horizontal="center"/>
    </xf>
    <xf numFmtId="3" fontId="100" fillId="87" borderId="76" xfId="3175" applyNumberFormat="1" applyFont="1" applyFill="1" applyBorder="1" applyAlignment="1">
      <alignment horizontal="center"/>
    </xf>
    <xf numFmtId="1" fontId="100" fillId="87" borderId="7" xfId="3175" applyNumberFormat="1" applyFont="1" applyFill="1" applyBorder="1" applyAlignment="1">
      <alignment horizontal="center"/>
    </xf>
    <xf numFmtId="1" fontId="100" fillId="87" borderId="8" xfId="3175" applyNumberFormat="1" applyFont="1" applyFill="1" applyBorder="1" applyAlignment="1">
      <alignment horizontal="center"/>
    </xf>
    <xf numFmtId="1" fontId="100" fillId="87" borderId="0" xfId="3175" applyNumberFormat="1" applyFont="1" applyFill="1" applyBorder="1" applyAlignment="1">
      <alignment horizontal="center"/>
    </xf>
    <xf numFmtId="3" fontId="100" fillId="87" borderId="0" xfId="3175" applyNumberFormat="1" applyFont="1" applyFill="1" applyBorder="1" applyAlignment="1">
      <alignment horizontal="center"/>
    </xf>
    <xf numFmtId="1" fontId="100" fillId="87" borderId="9" xfId="3175" applyNumberFormat="1" applyFont="1" applyFill="1" applyBorder="1" applyAlignment="1">
      <alignment horizontal="center"/>
    </xf>
    <xf numFmtId="0" fontId="100" fillId="87" borderId="0" xfId="3175" applyFont="1" applyFill="1" applyBorder="1" applyAlignment="1">
      <alignment horizontal="center"/>
    </xf>
    <xf numFmtId="0" fontId="100" fillId="87" borderId="8" xfId="3175" applyFont="1" applyFill="1" applyBorder="1" applyAlignment="1">
      <alignment horizontal="center"/>
    </xf>
    <xf numFmtId="0" fontId="100" fillId="87" borderId="9" xfId="3175" applyFont="1" applyFill="1" applyBorder="1" applyAlignment="1">
      <alignment horizontal="center"/>
    </xf>
    <xf numFmtId="3" fontId="100" fillId="87" borderId="88" xfId="3175" applyNumberFormat="1" applyFont="1" applyFill="1" applyBorder="1" applyAlignment="1">
      <alignment horizontal="centerContinuous"/>
    </xf>
    <xf numFmtId="3" fontId="100" fillId="87" borderId="89" xfId="3175" applyNumberFormat="1" applyFont="1" applyFill="1" applyBorder="1" applyAlignment="1">
      <alignment horizontal="centerContinuous"/>
    </xf>
    <xf numFmtId="1" fontId="100" fillId="87" borderId="10" xfId="3175" applyNumberFormat="1" applyFont="1" applyFill="1" applyBorder="1" applyAlignment="1">
      <alignment horizontal="center"/>
    </xf>
    <xf numFmtId="1" fontId="100" fillId="87" borderId="89" xfId="3175" applyNumberFormat="1" applyFont="1" applyFill="1" applyBorder="1" applyAlignment="1">
      <alignment horizontal="center"/>
    </xf>
    <xf numFmtId="3" fontId="100" fillId="87" borderId="90" xfId="3175" applyNumberFormat="1" applyFont="1" applyFill="1" applyBorder="1" applyAlignment="1">
      <alignment horizontal="center"/>
    </xf>
    <xf numFmtId="0" fontId="100" fillId="87" borderId="89" xfId="3175" applyFont="1" applyFill="1" applyBorder="1" applyAlignment="1">
      <alignment horizontal="center"/>
    </xf>
    <xf numFmtId="0" fontId="100" fillId="87" borderId="10" xfId="3175" applyFont="1" applyFill="1" applyBorder="1" applyAlignment="1">
      <alignment horizontal="center"/>
    </xf>
    <xf numFmtId="0" fontId="100" fillId="87" borderId="90" xfId="3175" applyFont="1" applyFill="1" applyBorder="1" applyAlignment="1">
      <alignment horizontal="center"/>
    </xf>
    <xf numFmtId="0" fontId="100" fillId="87" borderId="91" xfId="3175" applyFont="1" applyFill="1" applyBorder="1" applyAlignment="1">
      <alignment horizontal="center"/>
    </xf>
    <xf numFmtId="0" fontId="104" fillId="0" borderId="45" xfId="0" applyFont="1" applyBorder="1" applyAlignment="1">
      <alignment vertical="center"/>
    </xf>
    <xf numFmtId="0" fontId="104" fillId="28" borderId="7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4" fillId="0" borderId="62" xfId="0" applyFont="1" applyBorder="1" applyAlignment="1">
      <alignment horizontal="center" wrapText="1"/>
    </xf>
    <xf numFmtId="181" fontId="104" fillId="0" borderId="62" xfId="0" applyNumberFormat="1" applyFont="1" applyBorder="1" applyAlignment="1">
      <alignment horizontal="center" vertical="center"/>
    </xf>
    <xf numFmtId="181" fontId="104" fillId="0" borderId="64" xfId="0" applyNumberFormat="1" applyFont="1" applyBorder="1" applyAlignment="1">
      <alignment horizontal="center" vertical="center"/>
    </xf>
    <xf numFmtId="181" fontId="104" fillId="0" borderId="62" xfId="0" applyNumberFormat="1" applyFont="1" applyBorder="1" applyAlignment="1">
      <alignment horizontal="center"/>
    </xf>
    <xf numFmtId="181" fontId="104" fillId="0" borderId="64" xfId="0" applyNumberFormat="1" applyFont="1" applyBorder="1" applyAlignment="1">
      <alignment horizontal="center" vertical="center" wrapText="1"/>
    </xf>
    <xf numFmtId="0" fontId="121" fillId="86" borderId="16" xfId="0" applyFont="1" applyFill="1" applyBorder="1" applyAlignment="1">
      <alignment horizontal="center" vertical="center"/>
    </xf>
    <xf numFmtId="0" fontId="121" fillId="86" borderId="48" xfId="0" applyFont="1" applyFill="1" applyBorder="1" applyAlignment="1">
      <alignment horizontal="center" vertical="center"/>
    </xf>
    <xf numFmtId="0" fontId="122" fillId="4" borderId="100" xfId="0" applyFont="1" applyFill="1" applyBorder="1" applyAlignment="1">
      <alignment horizontal="center" vertical="center"/>
    </xf>
    <xf numFmtId="0" fontId="104" fillId="68" borderId="99" xfId="0" applyFont="1" applyFill="1" applyBorder="1" applyAlignment="1">
      <alignment horizontal="left" vertical="center"/>
    </xf>
    <xf numFmtId="181" fontId="104" fillId="0" borderId="0" xfId="0" applyNumberFormat="1" applyFont="1" applyBorder="1" applyAlignment="1">
      <alignment horizontal="center" vertical="center"/>
    </xf>
    <xf numFmtId="181" fontId="104" fillId="0" borderId="0" xfId="0" applyNumberFormat="1" applyFont="1" applyBorder="1" applyAlignment="1">
      <alignment horizontal="center"/>
    </xf>
    <xf numFmtId="181" fontId="124" fillId="0" borderId="0" xfId="0" applyNumberFormat="1" applyFont="1" applyBorder="1" applyAlignment="1">
      <alignment horizontal="center"/>
    </xf>
    <xf numFmtId="0" fontId="104" fillId="68" borderId="10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4" fillId="0" borderId="13" xfId="0" applyFont="1" applyBorder="1"/>
    <xf numFmtId="0" fontId="104" fillId="68" borderId="99" xfId="0" applyFont="1" applyFill="1" applyBorder="1" applyAlignment="1">
      <alignment vertical="center"/>
    </xf>
    <xf numFmtId="0" fontId="104" fillId="0" borderId="100" xfId="0" applyFont="1" applyBorder="1" applyAlignment="1">
      <alignment horizontal="center" wrapText="1"/>
    </xf>
    <xf numFmtId="0" fontId="104" fillId="0" borderId="100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70" xfId="0" applyFont="1" applyBorder="1" applyAlignment="1">
      <alignment horizontal="left" vertical="center" wrapText="1"/>
    </xf>
    <xf numFmtId="0" fontId="104" fillId="0" borderId="67" xfId="0" applyFont="1" applyBorder="1" applyAlignment="1">
      <alignment vertical="center" wrapText="1"/>
    </xf>
    <xf numFmtId="0" fontId="0" fillId="4" borderId="67" xfId="0" applyFill="1" applyBorder="1"/>
    <xf numFmtId="0" fontId="104" fillId="4" borderId="67" xfId="0" applyFont="1" applyFill="1" applyBorder="1"/>
    <xf numFmtId="0" fontId="0" fillId="0" borderId="0" xfId="0" applyBorder="1"/>
    <xf numFmtId="0" fontId="0" fillId="4" borderId="103" xfId="0" applyFill="1" applyBorder="1" applyAlignment="1">
      <alignment horizontal="center"/>
    </xf>
    <xf numFmtId="0" fontId="104" fillId="0" borderId="0" xfId="0" applyFont="1" applyBorder="1" applyAlignment="1">
      <alignment vertical="center" wrapText="1"/>
    </xf>
    <xf numFmtId="0" fontId="104" fillId="4" borderId="67" xfId="0" applyFont="1" applyFill="1" applyBorder="1" applyAlignment="1">
      <alignment vertical="center" wrapText="1"/>
    </xf>
    <xf numFmtId="0" fontId="104" fillId="0" borderId="67" xfId="0" applyFont="1" applyBorder="1" applyAlignment="1">
      <alignment horizontal="left" vertical="center" wrapText="1"/>
    </xf>
    <xf numFmtId="0" fontId="104" fillId="0" borderId="67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4" borderId="61" xfId="0" applyFont="1" applyFill="1" applyBorder="1" applyAlignment="1">
      <alignment vertical="center" wrapText="1"/>
    </xf>
    <xf numFmtId="0" fontId="118" fillId="4" borderId="61" xfId="0" applyFont="1" applyFill="1" applyBorder="1" applyAlignment="1">
      <alignment vertical="center" wrapText="1"/>
    </xf>
    <xf numFmtId="0" fontId="120" fillId="4" borderId="61" xfId="0" applyFont="1" applyFill="1" applyBorder="1" applyAlignment="1">
      <alignment vertical="center" wrapText="1"/>
    </xf>
    <xf numFmtId="0" fontId="104" fillId="4" borderId="58" xfId="0" applyFont="1" applyFill="1" applyBorder="1" applyAlignment="1">
      <alignment vertical="center" wrapText="1"/>
    </xf>
    <xf numFmtId="0" fontId="120" fillId="4" borderId="67" xfId="0" applyFont="1" applyFill="1" applyBorder="1" applyAlignment="1">
      <alignment vertical="center" wrapText="1"/>
    </xf>
    <xf numFmtId="0" fontId="120" fillId="4" borderId="60" xfId="0" applyFont="1" applyFill="1" applyBorder="1" applyAlignment="1">
      <alignment vertical="center" wrapText="1"/>
    </xf>
    <xf numFmtId="0" fontId="118" fillId="0" borderId="70" xfId="0" applyFont="1" applyBorder="1" applyAlignment="1">
      <alignment horizontal="left" vertical="center" wrapText="1"/>
    </xf>
    <xf numFmtId="0" fontId="104" fillId="0" borderId="59" xfId="0" applyFont="1" applyBorder="1" applyAlignment="1">
      <alignment horizontal="left" vertical="center" wrapText="1"/>
    </xf>
    <xf numFmtId="0" fontId="104" fillId="0" borderId="68" xfId="0" applyFont="1" applyBorder="1" applyAlignment="1">
      <alignment horizontal="left" vertical="center" wrapText="1"/>
    </xf>
    <xf numFmtId="0" fontId="104" fillId="0" borderId="102" xfId="0" applyFont="1" applyBorder="1" applyAlignment="1">
      <alignment horizontal="left" vertical="center" wrapText="1"/>
    </xf>
    <xf numFmtId="0" fontId="104" fillId="0" borderId="73" xfId="0" applyFont="1" applyBorder="1" applyAlignment="1">
      <alignment horizontal="left" vertical="center" wrapText="1"/>
    </xf>
    <xf numFmtId="0" fontId="118" fillId="0" borderId="73" xfId="0" applyFont="1" applyBorder="1" applyAlignment="1">
      <alignment horizontal="left" vertical="center" wrapText="1"/>
    </xf>
    <xf numFmtId="0" fontId="118" fillId="0" borderId="59" xfId="0" applyFont="1" applyBorder="1" applyAlignment="1">
      <alignment horizontal="left" vertical="center" wrapText="1"/>
    </xf>
    <xf numFmtId="0" fontId="132" fillId="4" borderId="67" xfId="0" applyFont="1" applyFill="1" applyBorder="1" applyAlignment="1">
      <alignment vertical="center" wrapText="1"/>
    </xf>
    <xf numFmtId="0" fontId="120" fillId="0" borderId="98" xfId="0" applyFont="1" applyBorder="1" applyAlignment="1">
      <alignment vertical="center" wrapText="1"/>
    </xf>
    <xf numFmtId="0" fontId="120" fillId="0" borderId="9" xfId="0" applyFont="1" applyBorder="1" applyAlignment="1">
      <alignment vertical="center" wrapText="1"/>
    </xf>
    <xf numFmtId="0" fontId="104" fillId="87" borderId="0" xfId="0" applyFont="1" applyFill="1"/>
    <xf numFmtId="0" fontId="104" fillId="87" borderId="0" xfId="0" applyFont="1" applyFill="1" applyAlignment="1">
      <alignment horizontal="left" vertical="center"/>
    </xf>
    <xf numFmtId="0" fontId="104" fillId="0" borderId="0" xfId="0" applyFont="1" applyAlignment="1">
      <alignment horizontal="left" vertical="center"/>
    </xf>
    <xf numFmtId="179" fontId="106" fillId="88" borderId="66" xfId="0" quotePrefix="1" applyNumberFormat="1" applyFont="1" applyFill="1" applyBorder="1" applyAlignment="1">
      <alignment horizontal="center" vertical="center"/>
    </xf>
    <xf numFmtId="49" fontId="106" fillId="5" borderId="66" xfId="0" applyNumberFormat="1" applyFont="1" applyFill="1" applyBorder="1" applyAlignment="1">
      <alignment horizontal="center" vertical="center"/>
    </xf>
    <xf numFmtId="0" fontId="0" fillId="4" borderId="108" xfId="0" applyFill="1" applyBorder="1"/>
    <xf numFmtId="0" fontId="104" fillId="4" borderId="108" xfId="0" applyFont="1" applyFill="1" applyBorder="1"/>
    <xf numFmtId="0" fontId="0" fillId="4" borderId="108" xfId="0" applyFill="1" applyBorder="1" applyAlignment="1">
      <alignment horizontal="center"/>
    </xf>
    <xf numFmtId="0" fontId="0" fillId="4" borderId="105" xfId="0" applyFill="1" applyBorder="1" applyAlignment="1">
      <alignment horizontal="center"/>
    </xf>
    <xf numFmtId="0" fontId="104" fillId="0" borderId="107" xfId="0" applyFont="1" applyBorder="1" applyAlignment="1">
      <alignment vertical="center" wrapText="1"/>
    </xf>
    <xf numFmtId="0" fontId="103" fillId="4" borderId="0" xfId="0" applyFont="1" applyFill="1"/>
    <xf numFmtId="0" fontId="103" fillId="4" borderId="69" xfId="0" applyFont="1" applyFill="1" applyBorder="1"/>
    <xf numFmtId="0" fontId="103" fillId="4" borderId="109" xfId="0" applyFont="1" applyFill="1" applyBorder="1"/>
    <xf numFmtId="0" fontId="103" fillId="4" borderId="75" xfId="0" applyFont="1" applyFill="1" applyBorder="1"/>
    <xf numFmtId="0" fontId="103" fillId="4" borderId="9" xfId="0" applyFont="1" applyFill="1" applyBorder="1"/>
    <xf numFmtId="0" fontId="103" fillId="4" borderId="110" xfId="0" applyFont="1" applyFill="1" applyBorder="1"/>
    <xf numFmtId="0" fontId="103" fillId="4" borderId="0" xfId="0" applyFont="1" applyFill="1" applyBorder="1"/>
    <xf numFmtId="0" fontId="103" fillId="4" borderId="111" xfId="0" applyFont="1" applyFill="1" applyBorder="1"/>
    <xf numFmtId="0" fontId="103" fillId="4" borderId="112" xfId="0" applyFont="1" applyFill="1" applyBorder="1"/>
    <xf numFmtId="0" fontId="103" fillId="4" borderId="113" xfId="0" applyFont="1" applyFill="1" applyBorder="1"/>
    <xf numFmtId="0" fontId="103" fillId="4" borderId="114" xfId="0" applyFont="1" applyFill="1" applyBorder="1"/>
    <xf numFmtId="0" fontId="103" fillId="4" borderId="98" xfId="0" applyFont="1" applyFill="1" applyBorder="1" applyAlignment="1">
      <alignment horizontal="left"/>
    </xf>
    <xf numFmtId="0" fontId="103" fillId="4" borderId="9" xfId="0" applyFont="1" applyFill="1" applyBorder="1" applyAlignment="1">
      <alignment horizontal="left"/>
    </xf>
    <xf numFmtId="0" fontId="103" fillId="4" borderId="94" xfId="0" applyFont="1" applyFill="1" applyBorder="1" applyAlignment="1">
      <alignment horizontal="left"/>
    </xf>
    <xf numFmtId="0" fontId="104" fillId="0" borderId="108" xfId="0" applyFont="1" applyBorder="1" applyAlignment="1">
      <alignment vertical="center" wrapText="1"/>
    </xf>
    <xf numFmtId="0" fontId="104" fillId="0" borderId="17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0" fontId="136" fillId="4" borderId="108" xfId="0" applyFont="1" applyFill="1" applyBorder="1"/>
    <xf numFmtId="0" fontId="136" fillId="4" borderId="67" xfId="0" applyFont="1" applyFill="1" applyBorder="1" applyAlignment="1">
      <alignment vertical="center" wrapText="1"/>
    </xf>
    <xf numFmtId="0" fontId="136" fillId="4" borderId="67" xfId="0" applyFont="1" applyFill="1" applyBorder="1"/>
    <xf numFmtId="0" fontId="104" fillId="3" borderId="67" xfId="0" applyFont="1" applyFill="1" applyBorder="1" applyAlignment="1">
      <alignment vertical="center"/>
    </xf>
    <xf numFmtId="0" fontId="0" fillId="4" borderId="104" xfId="0" applyFill="1" applyBorder="1"/>
    <xf numFmtId="0" fontId="120" fillId="0" borderId="108" xfId="0" applyFont="1" applyBorder="1" applyAlignment="1">
      <alignment vertical="center" wrapText="1"/>
    </xf>
    <xf numFmtId="0" fontId="120" fillId="0" borderId="45" xfId="0" applyFont="1" applyBorder="1" applyAlignment="1">
      <alignment vertical="center" wrapText="1"/>
    </xf>
    <xf numFmtId="0" fontId="104" fillId="0" borderId="105" xfId="0" applyFont="1" applyBorder="1" applyAlignment="1">
      <alignment vertical="center" wrapText="1"/>
    </xf>
    <xf numFmtId="0" fontId="104" fillId="0" borderId="106" xfId="0" applyFont="1" applyBorder="1" applyAlignment="1">
      <alignment vertical="center" wrapText="1"/>
    </xf>
    <xf numFmtId="0" fontId="0" fillId="4" borderId="108" xfId="0" applyFill="1" applyBorder="1" applyAlignment="1"/>
    <xf numFmtId="0" fontId="120" fillId="4" borderId="72" xfId="0" applyFont="1" applyFill="1" applyBorder="1" applyAlignment="1">
      <alignment vertical="center" wrapText="1"/>
    </xf>
    <xf numFmtId="179" fontId="105" fillId="4" borderId="115" xfId="3172" applyNumberFormat="1" applyFont="1" applyFill="1" applyBorder="1" applyAlignment="1">
      <alignment horizontal="right" vertical="center"/>
    </xf>
    <xf numFmtId="0" fontId="137" fillId="0" borderId="108" xfId="0" applyFont="1" applyBorder="1" applyAlignment="1">
      <alignment vertical="center" wrapText="1"/>
    </xf>
    <xf numFmtId="0" fontId="124" fillId="0" borderId="67" xfId="0" applyFont="1" applyFill="1" applyBorder="1" applyAlignment="1">
      <alignment horizontal="center" vertical="center" wrapText="1"/>
    </xf>
    <xf numFmtId="0" fontId="124" fillId="0" borderId="67" xfId="0" applyFont="1" applyFill="1" applyBorder="1" applyAlignment="1">
      <alignment vertical="center" wrapText="1"/>
    </xf>
    <xf numFmtId="0" fontId="119" fillId="0" borderId="67" xfId="0" applyFont="1" applyFill="1" applyBorder="1" applyAlignment="1">
      <alignment horizontal="center" vertical="center" wrapText="1"/>
    </xf>
    <xf numFmtId="0" fontId="119" fillId="0" borderId="106" xfId="0" applyFont="1" applyBorder="1" applyAlignment="1">
      <alignment vertical="center" wrapText="1"/>
    </xf>
    <xf numFmtId="0" fontId="138" fillId="4" borderId="67" xfId="0" applyFont="1" applyFill="1" applyBorder="1"/>
    <xf numFmtId="0" fontId="119" fillId="3" borderId="67" xfId="0" applyFont="1" applyFill="1" applyBorder="1"/>
    <xf numFmtId="0" fontId="119" fillId="3" borderId="67" xfId="0" applyFont="1" applyFill="1" applyBorder="1" applyAlignment="1">
      <alignment horizontal="left" vertical="center" wrapText="1"/>
    </xf>
    <xf numFmtId="0" fontId="138" fillId="3" borderId="67" xfId="0" applyFont="1" applyFill="1" applyBorder="1"/>
    <xf numFmtId="0" fontId="119" fillId="3" borderId="67" xfId="0" applyFont="1" applyFill="1" applyBorder="1" applyAlignment="1">
      <alignment vertical="center" wrapText="1"/>
    </xf>
    <xf numFmtId="0" fontId="119" fillId="3" borderId="68" xfId="0" applyFont="1" applyFill="1" applyBorder="1" applyAlignment="1">
      <alignment horizontal="left" vertical="center" wrapText="1"/>
    </xf>
    <xf numFmtId="0" fontId="117" fillId="3" borderId="61" xfId="0" applyFont="1" applyFill="1" applyBorder="1" applyAlignment="1">
      <alignment vertical="center" wrapText="1"/>
    </xf>
    <xf numFmtId="0" fontId="119" fillId="3" borderId="59" xfId="0" applyFont="1" applyFill="1" applyBorder="1" applyAlignment="1">
      <alignment horizontal="left" vertical="center" wrapText="1"/>
    </xf>
    <xf numFmtId="0" fontId="104" fillId="3" borderId="67" xfId="0" applyFont="1" applyFill="1" applyBorder="1" applyAlignment="1">
      <alignment vertical="center" wrapText="1"/>
    </xf>
    <xf numFmtId="0" fontId="104" fillId="3" borderId="59" xfId="0" applyFont="1" applyFill="1" applyBorder="1" applyAlignment="1">
      <alignment horizontal="left" vertical="center" wrapText="1"/>
    </xf>
    <xf numFmtId="0" fontId="120" fillId="3" borderId="61" xfId="0" applyFont="1" applyFill="1" applyBorder="1" applyAlignment="1">
      <alignment vertical="center" wrapText="1"/>
    </xf>
    <xf numFmtId="0" fontId="119" fillId="3" borderId="61" xfId="0" applyFont="1" applyFill="1" applyBorder="1" applyAlignment="1">
      <alignment vertical="center" wrapText="1"/>
    </xf>
    <xf numFmtId="0" fontId="104" fillId="3" borderId="67" xfId="0" applyFont="1" applyFill="1" applyBorder="1"/>
    <xf numFmtId="0" fontId="104" fillId="3" borderId="70" xfId="0" applyFont="1" applyFill="1" applyBorder="1" applyAlignment="1">
      <alignment horizontal="left" vertical="center" wrapText="1"/>
    </xf>
    <xf numFmtId="0" fontId="0" fillId="3" borderId="67" xfId="0" applyFill="1" applyBorder="1"/>
    <xf numFmtId="0" fontId="104" fillId="3" borderId="108" xfId="0" applyFont="1" applyFill="1" applyBorder="1"/>
    <xf numFmtId="0" fontId="104" fillId="3" borderId="67" xfId="0" applyFont="1" applyFill="1" applyBorder="1" applyAlignment="1">
      <alignment horizontal="left" vertical="center" wrapText="1"/>
    </xf>
    <xf numFmtId="0" fontId="0" fillId="3" borderId="108" xfId="0" applyFill="1" applyBorder="1"/>
    <xf numFmtId="0" fontId="131" fillId="0" borderId="59" xfId="0" applyFont="1" applyBorder="1" applyAlignment="1">
      <alignment horizontal="left" vertical="center" wrapText="1"/>
    </xf>
    <xf numFmtId="0" fontId="140" fillId="4" borderId="61" xfId="0" applyFont="1" applyFill="1" applyBorder="1" applyAlignment="1">
      <alignment vertical="center" wrapText="1"/>
    </xf>
    <xf numFmtId="0" fontId="5" fillId="3" borderId="67" xfId="0" applyFont="1" applyFill="1" applyBorder="1"/>
    <xf numFmtId="0" fontId="119" fillId="3" borderId="70" xfId="0" applyFont="1" applyFill="1" applyBorder="1" applyAlignment="1">
      <alignment horizontal="left" vertical="center" wrapText="1"/>
    </xf>
    <xf numFmtId="0" fontId="104" fillId="4" borderId="0" xfId="0" applyFont="1" applyFill="1" applyBorder="1" applyAlignment="1">
      <alignment vertical="center"/>
    </xf>
    <xf numFmtId="0" fontId="104" fillId="4" borderId="0" xfId="0" applyFont="1" applyFill="1" applyBorder="1"/>
    <xf numFmtId="180" fontId="104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/>
    </xf>
    <xf numFmtId="176" fontId="104" fillId="4" borderId="0" xfId="0" applyNumberFormat="1" applyFont="1" applyFill="1" applyBorder="1" applyAlignment="1">
      <alignment horizontal="left" vertical="center"/>
    </xf>
    <xf numFmtId="176" fontId="104" fillId="4" borderId="0" xfId="0" applyNumberFormat="1" applyFont="1" applyFill="1" applyBorder="1" applyAlignment="1">
      <alignment horizontal="left"/>
    </xf>
    <xf numFmtId="176" fontId="124" fillId="4" borderId="0" xfId="0" applyNumberFormat="1" applyFont="1" applyFill="1" applyBorder="1" applyAlignment="1">
      <alignment horizontal="left" vertical="center"/>
    </xf>
    <xf numFmtId="176" fontId="124" fillId="4" borderId="0" xfId="0" applyNumberFormat="1" applyFont="1" applyFill="1" applyBorder="1" applyAlignment="1">
      <alignment horizontal="left"/>
    </xf>
    <xf numFmtId="0" fontId="123" fillId="4" borderId="62" xfId="0" applyFont="1" applyFill="1" applyBorder="1" applyAlignment="1" applyProtection="1"/>
    <xf numFmtId="180" fontId="123" fillId="4" borderId="0" xfId="0" applyNumberFormat="1" applyFont="1" applyFill="1" applyBorder="1" applyAlignment="1" applyProtection="1"/>
    <xf numFmtId="0" fontId="104" fillId="4" borderId="63" xfId="0" applyFont="1" applyFill="1" applyBorder="1" applyAlignment="1">
      <alignment horizontal="center"/>
    </xf>
    <xf numFmtId="0" fontId="118" fillId="4" borderId="63" xfId="0" applyFont="1" applyFill="1" applyBorder="1"/>
    <xf numFmtId="0" fontId="120" fillId="4" borderId="63" xfId="0" applyFont="1" applyFill="1" applyBorder="1"/>
    <xf numFmtId="0" fontId="104" fillId="4" borderId="62" xfId="0" applyFont="1" applyFill="1" applyBorder="1" applyAlignment="1">
      <alignment horizontal="center"/>
    </xf>
    <xf numFmtId="0" fontId="119" fillId="4" borderId="0" xfId="0" applyFont="1" applyFill="1"/>
    <xf numFmtId="0" fontId="104" fillId="68" borderId="13" xfId="0" applyFont="1" applyFill="1" applyBorder="1"/>
    <xf numFmtId="0" fontId="121" fillId="89" borderId="16" xfId="0" applyFont="1" applyFill="1" applyBorder="1" applyAlignment="1">
      <alignment horizontal="center" vertical="center"/>
    </xf>
    <xf numFmtId="0" fontId="121" fillId="89" borderId="48" xfId="0" applyFont="1" applyFill="1" applyBorder="1" applyAlignment="1">
      <alignment horizontal="center" vertical="center"/>
    </xf>
    <xf numFmtId="0" fontId="141" fillId="89" borderId="48" xfId="0" applyFont="1" applyFill="1" applyBorder="1" applyAlignment="1">
      <alignment horizontal="center" vertical="center"/>
    </xf>
    <xf numFmtId="0" fontId="104" fillId="68" borderId="62" xfId="0" applyFont="1" applyFill="1" applyBorder="1" applyAlignment="1">
      <alignment vertical="center"/>
    </xf>
    <xf numFmtId="0" fontId="104" fillId="68" borderId="62" xfId="0" applyFont="1" applyFill="1" applyBorder="1" applyAlignment="1">
      <alignment horizontal="left" vertical="center"/>
    </xf>
    <xf numFmtId="0" fontId="104" fillId="68" borderId="62" xfId="0" applyFont="1" applyFill="1" applyBorder="1"/>
    <xf numFmtId="0" fontId="104" fillId="90" borderId="62" xfId="0" applyFont="1" applyFill="1" applyBorder="1"/>
    <xf numFmtId="0" fontId="104" fillId="85" borderId="64" xfId="0" applyFont="1" applyFill="1" applyBorder="1" applyAlignment="1">
      <alignment horizontal="center"/>
    </xf>
    <xf numFmtId="0" fontId="104" fillId="4" borderId="64" xfId="0" applyFont="1" applyFill="1" applyBorder="1" applyAlignment="1">
      <alignment horizontal="center"/>
    </xf>
    <xf numFmtId="0" fontId="119" fillId="90" borderId="62" xfId="0" applyFont="1" applyFill="1" applyBorder="1"/>
    <xf numFmtId="0" fontId="119" fillId="85" borderId="64" xfId="0" applyFont="1" applyFill="1" applyBorder="1" applyAlignment="1">
      <alignment horizontal="center"/>
    </xf>
    <xf numFmtId="0" fontId="119" fillId="4" borderId="62" xfId="0" applyFont="1" applyFill="1" applyBorder="1" applyAlignment="1">
      <alignment horizontal="center"/>
    </xf>
    <xf numFmtId="0" fontId="119" fillId="4" borderId="64" xfId="0" applyFont="1" applyFill="1" applyBorder="1" applyAlignment="1">
      <alignment horizontal="center"/>
    </xf>
    <xf numFmtId="0" fontId="123" fillId="0" borderId="0" xfId="0" applyFont="1"/>
    <xf numFmtId="0" fontId="104" fillId="68" borderId="0" xfId="0" applyFont="1" applyFill="1" applyBorder="1"/>
    <xf numFmtId="0" fontId="104" fillId="68" borderId="0" xfId="0" applyFont="1" applyFill="1" applyBorder="1" applyAlignment="1">
      <alignment vertical="center"/>
    </xf>
    <xf numFmtId="0" fontId="104" fillId="68" borderId="0" xfId="0" applyFont="1" applyFill="1" applyBorder="1" applyAlignment="1">
      <alignment horizontal="left" vertical="center"/>
    </xf>
    <xf numFmtId="176" fontId="104" fillId="68" borderId="0" xfId="0" applyNumberFormat="1" applyFont="1" applyFill="1" applyBorder="1" applyAlignment="1">
      <alignment horizontal="left" vertical="center"/>
    </xf>
    <xf numFmtId="180" fontId="104" fillId="4" borderId="0" xfId="0" applyNumberFormat="1" applyFont="1" applyFill="1" applyBorder="1" applyAlignment="1">
      <alignment horizontal="left"/>
    </xf>
    <xf numFmtId="180" fontId="123" fillId="4" borderId="0" xfId="0" applyNumberFormat="1" applyFont="1" applyFill="1" applyBorder="1" applyAlignment="1">
      <alignment horizontal="left"/>
    </xf>
    <xf numFmtId="0" fontId="104" fillId="0" borderId="116" xfId="0" applyFont="1" applyBorder="1" applyAlignment="1">
      <alignment horizontal="left" vertical="center"/>
    </xf>
    <xf numFmtId="0" fontId="104" fillId="0" borderId="117" xfId="0" applyFont="1" applyBorder="1" applyAlignment="1">
      <alignment horizontal="left" vertical="center" wrapText="1"/>
    </xf>
    <xf numFmtId="0" fontId="104" fillId="4" borderId="119" xfId="0" applyFont="1" applyFill="1" applyBorder="1"/>
    <xf numFmtId="0" fontId="104" fillId="0" borderId="116" xfId="0" applyFont="1" applyBorder="1"/>
    <xf numFmtId="0" fontId="104" fillId="0" borderId="118" xfId="0" applyFont="1" applyBorder="1" applyAlignment="1">
      <alignment horizontal="left" vertical="center"/>
    </xf>
    <xf numFmtId="0" fontId="104" fillId="4" borderId="62" xfId="0" applyFont="1" applyFill="1" applyBorder="1" applyAlignment="1">
      <alignment vertical="center"/>
    </xf>
    <xf numFmtId="0" fontId="120" fillId="91" borderId="108" xfId="0" applyFont="1" applyFill="1" applyBorder="1" applyAlignment="1">
      <alignment vertical="center" wrapText="1"/>
    </xf>
    <xf numFmtId="0" fontId="120" fillId="91" borderId="104" xfId="0" applyFont="1" applyFill="1" applyBorder="1" applyAlignment="1">
      <alignment vertical="center" wrapText="1"/>
    </xf>
    <xf numFmtId="0" fontId="136" fillId="3" borderId="108" xfId="0" applyFont="1" applyFill="1" applyBorder="1"/>
    <xf numFmtId="184" fontId="104" fillId="4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104" fillId="0" borderId="62" xfId="0" applyFont="1" applyBorder="1" applyAlignment="1">
      <alignment horizontal="center" vertical="top" wrapText="1"/>
    </xf>
    <xf numFmtId="0" fontId="122" fillId="4" borderId="100" xfId="0" applyFont="1" applyFill="1" applyBorder="1" applyAlignment="1">
      <alignment horizontal="center" vertical="center" wrapText="1"/>
    </xf>
    <xf numFmtId="49" fontId="104" fillId="4" borderId="0" xfId="0" applyNumberFormat="1" applyFont="1" applyFill="1" applyAlignment="1">
      <alignment horizontal="left"/>
    </xf>
    <xf numFmtId="180" fontId="104" fillId="4" borderId="0" xfId="0" applyNumberFormat="1" applyFont="1" applyFill="1" applyAlignment="1">
      <alignment horizontal="left"/>
    </xf>
    <xf numFmtId="0" fontId="104" fillId="4" borderId="69" xfId="0" applyFont="1" applyFill="1" applyBorder="1"/>
    <xf numFmtId="0" fontId="0" fillId="4" borderId="69" xfId="0" applyFill="1" applyBorder="1"/>
    <xf numFmtId="0" fontId="104" fillId="4" borderId="98" xfId="0" applyFont="1" applyFill="1" applyBorder="1"/>
    <xf numFmtId="180" fontId="104" fillId="4" borderId="9" xfId="0" applyNumberFormat="1" applyFont="1" applyFill="1" applyBorder="1"/>
    <xf numFmtId="180" fontId="104" fillId="4" borderId="6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/>
    <xf numFmtId="49" fontId="104" fillId="4" borderId="120" xfId="0" applyNumberFormat="1" applyFont="1" applyFill="1" applyBorder="1" applyAlignment="1">
      <alignment horizontal="left"/>
    </xf>
    <xf numFmtId="180" fontId="104" fillId="4" borderId="8" xfId="0" applyNumberFormat="1" applyFont="1" applyFill="1" applyBorder="1" applyAlignment="1">
      <alignment horizontal="left"/>
    </xf>
    <xf numFmtId="0" fontId="104" fillId="4" borderId="8" xfId="0" applyFont="1" applyFill="1" applyBorder="1"/>
    <xf numFmtId="0" fontId="104" fillId="4" borderId="11" xfId="0" applyFont="1" applyFill="1" applyBorder="1"/>
    <xf numFmtId="0" fontId="0" fillId="4" borderId="121" xfId="0" applyFill="1" applyBorder="1"/>
    <xf numFmtId="0" fontId="0" fillId="4" borderId="0" xfId="0" applyFill="1" applyBorder="1"/>
    <xf numFmtId="0" fontId="120" fillId="4" borderId="69" xfId="0" applyFont="1" applyFill="1" applyBorder="1"/>
    <xf numFmtId="180" fontId="104" fillId="4" borderId="110" xfId="0" applyNumberFormat="1" applyFont="1" applyFill="1" applyBorder="1" applyAlignment="1">
      <alignment horizontal="left"/>
    </xf>
    <xf numFmtId="180" fontId="104" fillId="4" borderId="122" xfId="0" applyNumberFormat="1" applyFont="1" applyFill="1" applyBorder="1"/>
    <xf numFmtId="0" fontId="103" fillId="4" borderId="0" xfId="3176" applyFont="1" applyFill="1">
      <alignment vertical="center"/>
    </xf>
    <xf numFmtId="176" fontId="103" fillId="4" borderId="0" xfId="3177" applyNumberFormat="1" applyFont="1" applyFill="1">
      <alignment vertical="center"/>
    </xf>
    <xf numFmtId="179" fontId="142" fillId="88" borderId="66" xfId="3176" applyNumberFormat="1" applyFont="1" applyFill="1" applyBorder="1" applyAlignment="1">
      <alignment horizontal="center" vertical="center"/>
    </xf>
    <xf numFmtId="176" fontId="142" fillId="88" borderId="66" xfId="3177" applyNumberFormat="1" applyFont="1" applyFill="1" applyBorder="1" applyAlignment="1">
      <alignment horizontal="center" vertical="center"/>
    </xf>
    <xf numFmtId="0" fontId="103" fillId="4" borderId="9" xfId="3176" applyFont="1" applyFill="1" applyBorder="1">
      <alignment vertical="center"/>
    </xf>
    <xf numFmtId="0" fontId="103" fillId="4" borderId="126" xfId="3176" applyFont="1" applyFill="1" applyBorder="1">
      <alignment vertical="center"/>
    </xf>
    <xf numFmtId="3" fontId="103" fillId="4" borderId="0" xfId="3176" applyNumberFormat="1" applyFont="1" applyFill="1">
      <alignment vertical="center"/>
    </xf>
    <xf numFmtId="185" fontId="103" fillId="4" borderId="0" xfId="3178" applyFont="1" applyFill="1">
      <alignment vertical="center"/>
    </xf>
    <xf numFmtId="0" fontId="103" fillId="4" borderId="17" xfId="3176" applyFont="1" applyFill="1" applyBorder="1">
      <alignment vertical="center"/>
    </xf>
    <xf numFmtId="0" fontId="103" fillId="4" borderId="45" xfId="3176" applyFont="1" applyFill="1" applyBorder="1">
      <alignment vertical="center"/>
    </xf>
    <xf numFmtId="0" fontId="103" fillId="4" borderId="94" xfId="3176" applyFont="1" applyFill="1" applyBorder="1">
      <alignment vertical="center"/>
    </xf>
    <xf numFmtId="0" fontId="103" fillId="4" borderId="103" xfId="3176" applyFont="1" applyFill="1" applyBorder="1">
      <alignment vertical="center"/>
    </xf>
    <xf numFmtId="0" fontId="104" fillId="28" borderId="1" xfId="0" applyFont="1" applyFill="1" applyBorder="1" applyAlignment="1">
      <alignment horizontal="left" vertical="center"/>
    </xf>
    <xf numFmtId="179" fontId="103" fillId="4" borderId="9" xfId="3176" applyNumberFormat="1" applyFont="1" applyFill="1" applyBorder="1" applyAlignment="1">
      <alignment horizontal="left" vertical="center"/>
    </xf>
    <xf numFmtId="179" fontId="103" fillId="4" borderId="17" xfId="3176" applyNumberFormat="1" applyFont="1" applyFill="1" applyBorder="1" applyAlignment="1">
      <alignment horizontal="left" vertical="center"/>
    </xf>
    <xf numFmtId="180" fontId="104" fillId="28" borderId="76" xfId="0" applyNumberFormat="1" applyFont="1" applyFill="1" applyBorder="1" applyAlignment="1">
      <alignment horizontal="left" vertical="center"/>
    </xf>
    <xf numFmtId="180" fontId="104" fillId="28" borderId="2" xfId="0" applyNumberFormat="1" applyFont="1" applyFill="1" applyBorder="1" applyAlignment="1">
      <alignment horizontal="left" vertical="center"/>
    </xf>
    <xf numFmtId="180" fontId="104" fillId="3" borderId="0" xfId="0" applyNumberFormat="1" applyFont="1" applyFill="1" applyBorder="1" applyAlignment="1">
      <alignment horizontal="left" vertical="center"/>
    </xf>
    <xf numFmtId="0" fontId="103" fillId="4" borderId="0" xfId="3176" applyFont="1" applyFill="1" applyAlignment="1">
      <alignment horizontal="left" vertical="center"/>
    </xf>
    <xf numFmtId="179" fontId="103" fillId="4" borderId="0" xfId="3176" applyNumberFormat="1" applyFont="1" applyFill="1" applyAlignment="1">
      <alignment horizontal="left" vertical="center"/>
    </xf>
    <xf numFmtId="176" fontId="103" fillId="4" borderId="0" xfId="3177" applyNumberFormat="1" applyFont="1" applyFill="1" applyAlignment="1">
      <alignment horizontal="left" vertical="center"/>
    </xf>
    <xf numFmtId="180" fontId="103" fillId="4" borderId="0" xfId="3176" applyNumberFormat="1" applyFont="1" applyFill="1" applyAlignment="1">
      <alignment horizontal="left" vertical="center"/>
    </xf>
    <xf numFmtId="184" fontId="103" fillId="4" borderId="127" xfId="3176" applyNumberFormat="1" applyFont="1" applyFill="1" applyBorder="1" applyAlignment="1">
      <alignment horizontal="left" vertical="center"/>
    </xf>
    <xf numFmtId="176" fontId="103" fillId="4" borderId="17" xfId="3177" applyNumberFormat="1" applyFont="1" applyFill="1" applyBorder="1" applyAlignment="1">
      <alignment horizontal="left" vertical="center"/>
    </xf>
    <xf numFmtId="179" fontId="103" fillId="4" borderId="127" xfId="3176" applyNumberFormat="1" applyFont="1" applyFill="1" applyBorder="1" applyAlignment="1">
      <alignment horizontal="left" vertical="center"/>
    </xf>
    <xf numFmtId="176" fontId="103" fillId="4" borderId="126" xfId="3177" applyNumberFormat="1" applyFont="1" applyFill="1" applyBorder="1" applyAlignment="1">
      <alignment horizontal="left" vertical="center"/>
    </xf>
    <xf numFmtId="180" fontId="103" fillId="4" borderId="9" xfId="3176" applyNumberFormat="1" applyFont="1" applyFill="1" applyBorder="1" applyAlignment="1">
      <alignment horizontal="left" vertical="center"/>
    </xf>
    <xf numFmtId="176" fontId="103" fillId="4" borderId="127" xfId="3177" applyNumberFormat="1" applyFont="1" applyFill="1" applyBorder="1" applyAlignment="1">
      <alignment horizontal="left" vertical="center"/>
    </xf>
    <xf numFmtId="184" fontId="103" fillId="4" borderId="17" xfId="3176" applyNumberFormat="1" applyFont="1" applyFill="1" applyBorder="1" applyAlignment="1">
      <alignment horizontal="left" vertical="center"/>
    </xf>
    <xf numFmtId="176" fontId="103" fillId="4" borderId="9" xfId="3177" applyNumberFormat="1" applyFont="1" applyFill="1" applyBorder="1" applyAlignment="1">
      <alignment horizontal="left" vertical="center"/>
    </xf>
    <xf numFmtId="184" fontId="103" fillId="4" borderId="45" xfId="3176" applyNumberFormat="1" applyFont="1" applyFill="1" applyBorder="1" applyAlignment="1">
      <alignment horizontal="left" vertical="center"/>
    </xf>
    <xf numFmtId="179" fontId="103" fillId="4" borderId="45" xfId="3176" applyNumberFormat="1" applyFont="1" applyFill="1" applyBorder="1" applyAlignment="1">
      <alignment horizontal="left" vertical="center"/>
    </xf>
    <xf numFmtId="176" fontId="103" fillId="4" borderId="94" xfId="3177" applyNumberFormat="1" applyFont="1" applyFill="1" applyBorder="1" applyAlignment="1">
      <alignment horizontal="left" vertical="center"/>
    </xf>
    <xf numFmtId="176" fontId="103" fillId="4" borderId="45" xfId="3177" applyNumberFormat="1" applyFont="1" applyFill="1" applyBorder="1" applyAlignment="1">
      <alignment horizontal="left" vertical="center"/>
    </xf>
    <xf numFmtId="180" fontId="103" fillId="4" borderId="94" xfId="3176" applyNumberFormat="1" applyFont="1" applyFill="1" applyBorder="1" applyAlignment="1">
      <alignment horizontal="left" vertical="center"/>
    </xf>
    <xf numFmtId="176" fontId="103" fillId="4" borderId="0" xfId="3177" applyNumberFormat="1" applyFont="1" applyFill="1" applyBorder="1" applyAlignment="1">
      <alignment horizontal="left" vertical="center"/>
    </xf>
    <xf numFmtId="176" fontId="103" fillId="4" borderId="11" xfId="3177" applyNumberFormat="1" applyFont="1" applyFill="1" applyBorder="1" applyAlignment="1">
      <alignment horizontal="left" vertical="center"/>
    </xf>
    <xf numFmtId="0" fontId="103" fillId="4" borderId="128" xfId="3176" applyFont="1" applyFill="1" applyBorder="1">
      <alignment vertical="center"/>
    </xf>
    <xf numFmtId="0" fontId="103" fillId="4" borderId="129" xfId="3176" applyFont="1" applyFill="1" applyBorder="1">
      <alignment vertical="center"/>
    </xf>
    <xf numFmtId="184" fontId="103" fillId="4" borderId="128" xfId="3176" applyNumberFormat="1" applyFont="1" applyFill="1" applyBorder="1" applyAlignment="1">
      <alignment horizontal="left" vertical="center"/>
    </xf>
    <xf numFmtId="179" fontId="103" fillId="4" borderId="128" xfId="3176" applyNumberFormat="1" applyFont="1" applyFill="1" applyBorder="1" applyAlignment="1">
      <alignment horizontal="left" vertical="center"/>
    </xf>
    <xf numFmtId="176" fontId="103" fillId="4" borderId="129" xfId="3177" applyNumberFormat="1" applyFont="1" applyFill="1" applyBorder="1" applyAlignment="1">
      <alignment horizontal="left" vertical="center"/>
    </xf>
    <xf numFmtId="180" fontId="103" fillId="4" borderId="17" xfId="3176" applyNumberFormat="1" applyFont="1" applyFill="1" applyBorder="1" applyAlignment="1">
      <alignment horizontal="left" vertical="center"/>
    </xf>
    <xf numFmtId="180" fontId="103" fillId="4" borderId="128" xfId="3176" applyNumberFormat="1" applyFont="1" applyFill="1" applyBorder="1" applyAlignment="1">
      <alignment horizontal="left" vertical="center"/>
    </xf>
    <xf numFmtId="0" fontId="103" fillId="4" borderId="104" xfId="3176" applyFont="1" applyFill="1" applyBorder="1">
      <alignment vertical="center"/>
    </xf>
    <xf numFmtId="179" fontId="103" fillId="4" borderId="94" xfId="3176" applyNumberFormat="1" applyFont="1" applyFill="1" applyBorder="1" applyAlignment="1">
      <alignment horizontal="left" vertical="center"/>
    </xf>
    <xf numFmtId="176" fontId="144" fillId="4" borderId="94" xfId="3176" applyNumberFormat="1" applyFont="1" applyFill="1" applyBorder="1" applyAlignment="1">
      <alignment horizontal="left" vertical="center"/>
    </xf>
    <xf numFmtId="180" fontId="123" fillId="4" borderId="0" xfId="0" applyNumberFormat="1" applyFont="1" applyFill="1" applyBorder="1" applyAlignment="1">
      <alignment horizontal="left" vertical="center"/>
    </xf>
    <xf numFmtId="0" fontId="103" fillId="0" borderId="0" xfId="0" applyFont="1"/>
    <xf numFmtId="0" fontId="145" fillId="4" borderId="0" xfId="3179" applyFont="1" applyFill="1" applyAlignment="1" applyProtection="1"/>
    <xf numFmtId="0" fontId="103" fillId="4" borderId="0" xfId="3179" applyFont="1" applyFill="1" applyAlignment="1" applyProtection="1"/>
    <xf numFmtId="17" fontId="103" fillId="0" borderId="0" xfId="0" applyNumberFormat="1" applyFont="1"/>
    <xf numFmtId="0" fontId="104" fillId="4" borderId="69" xfId="0" applyFont="1" applyFill="1" applyBorder="1" applyAlignment="1">
      <alignment horizontal="left" vertical="center"/>
    </xf>
    <xf numFmtId="184" fontId="123" fillId="4" borderId="69" xfId="0" applyNumberFormat="1" applyFont="1" applyFill="1" applyBorder="1" applyAlignment="1">
      <alignment horizontal="left" vertical="center"/>
    </xf>
    <xf numFmtId="176" fontId="124" fillId="4" borderId="69" xfId="0" applyNumberFormat="1" applyFont="1" applyFill="1" applyBorder="1" applyAlignment="1">
      <alignment horizontal="left" vertical="center"/>
    </xf>
    <xf numFmtId="176" fontId="104" fillId="4" borderId="69" xfId="0" applyNumberFormat="1" applyFont="1" applyFill="1" applyBorder="1" applyAlignment="1">
      <alignment horizontal="left" vertical="center"/>
    </xf>
    <xf numFmtId="180" fontId="104" fillId="4" borderId="69" xfId="0" applyNumberFormat="1" applyFont="1" applyFill="1" applyBorder="1" applyAlignment="1">
      <alignment horizontal="left" vertical="center"/>
    </xf>
    <xf numFmtId="0" fontId="104" fillId="4" borderId="69" xfId="0" applyFont="1" applyFill="1" applyBorder="1" applyAlignment="1">
      <alignment horizontal="left"/>
    </xf>
    <xf numFmtId="184" fontId="123" fillId="4" borderId="69" xfId="0" applyNumberFormat="1" applyFont="1" applyFill="1" applyBorder="1" applyAlignment="1">
      <alignment horizontal="left"/>
    </xf>
    <xf numFmtId="176" fontId="124" fillId="4" borderId="69" xfId="0" applyNumberFormat="1" applyFont="1" applyFill="1" applyBorder="1" applyAlignment="1">
      <alignment horizontal="left"/>
    </xf>
    <xf numFmtId="176" fontId="104" fillId="4" borderId="69" xfId="0" applyNumberFormat="1" applyFont="1" applyFill="1" applyBorder="1" applyAlignment="1">
      <alignment horizontal="left"/>
    </xf>
    <xf numFmtId="180" fontId="123" fillId="4" borderId="69" xfId="0" applyNumberFormat="1" applyFont="1" applyFill="1" applyBorder="1" applyAlignment="1">
      <alignment horizontal="left" vertical="center"/>
    </xf>
    <xf numFmtId="180" fontId="123" fillId="4" borderId="69" xfId="0" applyNumberFormat="1" applyFont="1" applyFill="1" applyBorder="1" applyAlignment="1">
      <alignment horizontal="left"/>
    </xf>
    <xf numFmtId="0" fontId="125" fillId="4" borderId="69" xfId="0" applyFont="1" applyFill="1" applyBorder="1" applyAlignment="1">
      <alignment horizontal="left" vertical="center"/>
    </xf>
    <xf numFmtId="180" fontId="125" fillId="4" borderId="69" xfId="0" applyNumberFormat="1" applyFont="1" applyFill="1" applyBorder="1" applyAlignment="1">
      <alignment horizontal="left" vertical="center"/>
    </xf>
    <xf numFmtId="0" fontId="104" fillId="4" borderId="69" xfId="0" applyFont="1" applyFill="1" applyBorder="1" applyAlignment="1">
      <alignment vertical="center"/>
    </xf>
    <xf numFmtId="184" fontId="104" fillId="4" borderId="69" xfId="0" applyNumberFormat="1" applyFont="1" applyFill="1" applyBorder="1" applyAlignment="1">
      <alignment horizontal="left"/>
    </xf>
    <xf numFmtId="0" fontId="119" fillId="4" borderId="67" xfId="0" applyFont="1" applyFill="1" applyBorder="1" applyAlignment="1">
      <alignment horizontal="center" vertical="top"/>
    </xf>
    <xf numFmtId="10" fontId="104" fillId="4" borderId="0" xfId="0" applyNumberFormat="1" applyFont="1" applyFill="1"/>
    <xf numFmtId="0" fontId="100" fillId="4" borderId="78" xfId="3174" applyFont="1" applyFill="1" applyBorder="1"/>
    <xf numFmtId="0" fontId="130" fillId="4" borderId="79" xfId="3175" quotePrefix="1" applyFont="1" applyFill="1" applyBorder="1" applyAlignment="1">
      <alignment horizontal="left"/>
    </xf>
    <xf numFmtId="0" fontId="123" fillId="4" borderId="79" xfId="3174" applyFont="1" applyFill="1" applyBorder="1"/>
    <xf numFmtId="1" fontId="130" fillId="4" borderId="79" xfId="3175" applyNumberFormat="1" applyFont="1" applyFill="1" applyBorder="1" applyAlignment="1"/>
    <xf numFmtId="3" fontId="130" fillId="4" borderId="79" xfId="3175" applyNumberFormat="1" applyFont="1" applyFill="1" applyBorder="1" applyAlignment="1"/>
    <xf numFmtId="0" fontId="123" fillId="4" borderId="79" xfId="3175" applyFont="1" applyFill="1" applyBorder="1" applyAlignment="1"/>
    <xf numFmtId="0" fontId="123" fillId="4" borderId="79" xfId="3175" applyFont="1" applyFill="1" applyBorder="1"/>
    <xf numFmtId="0" fontId="130" fillId="4" borderId="79" xfId="3175" applyFont="1" applyFill="1" applyBorder="1"/>
    <xf numFmtId="176" fontId="130" fillId="4" borderId="80" xfId="3175" applyNumberFormat="1" applyFont="1" applyFill="1" applyBorder="1"/>
    <xf numFmtId="0" fontId="123" fillId="4" borderId="81" xfId="3174" applyFont="1" applyFill="1" applyBorder="1"/>
    <xf numFmtId="0" fontId="130" fillId="4" borderId="6" xfId="3175" quotePrefix="1" applyFont="1" applyFill="1" applyBorder="1" applyAlignment="1">
      <alignment horizontal="left"/>
    </xf>
    <xf numFmtId="0" fontId="123" fillId="4" borderId="6" xfId="3174" applyFont="1" applyFill="1" applyBorder="1"/>
    <xf numFmtId="0" fontId="130" fillId="4" borderId="6" xfId="3175" applyFont="1" applyFill="1" applyBorder="1"/>
    <xf numFmtId="1" fontId="130" fillId="4" borderId="6" xfId="3175" applyNumberFormat="1" applyFont="1" applyFill="1" applyBorder="1" applyAlignment="1"/>
    <xf numFmtId="0" fontId="130" fillId="4" borderId="6" xfId="3175" applyFont="1" applyFill="1" applyBorder="1" applyAlignment="1"/>
    <xf numFmtId="176" fontId="130" fillId="4" borderId="82" xfId="3175" applyNumberFormat="1" applyFont="1" applyFill="1" applyBorder="1"/>
    <xf numFmtId="3" fontId="123" fillId="4" borderId="92" xfId="3175" applyNumberFormat="1" applyFont="1" applyFill="1" applyBorder="1" applyAlignment="1">
      <alignment horizontal="center"/>
    </xf>
    <xf numFmtId="184" fontId="123" fillId="4" borderId="0" xfId="3174" applyNumberFormat="1" applyFont="1" applyFill="1" applyBorder="1" applyAlignment="1">
      <alignment horizontal="center"/>
    </xf>
    <xf numFmtId="0" fontId="123" fillId="4" borderId="0" xfId="3174" applyFont="1" applyFill="1" applyBorder="1" applyAlignment="1">
      <alignment horizontal="center"/>
    </xf>
    <xf numFmtId="3" fontId="123" fillId="4" borderId="8" xfId="3175" applyNumberFormat="1" applyFont="1" applyFill="1" applyBorder="1" applyAlignment="1">
      <alignment horizontal="right"/>
    </xf>
    <xf numFmtId="3" fontId="123" fillId="4" borderId="0" xfId="3174" applyNumberFormat="1" applyFont="1" applyFill="1" applyBorder="1" applyAlignment="1" applyProtection="1">
      <alignment horizontal="right"/>
    </xf>
    <xf numFmtId="3" fontId="123" fillId="4" borderId="0" xfId="3175" applyNumberFormat="1" applyFont="1" applyFill="1" applyBorder="1" applyAlignment="1">
      <alignment horizontal="right"/>
    </xf>
    <xf numFmtId="37" fontId="123" fillId="4" borderId="9" xfId="3174" applyNumberFormat="1" applyFont="1" applyFill="1" applyBorder="1" applyAlignment="1" applyProtection="1">
      <alignment horizontal="right"/>
    </xf>
    <xf numFmtId="176" fontId="123" fillId="4" borderId="0" xfId="3175" applyNumberFormat="1" applyFont="1" applyFill="1" applyBorder="1" applyAlignment="1">
      <alignment horizontal="right"/>
    </xf>
    <xf numFmtId="176" fontId="123" fillId="4" borderId="9" xfId="2" applyNumberFormat="1" applyFont="1" applyFill="1" applyBorder="1" applyAlignment="1">
      <alignment horizontal="right"/>
    </xf>
    <xf numFmtId="182" fontId="123" fillId="4" borderId="8" xfId="3175" applyNumberFormat="1" applyFont="1" applyFill="1" applyBorder="1" applyAlignment="1">
      <alignment horizontal="right"/>
    </xf>
    <xf numFmtId="182" fontId="123" fillId="4" borderId="0" xfId="3175" applyNumberFormat="1" applyFont="1" applyFill="1" applyBorder="1" applyAlignment="1">
      <alignment horizontal="right"/>
    </xf>
    <xf numFmtId="176" fontId="123" fillId="4" borderId="8" xfId="2" applyNumberFormat="1" applyFont="1" applyFill="1" applyBorder="1" applyAlignment="1">
      <alignment horizontal="right"/>
    </xf>
    <xf numFmtId="176" fontId="123" fillId="4" borderId="87" xfId="2" applyNumberFormat="1" applyFont="1" applyFill="1" applyBorder="1" applyAlignment="1">
      <alignment horizontal="right"/>
    </xf>
    <xf numFmtId="3" fontId="123" fillId="4" borderId="93" xfId="3175" applyNumberFormat="1" applyFont="1" applyFill="1" applyBorder="1" applyAlignment="1">
      <alignment horizontal="center"/>
    </xf>
    <xf numFmtId="184" fontId="123" fillId="4" borderId="69" xfId="3174" applyNumberFormat="1" applyFont="1" applyFill="1" applyBorder="1" applyAlignment="1">
      <alignment horizontal="center"/>
    </xf>
    <xf numFmtId="0" fontId="123" fillId="4" borderId="69" xfId="3174" applyFont="1" applyFill="1" applyBorder="1" applyAlignment="1">
      <alignment horizontal="center"/>
    </xf>
    <xf numFmtId="3" fontId="123" fillId="4" borderId="11" xfId="3175" applyNumberFormat="1" applyFont="1" applyFill="1" applyBorder="1" applyAlignment="1">
      <alignment horizontal="right"/>
    </xf>
    <xf numFmtId="3" fontId="123" fillId="4" borderId="69" xfId="3175" applyNumberFormat="1" applyFont="1" applyFill="1" applyBorder="1" applyAlignment="1">
      <alignment horizontal="right"/>
    </xf>
    <xf numFmtId="37" fontId="123" fillId="4" borderId="94" xfId="3174" applyNumberFormat="1" applyFont="1" applyFill="1" applyBorder="1" applyAlignment="1" applyProtection="1">
      <alignment horizontal="right"/>
    </xf>
    <xf numFmtId="176" fontId="123" fillId="4" borderId="69" xfId="3175" applyNumberFormat="1" applyFont="1" applyFill="1" applyBorder="1" applyAlignment="1">
      <alignment horizontal="right"/>
    </xf>
    <xf numFmtId="176" fontId="131" fillId="4" borderId="11" xfId="3175" applyNumberFormat="1" applyFont="1" applyFill="1" applyBorder="1" applyAlignment="1">
      <alignment horizontal="right"/>
    </xf>
    <xf numFmtId="176" fontId="123" fillId="4" borderId="94" xfId="2" applyNumberFormat="1" applyFont="1" applyFill="1" applyBorder="1" applyAlignment="1">
      <alignment horizontal="right"/>
    </xf>
    <xf numFmtId="176" fontId="123" fillId="4" borderId="11" xfId="2" applyNumberFormat="1" applyFont="1" applyFill="1" applyBorder="1" applyAlignment="1">
      <alignment horizontal="right"/>
    </xf>
    <xf numFmtId="3" fontId="100" fillId="4" borderId="88" xfId="3175" applyNumberFormat="1" applyFont="1" applyFill="1" applyBorder="1" applyAlignment="1">
      <alignment horizontal="center"/>
    </xf>
    <xf numFmtId="3" fontId="100" fillId="4" borderId="89" xfId="3175" applyNumberFormat="1" applyFont="1" applyFill="1" applyBorder="1" applyAlignment="1">
      <alignment horizontal="center"/>
    </xf>
    <xf numFmtId="3" fontId="123" fillId="4" borderId="95" xfId="3175" applyNumberFormat="1" applyFont="1" applyFill="1" applyBorder="1" applyAlignment="1">
      <alignment horizontal="right"/>
    </xf>
    <xf numFmtId="3" fontId="123" fillId="4" borderId="96" xfId="3175" applyNumberFormat="1" applyFont="1" applyFill="1" applyBorder="1" applyAlignment="1">
      <alignment horizontal="right"/>
    </xf>
    <xf numFmtId="3" fontId="123" fillId="4" borderId="90" xfId="3175" applyNumberFormat="1" applyFont="1" applyFill="1" applyBorder="1" applyAlignment="1">
      <alignment horizontal="right"/>
    </xf>
    <xf numFmtId="10" fontId="123" fillId="4" borderId="89" xfId="3175" applyNumberFormat="1" applyFont="1" applyFill="1" applyBorder="1" applyAlignment="1">
      <alignment horizontal="right"/>
    </xf>
    <xf numFmtId="176" fontId="131" fillId="4" borderId="10" xfId="3175" applyNumberFormat="1" applyFont="1" applyFill="1" applyBorder="1" applyAlignment="1">
      <alignment horizontal="right"/>
    </xf>
    <xf numFmtId="183" fontId="123" fillId="4" borderId="90" xfId="3175" applyNumberFormat="1" applyFont="1" applyFill="1" applyBorder="1" applyAlignment="1">
      <alignment horizontal="right"/>
    </xf>
    <xf numFmtId="182" fontId="123" fillId="4" borderId="95" xfId="3175" applyNumberFormat="1" applyFont="1" applyFill="1" applyBorder="1" applyAlignment="1">
      <alignment horizontal="right"/>
    </xf>
    <xf numFmtId="183" fontId="123" fillId="4" borderId="96" xfId="3175" applyNumberFormat="1" applyFont="1" applyFill="1" applyBorder="1" applyAlignment="1">
      <alignment horizontal="right"/>
    </xf>
    <xf numFmtId="176" fontId="123" fillId="4" borderId="10" xfId="3175" applyNumberFormat="1" applyFont="1" applyFill="1" applyBorder="1" applyAlignment="1">
      <alignment horizontal="right"/>
    </xf>
    <xf numFmtId="176" fontId="123" fillId="4" borderId="97" xfId="3175" applyNumberFormat="1" applyFont="1" applyFill="1" applyBorder="1" applyAlignment="1">
      <alignment horizontal="right"/>
    </xf>
    <xf numFmtId="176" fontId="123" fillId="4" borderId="11" xfId="3175" applyNumberFormat="1" applyFont="1" applyFill="1" applyBorder="1" applyAlignment="1">
      <alignment horizontal="right"/>
    </xf>
    <xf numFmtId="176" fontId="123" fillId="4" borderId="94" xfId="3175" applyNumberFormat="1" applyFont="1" applyFill="1" applyBorder="1" applyAlignment="1">
      <alignment horizontal="right"/>
    </xf>
    <xf numFmtId="0" fontId="103" fillId="4" borderId="120" xfId="3176" applyFont="1" applyFill="1" applyBorder="1">
      <alignment vertical="center"/>
    </xf>
    <xf numFmtId="0" fontId="101" fillId="4" borderId="98" xfId="3176" applyFont="1" applyFill="1" applyBorder="1">
      <alignment vertical="center"/>
    </xf>
    <xf numFmtId="0" fontId="103" fillId="4" borderId="8" xfId="3176" applyFont="1" applyFill="1" applyBorder="1">
      <alignment vertical="center"/>
    </xf>
    <xf numFmtId="0" fontId="101" fillId="4" borderId="9" xfId="3176" applyFont="1" applyFill="1" applyBorder="1">
      <alignment vertical="center"/>
    </xf>
    <xf numFmtId="0" fontId="103" fillId="4" borderId="11" xfId="3176" applyFont="1" applyFill="1" applyBorder="1">
      <alignment vertical="center"/>
    </xf>
    <xf numFmtId="0" fontId="101" fillId="4" borderId="94" xfId="3176" applyFont="1" applyFill="1" applyBorder="1">
      <alignment vertical="center"/>
    </xf>
    <xf numFmtId="49" fontId="104" fillId="4" borderId="103" xfId="0" applyNumberFormat="1" applyFont="1" applyFill="1" applyBorder="1" applyAlignment="1">
      <alignment horizontal="left"/>
    </xf>
    <xf numFmtId="49" fontId="104" fillId="4" borderId="98" xfId="0" applyNumberFormat="1" applyFont="1" applyFill="1" applyBorder="1" applyAlignment="1">
      <alignment horizontal="left"/>
    </xf>
    <xf numFmtId="180" fontId="104" fillId="4" borderId="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 applyAlignment="1">
      <alignment horizontal="left"/>
    </xf>
    <xf numFmtId="0" fontId="104" fillId="4" borderId="120" xfId="0" applyFont="1" applyFill="1" applyBorder="1"/>
    <xf numFmtId="180" fontId="104" fillId="4" borderId="122" xfId="0" applyNumberFormat="1" applyFont="1" applyFill="1" applyBorder="1" applyAlignment="1">
      <alignment horizontal="left"/>
    </xf>
    <xf numFmtId="0" fontId="103" fillId="5" borderId="43" xfId="0" applyFont="1" applyFill="1" applyBorder="1" applyAlignment="1">
      <alignment horizontal="center" vertical="center"/>
    </xf>
    <xf numFmtId="0" fontId="103" fillId="5" borderId="17" xfId="0" applyFont="1" applyFill="1" applyBorder="1" applyAlignment="1">
      <alignment horizontal="center" vertical="center"/>
    </xf>
    <xf numFmtId="0" fontId="106" fillId="85" borderId="13" xfId="3172" applyFont="1" applyFill="1" applyBorder="1" applyAlignment="1">
      <alignment horizontal="center" vertical="center"/>
    </xf>
    <xf numFmtId="0" fontId="106" fillId="85" borderId="49" xfId="3172" applyFont="1" applyFill="1" applyBorder="1" applyAlignment="1">
      <alignment horizontal="center" vertical="center"/>
    </xf>
    <xf numFmtId="0" fontId="106" fillId="85" borderId="46" xfId="3172" applyFont="1" applyFill="1" applyBorder="1" applyAlignment="1">
      <alignment horizontal="center" vertical="center" wrapText="1"/>
    </xf>
    <xf numFmtId="0" fontId="106" fillId="85" borderId="47" xfId="3172" applyFont="1" applyFill="1" applyBorder="1" applyAlignment="1">
      <alignment horizontal="center" vertical="center" wrapText="1"/>
    </xf>
    <xf numFmtId="0" fontId="106" fillId="85" borderId="57" xfId="3172" applyFont="1" applyFill="1" applyBorder="1" applyAlignment="1">
      <alignment horizontal="center" vertical="center" wrapText="1"/>
    </xf>
    <xf numFmtId="0" fontId="106" fillId="85" borderId="48" xfId="3172" applyFont="1" applyFill="1" applyBorder="1" applyAlignment="1">
      <alignment horizontal="center" vertical="center" wrapText="1"/>
    </xf>
    <xf numFmtId="0" fontId="103" fillId="85" borderId="51" xfId="0" applyFont="1" applyFill="1" applyBorder="1" applyAlignment="1">
      <alignment horizontal="center" vertical="center" wrapText="1"/>
    </xf>
    <xf numFmtId="179" fontId="106" fillId="5" borderId="105" xfId="0" applyNumberFormat="1" applyFont="1" applyFill="1" applyBorder="1" applyAlignment="1">
      <alignment horizontal="center" vertical="center"/>
    </xf>
    <xf numFmtId="179" fontId="106" fillId="5" borderId="106" xfId="0" applyNumberFormat="1" applyFont="1" applyFill="1" applyBorder="1" applyAlignment="1">
      <alignment horizontal="center" vertical="center"/>
    </xf>
    <xf numFmtId="0" fontId="103" fillId="68" borderId="74" xfId="0" applyFont="1" applyFill="1" applyBorder="1" applyAlignment="1">
      <alignment horizontal="center" vertical="center"/>
    </xf>
    <xf numFmtId="0" fontId="103" fillId="68" borderId="50" xfId="0" applyFont="1" applyFill="1" applyBorder="1" applyAlignment="1">
      <alignment horizontal="center" vertical="center"/>
    </xf>
    <xf numFmtId="0" fontId="113" fillId="4" borderId="0" xfId="3172" applyFont="1" applyFill="1" applyAlignment="1">
      <alignment horizontal="center" vertical="center"/>
    </xf>
    <xf numFmtId="0" fontId="112" fillId="4" borderId="0" xfId="3172" applyFont="1" applyFill="1" applyAlignment="1">
      <alignment horizontal="center" vertical="center"/>
    </xf>
    <xf numFmtId="0" fontId="105" fillId="4" borderId="0" xfId="3172" applyFont="1" applyFill="1" applyAlignment="1">
      <alignment horizontal="center" vertical="center"/>
    </xf>
    <xf numFmtId="179" fontId="106" fillId="88" borderId="105" xfId="0" applyNumberFormat="1" applyFont="1" applyFill="1" applyBorder="1" applyAlignment="1">
      <alignment horizontal="center" vertical="center"/>
    </xf>
    <xf numFmtId="179" fontId="106" fillId="88" borderId="106" xfId="0" applyNumberFormat="1" applyFont="1" applyFill="1" applyBorder="1" applyAlignment="1">
      <alignment horizontal="center" vertical="center"/>
    </xf>
    <xf numFmtId="179" fontId="106" fillId="88" borderId="107" xfId="0" applyNumberFormat="1" applyFont="1" applyFill="1" applyBorder="1" applyAlignment="1">
      <alignment horizontal="center" vertical="center"/>
    </xf>
    <xf numFmtId="0" fontId="100" fillId="87" borderId="85" xfId="3175" applyFont="1" applyFill="1" applyBorder="1" applyAlignment="1">
      <alignment horizontal="center" wrapText="1"/>
    </xf>
    <xf numFmtId="0" fontId="100" fillId="87" borderId="87" xfId="3175" applyFont="1" applyFill="1" applyBorder="1" applyAlignment="1">
      <alignment horizontal="center" wrapText="1"/>
    </xf>
    <xf numFmtId="3" fontId="100" fillId="87" borderId="83" xfId="3175" applyNumberFormat="1" applyFont="1" applyFill="1" applyBorder="1" applyAlignment="1">
      <alignment horizontal="center" wrapText="1"/>
    </xf>
    <xf numFmtId="3" fontId="100" fillId="87" borderId="76" xfId="3175" applyNumberFormat="1" applyFont="1" applyFill="1" applyBorder="1" applyAlignment="1">
      <alignment horizontal="center" wrapText="1"/>
    </xf>
    <xf numFmtId="0" fontId="123" fillId="87" borderId="76" xfId="0" applyFont="1" applyFill="1" applyBorder="1" applyAlignment="1">
      <alignment wrapText="1"/>
    </xf>
    <xf numFmtId="0" fontId="123" fillId="87" borderId="86" xfId="0" applyFont="1" applyFill="1" applyBorder="1" applyAlignment="1">
      <alignment wrapText="1"/>
    </xf>
    <xf numFmtId="0" fontId="123" fillId="87" borderId="0" xfId="0" applyFont="1" applyFill="1" applyBorder="1" applyAlignment="1">
      <alignment wrapText="1"/>
    </xf>
    <xf numFmtId="0" fontId="100" fillId="87" borderId="76" xfId="3175" applyFont="1" applyFill="1" applyBorder="1" applyAlignment="1">
      <alignment horizontal="center" wrapText="1"/>
    </xf>
    <xf numFmtId="0" fontId="100" fillId="87" borderId="84" xfId="3175" applyFont="1" applyFill="1" applyBorder="1" applyAlignment="1">
      <alignment horizontal="center" wrapText="1"/>
    </xf>
    <xf numFmtId="0" fontId="123" fillId="87" borderId="7" xfId="0" applyFont="1" applyFill="1" applyBorder="1" applyAlignment="1">
      <alignment horizontal="center" wrapText="1"/>
    </xf>
    <xf numFmtId="0" fontId="123" fillId="87" borderId="76" xfId="0" applyFont="1" applyFill="1" applyBorder="1" applyAlignment="1">
      <alignment horizontal="center" wrapText="1"/>
    </xf>
    <xf numFmtId="0" fontId="100" fillId="87" borderId="8" xfId="3175" applyFont="1" applyFill="1" applyBorder="1" applyAlignment="1">
      <alignment horizontal="center" wrapText="1"/>
    </xf>
    <xf numFmtId="176" fontId="142" fillId="88" borderId="48" xfId="3177" applyNumberFormat="1" applyFont="1" applyFill="1" applyBorder="1" applyAlignment="1">
      <alignment horizontal="center" vertical="center"/>
    </xf>
    <xf numFmtId="176" fontId="142" fillId="88" borderId="51" xfId="3177" applyNumberFormat="1" applyFont="1" applyFill="1" applyBorder="1" applyAlignment="1">
      <alignment horizontal="center" vertical="center"/>
    </xf>
    <xf numFmtId="0" fontId="142" fillId="88" borderId="123" xfId="3176" applyFont="1" applyFill="1" applyBorder="1" applyAlignment="1">
      <alignment horizontal="center" vertical="center"/>
    </xf>
    <xf numFmtId="0" fontId="142" fillId="88" borderId="125" xfId="3176" applyFont="1" applyFill="1" applyBorder="1" applyAlignment="1">
      <alignment horizontal="center" vertical="center"/>
    </xf>
    <xf numFmtId="0" fontId="142" fillId="88" borderId="16" xfId="3176" applyFont="1" applyFill="1" applyBorder="1" applyAlignment="1">
      <alignment horizontal="center" vertical="center"/>
    </xf>
    <xf numFmtId="0" fontId="142" fillId="88" borderId="50" xfId="3176" applyFont="1" applyFill="1" applyBorder="1" applyAlignment="1">
      <alignment horizontal="center" vertical="center"/>
    </xf>
    <xf numFmtId="179" fontId="142" fillId="88" borderId="124" xfId="3176" applyNumberFormat="1" applyFont="1" applyFill="1" applyBorder="1" applyAlignment="1">
      <alignment horizontal="center" vertical="center"/>
    </xf>
    <xf numFmtId="180" fontId="142" fillId="88" borderId="16" xfId="3176" applyNumberFormat="1" applyFont="1" applyFill="1" applyBorder="1" applyAlignment="1">
      <alignment horizontal="center" vertical="center"/>
    </xf>
    <xf numFmtId="180" fontId="142" fillId="88" borderId="50" xfId="3176" applyNumberFormat="1" applyFont="1" applyFill="1" applyBorder="1" applyAlignment="1">
      <alignment horizontal="center" vertical="center"/>
    </xf>
  </cellXfs>
  <cellStyles count="3180">
    <cellStyle name="_x0007_" xfId="78"/>
    <cellStyle name="_x0007_ 2" xfId="81"/>
    <cellStyle name="_x0007_ 2 2" xfId="87"/>
    <cellStyle name="_07-11 projections_2May2007" xfId="63"/>
    <cellStyle name="_2007 FYF  5years forecast_4May2007" xfId="89"/>
    <cellStyle name="_A LI Forecast Template_Korea_OnR_PIL" xfId="72"/>
    <cellStyle name="_Column1" xfId="92"/>
    <cellStyle name="_Column1_2009 FC3 template_CF_Hong Kong &amp; Chinav1" xfId="74"/>
    <cellStyle name="_Column2" xfId="33"/>
    <cellStyle name="_Column3" xfId="95"/>
    <cellStyle name="_Column4" xfId="85"/>
    <cellStyle name="_Column5" xfId="98"/>
    <cellStyle name="_Column6" xfId="51"/>
    <cellStyle name="_Column7" xfId="101"/>
    <cellStyle name="_Column7_2009 FC3 template_CF_Hong Kong &amp; Chinav1" xfId="103"/>
    <cellStyle name="_Data" xfId="105"/>
    <cellStyle name="_Data_2009 FC3 template_CF_Hong Kong &amp; Chinav1" xfId="110"/>
    <cellStyle name="_Exp Accrual" xfId="111"/>
    <cellStyle name="_GL Account Mapping_BS" xfId="113"/>
    <cellStyle name="_GL Account Mapping_BS_GL Account Mapping_PL_v5_con" xfId="114"/>
    <cellStyle name="_GL Account Mapping_BS_v3" xfId="115"/>
    <cellStyle name="_GL Account Mapping_OFF" xfId="119"/>
    <cellStyle name="_GL Account Mapping_PL_v5_con" xfId="124"/>
    <cellStyle name="_Header" xfId="127"/>
    <cellStyle name="_O&amp;R _Template 2008" xfId="132"/>
    <cellStyle name="_O&amp;R _Template 2008_xx_Mar_EV_v1" xfId="71"/>
    <cellStyle name="_O&amp;R _Template 2008_xx_Mar_EV_v1_xx_Sep_EV_v2" xfId="67"/>
    <cellStyle name="_O&amp;R _Template 2008_xx_Sep_EV_v2" xfId="15"/>
    <cellStyle name="_Overall_Fin template_v1" xfId="25"/>
    <cellStyle name="_Overall_Fin template_v3" xfId="135"/>
    <cellStyle name="_Row1" xfId="93"/>
    <cellStyle name="_Row1_2009 FC3 template_CF_Hong Kong &amp; Chinav1" xfId="137"/>
    <cellStyle name="_Row2" xfId="83"/>
    <cellStyle name="_Row3" xfId="96"/>
    <cellStyle name="_Row4" xfId="49"/>
    <cellStyle name="_Row5" xfId="99"/>
    <cellStyle name="_Row6" xfId="138"/>
    <cellStyle name="_Row7" xfId="142"/>
    <cellStyle name="_Row7_2009 FC3 template_CF_Hong Kong &amp; Chinav1" xfId="143"/>
    <cellStyle name="_SubHeading" xfId="145"/>
    <cellStyle name="_Table" xfId="148"/>
    <cellStyle name="_Table_LIXIN收支预算2014(汇总）第二版" xfId="149"/>
    <cellStyle name="_TableHead" xfId="153"/>
    <cellStyle name="_TableHead_LIXIN收支预算2014(汇总）第二版" xfId="154"/>
    <cellStyle name="_TableRowHead" xfId="157"/>
    <cellStyle name="20% - Accent1" xfId="161"/>
    <cellStyle name="20% - Accent2" xfId="166"/>
    <cellStyle name="20% - Accent3" xfId="171"/>
    <cellStyle name="20% - Accent4" xfId="179"/>
    <cellStyle name="20% - Accent5" xfId="183"/>
    <cellStyle name="20% - Accent6" xfId="186"/>
    <cellStyle name="20% - 강조색1" xfId="188"/>
    <cellStyle name="20% - 강조색2" xfId="191"/>
    <cellStyle name="20% - 강조색3" xfId="192"/>
    <cellStyle name="20% - 강조색4" xfId="193"/>
    <cellStyle name="20% - 강조색5" xfId="196"/>
    <cellStyle name="20% - 강조색6" xfId="200"/>
    <cellStyle name="20% - 强调文字颜色 1 1" xfId="202"/>
    <cellStyle name="20% - 强调文字颜色 1 1 2" xfId="205"/>
    <cellStyle name="20% - 强调文字颜色 1 1 2 2" xfId="209"/>
    <cellStyle name="20% - 强调文字颜色 1 1 3" xfId="213"/>
    <cellStyle name="20% - 强调文字颜色 1 1 3 2" xfId="218"/>
    <cellStyle name="20% - 强调文字颜色 1 1 4" xfId="223"/>
    <cellStyle name="20% - 强调文字颜色 1 1 4 2" xfId="146"/>
    <cellStyle name="20% - 强调文字颜色 1 1 5" xfId="224"/>
    <cellStyle name="20% - 强调文字颜色 1 1_提成计算" xfId="227"/>
    <cellStyle name="20% - 强调文字颜色 1 10" xfId="130"/>
    <cellStyle name="20% - 强调文字颜色 1 11" xfId="19"/>
    <cellStyle name="20% - 强调文字颜色 1 12" xfId="230"/>
    <cellStyle name="20% - 强调文字颜色 1 13" xfId="233"/>
    <cellStyle name="20% - 强调文字颜色 1 14" xfId="236"/>
    <cellStyle name="20% - 强调文字颜色 1 15" xfId="239"/>
    <cellStyle name="20% - 强调文字颜色 1 16" xfId="244"/>
    <cellStyle name="20% - 强调文字颜色 1 17" xfId="247"/>
    <cellStyle name="20% - 强调文字颜色 1 18" xfId="250"/>
    <cellStyle name="20% - 强调文字颜色 1 18 2" xfId="253"/>
    <cellStyle name="20% - 强调文字颜色 1 19" xfId="255"/>
    <cellStyle name="20% - 强调文字颜色 1 19 2" xfId="257"/>
    <cellStyle name="20% - 强调文字颜色 1 2" xfId="259"/>
    <cellStyle name="20% - 强调文字颜色 1 2 10" xfId="264"/>
    <cellStyle name="20% - 强调文字颜色 1 2 11" xfId="270"/>
    <cellStyle name="20% - 强调文字颜色 1 2 12" xfId="280"/>
    <cellStyle name="20% - 强调文字颜色 1 2 13" xfId="287"/>
    <cellStyle name="20% - 强调文字颜色 1 2 14" xfId="295"/>
    <cellStyle name="20% - 强调文字颜色 1 2 2" xfId="297"/>
    <cellStyle name="20% - 强调文字颜色 1 2 2 10" xfId="298"/>
    <cellStyle name="20% - 强调文字颜色 1 2 2 11" xfId="300"/>
    <cellStyle name="20% - 强调文字颜色 1 2 2 2" xfId="302"/>
    <cellStyle name="20% - 强调文字颜色 1 2 2 3" xfId="303"/>
    <cellStyle name="20% - 强调文字颜色 1 2 2 4" xfId="304"/>
    <cellStyle name="20% - 强调文字颜色 1 2 2 5" xfId="305"/>
    <cellStyle name="20% - 强调文字颜色 1 2 2 6" xfId="308"/>
    <cellStyle name="20% - 强调文字颜色 1 2 2 7" xfId="204"/>
    <cellStyle name="20% - 强调文字颜色 1 2 2 8" xfId="211"/>
    <cellStyle name="20% - 强调文字颜色 1 2 2 9" xfId="222"/>
    <cellStyle name="20% - 强调文字颜色 1 2 3" xfId="311"/>
    <cellStyle name="20% - 强调文字颜色 1 2 3 2" xfId="314"/>
    <cellStyle name="20% - 强调文字颜色 1 2 4" xfId="318"/>
    <cellStyle name="20% - 强调文字颜色 1 2 4 2" xfId="319"/>
    <cellStyle name="20% - 强调文字颜色 1 2 5" xfId="322"/>
    <cellStyle name="20% - 强调文字颜色 1 2 6" xfId="326"/>
    <cellStyle name="20% - 强调文字颜色 1 2 7" xfId="330"/>
    <cellStyle name="20% - 强调文字颜色 1 2 8" xfId="336"/>
    <cellStyle name="20% - 强调文字颜色 1 2 9" xfId="342"/>
    <cellStyle name="20% - 强调文字颜色 1 2_提成计算" xfId="345"/>
    <cellStyle name="20% - 强调文字颜色 1 3" xfId="347"/>
    <cellStyle name="20% - 强调文字颜色 1 3 2" xfId="195"/>
    <cellStyle name="20% - 强调文字颜色 1 3 2 2" xfId="348"/>
    <cellStyle name="20% - 强调文字颜色 1 3 3" xfId="198"/>
    <cellStyle name="20% - 强调文字颜色 1 3 3 2" xfId="349"/>
    <cellStyle name="20% - 强调文字颜色 1 3 4" xfId="351"/>
    <cellStyle name="20% - 强调文字颜色 1 3 4 2" xfId="353"/>
    <cellStyle name="20% - 强调文字颜色 1 3 5" xfId="356"/>
    <cellStyle name="20% - 强调文字颜色 1 3_提成计算" xfId="358"/>
    <cellStyle name="20% - 强调文字颜色 1 4" xfId="361"/>
    <cellStyle name="20% - 强调文字颜色 1 4 2" xfId="362"/>
    <cellStyle name="20% - 强调文字颜色 1 4 2 2" xfId="363"/>
    <cellStyle name="20% - 强调文字颜色 1 4 3" xfId="45"/>
    <cellStyle name="20% - 强调文字颜色 1 4 3 2" xfId="365"/>
    <cellStyle name="20% - 强调文字颜色 1 4 4" xfId="367"/>
    <cellStyle name="20% - 强调文字颜色 1 4 4 2" xfId="66"/>
    <cellStyle name="20% - 强调文字颜色 1 4 5" xfId="368"/>
    <cellStyle name="20% - 强调文字颜色 1 4_提成计算" xfId="369"/>
    <cellStyle name="20% - 强调文字颜色 1 5" xfId="371"/>
    <cellStyle name="20% - 强调文字颜色 1 5 2" xfId="372"/>
    <cellStyle name="20% - 强调文字颜色 1 5 2 2" xfId="377"/>
    <cellStyle name="20% - 强调文字颜色 1 5 3" xfId="62"/>
    <cellStyle name="20% - 强调文字颜色 1 5 3 2" xfId="379"/>
    <cellStyle name="20% - 强调文字颜色 1 5 4" xfId="380"/>
    <cellStyle name="20% - 强调文字颜色 1 5 4 2" xfId="382"/>
    <cellStyle name="20% - 强调文字颜色 1 5 5" xfId="384"/>
    <cellStyle name="20% - 强调文字颜色 1 5_提成计算" xfId="386"/>
    <cellStyle name="20% - 强调文字颜色 1 6" xfId="392"/>
    <cellStyle name="20% - 强调文字颜色 1 6 2" xfId="393"/>
    <cellStyle name="20% - 强调文字颜色 1 7" xfId="396"/>
    <cellStyle name="20% - 强调文字颜色 1 7 2" xfId="397"/>
    <cellStyle name="20% - 强调文字颜色 1 8" xfId="399"/>
    <cellStyle name="20% - 强调文字颜色 1 8 2" xfId="404"/>
    <cellStyle name="20% - 强调文字颜色 1 9" xfId="407"/>
    <cellStyle name="20% - 强调文字颜色 2 1" xfId="409"/>
    <cellStyle name="20% - 强调文字颜色 2 1 2" xfId="410"/>
    <cellStyle name="20% - 强调文字颜色 2 1 2 2" xfId="411"/>
    <cellStyle name="20% - 强调文字颜色 2 1 3" xfId="413"/>
    <cellStyle name="20% - 强调文字颜色 2 1 3 2" xfId="414"/>
    <cellStyle name="20% - 强调文字颜色 2 1 4" xfId="415"/>
    <cellStyle name="20% - 强调文字颜色 2 1 4 2" xfId="416"/>
    <cellStyle name="20% - 强调文字颜色 2 1 5" xfId="418"/>
    <cellStyle name="20% - 强调文字颜色 2 1_提成计算" xfId="420"/>
    <cellStyle name="20% - 强调文字颜色 2 10" xfId="425"/>
    <cellStyle name="20% - 强调文字颜色 2 11" xfId="431"/>
    <cellStyle name="20% - 强调文字颜色 2 12" xfId="436"/>
    <cellStyle name="20% - 强调文字颜色 2 13" xfId="441"/>
    <cellStyle name="20% - 强调文字颜色 2 14" xfId="217"/>
    <cellStyle name="20% - 强调文字颜色 2 15" xfId="446"/>
    <cellStyle name="20% - 强调文字颜色 2 16" xfId="448"/>
    <cellStyle name="20% - 强调文字颜色 2 17" xfId="450"/>
    <cellStyle name="20% - 强调文字颜色 2 18" xfId="455"/>
    <cellStyle name="20% - 强调文字颜色 2 18 2" xfId="457"/>
    <cellStyle name="20% - 强调文字颜色 2 19" xfId="460"/>
    <cellStyle name="20% - 强调文字颜色 2 19 2" xfId="463"/>
    <cellStyle name="20% - 强调文字颜色 2 2" xfId="465"/>
    <cellStyle name="20% - 强调文字颜色 2 2 10" xfId="467"/>
    <cellStyle name="20% - 强调文字颜色 2 2 11" xfId="468"/>
    <cellStyle name="20% - 强调文字颜色 2 2 12" xfId="472"/>
    <cellStyle name="20% - 强调文字颜色 2 2 13" xfId="122"/>
    <cellStyle name="20% - 强调文字颜色 2 2 14" xfId="476"/>
    <cellStyle name="20% - 强调文字颜色 2 2 2" xfId="478"/>
    <cellStyle name="20% - 强调文字颜色 2 2 2 10" xfId="479"/>
    <cellStyle name="20% - 强调文字颜色 2 2 2 11" xfId="480"/>
    <cellStyle name="20% - 强调文字颜色 2 2 2 2" xfId="482"/>
    <cellStyle name="20% - 强调文字颜色 2 2 2 3" xfId="484"/>
    <cellStyle name="20% - 强调文字颜色 2 2 2 4" xfId="487"/>
    <cellStyle name="20% - 强调文字颜色 2 2 2 5" xfId="492"/>
    <cellStyle name="20% - 强调文字颜色 2 2 2 6" xfId="495"/>
    <cellStyle name="20% - 强调文字颜色 2 2 2 7" xfId="497"/>
    <cellStyle name="20% - 强调文字颜色 2 2 2 8" xfId="499"/>
    <cellStyle name="20% - 强调文字颜色 2 2 2 9" xfId="501"/>
    <cellStyle name="20% - 强调文字颜色 2 2 3" xfId="503"/>
    <cellStyle name="20% - 强调文字颜色 2 2 3 2" xfId="274"/>
    <cellStyle name="20% - 强调文字颜色 2 2 4" xfId="505"/>
    <cellStyle name="20% - 强调文字颜色 2 2 4 2" xfId="507"/>
    <cellStyle name="20% - 强调文字颜色 2 2 5" xfId="508"/>
    <cellStyle name="20% - 强调文字颜色 2 2 6" xfId="112"/>
    <cellStyle name="20% - 强调文字颜色 2 2 7" xfId="509"/>
    <cellStyle name="20% - 强调文字颜色 2 2 8" xfId="511"/>
    <cellStyle name="20% - 强调文字颜色 2 2 9" xfId="512"/>
    <cellStyle name="20% - 强调文字颜色 2 2_提成计算" xfId="401"/>
    <cellStyle name="20% - 强调文字颜色 2 3" xfId="515"/>
    <cellStyle name="20% - 强调文字颜色 2 3 2" xfId="517"/>
    <cellStyle name="20% - 强调文字颜色 2 3 2 2" xfId="519"/>
    <cellStyle name="20% - 强调文字颜色 2 3 3" xfId="251"/>
    <cellStyle name="20% - 强调文字颜色 2 3 3 2" xfId="520"/>
    <cellStyle name="20% - 强调文字颜色 2 3 4" xfId="521"/>
    <cellStyle name="20% - 强调文字颜色 2 3 4 2" xfId="453"/>
    <cellStyle name="20% - 强调文字颜色 2 3 5" xfId="523"/>
    <cellStyle name="20% - 强调文字颜色 2 3_提成计算" xfId="525"/>
    <cellStyle name="20% - 强调文字颜色 2 4" xfId="527"/>
    <cellStyle name="20% - 强调文字颜色 2 4 2" xfId="41"/>
    <cellStyle name="20% - 强调文字颜色 2 4 2 2" xfId="70"/>
    <cellStyle name="20% - 强调文字颜色 2 4 3" xfId="256"/>
    <cellStyle name="20% - 强调文字颜色 2 4 3 2" xfId="307"/>
    <cellStyle name="20% - 强调文字颜色 2 4 4" xfId="528"/>
    <cellStyle name="20% - 强调文字颜色 2 4 4 2" xfId="531"/>
    <cellStyle name="20% - 强调文字颜色 2 4 5" xfId="532"/>
    <cellStyle name="20% - 强调文字颜色 2 4_提成计算" xfId="539"/>
    <cellStyle name="20% - 强调文字颜色 2 5" xfId="540"/>
    <cellStyle name="20% - 强调文字颜色 2 5 2" xfId="542"/>
    <cellStyle name="20% - 强调文字颜色 2 5 2 2" xfId="543"/>
    <cellStyle name="20% - 强调文字颜色 2 5 3" xfId="544"/>
    <cellStyle name="20% - 强调文字颜色 2 5 3 2" xfId="546"/>
    <cellStyle name="20% - 强调文字颜色 2 5 4" xfId="547"/>
    <cellStyle name="20% - 强调文字颜色 2 5 4 2" xfId="550"/>
    <cellStyle name="20% - 强调文字颜色 2 5 5" xfId="551"/>
    <cellStyle name="20% - 强调文字颜色 2 5_提成计算" xfId="375"/>
    <cellStyle name="20% - 强调文字颜色 2 6" xfId="481"/>
    <cellStyle name="20% - 强调文字颜色 2 6 2" xfId="405"/>
    <cellStyle name="20% - 强调文字颜色 2 7" xfId="483"/>
    <cellStyle name="20% - 强调文字颜色 2 7 2" xfId="491"/>
    <cellStyle name="20% - 强调文字颜色 2 8" xfId="486"/>
    <cellStyle name="20% - 强调文字颜色 2 8 2" xfId="292"/>
    <cellStyle name="20% - 强调文字颜色 2 9" xfId="488"/>
    <cellStyle name="20% - 强调文字颜色 3 1" xfId="555"/>
    <cellStyle name="20% - 强调文字颜色 3 1 2" xfId="556"/>
    <cellStyle name="20% - 强调文字颜色 3 1 2 2" xfId="558"/>
    <cellStyle name="20% - 强调文字颜色 3 1 3" xfId="126"/>
    <cellStyle name="20% - 强调文字颜色 3 1 3 2" xfId="559"/>
    <cellStyle name="20% - 强调文字颜色 3 1 4" xfId="524"/>
    <cellStyle name="20% - 强调文字颜色 3 1 4 2" xfId="560"/>
    <cellStyle name="20% - 强调文字颜色 3 1 5" xfId="561"/>
    <cellStyle name="20% - 强调文字颜色 3 1_提成计算" xfId="451"/>
    <cellStyle name="20% - 强调文字颜色 3 10" xfId="323"/>
    <cellStyle name="20% - 强调文字颜色 3 11" xfId="327"/>
    <cellStyle name="20% - 强调文字颜色 3 12" xfId="331"/>
    <cellStyle name="20% - 强调文字颜色 3 13" xfId="337"/>
    <cellStyle name="20% - 强调文字颜色 3 14" xfId="343"/>
    <cellStyle name="20% - 强调文字颜色 3 15" xfId="390"/>
    <cellStyle name="20% - 强调文字颜色 3 16" xfId="564"/>
    <cellStyle name="20% - 强调文字颜色 3 17" xfId="567"/>
    <cellStyle name="20% - 强调文字颜色 3 18" xfId="571"/>
    <cellStyle name="20% - 强调文字颜色 3 18 2" xfId="573"/>
    <cellStyle name="20% - 强调文字颜色 3 19" xfId="576"/>
    <cellStyle name="20% - 强调文字颜色 3 19 2" xfId="240"/>
    <cellStyle name="20% - 强调文字颜色 3 2" xfId="536"/>
    <cellStyle name="20% - 强调文字颜色 3 2 10" xfId="580"/>
    <cellStyle name="20% - 强调文字颜色 3 2 11" xfId="585"/>
    <cellStyle name="20% - 强调文字颜色 3 2 12" xfId="587"/>
    <cellStyle name="20% - 强调文字颜色 3 2 13" xfId="588"/>
    <cellStyle name="20% - 强调文字颜色 3 2 14" xfId="207"/>
    <cellStyle name="20% - 强调文字颜色 3 2 2" xfId="592"/>
    <cellStyle name="20% - 强调文字颜色 3 2 2 10" xfId="594"/>
    <cellStyle name="20% - 强调文字颜色 3 2 2 11" xfId="595"/>
    <cellStyle name="20% - 强调文字颜色 3 2 2 2" xfId="597"/>
    <cellStyle name="20% - 强调文字颜色 3 2 2 3" xfId="159"/>
    <cellStyle name="20% - 强调文字颜色 3 2 2 4" xfId="164"/>
    <cellStyle name="20% - 强调文字颜色 3 2 2 5" xfId="169"/>
    <cellStyle name="20% - 强调文字颜色 3 2 2 6" xfId="177"/>
    <cellStyle name="20% - 强调文字颜色 3 2 2 7" xfId="181"/>
    <cellStyle name="20% - 强调文字颜色 3 2 2 8" xfId="184"/>
    <cellStyle name="20% - 强调文字颜色 3 2 2 9" xfId="312"/>
    <cellStyle name="20% - 强调文字颜色 3 2 3" xfId="599"/>
    <cellStyle name="20% - 强调文字颜色 3 2 3 2" xfId="603"/>
    <cellStyle name="20% - 强调文字颜色 3 2 4" xfId="605"/>
    <cellStyle name="20% - 强调文字颜色 3 2 4 2" xfId="606"/>
    <cellStyle name="20% - 强调文字颜色 3 2 5" xfId="607"/>
    <cellStyle name="20% - 强调文字颜色 3 2 6" xfId="408"/>
    <cellStyle name="20% - 强调文字颜色 3 2 7" xfId="464"/>
    <cellStyle name="20% - 强调文字颜色 3 2 8" xfId="514"/>
    <cellStyle name="20% - 强调文字颜色 3 2 9" xfId="526"/>
    <cellStyle name="20% - 强调文字颜色 3 2_提成计算" xfId="139"/>
    <cellStyle name="20% - 强调文字颜色 3 3" xfId="59"/>
    <cellStyle name="20% - 强调文字颜色 3 3 2" xfId="80"/>
    <cellStyle name="20% - 强调文字颜色 3 3 2 2" xfId="608"/>
    <cellStyle name="20% - 强调文字颜色 3 3 3" xfId="609"/>
    <cellStyle name="20% - 强调文字颜色 3 3 3 2" xfId="610"/>
    <cellStyle name="20% - 强调文字颜色 3 3 4" xfId="613"/>
    <cellStyle name="20% - 强调文字颜色 3 3 4 2" xfId="150"/>
    <cellStyle name="20% - 强调文字颜色 3 3 5" xfId="617"/>
    <cellStyle name="20% - 强调文字颜色 3 3_提成计算" xfId="176"/>
    <cellStyle name="20% - 强调文字颜色 3 4" xfId="623"/>
    <cellStyle name="20% - 强调文字颜色 3 4 2" xfId="624"/>
    <cellStyle name="20% - 强调文字颜色 3 4 2 2" xfId="625"/>
    <cellStyle name="20% - 强调文字颜色 3 4 3" xfId="627"/>
    <cellStyle name="20% - 强调文字颜色 3 4 3 2" xfId="494"/>
    <cellStyle name="20% - 强调文字颜色 3 4 4" xfId="628"/>
    <cellStyle name="20% - 强调文字颜色 3 4 4 2" xfId="630"/>
    <cellStyle name="20% - 强调文字颜色 3 4 5" xfId="631"/>
    <cellStyle name="20% - 强调文字颜色 3 4_提成计算" xfId="632"/>
    <cellStyle name="20% - 强调文字颜色 3 5" xfId="266"/>
    <cellStyle name="20% - 强调文字颜色 3 5 2" xfId="633"/>
    <cellStyle name="20% - 强调文字颜色 3 5 2 2" xfId="634"/>
    <cellStyle name="20% - 强调文字颜色 3 5 3" xfId="635"/>
    <cellStyle name="20% - 强调文字颜色 3 5 3 2" xfId="636"/>
    <cellStyle name="20% - 强调文字颜色 3 5 4" xfId="637"/>
    <cellStyle name="20% - 强调文字颜色 3 5 4 2" xfId="639"/>
    <cellStyle name="20% - 强调文字颜色 3 5 5" xfId="12"/>
    <cellStyle name="20% - 强调文字颜色 3 5_提成计算" xfId="640"/>
    <cellStyle name="20% - 强调文字颜色 3 6" xfId="273"/>
    <cellStyle name="20% - 强调文字颜色 3 6 2" xfId="641"/>
    <cellStyle name="20% - 强调文字颜色 3 7" xfId="278"/>
    <cellStyle name="20% - 强调文字颜色 3 7 2" xfId="644"/>
    <cellStyle name="20% - 强调文字颜色 3 8" xfId="284"/>
    <cellStyle name="20% - 强调文字颜色 3 8 2" xfId="648"/>
    <cellStyle name="20% - 强调文字颜色 3 9" xfId="289"/>
    <cellStyle name="20% - 强调文字颜色 4 1" xfId="651"/>
    <cellStyle name="20% - 强调文字颜色 4 1 2" xfId="470"/>
    <cellStyle name="20% - 强调文字颜色 4 1 2 2" xfId="522"/>
    <cellStyle name="20% - 强调文字颜色 4 1 3" xfId="120"/>
    <cellStyle name="20% - 强调文字颜色 4 1 3 2" xfId="529"/>
    <cellStyle name="20% - 强调文字颜色 4 1 4" xfId="474"/>
    <cellStyle name="20% - 强调文字颜色 4 1 4 2" xfId="548"/>
    <cellStyle name="20% - 强调文字颜色 4 1 5" xfId="654"/>
    <cellStyle name="20% - 强调文字颜色 4 1_提成计算" xfId="79"/>
    <cellStyle name="20% - 强调文字颜色 4 10" xfId="658"/>
    <cellStyle name="20% - 强调文字颜色 4 11" xfId="661"/>
    <cellStyle name="20% - 强调文字颜色 4 12" xfId="667"/>
    <cellStyle name="20% - 强调文字颜色 4 13" xfId="670"/>
    <cellStyle name="20% - 强调文字颜色 4 14" xfId="673"/>
    <cellStyle name="20% - 强调文字颜色 4 15" xfId="354"/>
    <cellStyle name="20% - 强调文字颜色 4 16" xfId="43"/>
    <cellStyle name="20% - 强调文字颜色 4 17" xfId="677"/>
    <cellStyle name="20% - 强调文字颜色 4 18" xfId="680"/>
    <cellStyle name="20% - 强调文字颜色 4 18 2" xfId="683"/>
    <cellStyle name="20% - 强调文字颜色 4 19" xfId="684"/>
    <cellStyle name="20% - 强调文字颜色 4 19 2" xfId="687"/>
    <cellStyle name="20% - 强调文字颜色 4 2" xfId="147"/>
    <cellStyle name="20% - 强调文字颜色 4 2 10" xfId="688"/>
    <cellStyle name="20% - 强调文字颜色 4 2 11" xfId="144"/>
    <cellStyle name="20% - 强调文字颜色 4 2 12" xfId="690"/>
    <cellStyle name="20% - 强调文字颜色 4 2 13" xfId="691"/>
    <cellStyle name="20% - 强调文字颜色 4 2 14" xfId="11"/>
    <cellStyle name="20% - 强调文字颜色 4 2 2" xfId="693"/>
    <cellStyle name="20% - 强调文字颜色 4 2 2 10" xfId="596"/>
    <cellStyle name="20% - 强调文字颜色 4 2 2 11" xfId="158"/>
    <cellStyle name="20% - 强调文字颜色 4 2 2 2" xfId="614"/>
    <cellStyle name="20% - 强调文字颜色 4 2 2 3" xfId="618"/>
    <cellStyle name="20% - 强调文字颜色 4 2 2 4" xfId="554"/>
    <cellStyle name="20% - 强调文字颜色 4 2 2 5" xfId="535"/>
    <cellStyle name="20% - 强调文字颜色 4 2 2 6" xfId="58"/>
    <cellStyle name="20% - 强调文字颜色 4 2 2 7" xfId="622"/>
    <cellStyle name="20% - 强调文字颜色 4 2 2 8" xfId="265"/>
    <cellStyle name="20% - 强调文字颜色 4 2 2 9" xfId="271"/>
    <cellStyle name="20% - 强调文字颜色 4 2 3" xfId="695"/>
    <cellStyle name="20% - 强调文字颜色 4 2 3 2" xfId="629"/>
    <cellStyle name="20% - 强调文字颜色 4 2 4" xfId="697"/>
    <cellStyle name="20% - 强调文字颜色 4 2 4 2" xfId="638"/>
    <cellStyle name="20% - 强调文字颜色 4 2 5" xfId="698"/>
    <cellStyle name="20% - 强调文字颜色 4 2 6" xfId="699"/>
    <cellStyle name="20% - 强调文字颜色 4 2 7" xfId="700"/>
    <cellStyle name="20% - 强调文字颜色 4 2 8" xfId="703"/>
    <cellStyle name="20% - 强调文字颜色 4 2 9" xfId="705"/>
    <cellStyle name="20% - 强调文字颜色 4 2_提成计算" xfId="496"/>
    <cellStyle name="20% - 强调文字颜色 4 3" xfId="707"/>
    <cellStyle name="20% - 强调文字颜色 4 3 2" xfId="708"/>
    <cellStyle name="20% - 强调文字颜色 4 3 2 2" xfId="581"/>
    <cellStyle name="20% - 强调文字颜色 4 3 3" xfId="577"/>
    <cellStyle name="20% - 强调文字颜色 4 3 3 2" xfId="426"/>
    <cellStyle name="20% - 强调文字颜色 4 3 4" xfId="582"/>
    <cellStyle name="20% - 强调文字颜色 4 3 4 2" xfId="709"/>
    <cellStyle name="20% - 强调文字颜色 4 3 5" xfId="586"/>
    <cellStyle name="20% - 强调文字颜色 4 3_提成计算" xfId="712"/>
    <cellStyle name="20% - 强调文字颜色 4 4" xfId="713"/>
    <cellStyle name="20% - 强调文字颜色 4 4 2" xfId="30"/>
    <cellStyle name="20% - 强调文字颜色 4 4 2 2" xfId="37"/>
    <cellStyle name="20% - 强调文字颜色 4 4 3" xfId="421"/>
    <cellStyle name="20% - 强调文字颜色 4 4 3 2" xfId="173"/>
    <cellStyle name="20% - 强调文字颜色 4 4 4" xfId="427"/>
    <cellStyle name="20% - 强调文字颜色 4 4 4 2" xfId="714"/>
    <cellStyle name="20% - 强调文字颜色 4 4 5" xfId="432"/>
    <cellStyle name="20% - 强调文字颜色 4 4_提成计算" xfId="704"/>
    <cellStyle name="20% - 强调文字颜色 4 5" xfId="24"/>
    <cellStyle name="20% - 强调文字颜色 4 5 2" xfId="357"/>
    <cellStyle name="20% - 强调文字颜色 4 5 2 2" xfId="717"/>
    <cellStyle name="20% - 强调文字颜色 4 5 3" xfId="718"/>
    <cellStyle name="20% - 强调文字颜色 4 5 3 2" xfId="723"/>
    <cellStyle name="20% - 强调文字颜色 4 5 4" xfId="710"/>
    <cellStyle name="20% - 强调文字颜色 4 5 4 2" xfId="663"/>
    <cellStyle name="20% - 强调文字颜色 4 5 5" xfId="28"/>
    <cellStyle name="20% - 强调文字颜色 4 5_提成计算" xfId="459"/>
    <cellStyle name="20% - 强调文字颜色 4 6" xfId="506"/>
    <cellStyle name="20% - 强调文字颜色 4 6 2" xfId="725"/>
    <cellStyle name="20% - 强调文字颜色 4 7" xfId="134"/>
    <cellStyle name="20% - 强调文字颜色 4 7 2" xfId="60"/>
    <cellStyle name="20% - 强调文字颜色 4 8" xfId="107"/>
    <cellStyle name="20% - 强调文字颜色 4 8 2" xfId="220"/>
    <cellStyle name="20% - 强调文字颜色 4 9" xfId="727"/>
    <cellStyle name="20% - 强调文字颜色 5 1" xfId="729"/>
    <cellStyle name="20% - 强调文字颜色 5 1 2" xfId="104"/>
    <cellStyle name="20% - 强调文字颜色 5 1 2 2" xfId="76"/>
    <cellStyle name="20% - 强调文字颜色 5 1 3" xfId="731"/>
    <cellStyle name="20% - 强调文字颜色 5 1 3 2" xfId="6"/>
    <cellStyle name="20% - 强调文字颜色 5 1 4" xfId="732"/>
    <cellStyle name="20% - 强调文字颜色 5 1 4 2" xfId="735"/>
    <cellStyle name="20% - 强调文字颜色 5 1 5" xfId="5"/>
    <cellStyle name="20% - 强调文字颜色 5 1_提成计算" xfId="210"/>
    <cellStyle name="20% - 强调文字颜色 5 10" xfId="612"/>
    <cellStyle name="20% - 强调文字颜色 5 11" xfId="616"/>
    <cellStyle name="20% - 强调文字颜色 5 12" xfId="553"/>
    <cellStyle name="20% - 强调文字颜色 5 13" xfId="534"/>
    <cellStyle name="20% - 强调文字颜色 5 14" xfId="56"/>
    <cellStyle name="20% - 强调文字颜色 5 15" xfId="620"/>
    <cellStyle name="20% - 强调文字颜色 5 16" xfId="262"/>
    <cellStyle name="20% - 强调文字颜色 5 17" xfId="268"/>
    <cellStyle name="20% - 强调文字颜色 5 18" xfId="276"/>
    <cellStyle name="20% - 强调文字颜色 5 18 2" xfId="643"/>
    <cellStyle name="20% - 强调文字颜色 5 19" xfId="283"/>
    <cellStyle name="20% - 强调文字颜色 5 19 2" xfId="647"/>
    <cellStyle name="20% - 强调文字颜色 5 2" xfId="736"/>
    <cellStyle name="20% - 强调文字颜色 5 2 10" xfId="737"/>
    <cellStyle name="20% - 强调文字颜色 5 2 11" xfId="738"/>
    <cellStyle name="20% - 强调文字颜色 5 2 12" xfId="739"/>
    <cellStyle name="20% - 强调文字颜色 5 2 13" xfId="740"/>
    <cellStyle name="20% - 强调文字颜色 5 2 14" xfId="741"/>
    <cellStyle name="20% - 强调文字颜色 5 2 2" xfId="141"/>
    <cellStyle name="20% - 强调文字颜色 5 2 2 10" xfId="742"/>
    <cellStyle name="20% - 强调文字颜色 5 2 2 11" xfId="743"/>
    <cellStyle name="20% - 强调文字颜色 5 2 2 2" xfId="333"/>
    <cellStyle name="20% - 强调文字颜色 5 2 2 3" xfId="339"/>
    <cellStyle name="20% - 强调文字颜色 5 2 2 4" xfId="387"/>
    <cellStyle name="20% - 强调文字颜色 5 2 2 5" xfId="562"/>
    <cellStyle name="20% - 强调文字颜色 5 2 2 6" xfId="565"/>
    <cellStyle name="20% - 强调文字颜色 5 2 2 7" xfId="568"/>
    <cellStyle name="20% - 强调文字颜色 5 2 2 8" xfId="575"/>
    <cellStyle name="20% - 强调文字颜色 5 2 2 9" xfId="601"/>
    <cellStyle name="20% - 强调文字颜色 5 2 3" xfId="745"/>
    <cellStyle name="20% - 强调文字颜色 5 2 3 2" xfId="156"/>
    <cellStyle name="20% - 强调文字颜色 5 2 4" xfId="747"/>
    <cellStyle name="20% - 强调文字颜色 5 2 4 2" xfId="750"/>
    <cellStyle name="20% - 强调文字颜色 5 2 5" xfId="734"/>
    <cellStyle name="20% - 强调文字颜色 5 2 6" xfId="753"/>
    <cellStyle name="20% - 强调文字颜色 5 2 7" xfId="756"/>
    <cellStyle name="20% - 强调文字颜色 5 2 8" xfId="757"/>
    <cellStyle name="20% - 强调文字颜色 5 2 9" xfId="759"/>
    <cellStyle name="20% - 强调文字颜色 5 2_提成计算" xfId="761"/>
    <cellStyle name="20% - 强调文字颜色 5 3" xfId="762"/>
    <cellStyle name="20% - 强调文字颜色 5 3 2" xfId="763"/>
    <cellStyle name="20% - 强调文字颜色 5 3 2 2" xfId="510"/>
    <cellStyle name="20% - 强调文字颜色 5 3 3" xfId="36"/>
    <cellStyle name="20% - 强调文字颜色 5 3 3 2" xfId="764"/>
    <cellStyle name="20% - 强调文字颜色 5 3 4" xfId="38"/>
    <cellStyle name="20% - 强调文字颜色 5 3 4 2" xfId="765"/>
    <cellStyle name="20% - 强调文字颜色 5 3 5" xfId="39"/>
    <cellStyle name="20% - 强调文字颜色 5 3_提成计算" xfId="766"/>
    <cellStyle name="20% - 强调文字颜色 5 4" xfId="225"/>
    <cellStyle name="20% - 强调文字颜色 5 4 2" xfId="163"/>
    <cellStyle name="20% - 强调文字颜色 5 4 2 2" xfId="513"/>
    <cellStyle name="20% - 强调文字颜色 5 4 3" xfId="168"/>
    <cellStyle name="20% - 强调文字颜色 5 4 3 2" xfId="54"/>
    <cellStyle name="20% - 强调文字颜色 5 4 4" xfId="174"/>
    <cellStyle name="20% - 强调文字颜色 5 4 4 2" xfId="706"/>
    <cellStyle name="20% - 强调文字颜色 5 4 5" xfId="180"/>
    <cellStyle name="20% - 强调文字颜色 5 4_提成计算" xfId="675"/>
    <cellStyle name="20% - 强调文字颜色 5 5" xfId="373"/>
    <cellStyle name="20% - 强调文字颜色 5 5 2" xfId="767"/>
    <cellStyle name="20% - 强调文字颜色 5 5 2 2" xfId="701"/>
    <cellStyle name="20% - 强调文字颜色 5 5 3" xfId="768"/>
    <cellStyle name="20% - 强调文字颜色 5 5 3 2" xfId="770"/>
    <cellStyle name="20% - 强调文字颜色 5 5 4" xfId="715"/>
    <cellStyle name="20% - 强调文字颜色 5 5 4 2" xfId="443"/>
    <cellStyle name="20% - 强调文字颜色 5 5 5" xfId="772"/>
    <cellStyle name="20% - 强调文字颜色 5 5_提成计算" xfId="541"/>
    <cellStyle name="20% - 强调文字颜色 5 6" xfId="773"/>
    <cellStyle name="20% - 强调文字颜色 5 6 2" xfId="774"/>
    <cellStyle name="20% - 强调文字颜色 5 7" xfId="776"/>
    <cellStyle name="20% - 强调文字颜色 5 7 2" xfId="116"/>
    <cellStyle name="20% - 强调文字颜色 5 8" xfId="777"/>
    <cellStyle name="20% - 强调文字颜色 5 8 2" xfId="778"/>
    <cellStyle name="20% - 强调文字颜色 5 9" xfId="779"/>
    <cellStyle name="20% - 强调文字颜色 6 1" xfId="781"/>
    <cellStyle name="20% - 强调文字颜色 6 1 2" xfId="782"/>
    <cellStyle name="20% - 强调文字颜色 6 1 2 2" xfId="784"/>
    <cellStyle name="20% - 强调文字颜色 6 1 3" xfId="786"/>
    <cellStyle name="20% - 强调文字颜色 6 1 3 2" xfId="788"/>
    <cellStyle name="20% - 强调文字颜色 6 1 4" xfId="789"/>
    <cellStyle name="20% - 强调文字颜色 6 1 4 2" xfId="790"/>
    <cellStyle name="20% - 强调文字颜色 6 1 5" xfId="792"/>
    <cellStyle name="20% - 强调文字颜色 6 1_提成计算" xfId="793"/>
    <cellStyle name="20% - 强调文字颜色 6 10" xfId="795"/>
    <cellStyle name="20% - 强调文字颜色 6 11" xfId="797"/>
    <cellStyle name="20% - 强调文字颜色 6 12" xfId="799"/>
    <cellStyle name="20% - 强调文字颜色 6 13" xfId="802"/>
    <cellStyle name="20% - 强调文字颜色 6 14" xfId="804"/>
    <cellStyle name="20% - 强调文字颜色 6 15" xfId="805"/>
    <cellStyle name="20% - 强调文字颜色 6 16" xfId="807"/>
    <cellStyle name="20% - 强调文字颜色 6 17" xfId="808"/>
    <cellStyle name="20% - 强调文字颜色 6 18" xfId="809"/>
    <cellStyle name="20% - 强调文字颜色 6 18 2" xfId="810"/>
    <cellStyle name="20% - 强调文字颜色 6 19" xfId="811"/>
    <cellStyle name="20% - 强调文字颜色 6 19 2" xfId="812"/>
    <cellStyle name="20% - 强调文字颜色 6 2" xfId="813"/>
    <cellStyle name="20% - 强调文字颜色 6 2 10" xfId="574"/>
    <cellStyle name="20% - 强调文字颜色 6 2 11" xfId="600"/>
    <cellStyle name="20% - 强调文字颜色 6 2 12" xfId="8"/>
    <cellStyle name="20% - 强调文字颜色 6 2 13" xfId="816"/>
    <cellStyle name="20% - 强调文字颜色 6 2 14" xfId="818"/>
    <cellStyle name="20% - 强调文字颜色 6 2 2" xfId="820"/>
    <cellStyle name="20% - 强调文字颜色 6 2 2 10" xfId="383"/>
    <cellStyle name="20% - 强调文字颜色 6 2 2 11" xfId="821"/>
    <cellStyle name="20% - 强调文字颜色 6 2 2 2" xfId="243"/>
    <cellStyle name="20% - 强调文字颜色 6 2 2 3" xfId="246"/>
    <cellStyle name="20% - 强调文字颜色 6 2 2 4" xfId="249"/>
    <cellStyle name="20% - 强调文字颜色 6 2 2 5" xfId="254"/>
    <cellStyle name="20% - 强调文字颜色 6 2 2 6" xfId="822"/>
    <cellStyle name="20% - 强调文字颜色 6 2 2 7" xfId="823"/>
    <cellStyle name="20% - 强调文字颜色 6 2 2 8" xfId="824"/>
    <cellStyle name="20% - 强调文字颜色 6 2 2 9" xfId="825"/>
    <cellStyle name="20% - 强调文字颜色 6 2 3" xfId="826"/>
    <cellStyle name="20% - 强调文字颜色 6 2 3 2" xfId="827"/>
    <cellStyle name="20% - 强调文字颜色 6 2 4" xfId="828"/>
    <cellStyle name="20% - 强调文字颜色 6 2 4 2" xfId="829"/>
    <cellStyle name="20% - 强调文字颜色 6 2 5" xfId="830"/>
    <cellStyle name="20% - 强调文字颜色 6 2 6" xfId="831"/>
    <cellStyle name="20% - 强调文字颜色 6 2 7" xfId="833"/>
    <cellStyle name="20% - 强调文字颜色 6 2 8" xfId="835"/>
    <cellStyle name="20% - 强调文字颜色 6 2 9" xfId="837"/>
    <cellStyle name="20% - 强调文字颜色 6 2_提成计算" xfId="839"/>
    <cellStyle name="20% - 强调文字颜色 6 3" xfId="840"/>
    <cellStyle name="20% - 强调文字颜色 6 3 2" xfId="841"/>
    <cellStyle name="20% - 强调文字颜色 6 3 2 2" xfId="806"/>
    <cellStyle name="20% - 强调文字颜色 6 3 3" xfId="842"/>
    <cellStyle name="20% - 强调文字颜色 6 3 3 2" xfId="843"/>
    <cellStyle name="20% - 强调文字颜色 6 3 4" xfId="716"/>
    <cellStyle name="20% - 强调文字颜色 6 3 4 2" xfId="102"/>
    <cellStyle name="20% - 强调文字颜色 6 3 5" xfId="48"/>
    <cellStyle name="20% - 强调文字颜色 6 3_提成计算" xfId="844"/>
    <cellStyle name="20% - 强调文字颜色 6 4" xfId="845"/>
    <cellStyle name="20% - 强调文字颜色 6 4 2" xfId="849"/>
    <cellStyle name="20% - 强调文字颜色 6 4 2 2" xfId="22"/>
    <cellStyle name="20% - 强调文字颜色 6 4 3" xfId="853"/>
    <cellStyle name="20% - 强调文字颜色 6 4 3 2" xfId="857"/>
    <cellStyle name="20% - 强调文字颜色 6 4 4" xfId="722"/>
    <cellStyle name="20% - 强调文字颜色 6 4 4 2" xfId="40"/>
    <cellStyle name="20% - 强调文字颜色 6 4 5" xfId="859"/>
    <cellStyle name="20% - 强调文字颜色 6 4_提成计算" xfId="860"/>
    <cellStyle name="20% - 强调文字颜色 6 5" xfId="861"/>
    <cellStyle name="20% - 强调文字颜色 6 5 2" xfId="862"/>
    <cellStyle name="20% - 强调文字颜色 6 5 2 2" xfId="863"/>
    <cellStyle name="20% - 强调文字颜色 6 5 3" xfId="864"/>
    <cellStyle name="20% - 强调文字颜色 6 5 3 2" xfId="865"/>
    <cellStyle name="20% - 强调文字颜色 6 5 4" xfId="662"/>
    <cellStyle name="20% - 强调文字颜色 6 5 4 2" xfId="866"/>
    <cellStyle name="20% - 强调文字颜色 6 5 5" xfId="867"/>
    <cellStyle name="20% - 强调文字颜色 6 5_提成计算" xfId="219"/>
    <cellStyle name="20% - 强调文字颜色 6 6" xfId="868"/>
    <cellStyle name="20% - 强调文字颜色 6 6 2" xfId="869"/>
    <cellStyle name="20% - 强调文字颜色 6 7" xfId="871"/>
    <cellStyle name="20% - 强调文字颜色 6 7 2" xfId="872"/>
    <cellStyle name="20% - 强调文字颜色 6 8" xfId="874"/>
    <cellStyle name="20% - 强调文字颜色 6 8 2" xfId="875"/>
    <cellStyle name="20% - 强调文字颜色 6 9" xfId="876"/>
    <cellStyle name="40% - Accent1" xfId="878"/>
    <cellStyle name="40% - Accent2" xfId="879"/>
    <cellStyle name="40% - Accent3" xfId="880"/>
    <cellStyle name="40% - Accent4" xfId="882"/>
    <cellStyle name="40% - Accent5" xfId="884"/>
    <cellStyle name="40% - Accent6" xfId="886"/>
    <cellStyle name="40% - 강조색1" xfId="887"/>
    <cellStyle name="40% - 강조색2" xfId="888"/>
    <cellStyle name="40% - 강조색3" xfId="889"/>
    <cellStyle name="40% - 강조색4" xfId="890"/>
    <cellStyle name="40% - 강조색5" xfId="891"/>
    <cellStyle name="40% - 강조색6" xfId="893"/>
    <cellStyle name="40% - 强调文字颜色 1 1" xfId="894"/>
    <cellStyle name="40% - 强调文字颜色 1 1 2" xfId="206"/>
    <cellStyle name="40% - 强调文字颜色 1 1 2 2" xfId="895"/>
    <cellStyle name="40% - 强调文字颜色 1 1 3" xfId="896"/>
    <cellStyle name="40% - 强调文字颜色 1 1 3 2" xfId="898"/>
    <cellStyle name="40% - 强调文字颜色 1 1 4" xfId="899"/>
    <cellStyle name="40% - 强调文字颜色 1 1 4 2" xfId="900"/>
    <cellStyle name="40% - 强调文字颜色 1 1 5" xfId="901"/>
    <cellStyle name="40% - 强调文字颜色 1 1_提成计算" xfId="902"/>
    <cellStyle name="40% - 强调文字颜色 1 10" xfId="904"/>
    <cellStyle name="40% - 强调文字颜色 1 11" xfId="906"/>
    <cellStyle name="40% - 强调文字颜色 1 12" xfId="908"/>
    <cellStyle name="40% - 强调文字颜色 1 13" xfId="911"/>
    <cellStyle name="40% - 强调文字颜色 1 14" xfId="913"/>
    <cellStyle name="40% - 强调文字颜色 1 15" xfId="915"/>
    <cellStyle name="40% - 强调文字颜色 1 16" xfId="916"/>
    <cellStyle name="40% - 强调文字颜色 1 17" xfId="918"/>
    <cellStyle name="40% - 强调文字颜色 1 18" xfId="919"/>
    <cellStyle name="40% - 强调文字颜色 1 18 2" xfId="921"/>
    <cellStyle name="40% - 强调文字颜色 1 19" xfId="922"/>
    <cellStyle name="40% - 强调文字颜色 1 19 2" xfId="925"/>
    <cellStyle name="40% - 强调文字颜色 1 2" xfId="926"/>
    <cellStyle name="40% - 强调文字颜色 1 2 10" xfId="927"/>
    <cellStyle name="40% - 强调文字颜色 1 2 11" xfId="928"/>
    <cellStyle name="40% - 强调文字颜色 1 2 12" xfId="929"/>
    <cellStyle name="40% - 强调文字颜色 1 2 13" xfId="930"/>
    <cellStyle name="40% - 强调文字颜色 1 2 14" xfId="931"/>
    <cellStyle name="40% - 强调文字颜色 1 2 2" xfId="933"/>
    <cellStyle name="40% - 强调文字颜色 1 2 2 10" xfId="934"/>
    <cellStyle name="40% - 强调文字颜色 1 2 2 11" xfId="935"/>
    <cellStyle name="40% - 强调文字颜色 1 2 2 2" xfId="936"/>
    <cellStyle name="40% - 强调文字颜色 1 2 2 3" xfId="937"/>
    <cellStyle name="40% - 强调文字颜色 1 2 2 4" xfId="938"/>
    <cellStyle name="40% - 强调文字颜色 1 2 2 5" xfId="940"/>
    <cellStyle name="40% - 强调文字颜色 1 2 2 6" xfId="941"/>
    <cellStyle name="40% - 强调文字颜色 1 2 2 7" xfId="942"/>
    <cellStyle name="40% - 强调文字颜色 1 2 2 8" xfId="943"/>
    <cellStyle name="40% - 强调文字颜色 1 2 2 9" xfId="944"/>
    <cellStyle name="40% - 强调文字颜色 1 2 3" xfId="946"/>
    <cellStyle name="40% - 强调文字颜色 1 2 3 2" xfId="947"/>
    <cellStyle name="40% - 强调文字颜色 1 2 4" xfId="949"/>
    <cellStyle name="40% - 强调文字颜色 1 2 4 2" xfId="951"/>
    <cellStyle name="40% - 强调文字颜色 1 2 5" xfId="952"/>
    <cellStyle name="40% - 强调文字颜色 1 2 6" xfId="452"/>
    <cellStyle name="40% - 强调文字颜色 1 2 7" xfId="953"/>
    <cellStyle name="40% - 强调文字颜色 1 2 8" xfId="954"/>
    <cellStyle name="40% - 强调文字颜色 1 2 9" xfId="955"/>
    <cellStyle name="40% - 强调文字颜色 1 2_提成计算" xfId="758"/>
    <cellStyle name="40% - 强调文字颜色 1 3" xfId="960"/>
    <cellStyle name="40% - 强调文字颜色 1 3 2" xfId="963"/>
    <cellStyle name="40% - 强调文字颜色 1 3 2 2" xfId="964"/>
    <cellStyle name="40% - 强调文字颜色 1 3 3" xfId="966"/>
    <cellStyle name="40% - 强调文字颜色 1 3 3 2" xfId="967"/>
    <cellStyle name="40% - 强调文字颜色 1 3 4" xfId="969"/>
    <cellStyle name="40% - 强调文字颜色 1 3 4 2" xfId="973"/>
    <cellStyle name="40% - 强调文字颜色 1 3 5" xfId="974"/>
    <cellStyle name="40% - 强调文字颜色 1 3_提成计算" xfId="976"/>
    <cellStyle name="40% - 强调文字颜色 1 4" xfId="979"/>
    <cellStyle name="40% - 强调文字颜色 1 4 2" xfId="980"/>
    <cellStyle name="40% - 强调文字颜色 1 4 2 2" xfId="981"/>
    <cellStyle name="40% - 强调文字颜色 1 4 3" xfId="982"/>
    <cellStyle name="40% - 强调文字颜色 1 4 3 2" xfId="983"/>
    <cellStyle name="40% - 强调文字颜色 1 4 4" xfId="985"/>
    <cellStyle name="40% - 强调文字颜色 1 4 4 2" xfId="986"/>
    <cellStyle name="40% - 强调文字颜色 1 4 5" xfId="987"/>
    <cellStyle name="40% - 强调文字颜色 1 4_提成计算" xfId="989"/>
    <cellStyle name="40% - 强调文字颜色 1 5" xfId="990"/>
    <cellStyle name="40% - 强调文字颜色 1 5 2" xfId="992"/>
    <cellStyle name="40% - 强调文字颜色 1 5 2 2" xfId="993"/>
    <cellStyle name="40% - 强调文字颜色 1 5 3" xfId="994"/>
    <cellStyle name="40% - 强调文字颜色 1 5 3 2" xfId="995"/>
    <cellStyle name="40% - 强调文字颜色 1 5 4" xfId="996"/>
    <cellStyle name="40% - 强调文字颜色 1 5 4 2" xfId="998"/>
    <cellStyle name="40% - 强调文字颜色 1 5 5" xfId="999"/>
    <cellStyle name="40% - 强调文字颜色 1 5_提成计算" xfId="1001"/>
    <cellStyle name="40% - 强调文字颜色 1 6" xfId="1002"/>
    <cellStyle name="40% - 强调文字颜色 1 6 2" xfId="1003"/>
    <cellStyle name="40% - 强调文字颜色 1 7" xfId="1004"/>
    <cellStyle name="40% - 强调文字颜色 1 7 2" xfId="1005"/>
    <cellStyle name="40% - 强调文字颜色 1 8" xfId="1006"/>
    <cellStyle name="40% - 强调文字颜色 1 8 2" xfId="1007"/>
    <cellStyle name="40% - 强调文字颜色 1 9" xfId="1008"/>
    <cellStyle name="40% - 强调文字颜色 2 1" xfId="1009"/>
    <cellStyle name="40% - 强调文字颜色 2 1 2" xfId="1011"/>
    <cellStyle name="40% - 强调文字颜色 2 1 2 2" xfId="1013"/>
    <cellStyle name="40% - 强调文字颜色 2 1 3" xfId="1015"/>
    <cellStyle name="40% - 强调文字颜色 2 1 3 2" xfId="1017"/>
    <cellStyle name="40% - 强调文字颜色 2 1 4" xfId="1019"/>
    <cellStyle name="40% - 强调文字颜色 2 1 4 2" xfId="1022"/>
    <cellStyle name="40% - 强调文字颜色 2 1 5" xfId="1024"/>
    <cellStyle name="40% - 强调文字颜色 2 1_提成计算" xfId="1025"/>
    <cellStyle name="40% - 强调文字颜色 2 10" xfId="1027"/>
    <cellStyle name="40% - 强调文字颜色 2 11" xfId="129"/>
    <cellStyle name="40% - 强调文字颜色 2 12" xfId="18"/>
    <cellStyle name="40% - 强调文字颜色 2 13" xfId="229"/>
    <cellStyle name="40% - 强调文字颜色 2 14" xfId="232"/>
    <cellStyle name="40% - 强调文字颜色 2 15" xfId="235"/>
    <cellStyle name="40% - 强调文字颜色 2 16" xfId="238"/>
    <cellStyle name="40% - 强调文字颜色 2 17" xfId="242"/>
    <cellStyle name="40% - 强调文字颜色 2 18" xfId="245"/>
    <cellStyle name="40% - 强调文字颜色 2 18 2" xfId="1028"/>
    <cellStyle name="40% - 强调文字颜色 2 19" xfId="248"/>
    <cellStyle name="40% - 强调文字颜色 2 19 2" xfId="252"/>
    <cellStyle name="40% - 强调文字颜色 2 2" xfId="1029"/>
    <cellStyle name="40% - 强调文字颜色 2 2 10" xfId="1031"/>
    <cellStyle name="40% - 强调文字颜色 2 2 11" xfId="1032"/>
    <cellStyle name="40% - 强调文字颜色 2 2 12" xfId="1033"/>
    <cellStyle name="40% - 强调文字颜色 2 2 13" xfId="1034"/>
    <cellStyle name="40% - 强调文字颜色 2 2 14" xfId="1035"/>
    <cellStyle name="40% - 强调文字颜色 2 2 2" xfId="1037"/>
    <cellStyle name="40% - 强调文字颜色 2 2 2 10" xfId="1038"/>
    <cellStyle name="40% - 强调文字颜色 2 2 2 11" xfId="1040"/>
    <cellStyle name="40% - 强调文字颜色 2 2 2 2" xfId="1041"/>
    <cellStyle name="40% - 强调文字颜色 2 2 2 3" xfId="1043"/>
    <cellStyle name="40% - 强调文字颜色 2 2 2 4" xfId="1044"/>
    <cellStyle name="40% - 强调文字颜色 2 2 2 5" xfId="1045"/>
    <cellStyle name="40% - 强调文字颜色 2 2 2 6" xfId="344"/>
    <cellStyle name="40% - 强调文字颜色 2 2 2 7" xfId="1046"/>
    <cellStyle name="40% - 强调文字颜色 2 2 2 8" xfId="1047"/>
    <cellStyle name="40% - 强调文字颜色 2 2 2 9" xfId="1049"/>
    <cellStyle name="40% - 强调文字颜色 2 2 3" xfId="1051"/>
    <cellStyle name="40% - 强调文字颜色 2 2 3 2" xfId="1052"/>
    <cellStyle name="40% - 强调文字颜色 2 2 4" xfId="1055"/>
    <cellStyle name="40% - 强调文字颜色 2 2 4 2" xfId="1056"/>
    <cellStyle name="40% - 强调文字颜色 2 2 5" xfId="1057"/>
    <cellStyle name="40% - 强调文字颜色 2 2 6" xfId="530"/>
    <cellStyle name="40% - 强调文字颜色 2 2 7" xfId="296"/>
    <cellStyle name="40% - 强调文字颜色 2 2 8" xfId="310"/>
    <cellStyle name="40% - 强调文字颜色 2 2 9" xfId="317"/>
    <cellStyle name="40% - 强调文字颜色 2 2_提成计算" xfId="1059"/>
    <cellStyle name="40% - 强调文字颜色 2 3" xfId="1062"/>
    <cellStyle name="40% - 强调文字颜色 2 3 2" xfId="1063"/>
    <cellStyle name="40% - 强调文字颜色 2 3 2 2" xfId="1065"/>
    <cellStyle name="40% - 强调文字颜色 2 3 3" xfId="1067"/>
    <cellStyle name="40% - 强调文字颜色 2 3 3 2" xfId="1068"/>
    <cellStyle name="40% - 强调文字颜色 2 3 4" xfId="1069"/>
    <cellStyle name="40% - 强调文字颜色 2 3 4 2" xfId="389"/>
    <cellStyle name="40% - 强调文字颜色 2 3 5" xfId="1070"/>
    <cellStyle name="40% - 强调文字颜色 2 3_提成计算" xfId="1071"/>
    <cellStyle name="40% - 强调文字颜色 2 4" xfId="1072"/>
    <cellStyle name="40% - 强调文字颜色 2 4 2" xfId="1073"/>
    <cellStyle name="40% - 强调文字颜色 2 4 2 2" xfId="1074"/>
    <cellStyle name="40% - 强调文字颜色 2 4 3" xfId="1075"/>
    <cellStyle name="40% - 强调文字颜色 2 4 3 2" xfId="1077"/>
    <cellStyle name="40% - 强调文字颜色 2 4 4" xfId="1078"/>
    <cellStyle name="40% - 强调文字颜色 2 4 4 2" xfId="1079"/>
    <cellStyle name="40% - 强调文字颜色 2 4 5" xfId="1080"/>
    <cellStyle name="40% - 强调文字颜色 2 4_提成计算" xfId="1081"/>
    <cellStyle name="40% - 强调文字颜色 2 5" xfId="1082"/>
    <cellStyle name="40% - 强调文字颜色 2 5 2" xfId="1083"/>
    <cellStyle name="40% - 强调文字颜色 2 5 2 2" xfId="1084"/>
    <cellStyle name="40% - 强调文字颜色 2 5 3" xfId="1085"/>
    <cellStyle name="40% - 强调文字颜色 2 5 3 2" xfId="1087"/>
    <cellStyle name="40% - 强调文字颜色 2 5 4" xfId="1088"/>
    <cellStyle name="40% - 强调文字颜色 2 5 4 2" xfId="1030"/>
    <cellStyle name="40% - 强调文字颜色 2 5 5" xfId="1089"/>
    <cellStyle name="40% - 强调文字颜色 2 5_提成计算" xfId="1091"/>
    <cellStyle name="40% - 强调文字颜色 2 6" xfId="1092"/>
    <cellStyle name="40% - 强调文字颜色 2 6 2" xfId="939"/>
    <cellStyle name="40% - 强调文字颜色 2 7" xfId="332"/>
    <cellStyle name="40% - 强调文字颜色 2 7 2" xfId="1093"/>
    <cellStyle name="40% - 强调文字颜色 2 8" xfId="338"/>
    <cellStyle name="40% - 强调文字颜色 2 8 2" xfId="1095"/>
    <cellStyle name="40% - 强调文字颜色 2 9" xfId="385"/>
    <cellStyle name="40% - 强调文字颜色 3 1" xfId="1096"/>
    <cellStyle name="40% - 强调文字颜色 3 1 2" xfId="1099"/>
    <cellStyle name="40% - 强调文字颜色 3 1 2 2" xfId="1039"/>
    <cellStyle name="40% - 强调文字颜色 3 1 3" xfId="1101"/>
    <cellStyle name="40% - 强调文字颜色 3 1 3 2" xfId="190"/>
    <cellStyle name="40% - 强调文字颜色 3 1 4" xfId="1103"/>
    <cellStyle name="40% - 强调文字颜色 3 1 4 2" xfId="1104"/>
    <cellStyle name="40% - 强调文字颜色 3 1 5" xfId="1106"/>
    <cellStyle name="40% - 强调文字颜色 3 1_提成计算" xfId="1107"/>
    <cellStyle name="40% - 强调文字颜色 3 10" xfId="1110"/>
    <cellStyle name="40% - 强调文字颜色 3 11" xfId="424"/>
    <cellStyle name="40% - 强调文字颜色 3 12" xfId="430"/>
    <cellStyle name="40% - 强调文字颜色 3 13" xfId="435"/>
    <cellStyle name="40% - 强调文字颜色 3 14" xfId="440"/>
    <cellStyle name="40% - 强调文字颜色 3 15" xfId="216"/>
    <cellStyle name="40% - 强调文字颜色 3 16" xfId="445"/>
    <cellStyle name="40% - 强调文字颜色 3 17" xfId="447"/>
    <cellStyle name="40% - 强调文字颜色 3 18" xfId="449"/>
    <cellStyle name="40% - 强调文字颜色 3 18 2" xfId="1111"/>
    <cellStyle name="40% - 强调文字颜色 3 19" xfId="454"/>
    <cellStyle name="40% - 强调文字颜色 3 19 2" xfId="456"/>
    <cellStyle name="40% - 强调文字颜色 3 2" xfId="1112"/>
    <cellStyle name="40% - 强调文字颜色 3 2 10" xfId="109"/>
    <cellStyle name="40% - 强调文字颜色 3 2 11" xfId="1114"/>
    <cellStyle name="40% - 强调文字颜色 3 2 12" xfId="1115"/>
    <cellStyle name="40% - 强调文字颜色 3 2 13" xfId="1116"/>
    <cellStyle name="40% - 强调文字颜色 3 2 14" xfId="1117"/>
    <cellStyle name="40% - 强调文字颜色 3 2 2" xfId="1121"/>
    <cellStyle name="40% - 强调文字颜色 3 2 2 10" xfId="1123"/>
    <cellStyle name="40% - 强调文字颜色 3 2 2 11" xfId="1124"/>
    <cellStyle name="40% - 强调文字颜色 3 2 2 2" xfId="299"/>
    <cellStyle name="40% - 强调文字颜色 3 2 2 3" xfId="1126"/>
    <cellStyle name="40% - 强调文字颜色 3 2 2 4" xfId="1127"/>
    <cellStyle name="40% - 强调文字颜色 3 2 2 5" xfId="1128"/>
    <cellStyle name="40% - 强调文字颜色 3 2 2 6" xfId="1129"/>
    <cellStyle name="40% - 强调文字颜色 3 2 2 7" xfId="1130"/>
    <cellStyle name="40% - 强调文字颜色 3 2 2 8" xfId="1131"/>
    <cellStyle name="40% - 强调文字颜色 3 2 2 9" xfId="1132"/>
    <cellStyle name="40% - 强调文字颜色 3 2 3" xfId="1134"/>
    <cellStyle name="40% - 强调文字颜色 3 2 3 2" xfId="674"/>
    <cellStyle name="40% - 强调文字颜色 3 2 4" xfId="1136"/>
    <cellStyle name="40% - 强调文字颜色 3 2 4 2" xfId="1137"/>
    <cellStyle name="40% - 强调文字颜色 3 2 5" xfId="1138"/>
    <cellStyle name="40% - 强调文字颜色 3 2 6" xfId="549"/>
    <cellStyle name="40% - 强调文字颜色 3 2 7" xfId="477"/>
    <cellStyle name="40% - 强调文字颜色 3 2 8" xfId="502"/>
    <cellStyle name="40% - 强调文字颜色 3 2 9" xfId="504"/>
    <cellStyle name="40% - 强调文字颜色 3 2_提成计算" xfId="1140"/>
    <cellStyle name="40% - 强调文字颜色 3 3" xfId="1143"/>
    <cellStyle name="40% - 强调文字颜色 3 3 2" xfId="1148"/>
    <cellStyle name="40% - 强调文字颜色 3 3 2 2" xfId="1151"/>
    <cellStyle name="40% - 强调文字颜色 3 3 3" xfId="1155"/>
    <cellStyle name="40% - 强调文字颜色 3 3 3 2" xfId="14"/>
    <cellStyle name="40% - 强调文字颜色 3 3 4" xfId="1159"/>
    <cellStyle name="40% - 强调文字颜色 3 3 4 2" xfId="1162"/>
    <cellStyle name="40% - 强调文字颜色 3 3 5" xfId="1166"/>
    <cellStyle name="40% - 强调文字颜色 3 3_提成计算" xfId="1168"/>
    <cellStyle name="40% - 强调文字颜色 3 4" xfId="1169"/>
    <cellStyle name="40% - 强调文字颜色 3 4 2" xfId="1171"/>
    <cellStyle name="40% - 强调文字颜色 3 4 2 2" xfId="870"/>
    <cellStyle name="40% - 强调文字颜色 3 4 3" xfId="1172"/>
    <cellStyle name="40% - 强调文字颜色 3 4 3 2" xfId="1173"/>
    <cellStyle name="40% - 强调文字颜色 3 4 4" xfId="1174"/>
    <cellStyle name="40% - 强调文字颜色 3 4 4 2" xfId="1175"/>
    <cellStyle name="40% - 强调文字颜色 3 4 5" xfId="1176"/>
    <cellStyle name="40% - 强调文字颜色 3 4_提成计算" xfId="1177"/>
    <cellStyle name="40% - 强调文字颜色 3 5" xfId="760"/>
    <cellStyle name="40% - 强调文字颜色 3 5 2" xfId="1178"/>
    <cellStyle name="40% - 强调文字颜色 3 5 2 2" xfId="1179"/>
    <cellStyle name="40% - 强调文字颜色 3 5 3" xfId="1180"/>
    <cellStyle name="40% - 强调文字颜色 3 5 3 2" xfId="1181"/>
    <cellStyle name="40% - 强调文字颜色 3 5 4" xfId="1182"/>
    <cellStyle name="40% - 强调文字颜色 3 5 4 2" xfId="1183"/>
    <cellStyle name="40% - 强调文字颜色 3 5 5" xfId="1184"/>
    <cellStyle name="40% - 强调文字颜色 3 5_提成计算" xfId="1187"/>
    <cellStyle name="40% - 强调文字颜色 3 6" xfId="1188"/>
    <cellStyle name="40% - 强调文字颜色 3 6 2" xfId="1189"/>
    <cellStyle name="40% - 强调文字颜色 3 7" xfId="155"/>
    <cellStyle name="40% - 强调文字颜色 3 7 2" xfId="1190"/>
    <cellStyle name="40% - 强调文字颜色 3 8" xfId="1191"/>
    <cellStyle name="40% - 强调文字颜色 3 8 2" xfId="1194"/>
    <cellStyle name="40% - 强调文字颜色 3 9" xfId="1195"/>
    <cellStyle name="40% - 强调文字颜色 4 1" xfId="1197"/>
    <cellStyle name="40% - 强调文字颜色 4 1 2" xfId="1199"/>
    <cellStyle name="40% - 强调文字颜色 4 1 2 2" xfId="286"/>
    <cellStyle name="40% - 强调文字颜色 4 1 3" xfId="1200"/>
    <cellStyle name="40% - 强调文字颜色 4 1 3 2" xfId="1202"/>
    <cellStyle name="40% - 强调文字颜色 4 1 4" xfId="1203"/>
    <cellStyle name="40% - 强调文字颜色 4 1 4 2" xfId="1205"/>
    <cellStyle name="40% - 强调文字颜色 4 1 5" xfId="1206"/>
    <cellStyle name="40% - 强调文字颜色 4 1_提成计算" xfId="1207"/>
    <cellStyle name="40% - 强调文字颜色 4 10" xfId="316"/>
    <cellStyle name="40% - 强调文字颜色 4 11" xfId="321"/>
    <cellStyle name="40% - 强调文字颜色 4 12" xfId="325"/>
    <cellStyle name="40% - 强调文字颜色 4 13" xfId="329"/>
    <cellStyle name="40% - 强调文字颜色 4 14" xfId="335"/>
    <cellStyle name="40% - 强调文字颜色 4 15" xfId="341"/>
    <cellStyle name="40% - 强调文字颜色 4 16" xfId="388"/>
    <cellStyle name="40% - 强调文字颜色 4 17" xfId="563"/>
    <cellStyle name="40% - 强调文字颜色 4 18" xfId="566"/>
    <cellStyle name="40% - 强调文字颜色 4 18 2" xfId="1209"/>
    <cellStyle name="40% - 强调文字颜色 4 19" xfId="570"/>
    <cellStyle name="40% - 强调文字颜色 4 19 2" xfId="572"/>
    <cellStyle name="40% - 强调文字颜色 4 2" xfId="1211"/>
    <cellStyle name="40% - 强调文字颜色 4 2 10" xfId="1213"/>
    <cellStyle name="40% - 强调文字颜色 4 2 11" xfId="1216"/>
    <cellStyle name="40% - 强调文字颜色 4 2 12" xfId="1217"/>
    <cellStyle name="40% - 强调文字颜色 4 2 13" xfId="1218"/>
    <cellStyle name="40% - 强调文字颜色 4 2 14" xfId="1219"/>
    <cellStyle name="40% - 强调文字颜色 4 2 2" xfId="1222"/>
    <cellStyle name="40% - 强调文字颜色 4 2 2 10" xfId="924"/>
    <cellStyle name="40% - 强调文字颜色 4 2 2 11" xfId="1223"/>
    <cellStyle name="40% - 强调文字颜色 4 2 2 2" xfId="1224"/>
    <cellStyle name="40% - 强调文字颜色 4 2 2 3" xfId="646"/>
    <cellStyle name="40% - 强调文字颜色 4 2 2 4" xfId="1225"/>
    <cellStyle name="40% - 强调文字颜色 4 2 2 5" xfId="1226"/>
    <cellStyle name="40% - 强调文字颜色 4 2 2 6" xfId="1228"/>
    <cellStyle name="40% - 强调文字颜色 4 2 2 7" xfId="1230"/>
    <cellStyle name="40% - 强调文字颜色 4 2 2 8" xfId="1231"/>
    <cellStyle name="40% - 强调文字颜色 4 2 2 9" xfId="1232"/>
    <cellStyle name="40% - 强调文字颜色 4 2 3" xfId="1235"/>
    <cellStyle name="40% - 强调文字颜色 4 2 3 2" xfId="61"/>
    <cellStyle name="40% - 强调文字颜色 4 2 4" xfId="1239"/>
    <cellStyle name="40% - 强调文字颜色 4 2 4 2" xfId="1240"/>
    <cellStyle name="40% - 强调文字颜色 4 2 5" xfId="1243"/>
    <cellStyle name="40% - 强调文字颜色 4 2 6" xfId="1247"/>
    <cellStyle name="40% - 强调文字颜色 4 2 7" xfId="591"/>
    <cellStyle name="40% - 强调文字颜色 4 2 8" xfId="598"/>
    <cellStyle name="40% - 强调文字颜色 4 2 9" xfId="604"/>
    <cellStyle name="40% - 强调文字颜色 4 2_提成计算" xfId="1248"/>
    <cellStyle name="40% - 强调文字颜色 4 3" xfId="1250"/>
    <cellStyle name="40% - 强调文字颜色 4 3 2" xfId="1251"/>
    <cellStyle name="40% - 强调文字颜色 4 3 2 2" xfId="1253"/>
    <cellStyle name="40% - 强调文字颜色 4 3 3" xfId="1254"/>
    <cellStyle name="40% - 强调文字颜色 4 3 3 2" xfId="1255"/>
    <cellStyle name="40% - 强调文字颜色 4 3 4" xfId="1256"/>
    <cellStyle name="40% - 强调文字颜色 4 3 4 2" xfId="1257"/>
    <cellStyle name="40% - 强调文字颜色 4 3 5" xfId="1258"/>
    <cellStyle name="40% - 强调文字颜色 4 3_提成计算" xfId="1259"/>
    <cellStyle name="40% - 强调文字颜色 4 4" xfId="988"/>
    <cellStyle name="40% - 强调文字颜色 4 4 2" xfId="1260"/>
    <cellStyle name="40% - 强调文字颜色 4 4 2 2" xfId="1261"/>
    <cellStyle name="40% - 强调文字颜色 4 4 3" xfId="1262"/>
    <cellStyle name="40% - 强调文字颜色 4 4 3 2" xfId="1264"/>
    <cellStyle name="40% - 强调文字颜色 4 4 4" xfId="1265"/>
    <cellStyle name="40% - 强调文字颜色 4 4 4 2" xfId="1266"/>
    <cellStyle name="40% - 强调文字颜色 4 4 5" xfId="1267"/>
    <cellStyle name="40% - 强调文字颜色 4 4_提成计算" xfId="91"/>
    <cellStyle name="40% - 强调文字颜色 4 5" xfId="1268"/>
    <cellStyle name="40% - 强调文字颜色 4 5 2" xfId="1269"/>
    <cellStyle name="40% - 强调文字颜色 4 5 2 2" xfId="1270"/>
    <cellStyle name="40% - 强调文字颜色 4 5 3" xfId="1271"/>
    <cellStyle name="40% - 强调文字颜色 4 5 3 2" xfId="1274"/>
    <cellStyle name="40% - 强调文字颜色 4 5 4" xfId="1275"/>
    <cellStyle name="40% - 强调文字颜色 4 5 4 2" xfId="1276"/>
    <cellStyle name="40% - 强调文字颜色 4 5 5" xfId="1277"/>
    <cellStyle name="40% - 强调文字颜色 4 5_提成计算" xfId="1279"/>
    <cellStyle name="40% - 强调文字颜色 4 6" xfId="1282"/>
    <cellStyle name="40% - 强调文字颜色 4 6 2" xfId="1284"/>
    <cellStyle name="40% - 强调文字颜色 4 7" xfId="749"/>
    <cellStyle name="40% - 强调文字颜色 4 7 2" xfId="1287"/>
    <cellStyle name="40% - 强调文字颜色 4 8" xfId="1289"/>
    <cellStyle name="40% - 强调文字颜色 4 8 2" xfId="1291"/>
    <cellStyle name="40% - 强调文字颜色 4 9" xfId="1293"/>
    <cellStyle name="40% - 强调文字颜色 5 1" xfId="1295"/>
    <cellStyle name="40% - 强调文字颜色 5 1 2" xfId="1297"/>
    <cellStyle name="40% - 强调文字颜色 5 1 2 2" xfId="815"/>
    <cellStyle name="40% - 强调文字颜色 5 1 3" xfId="1300"/>
    <cellStyle name="40% - 强调文字颜色 5 1 3 2" xfId="1302"/>
    <cellStyle name="40% - 强调文字颜色 5 1 4" xfId="1305"/>
    <cellStyle name="40% - 强调文字颜色 5 1 4 2" xfId="1307"/>
    <cellStyle name="40% - 强调文字颜色 5 1 5" xfId="1310"/>
    <cellStyle name="40% - 强调文字颜色 5 1_提成计算" xfId="1311"/>
    <cellStyle name="40% - 强调文字颜色 5 10" xfId="1313"/>
    <cellStyle name="40% - 强调文字颜色 5 11" xfId="657"/>
    <cellStyle name="40% - 强调文字颜色 5 12" xfId="660"/>
    <cellStyle name="40% - 强调文字颜色 5 13" xfId="666"/>
    <cellStyle name="40% - 强调文字颜色 5 14" xfId="669"/>
    <cellStyle name="40% - 强调文字颜色 5 15" xfId="672"/>
    <cellStyle name="40% - 强调文字颜色 5 16" xfId="352"/>
    <cellStyle name="40% - 强调文字颜色 5 17" xfId="42"/>
    <cellStyle name="40% - 强调文字颜色 5 18" xfId="676"/>
    <cellStyle name="40% - 强调文字颜色 5 18 2" xfId="1315"/>
    <cellStyle name="40% - 强调文字颜色 5 19" xfId="679"/>
    <cellStyle name="40% - 强调文字颜色 5 19 2" xfId="682"/>
    <cellStyle name="40% - 强调文字颜色 5 2" xfId="1317"/>
    <cellStyle name="40% - 强调文字颜色 5 2 10" xfId="1318"/>
    <cellStyle name="40% - 强调文字颜色 5 2 11" xfId="1319"/>
    <cellStyle name="40% - 强调文字颜色 5 2 12" xfId="442"/>
    <cellStyle name="40% - 强调文字颜色 5 2 13" xfId="1320"/>
    <cellStyle name="40% - 强调文字颜色 5 2 14" xfId="1321"/>
    <cellStyle name="40% - 强调文字颜色 5 2 2" xfId="1323"/>
    <cellStyle name="40% - 强调文字颜色 5 2 2 10" xfId="1324"/>
    <cellStyle name="40% - 强调文字颜色 5 2 2 11" xfId="1325"/>
    <cellStyle name="40% - 强调文字颜色 5 2 2 2" xfId="1327"/>
    <cellStyle name="40% - 强调文字颜色 5 2 2 3" xfId="1329"/>
    <cellStyle name="40% - 强调文字颜色 5 2 2 4" xfId="1330"/>
    <cellStyle name="40% - 强调文字颜色 5 2 2 5" xfId="1331"/>
    <cellStyle name="40% - 强调文字颜色 5 2 2 6" xfId="1332"/>
    <cellStyle name="40% - 强调文字颜色 5 2 2 7" xfId="1333"/>
    <cellStyle name="40% - 强调文字颜色 5 2 2 8" xfId="1334"/>
    <cellStyle name="40% - 强调文字颜色 5 2 2 9" xfId="1335"/>
    <cellStyle name="40% - 强调文字颜色 5 2 3" xfId="1338"/>
    <cellStyle name="40% - 强调文字颜色 5 2 3 2" xfId="1340"/>
    <cellStyle name="40% - 强调文字颜色 5 2 4" xfId="1343"/>
    <cellStyle name="40% - 强调文字颜色 5 2 4 2" xfId="1346"/>
    <cellStyle name="40% - 强调文字颜色 5 2 5" xfId="1348"/>
    <cellStyle name="40% - 强调文字颜色 5 2 6" xfId="1349"/>
    <cellStyle name="40% - 强调文字颜色 5 2 7" xfId="692"/>
    <cellStyle name="40% - 强调文字颜色 5 2 8" xfId="694"/>
    <cellStyle name="40% - 强调文字颜色 5 2 9" xfId="696"/>
    <cellStyle name="40% - 强调文字颜色 5 2_提成计算" xfId="1350"/>
    <cellStyle name="40% - 强调文字颜色 5 3" xfId="1352"/>
    <cellStyle name="40% - 强调文字颜色 5 3 2" xfId="1353"/>
    <cellStyle name="40% - 强调文字颜色 5 3 2 2" xfId="1355"/>
    <cellStyle name="40% - 强调文字颜色 5 3 3" xfId="1356"/>
    <cellStyle name="40% - 强调文字颜色 5 3 3 2" xfId="1358"/>
    <cellStyle name="40% - 强调文字颜色 5 3 4" xfId="1359"/>
    <cellStyle name="40% - 强调文字颜色 5 3 4 2" xfId="1362"/>
    <cellStyle name="40% - 强调文字颜色 5 3 5" xfId="1363"/>
    <cellStyle name="40% - 强调文字颜色 5 3_提成计算" xfId="1364"/>
    <cellStyle name="40% - 强调文字颜色 5 4" xfId="1367"/>
    <cellStyle name="40% - 强调文字颜色 5 4 2" xfId="1369"/>
    <cellStyle name="40% - 强调文字颜色 5 4 2 2" xfId="1373"/>
    <cellStyle name="40% - 强调文字颜色 5 4 3" xfId="1374"/>
    <cellStyle name="40% - 强调文字颜色 5 4 3 2" xfId="1376"/>
    <cellStyle name="40% - 强调文字颜色 5 4 4" xfId="1377"/>
    <cellStyle name="40% - 强调文字颜色 5 4 4 2" xfId="1380"/>
    <cellStyle name="40% - 强调文字颜色 5 4 5" xfId="1381"/>
    <cellStyle name="40% - 强调文字颜色 5 4_提成计算" xfId="1383"/>
    <cellStyle name="40% - 强调文字颜色 5 5" xfId="1386"/>
    <cellStyle name="40% - 强调文字颜色 5 5 2" xfId="1387"/>
    <cellStyle name="40% - 强调文字颜色 5 5 2 2" xfId="1389"/>
    <cellStyle name="40% - 强调文字颜色 5 5 3" xfId="1390"/>
    <cellStyle name="40% - 强调文字颜色 5 5 3 2" xfId="1393"/>
    <cellStyle name="40% - 强调文字颜色 5 5 4" xfId="1394"/>
    <cellStyle name="40% - 强调文字颜色 5 5 4 2" xfId="1396"/>
    <cellStyle name="40% - 强调文字颜色 5 5 5" xfId="1397"/>
    <cellStyle name="40% - 强调文字颜色 5 5_提成计算" xfId="1400"/>
    <cellStyle name="40% - 强调文字颜色 5 6" xfId="1404"/>
    <cellStyle name="40% - 强调文字颜色 5 6 2" xfId="1406"/>
    <cellStyle name="40% - 强调文字颜色 5 7" xfId="1409"/>
    <cellStyle name="40% - 强调文字颜色 5 7 2" xfId="1411"/>
    <cellStyle name="40% - 强调文字颜色 5 8" xfId="1414"/>
    <cellStyle name="40% - 强调文字颜色 5 8 2" xfId="1416"/>
    <cellStyle name="40% - 强调文字颜色 5 9" xfId="1098"/>
    <cellStyle name="40% - 强调文字颜色 6 1" xfId="1419"/>
    <cellStyle name="40% - 强调文字颜色 6 1 2" xfId="10"/>
    <cellStyle name="40% - 强调文字颜色 6 1 2 2" xfId="650"/>
    <cellStyle name="40% - 强调文字颜色 6 1 3" xfId="1420"/>
    <cellStyle name="40% - 强调文字颜色 6 1 3 2" xfId="728"/>
    <cellStyle name="40% - 强调文字颜色 6 1 4" xfId="1421"/>
    <cellStyle name="40% - 强调文字颜色 6 1 4 2" xfId="780"/>
    <cellStyle name="40% - 强调文字颜色 6 1 5" xfId="1422"/>
    <cellStyle name="40% - 强调文字颜色 6 1_提成计算" xfId="1424"/>
    <cellStyle name="40% - 强调文字颜色 6 10" xfId="1425"/>
    <cellStyle name="40% - 强调文字颜色 6 11" xfId="611"/>
    <cellStyle name="40% - 强调文字颜色 6 12" xfId="615"/>
    <cellStyle name="40% - 强调文字颜色 6 13" xfId="552"/>
    <cellStyle name="40% - 强调文字颜色 6 14" xfId="533"/>
    <cellStyle name="40% - 强调文字颜色 6 15" xfId="55"/>
    <cellStyle name="40% - 强调文字颜色 6 16" xfId="619"/>
    <cellStyle name="40% - 强调文字颜色 6 17" xfId="261"/>
    <cellStyle name="40% - 强调文字颜色 6 18" xfId="267"/>
    <cellStyle name="40% - 强调文字颜色 6 18 2" xfId="1426"/>
    <cellStyle name="40% - 强调文字颜色 6 19" xfId="275"/>
    <cellStyle name="40% - 强调文字颜色 6 19 2" xfId="642"/>
    <cellStyle name="40% - 强调文字颜色 6 2" xfId="1429"/>
    <cellStyle name="40% - 强调文字颜色 6 2 10" xfId="94"/>
    <cellStyle name="40% - 强调文字颜色 6 2 11" xfId="84"/>
    <cellStyle name="40% - 强调文字颜色 6 2 12" xfId="97"/>
    <cellStyle name="40% - 强调文字颜色 6 2 13" xfId="50"/>
    <cellStyle name="40% - 强调文字颜色 6 2 14" xfId="100"/>
    <cellStyle name="40% - 强调文字颜色 6 2 2" xfId="1430"/>
    <cellStyle name="40% - 强调文字颜色 6 2 2 10" xfId="1432"/>
    <cellStyle name="40% - 强调文字颜色 6 2 2 11" xfId="1434"/>
    <cellStyle name="40% - 强调文字颜色 6 2 2 2" xfId="1437"/>
    <cellStyle name="40% - 强调文字颜色 6 2 2 3" xfId="1439"/>
    <cellStyle name="40% - 强调文字颜色 6 2 2 4" xfId="1441"/>
    <cellStyle name="40% - 强调文字颜色 6 2 2 5" xfId="1443"/>
    <cellStyle name="40% - 强调文字颜色 6 2 2 6" xfId="1444"/>
    <cellStyle name="40% - 强调文字颜色 6 2 2 7" xfId="1445"/>
    <cellStyle name="40% - 强调文字颜色 6 2 2 8" xfId="1446"/>
    <cellStyle name="40% - 强调文字颜色 6 2 2 9" xfId="1448"/>
    <cellStyle name="40% - 强调文字颜色 6 2 3" xfId="1449"/>
    <cellStyle name="40% - 强调文字颜色 6 2 3 2" xfId="1451"/>
    <cellStyle name="40% - 强调文字颜色 6 2 4" xfId="1452"/>
    <cellStyle name="40% - 强调文字颜色 6 2 4 2" xfId="1454"/>
    <cellStyle name="40% - 强调文字颜色 6 2 5" xfId="1455"/>
    <cellStyle name="40% - 强调文字颜色 6 2 6" xfId="1456"/>
    <cellStyle name="40% - 强调文字颜色 6 2 7" xfId="140"/>
    <cellStyle name="40% - 强调文字颜色 6 2 8" xfId="744"/>
    <cellStyle name="40% - 强调文字颜色 6 2 9" xfId="746"/>
    <cellStyle name="40% - 强调文字颜色 6 2_提成计算" xfId="1457"/>
    <cellStyle name="40% - 强调文字颜色 6 3" xfId="1459"/>
    <cellStyle name="40% - 强调文字颜色 6 3 2" xfId="1460"/>
    <cellStyle name="40% - 强调文字颜色 6 3 2 2" xfId="1461"/>
    <cellStyle name="40% - 强调文字颜色 6 3 3" xfId="1462"/>
    <cellStyle name="40% - 强调文字颜色 6 3 3 2" xfId="1463"/>
    <cellStyle name="40% - 强调文字颜色 6 3 4" xfId="1464"/>
    <cellStyle name="40% - 强调文字颜色 6 3 4 2" xfId="1465"/>
    <cellStyle name="40% - 强调文字颜色 6 3 5" xfId="1466"/>
    <cellStyle name="40% - 强调文字颜色 6 3_提成计算" xfId="1467"/>
    <cellStyle name="40% - 强调文字颜色 6 4" xfId="1470"/>
    <cellStyle name="40% - 强调文字颜色 6 4 2" xfId="1472"/>
    <cellStyle name="40% - 强调文字颜色 6 4 2 2" xfId="1473"/>
    <cellStyle name="40% - 强调文字颜色 6 4 3" xfId="1475"/>
    <cellStyle name="40% - 强调文字颜色 6 4 3 2" xfId="1476"/>
    <cellStyle name="40% - 强调文字颜色 6 4 4" xfId="1479"/>
    <cellStyle name="40% - 强调文字颜色 6 4 4 2" xfId="1481"/>
    <cellStyle name="40% - 强调文字颜色 6 4 5" xfId="1483"/>
    <cellStyle name="40% - 强调文字颜色 6 4_提成计算" xfId="189"/>
    <cellStyle name="40% - 强调文字颜色 6 5" xfId="1485"/>
    <cellStyle name="40% - 强调文字颜色 6 5 2" xfId="1486"/>
    <cellStyle name="40% - 强调文字颜色 6 5 2 2" xfId="1487"/>
    <cellStyle name="40% - 强调文字颜色 6 5 3" xfId="1488"/>
    <cellStyle name="40% - 强调文字颜色 6 5 3 2" xfId="1489"/>
    <cellStyle name="40% - 强调文字颜色 6 5 4" xfId="1490"/>
    <cellStyle name="40% - 强调文字颜色 6 5 4 2" xfId="1491"/>
    <cellStyle name="40% - 强调文字颜色 6 5 5" xfId="1492"/>
    <cellStyle name="40% - 强调文字颜色 6 5_提成计算" xfId="1494"/>
    <cellStyle name="40% - 强调文字颜色 6 6" xfId="1497"/>
    <cellStyle name="40% - 强调文字颜色 6 6 2" xfId="1499"/>
    <cellStyle name="40% - 强调文字颜色 6 7" xfId="1505"/>
    <cellStyle name="40% - 强调文字颜色 6 7 2" xfId="1508"/>
    <cellStyle name="40% - 强调文字颜色 6 8" xfId="1511"/>
    <cellStyle name="40% - 强调文字颜色 6 8 2" xfId="1513"/>
    <cellStyle name="40% - 强调文字颜色 6 9" xfId="1120"/>
    <cellStyle name="60% - Accent1" xfId="1514"/>
    <cellStyle name="60% - Accent2" xfId="1515"/>
    <cellStyle name="60% - Accent3" xfId="1516"/>
    <cellStyle name="60% - Accent4" xfId="1518"/>
    <cellStyle name="60% - Accent5" xfId="1520"/>
    <cellStyle name="60% - Accent6" xfId="1522"/>
    <cellStyle name="60% - 강조색1" xfId="1523"/>
    <cellStyle name="60% - 강조색2" xfId="1524"/>
    <cellStyle name="60% - 강조색3" xfId="1525"/>
    <cellStyle name="60% - 강조색4" xfId="1526"/>
    <cellStyle name="60% - 강조색5" xfId="1527"/>
    <cellStyle name="60% - 강조색6" xfId="1528"/>
    <cellStyle name="60% - 强调文字颜色 1 1" xfId="57"/>
    <cellStyle name="60% - 强调文字颜色 1 1 2" xfId="1529"/>
    <cellStyle name="60% - 强调文字颜色 1 1 2 2" xfId="1530"/>
    <cellStyle name="60% - 强调文字颜色 1 1 3" xfId="1531"/>
    <cellStyle name="60% - 强调文字颜色 1 10" xfId="1532"/>
    <cellStyle name="60% - 强调文字颜色 1 11" xfId="1533"/>
    <cellStyle name="60% - 强调文字颜色 1 12" xfId="1535"/>
    <cellStyle name="60% - 强调文字颜色 1 13" xfId="1536"/>
    <cellStyle name="60% - 强调文字颜色 1 14" xfId="1538"/>
    <cellStyle name="60% - 强调文字颜色 1 15" xfId="1539"/>
    <cellStyle name="60% - 强调文字颜色 1 16" xfId="1540"/>
    <cellStyle name="60% - 强调文字颜色 1 2" xfId="621"/>
    <cellStyle name="60% - 强调文字颜色 1 2 10" xfId="848"/>
    <cellStyle name="60% - 强调文字颜色 1 2 11" xfId="852"/>
    <cellStyle name="60% - 强调文字颜色 1 2 12" xfId="721"/>
    <cellStyle name="60% - 强调文字颜色 1 2 2" xfId="1541"/>
    <cellStyle name="60% - 强调文字颜色 1 2 2 10" xfId="1543"/>
    <cellStyle name="60% - 强调文字颜色 1 2 2 11" xfId="1545"/>
    <cellStyle name="60% - 强调文字颜色 1 2 2 2" xfId="1546"/>
    <cellStyle name="60% - 强调文字颜色 1 2 2 3" xfId="1548"/>
    <cellStyle name="60% - 强调文字颜色 1 2 2 4" xfId="1550"/>
    <cellStyle name="60% - 强调文字颜色 1 2 2 5" xfId="462"/>
    <cellStyle name="60% - 强调文字颜色 1 2 2 6" xfId="1552"/>
    <cellStyle name="60% - 强调文字颜色 1 2 2 7" xfId="1554"/>
    <cellStyle name="60% - 强调文字颜色 1 2 2 8" xfId="1556"/>
    <cellStyle name="60% - 强调文字颜色 1 2 2 9" xfId="364"/>
    <cellStyle name="60% - 强调文字颜色 1 2 3" xfId="1557"/>
    <cellStyle name="60% - 强调文字颜色 1 2 4" xfId="1559"/>
    <cellStyle name="60% - 强调文字颜色 1 2 5" xfId="1560"/>
    <cellStyle name="60% - 强调文字颜色 1 2 6" xfId="1561"/>
    <cellStyle name="60% - 强调文字颜色 1 2 7" xfId="1563"/>
    <cellStyle name="60% - 强调文字颜色 1 2 8" xfId="1564"/>
    <cellStyle name="60% - 强调文字颜色 1 2 9" xfId="1565"/>
    <cellStyle name="60% - 强调文字颜色 1 3" xfId="263"/>
    <cellStyle name="60% - 强调文字颜色 1 3 2" xfId="1566"/>
    <cellStyle name="60% - 强调文字颜色 1 3 2 2" xfId="1567"/>
    <cellStyle name="60% - 强调文字颜色 1 3 3" xfId="1568"/>
    <cellStyle name="60% - 强调文字颜色 1 4" xfId="269"/>
    <cellStyle name="60% - 强调文字颜色 1 4 2" xfId="1570"/>
    <cellStyle name="60% - 强调文字颜色 1 4 2 2" xfId="1572"/>
    <cellStyle name="60% - 强调文字颜色 1 4 3" xfId="1575"/>
    <cellStyle name="60% - 强调文字颜色 1 5" xfId="279"/>
    <cellStyle name="60% - 强调文字颜色 1 5 2" xfId="1576"/>
    <cellStyle name="60% - 强调文字颜色 1 5 2 2" xfId="1577"/>
    <cellStyle name="60% - 强调文字颜色 1 5 3" xfId="1578"/>
    <cellStyle name="60% - 强调文字颜色 1 6" xfId="285"/>
    <cellStyle name="60% - 强调文字颜色 1 6 2" xfId="1579"/>
    <cellStyle name="60% - 强调文字颜色 1 7" xfId="294"/>
    <cellStyle name="60% - 强调文字颜色 1 8" xfId="1580"/>
    <cellStyle name="60% - 强调文字颜色 1 9" xfId="1582"/>
    <cellStyle name="60% - 强调文字颜色 2 1" xfId="1583"/>
    <cellStyle name="60% - 强调文字颜色 2 1 2" xfId="1048"/>
    <cellStyle name="60% - 强调文字颜色 2 1 2 2" xfId="584"/>
    <cellStyle name="60% - 强调文字颜色 2 1 3" xfId="579"/>
    <cellStyle name="60% - 强调文字颜色 2 10" xfId="1584"/>
    <cellStyle name="60% - 强调文字颜色 2 11" xfId="903"/>
    <cellStyle name="60% - 强调文字颜色 2 12" xfId="905"/>
    <cellStyle name="60% - 强调文字颜色 2 13" xfId="907"/>
    <cellStyle name="60% - 强调文字颜色 2 14" xfId="910"/>
    <cellStyle name="60% - 强调文字颜色 2 15" xfId="912"/>
    <cellStyle name="60% - 强调文字颜色 2 16" xfId="914"/>
    <cellStyle name="60% - 强调文字颜色 2 2" xfId="1585"/>
    <cellStyle name="60% - 强调文字颜色 2 2 10" xfId="1586"/>
    <cellStyle name="60% - 强调文字颜色 2 2 11" xfId="1587"/>
    <cellStyle name="60% - 强调文字颜色 2 2 12" xfId="1588"/>
    <cellStyle name="60% - 强调文字颜色 2 2 2" xfId="1590"/>
    <cellStyle name="60% - 强调文字颜色 2 2 2 10" xfId="1591"/>
    <cellStyle name="60% - 强调文字颜色 2 2 2 11" xfId="1592"/>
    <cellStyle name="60% - 强调文字颜色 2 2 2 2" xfId="1594"/>
    <cellStyle name="60% - 强调文字颜色 2 2 2 3" xfId="1596"/>
    <cellStyle name="60% - 强调文字颜色 2 2 2 4" xfId="1598"/>
    <cellStyle name="60% - 强调文字颜色 2 2 2 5" xfId="1010"/>
    <cellStyle name="60% - 强调文字颜色 2 2 2 6" xfId="1014"/>
    <cellStyle name="60% - 强调文字颜色 2 2 2 7" xfId="1018"/>
    <cellStyle name="60% - 强调文字颜色 2 2 2 8" xfId="1023"/>
    <cellStyle name="60% - 强调文字颜色 2 2 2 9" xfId="306"/>
    <cellStyle name="60% - 强调文字颜色 2 2 3" xfId="1601"/>
    <cellStyle name="60% - 强调文字颜色 2 2 4" xfId="1604"/>
    <cellStyle name="60% - 强调文字颜色 2 2 5" xfId="1605"/>
    <cellStyle name="60% - 强调文字颜色 2 2 6" xfId="1606"/>
    <cellStyle name="60% - 强调文字颜色 2 2 7" xfId="932"/>
    <cellStyle name="60% - 强调文字颜色 2 2 8" xfId="945"/>
    <cellStyle name="60% - 强调文字颜色 2 2 9" xfId="948"/>
    <cellStyle name="60% - 强调文字颜色 2 3" xfId="26"/>
    <cellStyle name="60% - 强调文字颜色 2 3 2" xfId="1608"/>
    <cellStyle name="60% - 强调文字颜色 2 3 2 2" xfId="1403"/>
    <cellStyle name="60% - 强调文字颜色 2 3 3" xfId="1610"/>
    <cellStyle name="60% - 强调文字颜色 2 4" xfId="1611"/>
    <cellStyle name="60% - 强调文字颜色 2 4 2" xfId="1613"/>
    <cellStyle name="60% - 强调文字颜色 2 4 2 2" xfId="1614"/>
    <cellStyle name="60% - 强调文字颜色 2 4 3" xfId="1615"/>
    <cellStyle name="60% - 强调文字颜色 2 5" xfId="1616"/>
    <cellStyle name="60% - 强调文字颜色 2 5 2" xfId="1617"/>
    <cellStyle name="60% - 强调文字颜色 2 5 2 2" xfId="1618"/>
    <cellStyle name="60% - 强调文字颜色 2 5 3" xfId="1619"/>
    <cellStyle name="60% - 强调文字颜色 2 6" xfId="1201"/>
    <cellStyle name="60% - 强调文字颜色 2 6 2" xfId="221"/>
    <cellStyle name="60% - 强调文字颜色 2 7" xfId="1620"/>
    <cellStyle name="60% - 强调文字颜色 2 8" xfId="1621"/>
    <cellStyle name="60% - 强调文字颜色 2 9" xfId="1622"/>
    <cellStyle name="60% - 强调文字颜色 3 1" xfId="1623"/>
    <cellStyle name="60% - 强调文字颜色 3 1 2" xfId="1626"/>
    <cellStyle name="60% - 强调文字颜色 3 1 2 2" xfId="1628"/>
    <cellStyle name="60% - 强调文字颜色 3 1 3" xfId="1631"/>
    <cellStyle name="60% - 强调文字颜色 3 10" xfId="288"/>
    <cellStyle name="60% - 强调文字颜色 3 11" xfId="1026"/>
    <cellStyle name="60% - 强调文字颜色 3 12" xfId="128"/>
    <cellStyle name="60% - 强调文字颜色 3 13" xfId="17"/>
    <cellStyle name="60% - 强调文字颜色 3 14" xfId="228"/>
    <cellStyle name="60% - 强调文字颜色 3 15" xfId="231"/>
    <cellStyle name="60% - 强调文字颜色 3 16" xfId="234"/>
    <cellStyle name="60% - 强调文字颜色 3 2" xfId="1632"/>
    <cellStyle name="60% - 强调文字颜色 3 2 10" xfId="1086"/>
    <cellStyle name="60% - 强调文字颜色 3 2 11" xfId="1633"/>
    <cellStyle name="60% - 强调文字颜色 3 2 12" xfId="1634"/>
    <cellStyle name="60% - 强调文字颜色 3 2 2" xfId="1635"/>
    <cellStyle name="60% - 强调文字颜色 3 2 2 10" xfId="1636"/>
    <cellStyle name="60% - 强调文字颜色 3 2 2 11" xfId="1637"/>
    <cellStyle name="60% - 强调文字颜色 3 2 2 2" xfId="1638"/>
    <cellStyle name="60% - 强调文字颜色 3 2 2 3" xfId="1639"/>
    <cellStyle name="60% - 强调文字颜色 3 2 2 4" xfId="1640"/>
    <cellStyle name="60% - 强调文字颜色 3 2 2 5" xfId="1641"/>
    <cellStyle name="60% - 强调文字颜色 3 2 2 6" xfId="1642"/>
    <cellStyle name="60% - 强调文字颜色 3 2 2 7" xfId="1643"/>
    <cellStyle name="60% - 强调文字颜色 3 2 2 8" xfId="1645"/>
    <cellStyle name="60% - 强调文字颜色 3 2 2 9" xfId="493"/>
    <cellStyle name="60% - 强调文字颜色 3 2 3" xfId="1646"/>
    <cellStyle name="60% - 强调文字颜色 3 2 4" xfId="1647"/>
    <cellStyle name="60% - 强调文字颜色 3 2 5" xfId="1648"/>
    <cellStyle name="60% - 强调文字颜色 3 2 6" xfId="1649"/>
    <cellStyle name="60% - 强调文字颜色 3 2 7" xfId="1036"/>
    <cellStyle name="60% - 强调文字颜色 3 2 8" xfId="1050"/>
    <cellStyle name="60% - 强调文字颜色 3 2 9" xfId="1054"/>
    <cellStyle name="60% - 强调文字颜色 3 3" xfId="376"/>
    <cellStyle name="60% - 强调文字颜色 3 3 2" xfId="1651"/>
    <cellStyle name="60% - 强调文字颜色 3 3 2 2" xfId="1653"/>
    <cellStyle name="60% - 强调文字颜色 3 3 3" xfId="1655"/>
    <cellStyle name="60% - 强调文字颜色 3 4" xfId="1656"/>
    <cellStyle name="60% - 强调文字颜色 3 4 2" xfId="1657"/>
    <cellStyle name="60% - 强调文字颜色 3 4 2 2" xfId="1660"/>
    <cellStyle name="60% - 强调文字颜色 3 4 3" xfId="1661"/>
    <cellStyle name="60% - 强调文字颜色 3 5" xfId="1663"/>
    <cellStyle name="60% - 强调文字颜色 3 5 2" xfId="1665"/>
    <cellStyle name="60% - 强调文字颜色 3 5 2 2" xfId="1667"/>
    <cellStyle name="60% - 强调文字颜色 3 5 3" xfId="1668"/>
    <cellStyle name="60% - 强调文字颜色 3 6" xfId="1204"/>
    <cellStyle name="60% - 强调文字颜色 3 6 2" xfId="1669"/>
    <cellStyle name="60% - 强调文字颜色 3 7" xfId="1670"/>
    <cellStyle name="60% - 强调文字颜色 3 8" xfId="1671"/>
    <cellStyle name="60% - 强调文字颜色 3 9" xfId="1672"/>
    <cellStyle name="60% - 强调文字颜色 4 1" xfId="1673"/>
    <cellStyle name="60% - 强调文字颜色 4 1 2" xfId="1366"/>
    <cellStyle name="60% - 强调文字颜色 4 1 2 2" xfId="1368"/>
    <cellStyle name="60% - 强调文字颜色 4 1 3" xfId="1385"/>
    <cellStyle name="60% - 强调文字颜色 4 10" xfId="1675"/>
    <cellStyle name="60% - 强调文字颜色 4 11" xfId="1109"/>
    <cellStyle name="60% - 强调文字颜色 4 12" xfId="423"/>
    <cellStyle name="60% - 强调文字颜色 4 13" xfId="429"/>
    <cellStyle name="60% - 强调文字颜色 4 14" xfId="434"/>
    <cellStyle name="60% - 强调文字颜色 4 15" xfId="439"/>
    <cellStyle name="60% - 强调文字颜色 4 16" xfId="215"/>
    <cellStyle name="60% - 强调文字颜色 4 2" xfId="1676"/>
    <cellStyle name="60% - 强调文字颜色 4 2 10" xfId="282"/>
    <cellStyle name="60% - 强调文字颜色 4 2 11" xfId="1678"/>
    <cellStyle name="60% - 强调文字颜色 4 2 12" xfId="1680"/>
    <cellStyle name="60% - 强调文字颜色 4 2 2" xfId="1469"/>
    <cellStyle name="60% - 强调文字颜色 4 2 2 10" xfId="1681"/>
    <cellStyle name="60% - 强调文字颜色 4 2 2 11" xfId="1682"/>
    <cellStyle name="60% - 强调文字颜色 4 2 2 2" xfId="1471"/>
    <cellStyle name="60% - 强调文字颜色 4 2 2 3" xfId="1474"/>
    <cellStyle name="60% - 强调文字颜色 4 2 2 4" xfId="1478"/>
    <cellStyle name="60% - 强调文字颜色 4 2 2 5" xfId="1482"/>
    <cellStyle name="60% - 强调文字颜色 4 2 2 6" xfId="1683"/>
    <cellStyle name="60% - 强调文字颜色 4 2 2 7" xfId="162"/>
    <cellStyle name="60% - 强调文字颜色 4 2 2 8" xfId="167"/>
    <cellStyle name="60% - 强调文字颜色 4 2 2 9" xfId="172"/>
    <cellStyle name="60% - 强调文字颜色 4 2 3" xfId="1484"/>
    <cellStyle name="60% - 强调文字颜色 4 2 4" xfId="1496"/>
    <cellStyle name="60% - 强调文字颜色 4 2 5" xfId="1504"/>
    <cellStyle name="60% - 强调文字颜色 4 2 6" xfId="1510"/>
    <cellStyle name="60% - 强调文字颜色 4 2 7" xfId="1119"/>
    <cellStyle name="60% - 强调文字颜色 4 2 8" xfId="1133"/>
    <cellStyle name="60% - 强调文字颜色 4 2 9" xfId="1135"/>
    <cellStyle name="60% - 强调文字颜色 4 3" xfId="378"/>
    <cellStyle name="60% - 强调文字颜色 4 3 2" xfId="1686"/>
    <cellStyle name="60% - 强调文字颜色 4 3 2 2" xfId="1690"/>
    <cellStyle name="60% - 强调文字颜色 4 3 3" xfId="1694"/>
    <cellStyle name="60% - 强调文字颜色 4 4" xfId="1696"/>
    <cellStyle name="60% - 强调文字颜色 4 4 2" xfId="1699"/>
    <cellStyle name="60% - 强调文字颜色 4 4 2 2" xfId="395"/>
    <cellStyle name="60% - 强调文字颜色 4 4 3" xfId="1701"/>
    <cellStyle name="60% - 强调文字颜色 4 5" xfId="1702"/>
    <cellStyle name="60% - 强调文字颜色 4 5 2" xfId="1703"/>
    <cellStyle name="60% - 强调文字颜色 4 5 2 2" xfId="1705"/>
    <cellStyle name="60% - 强调文字颜色 4 5 3" xfId="1706"/>
    <cellStyle name="60% - 强调文字颜色 4 6" xfId="1707"/>
    <cellStyle name="60% - 强调文字颜色 4 6 2" xfId="1708"/>
    <cellStyle name="60% - 强调文字颜色 4 7" xfId="1710"/>
    <cellStyle name="60% - 强调文字颜色 4 8" xfId="1711"/>
    <cellStyle name="60% - 强调文字颜色 4 9" xfId="1712"/>
    <cellStyle name="60% - 强调文字颜色 5 1" xfId="1713"/>
    <cellStyle name="60% - 强调文字颜色 5 1 2" xfId="1714"/>
    <cellStyle name="60% - 强调文字颜色 5 1 2 2" xfId="1715"/>
    <cellStyle name="60% - 强调文字颜色 5 1 3" xfId="1716"/>
    <cellStyle name="60% - 强调文字颜色 5 10" xfId="309"/>
    <cellStyle name="60% - 强调文字颜色 5 11" xfId="315"/>
    <cellStyle name="60% - 强调文字颜色 5 12" xfId="320"/>
    <cellStyle name="60% - 强调文字颜色 5 13" xfId="324"/>
    <cellStyle name="60% - 强调文字颜色 5 14" xfId="328"/>
    <cellStyle name="60% - 强调文字颜色 5 15" xfId="334"/>
    <cellStyle name="60% - 强调文字颜色 5 16" xfId="340"/>
    <cellStyle name="60% - 强调文字颜色 5 2" xfId="1717"/>
    <cellStyle name="60% - 强调文字颜色 5 2 10" xfId="1720"/>
    <cellStyle name="60% - 强调文字颜色 5 2 11" xfId="1722"/>
    <cellStyle name="60% - 强调文字颜色 5 2 12" xfId="1724"/>
    <cellStyle name="60% - 强调文字颜色 5 2 2" xfId="1725"/>
    <cellStyle name="60% - 强调文字颜色 5 2 2 10" xfId="1726"/>
    <cellStyle name="60% - 强调文字颜色 5 2 2 11" xfId="1727"/>
    <cellStyle name="60% - 强调文字颜色 5 2 2 2" xfId="1729"/>
    <cellStyle name="60% - 强调文字颜色 5 2 2 3" xfId="1731"/>
    <cellStyle name="60% - 强调文字颜色 5 2 2 4" xfId="1733"/>
    <cellStyle name="60% - 强调文字颜色 5 2 2 5" xfId="1735"/>
    <cellStyle name="60% - 强调文字颜色 5 2 2 6" xfId="1737"/>
    <cellStyle name="60% - 强调文字颜色 5 2 2 7" xfId="1739"/>
    <cellStyle name="60% - 强调文字颜色 5 2 2 8" xfId="538"/>
    <cellStyle name="60% - 强调文字颜色 5 2 2 9" xfId="53"/>
    <cellStyle name="60% - 强调文字颜色 5 2 3" xfId="1740"/>
    <cellStyle name="60% - 强调文字颜色 5 2 4" xfId="1741"/>
    <cellStyle name="60% - 强调文字颜色 5 2 5" xfId="1743"/>
    <cellStyle name="60% - 强调文字颜色 5 2 6" xfId="1745"/>
    <cellStyle name="60% - 强调文字颜色 5 2 7" xfId="1221"/>
    <cellStyle name="60% - 强调文字颜色 5 2 8" xfId="1234"/>
    <cellStyle name="60% - 强调文字颜色 5 2 9" xfId="1238"/>
    <cellStyle name="60% - 强调文字颜色 5 3" xfId="381"/>
    <cellStyle name="60% - 强调文字颜色 5 3 2" xfId="1746"/>
    <cellStyle name="60% - 强调文字颜色 5 3 2 2" xfId="1747"/>
    <cellStyle name="60% - 强调文字颜色 5 3 3" xfId="1749"/>
    <cellStyle name="60% - 强调文字颜色 5 4" xfId="1750"/>
    <cellStyle name="60% - 强调文字颜色 5 4 2" xfId="1751"/>
    <cellStyle name="60% - 强调文字颜色 5 4 2 2" xfId="1754"/>
    <cellStyle name="60% - 强调文字颜色 5 4 3" xfId="1755"/>
    <cellStyle name="60% - 强调文字颜色 5 5" xfId="1757"/>
    <cellStyle name="60% - 强调文字颜色 5 5 2" xfId="1759"/>
    <cellStyle name="60% - 强调文字颜色 5 5 2 2" xfId="1761"/>
    <cellStyle name="60% - 强调文字颜色 5 5 3" xfId="1762"/>
    <cellStyle name="60% - 强调文字颜色 5 6" xfId="1763"/>
    <cellStyle name="60% - 强调文字颜色 5 6 2" xfId="1764"/>
    <cellStyle name="60% - 强调文字颜色 5 7" xfId="1765"/>
    <cellStyle name="60% - 强调文字颜色 5 8" xfId="1766"/>
    <cellStyle name="60% - 强调文字颜色 5 9" xfId="1767"/>
    <cellStyle name="60% - 强调文字颜色 6 1" xfId="1768"/>
    <cellStyle name="60% - 强调文字颜色 6 1 2" xfId="1769"/>
    <cellStyle name="60% - 强调文字颜色 6 1 2 2" xfId="1771"/>
    <cellStyle name="60% - 强调文字颜色 6 1 3" xfId="1772"/>
    <cellStyle name="60% - 强调文字颜色 6 10" xfId="1773"/>
    <cellStyle name="60% - 强调文字颜色 6 11" xfId="1312"/>
    <cellStyle name="60% - 强调文字颜色 6 12" xfId="656"/>
    <cellStyle name="60% - 强调文字颜色 6 13" xfId="659"/>
    <cellStyle name="60% - 强调文字颜色 6 14" xfId="665"/>
    <cellStyle name="60% - 强调文字颜色 6 15" xfId="668"/>
    <cellStyle name="60% - 强调文字颜色 6 16" xfId="671"/>
    <cellStyle name="60% - 强调文字颜色 6 2" xfId="86"/>
    <cellStyle name="60% - 强调文字颜色 6 2 10" xfId="1774"/>
    <cellStyle name="60% - 强调文字颜色 6 2 11" xfId="1775"/>
    <cellStyle name="60% - 强调文字颜色 6 2 12" xfId="769"/>
    <cellStyle name="60% - 强调文字颜色 6 2 2" xfId="1776"/>
    <cellStyle name="60% - 强调文字颜色 6 2 2 10" xfId="1778"/>
    <cellStyle name="60% - 强调文字颜色 6 2 2 11" xfId="1779"/>
    <cellStyle name="60% - 强调文字颜色 6 2 2 2" xfId="1780"/>
    <cellStyle name="60% - 强调文字颜色 6 2 2 3" xfId="1782"/>
    <cellStyle name="60% - 强调文字颜色 6 2 2 4" xfId="1784"/>
    <cellStyle name="60% - 强调文字颜色 6 2 2 5" xfId="1786"/>
    <cellStyle name="60% - 强调文字颜色 6 2 2 6" xfId="1789"/>
    <cellStyle name="60% - 强调文字颜色 6 2 2 7" xfId="1792"/>
    <cellStyle name="60% - 强调文字颜色 6 2 2 8" xfId="1794"/>
    <cellStyle name="60% - 强调文字颜色 6 2 2 9" xfId="856"/>
    <cellStyle name="60% - 强调文字颜色 6 2 3" xfId="1795"/>
    <cellStyle name="60% - 强调文字颜色 6 2 4" xfId="1796"/>
    <cellStyle name="60% - 强调文字颜色 6 2 5" xfId="1798"/>
    <cellStyle name="60% - 强调文字颜色 6 2 6" xfId="1799"/>
    <cellStyle name="60% - 强调文字颜色 6 2 7" xfId="1322"/>
    <cellStyle name="60% - 强调文字颜色 6 2 8" xfId="1337"/>
    <cellStyle name="60% - 强调文字颜色 6 2 9" xfId="1342"/>
    <cellStyle name="60% - 强调文字颜色 6 3" xfId="1800"/>
    <cellStyle name="60% - 强调文字颜色 6 3 2" xfId="1801"/>
    <cellStyle name="60% - 强调文字颜色 6 3 2 2" xfId="1802"/>
    <cellStyle name="60% - 强调文字颜色 6 3 3" xfId="1804"/>
    <cellStyle name="60% - 强调文字颜色 6 4" xfId="1805"/>
    <cellStyle name="60% - 强调文字颜色 6 4 2" xfId="1227"/>
    <cellStyle name="60% - 强调文字颜色 6 4 2 2" xfId="1807"/>
    <cellStyle name="60% - 强调文字颜色 6 4 3" xfId="1229"/>
    <cellStyle name="60% - 强调文字颜色 6 5" xfId="1808"/>
    <cellStyle name="60% - 强调文字颜色 6 5 2" xfId="75"/>
    <cellStyle name="60% - 强调文字颜色 6 5 2 2" xfId="1810"/>
    <cellStyle name="60% - 强调文字颜色 6 5 3" xfId="77"/>
    <cellStyle name="60% - 强调文字颜色 6 6" xfId="557"/>
    <cellStyle name="60% - 强调文字颜色 6 6 2" xfId="1811"/>
    <cellStyle name="60% - 强调文字颜色 6 7" xfId="1813"/>
    <cellStyle name="60% - 强调文字颜色 6 8" xfId="1814"/>
    <cellStyle name="60% - 强调文字颜色 6 9" xfId="1815"/>
    <cellStyle name="Accent1" xfId="1816"/>
    <cellStyle name="Accent2" xfId="1817"/>
    <cellStyle name="Accent3" xfId="1819"/>
    <cellStyle name="Accent4" xfId="1392"/>
    <cellStyle name="Accent5" xfId="1820"/>
    <cellStyle name="Accent6" xfId="1821"/>
    <cellStyle name="AutoFormat Options" xfId="1822"/>
    <cellStyle name="Bad" xfId="1823"/>
    <cellStyle name="Calculation" xfId="1824"/>
    <cellStyle name="Check Cell" xfId="1825"/>
    <cellStyle name="Comma_2012_Master_File 050612" xfId="1826"/>
    <cellStyle name="Comma0 - Style1" xfId="923"/>
    <cellStyle name="Curren - Style2" xfId="187"/>
    <cellStyle name="Euro" xfId="1827"/>
    <cellStyle name="Explanatory Text" xfId="1829"/>
    <cellStyle name="Good" xfId="1831"/>
    <cellStyle name="Heading 1" xfId="972"/>
    <cellStyle name="Heading 2" xfId="1832"/>
    <cellStyle name="Heading 3" xfId="1833"/>
    <cellStyle name="Heading 4" xfId="1193"/>
    <cellStyle name="Input" xfId="1834"/>
    <cellStyle name="Linked Cell" xfId="1836"/>
    <cellStyle name="My number" xfId="1837"/>
    <cellStyle name="My percent" xfId="1840"/>
    <cellStyle name="Neutral" xfId="1842"/>
    <cellStyle name="Normal_2012_Master_File 050612" xfId="1843"/>
    <cellStyle name="Normal_Equalized FivePct Wtd KS 001" xfId="3174"/>
    <cellStyle name="Note" xfId="975"/>
    <cellStyle name="Output" xfId="1453"/>
    <cellStyle name="Text Indent B_#8-Identified Opps" xfId="1844"/>
    <cellStyle name="Title" xfId="649"/>
    <cellStyle name="Total" xfId="1846"/>
    <cellStyle name="Warning Text" xfId="1848"/>
    <cellStyle name="강조색1" xfId="194"/>
    <cellStyle name="강조색2" xfId="197"/>
    <cellStyle name="강조색3" xfId="350"/>
    <cellStyle name="강조색4" xfId="355"/>
    <cellStyle name="강조색5" xfId="1849"/>
    <cellStyle name="강조색6" xfId="1850"/>
    <cellStyle name="百分比" xfId="2" builtinId="5"/>
    <cellStyle name="百分比 12" xfId="1851"/>
    <cellStyle name="百分比 12 2" xfId="1853"/>
    <cellStyle name="百分比 2" xfId="1855"/>
    <cellStyle name="百分比 2 10" xfId="461"/>
    <cellStyle name="百分比 2 11" xfId="1551"/>
    <cellStyle name="百分比 2 12" xfId="1553"/>
    <cellStyle name="百分比 2 13" xfId="1555"/>
    <cellStyle name="百分比 2 2" xfId="1857"/>
    <cellStyle name="百分比 2 2 10" xfId="1858"/>
    <cellStyle name="百分比 2 2 11" xfId="1859"/>
    <cellStyle name="百分比 2 2 2" xfId="1860"/>
    <cellStyle name="百分比 2 2 3" xfId="1861"/>
    <cellStyle name="百分比 2 2 4" xfId="1862"/>
    <cellStyle name="百分比 2 2 5" xfId="1863"/>
    <cellStyle name="百分比 2 2 6" xfId="1864"/>
    <cellStyle name="百分比 2 2 7" xfId="1865"/>
    <cellStyle name="百分比 2 2 8" xfId="1866"/>
    <cellStyle name="百分比 2 2 9" xfId="1867"/>
    <cellStyle name="百分比 2 3" xfId="1868"/>
    <cellStyle name="百分比 2 3 10" xfId="1870"/>
    <cellStyle name="百分比 2 3 2" xfId="1871"/>
    <cellStyle name="百分比 2 3 3" xfId="1872"/>
    <cellStyle name="百分比 2 3 4" xfId="1874"/>
    <cellStyle name="百分比 2 3 5" xfId="1877"/>
    <cellStyle name="百分比 2 3 6" xfId="1880"/>
    <cellStyle name="百分比 2 3 7" xfId="1882"/>
    <cellStyle name="百分比 2 3 8" xfId="1885"/>
    <cellStyle name="百分比 2 3 9" xfId="1887"/>
    <cellStyle name="百分比 2 4" xfId="1888"/>
    <cellStyle name="百分比 2 5" xfId="1889"/>
    <cellStyle name="百分比 2 6" xfId="1689"/>
    <cellStyle name="百分比 2 7" xfId="1891"/>
    <cellStyle name="百分比 2 8" xfId="1893"/>
    <cellStyle name="百分比 2 9" xfId="1896"/>
    <cellStyle name="百分比 3" xfId="1898"/>
    <cellStyle name="百分比 4" xfId="1899"/>
    <cellStyle name="百分比 5" xfId="1900"/>
    <cellStyle name="百分比 5 2" xfId="1902"/>
    <cellStyle name="百分比 6" xfId="1903"/>
    <cellStyle name="百分比 6 2" xfId="1904"/>
    <cellStyle name="百分比 7" xfId="21"/>
    <cellStyle name="百分比 8" xfId="1905"/>
    <cellStyle name="百分比 8 2" xfId="1907"/>
    <cellStyle name="百分比 9" xfId="3177"/>
    <cellStyle name="标题 1 1" xfId="1908"/>
    <cellStyle name="标题 1 1 1" xfId="1910"/>
    <cellStyle name="标题 1 1 1 1" xfId="1911"/>
    <cellStyle name="标题 1 1 1 1 2" xfId="1913"/>
    <cellStyle name="标题 1 1 1 1 2 2" xfId="1914"/>
    <cellStyle name="标题 1 1 1 1 2_LIXIN收支预算2014(汇总）第二版" xfId="1915"/>
    <cellStyle name="标题 1 1 1 1 3" xfId="1916"/>
    <cellStyle name="标题 1 1 1 1_LIXIN收支预算2014(汇总）第二版" xfId="1919"/>
    <cellStyle name="标题 1 1 1 2" xfId="1920"/>
    <cellStyle name="标题 1 1 1 2 2" xfId="1922"/>
    <cellStyle name="标题 1 1 1 2_LIXIN收支预算2014(汇总）第二版" xfId="1923"/>
    <cellStyle name="标题 1 1 1 3" xfId="1925"/>
    <cellStyle name="标题 1 1 1_LIXIN收支预算2014(汇总）第二版" xfId="1926"/>
    <cellStyle name="标题 1 1 2" xfId="1928"/>
    <cellStyle name="标题 1 1 2 2" xfId="1929"/>
    <cellStyle name="标题 1 1 2 2 2" xfId="32"/>
    <cellStyle name="标题 1 1 2 2_LIXIN收支预算2014(汇总）第二版" xfId="1931"/>
    <cellStyle name="标题 1 1 2 3" xfId="1933"/>
    <cellStyle name="标题 1 1 2_LIXIN收支预算2014(汇总）第二版" xfId="1503"/>
    <cellStyle name="标题 1 1 3" xfId="1935"/>
    <cellStyle name="标题 1 1 3 2" xfId="1936"/>
    <cellStyle name="标题 1 1 3 2 2" xfId="1937"/>
    <cellStyle name="标题 1 1 3 2_LIXIN收支预算2014(汇总）第二版" xfId="1938"/>
    <cellStyle name="标题 1 1 3 3" xfId="1939"/>
    <cellStyle name="标题 1 1 3_LIXIN收支预算2014(汇总）第二版" xfId="1941"/>
    <cellStyle name="标题 1 1 4" xfId="1943"/>
    <cellStyle name="标题 1 1 4 2" xfId="1944"/>
    <cellStyle name="标题 1 1 4 2 2" xfId="1946"/>
    <cellStyle name="标题 1 1 4 2_LIXIN收支预算2014(汇总）第二版" xfId="1948"/>
    <cellStyle name="标题 1 1 4 3" xfId="1949"/>
    <cellStyle name="标题 1 1 4_LIXIN收支预算2014(汇总）第二版" xfId="73"/>
    <cellStyle name="标题 1 1 5" xfId="1753"/>
    <cellStyle name="标题 1 1 5 2" xfId="1950"/>
    <cellStyle name="标题 1 1 5 2 2" xfId="1951"/>
    <cellStyle name="标题 1 1 5 2_LIXIN收支预算2014(汇总）第二版" xfId="1952"/>
    <cellStyle name="标题 1 1 5 3" xfId="1953"/>
    <cellStyle name="标题 1 1 5_LIXIN收支预算2014(汇总）第二版" xfId="1954"/>
    <cellStyle name="标题 1 1 6" xfId="1956"/>
    <cellStyle name="标题 1 1 6 2" xfId="1957"/>
    <cellStyle name="标题 1 1 6 2 2" xfId="1958"/>
    <cellStyle name="标题 1 1 6 2_LIXIN收支预算2014(汇总）第二版" xfId="1961"/>
    <cellStyle name="标题 1 1 6 3" xfId="1962"/>
    <cellStyle name="标题 1 1 6_LIXIN收支预算2014(汇总）第二版" xfId="1963"/>
    <cellStyle name="标题 1 1 7" xfId="1965"/>
    <cellStyle name="标题 1 1 7 2" xfId="1966"/>
    <cellStyle name="标题 1 1 7_LIXIN收支预算2014(汇总）第二版" xfId="1968"/>
    <cellStyle name="标题 1 1 8" xfId="1970"/>
    <cellStyle name="标题 1 1_LIXIN收支预算2014(汇总）第二版" xfId="1971"/>
    <cellStyle name="标题 1 10" xfId="1973"/>
    <cellStyle name="标题 1 11" xfId="1974"/>
    <cellStyle name="标题 1 12" xfId="1976"/>
    <cellStyle name="标题 1 13" xfId="1977"/>
    <cellStyle name="标题 1 14" xfId="1978"/>
    <cellStyle name="标题 1 15" xfId="1979"/>
    <cellStyle name="标题 1 16" xfId="1980"/>
    <cellStyle name="标题 1 17" xfId="1981"/>
    <cellStyle name="标题 1 2" xfId="1982"/>
    <cellStyle name="标题 1 2 10" xfId="1983"/>
    <cellStyle name="标题 1 2 11" xfId="1984"/>
    <cellStyle name="标题 1 2 12" xfId="1985"/>
    <cellStyle name="标题 1 2 2" xfId="1986"/>
    <cellStyle name="标题 1 2 2 10" xfId="1090"/>
    <cellStyle name="标题 1 2 2 11" xfId="1987"/>
    <cellStyle name="标题 1 2 2 2" xfId="1988"/>
    <cellStyle name="标题 1 2 2 3" xfId="1989"/>
    <cellStyle name="标题 1 2 2 4" xfId="44"/>
    <cellStyle name="标题 1 2 2 5" xfId="1990"/>
    <cellStyle name="标题 1 2 2 6" xfId="1991"/>
    <cellStyle name="标题 1 2 2 7" xfId="1992"/>
    <cellStyle name="标题 1 2 2 8" xfId="1993"/>
    <cellStyle name="标题 1 2 2 9" xfId="1994"/>
    <cellStyle name="标题 1 2 2_LIXIN收支预算2014(汇总）第二版" xfId="1996"/>
    <cellStyle name="标题 1 2 3" xfId="1997"/>
    <cellStyle name="标题 1 2 4" xfId="1998"/>
    <cellStyle name="标题 1 2 5" xfId="1999"/>
    <cellStyle name="标题 1 2 6" xfId="2000"/>
    <cellStyle name="标题 1 2 7" xfId="2001"/>
    <cellStyle name="标题 1 2 8" xfId="175"/>
    <cellStyle name="标题 1 2 9" xfId="2002"/>
    <cellStyle name="标题 1 2_LIXIN收支预算2014(汇总）第二版" xfId="2003"/>
    <cellStyle name="标题 1 3" xfId="1094"/>
    <cellStyle name="标题 1 3 2" xfId="2004"/>
    <cellStyle name="标题 1 3 2 2" xfId="2006"/>
    <cellStyle name="标题 1 3 2_LIXIN收支预算2014(汇总）第二版" xfId="2007"/>
    <cellStyle name="标题 1 3 3" xfId="2008"/>
    <cellStyle name="标题 1 3_LIXIN收支预算2014(汇总）第二版" xfId="2009"/>
    <cellStyle name="标题 1 4" xfId="2010"/>
    <cellStyle name="标题 1 4 2" xfId="2011"/>
    <cellStyle name="标题 1 4 2 2" xfId="1042"/>
    <cellStyle name="标题 1 4 2_LIXIN收支预算2014(汇总）第二版" xfId="2012"/>
    <cellStyle name="标题 1 4 3" xfId="1139"/>
    <cellStyle name="标题 1 4_LIXIN收支预算2014(汇总）第二版" xfId="2013"/>
    <cellStyle name="标题 1 5" xfId="2015"/>
    <cellStyle name="标题 1 5 2" xfId="35"/>
    <cellStyle name="标题 1 5 2 2" xfId="2017"/>
    <cellStyle name="标题 1 5 2_LIXIN收支预算2014(汇总）第二版" xfId="2018"/>
    <cellStyle name="标题 1 5 3" xfId="2020"/>
    <cellStyle name="标题 1 5_LIXIN收支预算2014(汇总）第二版" xfId="2022"/>
    <cellStyle name="标题 1 6" xfId="2024"/>
    <cellStyle name="标题 1 6 2" xfId="2026"/>
    <cellStyle name="标题 1 6 2 2" xfId="2027"/>
    <cellStyle name="标题 1 6 2_LIXIN收支预算2014(汇总）第二版" xfId="569"/>
    <cellStyle name="标题 1 6 3" xfId="2029"/>
    <cellStyle name="标题 1 6_LIXIN收支预算2014(汇总）第二版" xfId="2030"/>
    <cellStyle name="标题 1 7" xfId="2032"/>
    <cellStyle name="标题 1 8" xfId="403"/>
    <cellStyle name="标题 1 9" xfId="152"/>
    <cellStyle name="标题 10" xfId="2033"/>
    <cellStyle name="标题 11" xfId="2034"/>
    <cellStyle name="标题 12" xfId="1076"/>
    <cellStyle name="标题 13" xfId="419"/>
    <cellStyle name="标题 14" xfId="2035"/>
    <cellStyle name="标题 15" xfId="2038"/>
    <cellStyle name="标题 16" xfId="1418"/>
    <cellStyle name="标题 17" xfId="1428"/>
    <cellStyle name="标题 18" xfId="1458"/>
    <cellStyle name="标题 19" xfId="1468"/>
    <cellStyle name="标题 2 1" xfId="2039"/>
    <cellStyle name="标题 2 1 1" xfId="2042"/>
    <cellStyle name="标题 2 1 1 1" xfId="1192"/>
    <cellStyle name="标题 2 1 1 1 2" xfId="2043"/>
    <cellStyle name="标题 2 1 1 1 2 2" xfId="2046"/>
    <cellStyle name="标题 2 1 1 1 2_LIXIN收支预算2014(汇总）第二版" xfId="27"/>
    <cellStyle name="标题 2 1 1 1 3" xfId="2047"/>
    <cellStyle name="标题 2 1 1 1_LIXIN收支预算2014(汇总）第二版" xfId="2048"/>
    <cellStyle name="标题 2 1 1 2" xfId="2049"/>
    <cellStyle name="标题 2 1 1 2 2" xfId="2050"/>
    <cellStyle name="标题 2 1 1 3" xfId="2051"/>
    <cellStyle name="标题 2 1 2" xfId="2052"/>
    <cellStyle name="标题 2 1 2 2" xfId="2053"/>
    <cellStyle name="标题 2 1 2 2 2" xfId="2054"/>
    <cellStyle name="标题 2 1 2 2_LIXIN收支预算2014(汇总）第二版" xfId="438"/>
    <cellStyle name="标题 2 1 2 3" xfId="2055"/>
    <cellStyle name="标题 2 1 2_LIXIN收支预算2014(汇总）第二版" xfId="2056"/>
    <cellStyle name="标题 2 1 3" xfId="2057"/>
    <cellStyle name="标题 2 1 3 2" xfId="374"/>
    <cellStyle name="标题 2 1 3 2 2" xfId="1534"/>
    <cellStyle name="标题 2 1 3 2_LIXIN收支预算2014(汇总）第二版" xfId="2058"/>
    <cellStyle name="标题 2 1 3 3" xfId="2059"/>
    <cellStyle name="标题 2 1 3_LIXIN收支预算2014(汇总）第二版" xfId="1812"/>
    <cellStyle name="标题 2 1 4" xfId="2060"/>
    <cellStyle name="标题 2 1 4 2" xfId="2062"/>
    <cellStyle name="标题 2 1 4 2 2" xfId="655"/>
    <cellStyle name="标题 2 1 4 2_LIXIN收支预算2014(汇总）第二版" xfId="2063"/>
    <cellStyle name="标题 2 1 4 3" xfId="2064"/>
    <cellStyle name="标题 2 1 4_LIXIN收支预算2014(汇总）第二版" xfId="2065"/>
    <cellStyle name="标题 2 1 5" xfId="1760"/>
    <cellStyle name="标题 2 1 5 2" xfId="2066"/>
    <cellStyle name="标题 2 1 5 2 2" xfId="2067"/>
    <cellStyle name="标题 2 1 5 2_LIXIN收支预算2014(汇总）第二版" xfId="2068"/>
    <cellStyle name="标题 2 1 5 3" xfId="2070"/>
    <cellStyle name="标题 2 1 5_LIXIN收支预算2014(汇总）第二版" xfId="2071"/>
    <cellStyle name="标题 2 1 6" xfId="2072"/>
    <cellStyle name="标题 2 1 6 2" xfId="2073"/>
    <cellStyle name="标题 2 1 6 2 2" xfId="2074"/>
    <cellStyle name="标题 2 1 6 2_LIXIN收支预算2014(汇总）第二版" xfId="653"/>
    <cellStyle name="标题 2 1 6 3" xfId="2076"/>
    <cellStyle name="标题 2 1 6_LIXIN收支预算2014(汇总）第二版" xfId="2037"/>
    <cellStyle name="标题 2 1 7" xfId="2077"/>
    <cellStyle name="标题 2 1 7 2" xfId="2078"/>
    <cellStyle name="标题 2 1 8" xfId="2079"/>
    <cellStyle name="标题 2 1_Sales" xfId="417"/>
    <cellStyle name="标题 2 10" xfId="2080"/>
    <cellStyle name="标题 2 11" xfId="2081"/>
    <cellStyle name="标题 2 12" xfId="2082"/>
    <cellStyle name="标题 2 13" xfId="2083"/>
    <cellStyle name="标题 2 14" xfId="2084"/>
    <cellStyle name="标题 2 15" xfId="2085"/>
    <cellStyle name="标题 2 16" xfId="2087"/>
    <cellStyle name="标题 2 17" xfId="1995"/>
    <cellStyle name="标题 2 18" xfId="2088"/>
    <cellStyle name="标题 2 2" xfId="2089"/>
    <cellStyle name="标题 2 2 10" xfId="2090"/>
    <cellStyle name="标题 2 2 11" xfId="2091"/>
    <cellStyle name="标题 2 2 12" xfId="1906"/>
    <cellStyle name="标题 2 2 2" xfId="2092"/>
    <cellStyle name="标题 2 2 2 10" xfId="1186"/>
    <cellStyle name="标题 2 2 2 11" xfId="2094"/>
    <cellStyle name="标题 2 2 2 2" xfId="2095"/>
    <cellStyle name="标题 2 2 2 3" xfId="2096"/>
    <cellStyle name="标题 2 2 2 4" xfId="458"/>
    <cellStyle name="标题 2 2 2 5" xfId="2097"/>
    <cellStyle name="标题 2 2 2 6" xfId="2098"/>
    <cellStyle name="标题 2 2 2 7" xfId="2099"/>
    <cellStyle name="标题 2 2 2 8" xfId="2100"/>
    <cellStyle name="标题 2 2 2 9" xfId="2101"/>
    <cellStyle name="标题 2 2 3" xfId="2102"/>
    <cellStyle name="标题 2 2 4" xfId="2103"/>
    <cellStyle name="标题 2 2 5" xfId="2104"/>
    <cellStyle name="标题 2 2 6" xfId="2106"/>
    <cellStyle name="标题 2 2 7" xfId="2107"/>
    <cellStyle name="标题 2 2 8" xfId="2108"/>
    <cellStyle name="标题 2 2 9" xfId="1000"/>
    <cellStyle name="标题 2 3" xfId="2110"/>
    <cellStyle name="标题 2 3 2" xfId="2111"/>
    <cellStyle name="标题 2 3 2 2" xfId="2112"/>
    <cellStyle name="标题 2 3 3" xfId="2113"/>
    <cellStyle name="标题 2 4" xfId="2114"/>
    <cellStyle name="标题 2 4 2" xfId="2115"/>
    <cellStyle name="标题 2 4 2 2" xfId="1125"/>
    <cellStyle name="标题 2 4 3" xfId="400"/>
    <cellStyle name="标题 2 5" xfId="2116"/>
    <cellStyle name="标题 2 5 2" xfId="2117"/>
    <cellStyle name="标题 2 5 2 2" xfId="2118"/>
    <cellStyle name="标题 2 5 3" xfId="2119"/>
    <cellStyle name="标题 2 6" xfId="2120"/>
    <cellStyle name="标题 2 6 2" xfId="2121"/>
    <cellStyle name="标题 2 6 2 2" xfId="873"/>
    <cellStyle name="标题 2 6 3" xfId="2122"/>
    <cellStyle name="标题 2 7" xfId="2123"/>
    <cellStyle name="标题 2 7 2" xfId="2125"/>
    <cellStyle name="标题 2 8" xfId="2126"/>
    <cellStyle name="标题 2 9" xfId="2127"/>
    <cellStyle name="标题 20" xfId="2036"/>
    <cellStyle name="标题 3 1" xfId="2128"/>
    <cellStyle name="标题 3 1 2" xfId="2129"/>
    <cellStyle name="标题 3 1 2 2" xfId="2130"/>
    <cellStyle name="标题 3 1 3" xfId="2131"/>
    <cellStyle name="标题 3 10" xfId="2132"/>
    <cellStyle name="标题 3 11" xfId="2134"/>
    <cellStyle name="标题 3 12" xfId="2136"/>
    <cellStyle name="标题 3 13" xfId="2137"/>
    <cellStyle name="标题 3 14" xfId="2138"/>
    <cellStyle name="标题 3 15" xfId="2139"/>
    <cellStyle name="标题 3 16" xfId="2140"/>
    <cellStyle name="标题 3 2" xfId="2141"/>
    <cellStyle name="标题 3 2 10" xfId="2142"/>
    <cellStyle name="标题 3 2 11" xfId="2143"/>
    <cellStyle name="标题 3 2 12" xfId="1122"/>
    <cellStyle name="标题 3 2 2" xfId="2145"/>
    <cellStyle name="标题 3 2 2 10" xfId="1278"/>
    <cellStyle name="标题 3 2 2 11" xfId="2146"/>
    <cellStyle name="标题 3 2 2 2" xfId="2149"/>
    <cellStyle name="标题 3 2 2 3" xfId="2152"/>
    <cellStyle name="标题 3 2 2 4" xfId="2154"/>
    <cellStyle name="标题 3 2 2 5" xfId="1698"/>
    <cellStyle name="标题 3 2 2 6" xfId="1700"/>
    <cellStyle name="标题 3 2 2 7" xfId="2156"/>
    <cellStyle name="标题 3 2 2 8" xfId="2158"/>
    <cellStyle name="标题 3 2 2 9" xfId="2160"/>
    <cellStyle name="标题 3 2 3" xfId="2162"/>
    <cellStyle name="标题 3 2 4" xfId="2045"/>
    <cellStyle name="标题 3 2 5" xfId="2164"/>
    <cellStyle name="标题 3 2 6" xfId="2167"/>
    <cellStyle name="标题 3 2 7" xfId="2168"/>
    <cellStyle name="标题 3 2 8" xfId="2171"/>
    <cellStyle name="标题 3 2 9" xfId="2174"/>
    <cellStyle name="标题 3 3" xfId="2175"/>
    <cellStyle name="标题 3 3 2" xfId="2176"/>
    <cellStyle name="标题 3 3 2 2" xfId="293"/>
    <cellStyle name="标题 3 3 3" xfId="2177"/>
    <cellStyle name="标题 3 4" xfId="1185"/>
    <cellStyle name="标题 3 4 2" xfId="281"/>
    <cellStyle name="标题 3 4 2 2" xfId="645"/>
    <cellStyle name="标题 3 4 3" xfId="1677"/>
    <cellStyle name="标题 3 5" xfId="2093"/>
    <cellStyle name="标题 3 5 2" xfId="108"/>
    <cellStyle name="标题 3 5 2 2" xfId="2178"/>
    <cellStyle name="标题 3 5 3" xfId="1113"/>
    <cellStyle name="标题 3 6" xfId="2179"/>
    <cellStyle name="标题 3 6 2" xfId="466"/>
    <cellStyle name="标题 3 6_LIXIN收支预算2014(汇总）第二版" xfId="2180"/>
    <cellStyle name="标题 3 7" xfId="2181"/>
    <cellStyle name="标题 3 8" xfId="2182"/>
    <cellStyle name="标题 3 9" xfId="2183"/>
    <cellStyle name="标题 4 1" xfId="2170"/>
    <cellStyle name="标题 4 1 2" xfId="1876"/>
    <cellStyle name="标题 4 1 2 2" xfId="2185"/>
    <cellStyle name="标题 4 1 3" xfId="1879"/>
    <cellStyle name="标题 4 10" xfId="2187"/>
    <cellStyle name="标题 4 11" xfId="2191"/>
    <cellStyle name="标题 4 12" xfId="2193"/>
    <cellStyle name="标题 4 13" xfId="2195"/>
    <cellStyle name="标题 4 14" xfId="2197"/>
    <cellStyle name="标题 4 15" xfId="2199"/>
    <cellStyle name="标题 4 16" xfId="2200"/>
    <cellStyle name="标题 4 2" xfId="2173"/>
    <cellStyle name="标题 4 2 10" xfId="2201"/>
    <cellStyle name="标题 4 2 11" xfId="2202"/>
    <cellStyle name="标题 4 2 12" xfId="2203"/>
    <cellStyle name="标题 4 2 2" xfId="2205"/>
    <cellStyle name="标题 4 2 2 10" xfId="1399"/>
    <cellStyle name="标题 4 2 2 11" xfId="2207"/>
    <cellStyle name="标题 4 2 2 2" xfId="2208"/>
    <cellStyle name="标题 4 2 2 3" xfId="1960"/>
    <cellStyle name="标题 4 2 2 4" xfId="2210"/>
    <cellStyle name="标题 4 2 2 5" xfId="2213"/>
    <cellStyle name="标题 4 2 2 6" xfId="2214"/>
    <cellStyle name="标题 4 2 2 7" xfId="2215"/>
    <cellStyle name="标题 4 2 2 8" xfId="2216"/>
    <cellStyle name="标题 4 2 2 9" xfId="2217"/>
    <cellStyle name="标题 4 2 3" xfId="2218"/>
    <cellStyle name="标题 4 2 4" xfId="2219"/>
    <cellStyle name="标题 4 2 5" xfId="2220"/>
    <cellStyle name="标题 4 2 6" xfId="2221"/>
    <cellStyle name="标题 4 2 7" xfId="838"/>
    <cellStyle name="标题 4 2 8" xfId="2222"/>
    <cellStyle name="标题 4 2 9" xfId="1921"/>
    <cellStyle name="标题 4 3" xfId="2224"/>
    <cellStyle name="标题 4 3 2" xfId="2225"/>
    <cellStyle name="标题 4 3 2 2" xfId="817"/>
    <cellStyle name="标题 4 3 3" xfId="2226"/>
    <cellStyle name="标题 4 4" xfId="2228"/>
    <cellStyle name="标题 4 4 2" xfId="1423"/>
    <cellStyle name="标题 4 4 2 2" xfId="1328"/>
    <cellStyle name="标题 4 4 3" xfId="2229"/>
    <cellStyle name="标题 4 5" xfId="2231"/>
    <cellStyle name="标题 4 5 2" xfId="2232"/>
    <cellStyle name="标题 4 5 2 2" xfId="1828"/>
    <cellStyle name="标题 4 5 3" xfId="2233"/>
    <cellStyle name="标题 4 6" xfId="2235"/>
    <cellStyle name="标题 4 6 2" xfId="2237"/>
    <cellStyle name="标题 4 7" xfId="2238"/>
    <cellStyle name="标题 4 8" xfId="2239"/>
    <cellStyle name="标题 4 9" xfId="2241"/>
    <cellStyle name="标题 5" xfId="2242"/>
    <cellStyle name="标题 5 10" xfId="733"/>
    <cellStyle name="标题 5 11" xfId="752"/>
    <cellStyle name="标题 5 12" xfId="755"/>
    <cellStyle name="标题 5 2" xfId="2243"/>
    <cellStyle name="标题 5 2 10" xfId="2245"/>
    <cellStyle name="标题 5 2 11" xfId="1770"/>
    <cellStyle name="标题 5 2 2" xfId="2246"/>
    <cellStyle name="标题 5 2 3" xfId="2247"/>
    <cellStyle name="标题 5 2 4" xfId="2248"/>
    <cellStyle name="标题 5 2 5" xfId="2249"/>
    <cellStyle name="标题 5 2 6" xfId="2250"/>
    <cellStyle name="标题 5 2 7" xfId="2251"/>
    <cellStyle name="标题 5 2 8" xfId="90"/>
    <cellStyle name="标题 5 2 9" xfId="31"/>
    <cellStyle name="标题 5 3" xfId="2252"/>
    <cellStyle name="标题 5 4" xfId="2253"/>
    <cellStyle name="标题 5 5" xfId="2254"/>
    <cellStyle name="标题 5 6" xfId="2255"/>
    <cellStyle name="标题 5 7" xfId="2256"/>
    <cellStyle name="标题 5 8" xfId="2257"/>
    <cellStyle name="标题 5 9" xfId="2258"/>
    <cellStyle name="标题 6" xfId="2259"/>
    <cellStyle name="标题 6 2" xfId="2260"/>
    <cellStyle name="标题 6 2 2" xfId="2261"/>
    <cellStyle name="标题 6 3" xfId="2262"/>
    <cellStyle name="标题 7" xfId="2263"/>
    <cellStyle name="标题 7 2" xfId="2264"/>
    <cellStyle name="标题 7 2 2" xfId="2265"/>
    <cellStyle name="标题 7 3" xfId="2266"/>
    <cellStyle name="标题 8" xfId="2268"/>
    <cellStyle name="标题 8 2" xfId="2271"/>
    <cellStyle name="标题 8 2 2" xfId="2274"/>
    <cellStyle name="标题 8 3" xfId="2278"/>
    <cellStyle name="标题 9" xfId="2279"/>
    <cellStyle name="标题 9 2" xfId="2280"/>
    <cellStyle name="标题 9 2 2" xfId="2281"/>
    <cellStyle name="标题 9 3" xfId="2282"/>
    <cellStyle name="경고문" xfId="2283"/>
    <cellStyle name="계산" xfId="2061"/>
    <cellStyle name="差 1" xfId="2285"/>
    <cellStyle name="差 1 2" xfId="2287"/>
    <cellStyle name="差 1 2 2" xfId="2289"/>
    <cellStyle name="差 1 3" xfId="2291"/>
    <cellStyle name="差 10" xfId="2292"/>
    <cellStyle name="差 11" xfId="2293"/>
    <cellStyle name="差 12" xfId="2294"/>
    <cellStyle name="差 13" xfId="2295"/>
    <cellStyle name="差 14" xfId="2296"/>
    <cellStyle name="差 15" xfId="2297"/>
    <cellStyle name="差 16" xfId="1493"/>
    <cellStyle name="差 2" xfId="2299"/>
    <cellStyle name="差 2 10" xfId="2300"/>
    <cellStyle name="差 2 11" xfId="2301"/>
    <cellStyle name="差 2 12" xfId="997"/>
    <cellStyle name="差 2 2" xfId="2303"/>
    <cellStyle name="差 2 2 10" xfId="959"/>
    <cellStyle name="差 2 2 11" xfId="978"/>
    <cellStyle name="差 2 2 2" xfId="2306"/>
    <cellStyle name="差 2 2 3" xfId="2307"/>
    <cellStyle name="差 2 2 4" xfId="2309"/>
    <cellStyle name="差 2 2 5" xfId="2311"/>
    <cellStyle name="差 2 2 6" xfId="2312"/>
    <cellStyle name="差 2 2 7" xfId="47"/>
    <cellStyle name="差 2 2 8" xfId="2313"/>
    <cellStyle name="差 2 2 9" xfId="819"/>
    <cellStyle name="差 2 3" xfId="2315"/>
    <cellStyle name="差 2 4" xfId="2316"/>
    <cellStyle name="差 2 5" xfId="2317"/>
    <cellStyle name="差 2 6" xfId="2318"/>
    <cellStyle name="差 2 7" xfId="2319"/>
    <cellStyle name="差 2 8" xfId="2320"/>
    <cellStyle name="差 2 9" xfId="2321"/>
    <cellStyle name="差 3" xfId="2323"/>
    <cellStyle name="差 3 2" xfId="2325"/>
    <cellStyle name="差 3 2 2" xfId="2326"/>
    <cellStyle name="差 3 3" xfId="2328"/>
    <cellStyle name="差 4" xfId="2330"/>
    <cellStyle name="差 4 2" xfId="2331"/>
    <cellStyle name="差 4 2 2" xfId="2332"/>
    <cellStyle name="差 4 3" xfId="2333"/>
    <cellStyle name="差 5" xfId="1625"/>
    <cellStyle name="差 5 2" xfId="1627"/>
    <cellStyle name="差 5 2 2" xfId="2075"/>
    <cellStyle name="差 5 3" xfId="2334"/>
    <cellStyle name="差 6" xfId="1630"/>
    <cellStyle name="差 6 2" xfId="2335"/>
    <cellStyle name="差 7" xfId="1593"/>
    <cellStyle name="差 8" xfId="1595"/>
    <cellStyle name="差 9" xfId="1597"/>
    <cellStyle name="差_LIXIN收支预算2014(汇总）第二版" xfId="991"/>
    <cellStyle name="差_Sales" xfId="2336"/>
    <cellStyle name="差_Sales 2" xfId="2337"/>
    <cellStyle name="差_Sales_1" xfId="2339"/>
    <cellStyle name="差_Sales_1 2" xfId="702"/>
    <cellStyle name="差_Sheet1" xfId="2340"/>
    <cellStyle name="差_Sheet1 2" xfId="2341"/>
    <cellStyle name="差_Sheet1_Sheet2" xfId="1662"/>
    <cellStyle name="差_Sheet1_Sheet2 2" xfId="1664"/>
    <cellStyle name="差_Sheet2" xfId="2342"/>
    <cellStyle name="差_Sheet2 2" xfId="2344"/>
    <cellStyle name="差_提成计算" xfId="2345"/>
    <cellStyle name="差_提成计算 2" xfId="2346"/>
    <cellStyle name="差_万科项目经营开发计划模板" xfId="771"/>
    <cellStyle name="差_万科项目经营开发计划模板 2" xfId="689"/>
    <cellStyle name="差_现金流量表" xfId="2347"/>
    <cellStyle name="差_销售员未逾期奖励明细" xfId="2348"/>
    <cellStyle name="差_销售员未逾期奖励明细 2" xfId="2349"/>
    <cellStyle name="差_销售主任(小组)未逾期奖金" xfId="2350"/>
    <cellStyle name="差_销售主任(小组)未逾期奖金 2" xfId="2351"/>
    <cellStyle name="差_销售主任(小组)未逾期奖金_1" xfId="1756"/>
    <cellStyle name="差_销售主任(小组)未逾期奖金_1 2" xfId="1758"/>
    <cellStyle name="差_信贷2011.07" xfId="2352"/>
    <cellStyle name="差_信贷2011.07 2" xfId="1845"/>
    <cellStyle name="差_业务" xfId="1502"/>
    <cellStyle name="差_业务 2" xfId="1507"/>
    <cellStyle name="差_业务 2 2" xfId="984"/>
    <cellStyle name="差_业务 2_提成计算" xfId="1884"/>
    <cellStyle name="差_业务 2_提成计算 2" xfId="2353"/>
    <cellStyle name="差_业务 2_销售员未逾期奖励" xfId="2354"/>
    <cellStyle name="差_业务 2_销售员未逾期奖励 2" xfId="1847"/>
    <cellStyle name="差_业务 2_销售员未逾期奖励明细" xfId="1972"/>
    <cellStyle name="差_业务 2_销售员未逾期奖励明细 2" xfId="801"/>
    <cellStyle name="差_业务 2_销售主任(小组)未逾期奖金" xfId="2355"/>
    <cellStyle name="差_业务 2_销售主任(小组)未逾期奖金 2" xfId="2356"/>
    <cellStyle name="差_业务 2_业务部门" xfId="2305"/>
    <cellStyle name="差_业务 2_业务部门 2" xfId="2358"/>
    <cellStyle name="差_业务 3" xfId="920"/>
    <cellStyle name="差_业务部门" xfId="2360"/>
    <cellStyle name="差_业务部门 2" xfId="2361"/>
    <cellStyle name="常规" xfId="0" builtinId="0"/>
    <cellStyle name="常规 10" xfId="1830"/>
    <cellStyle name="常规 10 2" xfId="2362"/>
    <cellStyle name="常规 10 2 2" xfId="2363"/>
    <cellStyle name="常规 10 3" xfId="2364"/>
    <cellStyle name="常规 11" xfId="2366"/>
    <cellStyle name="常规 11 2" xfId="2368"/>
    <cellStyle name="常规 11 2 2" xfId="2369"/>
    <cellStyle name="常规 11 3" xfId="2370"/>
    <cellStyle name="常规 12" xfId="2372"/>
    <cellStyle name="常规 12 2" xfId="2374"/>
    <cellStyle name="常规 12 2 2" xfId="2376"/>
    <cellStyle name="常规 12 3" xfId="2377"/>
    <cellStyle name="常规 13" xfId="2379"/>
    <cellStyle name="常规 13 2" xfId="2308"/>
    <cellStyle name="常规 13 2 2" xfId="917"/>
    <cellStyle name="常规 13 3" xfId="2310"/>
    <cellStyle name="常规 14" xfId="2380"/>
    <cellStyle name="常规 14 2" xfId="2381"/>
    <cellStyle name="常规 14 2 2" xfId="260"/>
    <cellStyle name="常规 14 3" xfId="2383"/>
    <cellStyle name="常规 15" xfId="1685"/>
    <cellStyle name="常规 15 10" xfId="2385"/>
    <cellStyle name="常规 15 11" xfId="490"/>
    <cellStyle name="常规 15 12" xfId="2386"/>
    <cellStyle name="常规 15 2" xfId="1688"/>
    <cellStyle name="常规 15 2 2" xfId="2387"/>
    <cellStyle name="常规 15 3" xfId="1890"/>
    <cellStyle name="常规 15 4" xfId="1892"/>
    <cellStyle name="常规 15 5" xfId="1895"/>
    <cellStyle name="常规 15 6" xfId="2390"/>
    <cellStyle name="常规 15 7" xfId="847"/>
    <cellStyle name="常规 15 8" xfId="851"/>
    <cellStyle name="常规 15 9" xfId="720"/>
    <cellStyle name="常规 16" xfId="1693"/>
    <cellStyle name="常规 16 2" xfId="2392"/>
    <cellStyle name="常规 16 2 2" xfId="2267"/>
    <cellStyle name="常规 16 3" xfId="2393"/>
    <cellStyle name="常规 17" xfId="2397"/>
    <cellStyle name="常规 17 2" xfId="2399"/>
    <cellStyle name="常规 17 2 2" xfId="2086"/>
    <cellStyle name="常规 17 3" xfId="2400"/>
    <cellStyle name="常规 18" xfId="2404"/>
    <cellStyle name="常规 18 2" xfId="2406"/>
    <cellStyle name="常规 18 2 2" xfId="2407"/>
    <cellStyle name="常规 18 3" xfId="2408"/>
    <cellStyle name="常规 19" xfId="2412"/>
    <cellStyle name="常规 19 2" xfId="2414"/>
    <cellStyle name="常规 19 2 2" xfId="2418"/>
    <cellStyle name="常规 19 3" xfId="593"/>
    <cellStyle name="常规 2" xfId="2420"/>
    <cellStyle name="常规 2 10" xfId="2422"/>
    <cellStyle name="常规 2 11" xfId="1021"/>
    <cellStyle name="常规 2 12" xfId="2424"/>
    <cellStyle name="常规 2 13" xfId="2427"/>
    <cellStyle name="常规 2 2" xfId="471"/>
    <cellStyle name="常规 2 2 2" xfId="2428"/>
    <cellStyle name="常规 2 2 3" xfId="2430"/>
    <cellStyle name="常规 2 3" xfId="121"/>
    <cellStyle name="常规 2 3 10" xfId="2432"/>
    <cellStyle name="常规 2 3 11" xfId="2433"/>
    <cellStyle name="常规 2 3 2" xfId="2434"/>
    <cellStyle name="常规 2 3 3" xfId="2435"/>
    <cellStyle name="常规 2 3 4" xfId="2436"/>
    <cellStyle name="常规 2 3 5" xfId="2437"/>
    <cellStyle name="常规 2 3 6" xfId="1901"/>
    <cellStyle name="常规 2 3 7" xfId="2438"/>
    <cellStyle name="常规 2 3 8" xfId="2439"/>
    <cellStyle name="常规 2 3 9" xfId="2440"/>
    <cellStyle name="常规 2 4" xfId="475"/>
    <cellStyle name="常规 2 5" xfId="2441"/>
    <cellStyle name="常规 2 6" xfId="2442"/>
    <cellStyle name="常规 2 7" xfId="2270"/>
    <cellStyle name="常规 2 8" xfId="2277"/>
    <cellStyle name="常规 2 9" xfId="2444"/>
    <cellStyle name="常规 2_LIXIN收支预算2014(汇总）第二版" xfId="2445"/>
    <cellStyle name="常规 20" xfId="1684"/>
    <cellStyle name="常规 20 2" xfId="1687"/>
    <cellStyle name="常规 21" xfId="1692"/>
    <cellStyle name="常规 21 2" xfId="2391"/>
    <cellStyle name="常规 22" xfId="2396"/>
    <cellStyle name="常规 23" xfId="2403"/>
    <cellStyle name="常规 24" xfId="2411"/>
    <cellStyle name="常规 25" xfId="1147"/>
    <cellStyle name="常规 25 2" xfId="1150"/>
    <cellStyle name="常规 26" xfId="1154"/>
    <cellStyle name="常规 27" xfId="1158"/>
    <cellStyle name="常规 27 2" xfId="1161"/>
    <cellStyle name="常规 28" xfId="1165"/>
    <cellStyle name="常规 28 2" xfId="2447"/>
    <cellStyle name="常规 29" xfId="2449"/>
    <cellStyle name="常规 29 2" xfId="2451"/>
    <cellStyle name="常规 3" xfId="1"/>
    <cellStyle name="常规 3 2" xfId="2458"/>
    <cellStyle name="常规 3 2 2" xfId="2459"/>
    <cellStyle name="常规 3 3" xfId="2460"/>
    <cellStyle name="常规 3 4" xfId="2461"/>
    <cellStyle name="常规 3 5" xfId="2456"/>
    <cellStyle name="常规 30" xfId="1146"/>
    <cellStyle name="常规 30 2" xfId="1149"/>
    <cellStyle name="常规 31" xfId="1153"/>
    <cellStyle name="常规 31 2" xfId="13"/>
    <cellStyle name="常规 32" xfId="1157"/>
    <cellStyle name="常规 32 2" xfId="1160"/>
    <cellStyle name="常规 33" xfId="1164"/>
    <cellStyle name="常规 33 2" xfId="2446"/>
    <cellStyle name="常规 34" xfId="2448"/>
    <cellStyle name="常规 34 2" xfId="2450"/>
    <cellStyle name="常规 35" xfId="516"/>
    <cellStyle name="常规 35 2" xfId="518"/>
    <cellStyle name="常规 36" xfId="4"/>
    <cellStyle name="常规 37" xfId="3176"/>
    <cellStyle name="常规 4" xfId="2465"/>
    <cellStyle name="常规 4 10" xfId="791"/>
    <cellStyle name="常规 4 11" xfId="2466"/>
    <cellStyle name="常规 4 12" xfId="2375"/>
    <cellStyle name="常规 4 2" xfId="2467"/>
    <cellStyle name="常规 4 2 10" xfId="2468"/>
    <cellStyle name="常规 4 2 11" xfId="2469"/>
    <cellStyle name="常规 4 2 2" xfId="2471"/>
    <cellStyle name="常规 4 2 3" xfId="2474"/>
    <cellStyle name="常规 4 2 4" xfId="2476"/>
    <cellStyle name="常规 4 2 5" xfId="2478"/>
    <cellStyle name="常规 4 2 6" xfId="2480"/>
    <cellStyle name="常规 4 2 7" xfId="2482"/>
    <cellStyle name="常规 4 2 8" xfId="2483"/>
    <cellStyle name="常规 4 2 9" xfId="2484"/>
    <cellStyle name="常规 4 3" xfId="2485"/>
    <cellStyle name="常规 4 4" xfId="2470"/>
    <cellStyle name="常规 4 5" xfId="2473"/>
    <cellStyle name="常规 4 6" xfId="2475"/>
    <cellStyle name="常规 4 7" xfId="2477"/>
    <cellStyle name="常规 4 8" xfId="2479"/>
    <cellStyle name="常规 4 9" xfId="2481"/>
    <cellStyle name="常规 5" xfId="2488"/>
    <cellStyle name="常规 5 10" xfId="2489"/>
    <cellStyle name="常规 5 11" xfId="2490"/>
    <cellStyle name="常规 5 12" xfId="783"/>
    <cellStyle name="常规 5 13" xfId="2492"/>
    <cellStyle name="常规 5 2" xfId="2493"/>
    <cellStyle name="常规 5 2 2" xfId="2496"/>
    <cellStyle name="常规 5 3" xfId="2498"/>
    <cellStyle name="常规 5 4" xfId="2500"/>
    <cellStyle name="常规 5 4 2" xfId="2501"/>
    <cellStyle name="常规 5 5" xfId="2504"/>
    <cellStyle name="常规 5 6" xfId="1436"/>
    <cellStyle name="常规 5 7" xfId="1438"/>
    <cellStyle name="常规 5 8" xfId="1440"/>
    <cellStyle name="常规 5 9" xfId="1442"/>
    <cellStyle name="常规 6" xfId="2507"/>
    <cellStyle name="常规 6 10" xfId="2508"/>
    <cellStyle name="常规 6 11" xfId="2509"/>
    <cellStyle name="常规 6 12" xfId="2510"/>
    <cellStyle name="常规 6 13" xfId="2511"/>
    <cellStyle name="常规 6 2" xfId="2512"/>
    <cellStyle name="常规 6 2 2" xfId="2513"/>
    <cellStyle name="常规 6 3" xfId="2514"/>
    <cellStyle name="常规 6 4" xfId="2515"/>
    <cellStyle name="常规 6 5" xfId="29"/>
    <cellStyle name="常规 6 6" xfId="1450"/>
    <cellStyle name="常规 6 7" xfId="2516"/>
    <cellStyle name="常规 6 8" xfId="2517"/>
    <cellStyle name="常规 6 9" xfId="2518"/>
    <cellStyle name="常规 7" xfId="2521"/>
    <cellStyle name="常规 7 2" xfId="2522"/>
    <cellStyle name="常规 7 2 2" xfId="2523"/>
    <cellStyle name="常规 7 3" xfId="2524"/>
    <cellStyle name="常规 7 4" xfId="2525"/>
    <cellStyle name="常规 8" xfId="2529"/>
    <cellStyle name="常规 8 2" xfId="2532"/>
    <cellStyle name="常规 8 2 2" xfId="2533"/>
    <cellStyle name="常规 8 3" xfId="2535"/>
    <cellStyle name="常规 9" xfId="2538"/>
    <cellStyle name="常规 9 2" xfId="958"/>
    <cellStyle name="常规 9 2 2" xfId="962"/>
    <cellStyle name="常规 9 3" xfId="977"/>
    <cellStyle name="超連結_LIXIN收支预算2014(汇总）第二版" xfId="2539"/>
    <cellStyle name="超链接" xfId="3179" builtinId="8"/>
    <cellStyle name="나쁨" xfId="2540"/>
    <cellStyle name="好 1" xfId="2541"/>
    <cellStyle name="好 1 2" xfId="1196"/>
    <cellStyle name="好 1 2 2" xfId="1198"/>
    <cellStyle name="好 1 3" xfId="1210"/>
    <cellStyle name="好 10" xfId="2419"/>
    <cellStyle name="好 11" xfId="2455"/>
    <cellStyle name="好 12" xfId="2464"/>
    <cellStyle name="好 13" xfId="2487"/>
    <cellStyle name="好 14" xfId="2506"/>
    <cellStyle name="好 15" xfId="2520"/>
    <cellStyle name="好 16" xfId="2528"/>
    <cellStyle name="好 2" xfId="2542"/>
    <cellStyle name="好 2 10" xfId="2543"/>
    <cellStyle name="好 2 11" xfId="2544"/>
    <cellStyle name="好 2 12" xfId="2545"/>
    <cellStyle name="好 2 2" xfId="1294"/>
    <cellStyle name="好 2 2 10" xfId="2546"/>
    <cellStyle name="好 2 2 11" xfId="2547"/>
    <cellStyle name="好 2 2 2" xfId="1296"/>
    <cellStyle name="好 2 2 3" xfId="1299"/>
    <cellStyle name="好 2 2 4" xfId="1304"/>
    <cellStyle name="好 2 2 5" xfId="1309"/>
    <cellStyle name="好 2 2 6" xfId="2548"/>
    <cellStyle name="好 2 2 7" xfId="469"/>
    <cellStyle name="好 2 2 8" xfId="118"/>
    <cellStyle name="好 2 2 9" xfId="473"/>
    <cellStyle name="好 2 3" xfId="1316"/>
    <cellStyle name="好 2 4" xfId="1351"/>
    <cellStyle name="好 2 5" xfId="1365"/>
    <cellStyle name="好 2 6" xfId="1384"/>
    <cellStyle name="好 2 7" xfId="1402"/>
    <cellStyle name="好 2 8" xfId="1408"/>
    <cellStyle name="好 2 9" xfId="1413"/>
    <cellStyle name="好 3" xfId="2549"/>
    <cellStyle name="好 3 2" xfId="1417"/>
    <cellStyle name="好 3 2 2" xfId="9"/>
    <cellStyle name="好 3 3" xfId="1427"/>
    <cellStyle name="好 4" xfId="2550"/>
    <cellStyle name="好 4 2" xfId="2371"/>
    <cellStyle name="好 4 2 2" xfId="2373"/>
    <cellStyle name="好 4 3" xfId="2378"/>
    <cellStyle name="好 5" xfId="2144"/>
    <cellStyle name="好 5 2" xfId="2148"/>
    <cellStyle name="好 5 2 2" xfId="2551"/>
    <cellStyle name="好 5 3" xfId="2151"/>
    <cellStyle name="好 6" xfId="2161"/>
    <cellStyle name="好 6 2" xfId="2552"/>
    <cellStyle name="好 7" xfId="2044"/>
    <cellStyle name="好 8" xfId="2163"/>
    <cellStyle name="好 9" xfId="2166"/>
    <cellStyle name="好_2012_Master_File" xfId="2553"/>
    <cellStyle name="好_2012_Master_File 050612" xfId="2554"/>
    <cellStyle name="好_2012_Master_File 050612 2" xfId="2555"/>
    <cellStyle name="好_2012_Master_File 2" xfId="2472"/>
    <cellStyle name="好_LIXIN收支预算2014(汇总）第二版" xfId="2556"/>
    <cellStyle name="好_Sales" xfId="2557"/>
    <cellStyle name="好_Sales 2" xfId="2558"/>
    <cellStyle name="好_Sales_1" xfId="2561"/>
    <cellStyle name="好_Sales_1 2" xfId="2562"/>
    <cellStyle name="好_Sheet1" xfId="2563"/>
    <cellStyle name="好_Sheet1 2" xfId="2564"/>
    <cellStyle name="好_Sheet1_Sheet2" xfId="2566"/>
    <cellStyle name="好_Sheet1_Sheet2 2" xfId="2568"/>
    <cellStyle name="好_Sheet2" xfId="2569"/>
    <cellStyle name="好_Sheet2 2" xfId="2570"/>
    <cellStyle name="好_提成计算" xfId="2571"/>
    <cellStyle name="好_提成计算 2" xfId="2573"/>
    <cellStyle name="好_万科项目经营开发计划模板" xfId="1841"/>
    <cellStyle name="好_万科项目经营开发计划模板 2" xfId="2105"/>
    <cellStyle name="好_现金流量表" xfId="2576"/>
    <cellStyle name="好_销售员未逾期奖励明细" xfId="1709"/>
    <cellStyle name="好_销售员未逾期奖励明细 2" xfId="892"/>
    <cellStyle name="好_销售主任(小组)未逾期奖金" xfId="2365"/>
    <cellStyle name="好_销售主任(小组)未逾期奖金 2" xfId="2367"/>
    <cellStyle name="好_销售主任(小组)未逾期奖金_1" xfId="2417"/>
    <cellStyle name="好_销售主任(小组)未逾期奖金_1 2" xfId="1167"/>
    <cellStyle name="好_信贷2011.07" xfId="2577"/>
    <cellStyle name="好_信贷2011.07 2" xfId="1066"/>
    <cellStyle name="好_业务" xfId="652"/>
    <cellStyle name="好_业务 2" xfId="1547"/>
    <cellStyle name="好_业务 2 2" xfId="1246"/>
    <cellStyle name="好_业务 2_提成计算" xfId="2578"/>
    <cellStyle name="好_业务 2_提成计算 2" xfId="2579"/>
    <cellStyle name="好_业务 2_销售员未逾期奖励" xfId="2580"/>
    <cellStyle name="好_业务 2_销售员未逾期奖励 2" xfId="2069"/>
    <cellStyle name="好_业务 2_销售员未逾期奖励明细" xfId="2212"/>
    <cellStyle name="好_业务 2_销售员未逾期奖励明细 2" xfId="2581"/>
    <cellStyle name="好_业务 2_销售主任(小组)未逾期奖金" xfId="2582"/>
    <cellStyle name="好_业务 2_销售主任(小组)未逾期奖金 2" xfId="909"/>
    <cellStyle name="好_业务 2_业务部门" xfId="2583"/>
    <cellStyle name="好_业务 2_业务部门 2" xfId="2491"/>
    <cellStyle name="好_业务 3" xfId="1549"/>
    <cellStyle name="好_业务部门" xfId="2585"/>
    <cellStyle name="好_业务部门 2" xfId="1695"/>
    <cellStyle name="汇总 1" xfId="2586"/>
    <cellStyle name="汇总 1 2" xfId="2587"/>
    <cellStyle name="汇总 1 2 2" xfId="2588"/>
    <cellStyle name="汇总 1 3" xfId="2589"/>
    <cellStyle name="汇总 10" xfId="2592"/>
    <cellStyle name="汇总 11" xfId="2594"/>
    <cellStyle name="汇总 12" xfId="2596"/>
    <cellStyle name="汇总 13" xfId="2416"/>
    <cellStyle name="汇总 14" xfId="2598"/>
    <cellStyle name="汇总 15" xfId="2600"/>
    <cellStyle name="汇总 16" xfId="1719"/>
    <cellStyle name="汇总 2" xfId="2601"/>
    <cellStyle name="汇总 2 10" xfId="1336"/>
    <cellStyle name="汇总 2 11" xfId="1341"/>
    <cellStyle name="汇总 2 12" xfId="1347"/>
    <cellStyle name="汇总 2 2" xfId="2603"/>
    <cellStyle name="汇总 2 2 10" xfId="2604"/>
    <cellStyle name="汇总 2 2 11" xfId="2359"/>
    <cellStyle name="汇总 2 2 2" xfId="2565"/>
    <cellStyle name="汇总 2 2 3" xfId="2606"/>
    <cellStyle name="汇总 2 2 4" xfId="2608"/>
    <cellStyle name="汇总 2 2 5" xfId="2611"/>
    <cellStyle name="汇总 2 2 6" xfId="1372"/>
    <cellStyle name="汇总 2 2 7" xfId="2575"/>
    <cellStyle name="汇总 2 2 8" xfId="2613"/>
    <cellStyle name="汇总 2 2 9" xfId="2615"/>
    <cellStyle name="汇总 2 3" xfId="2617"/>
    <cellStyle name="汇总 2 4" xfId="2619"/>
    <cellStyle name="汇总 2 5" xfId="2620"/>
    <cellStyle name="汇总 2 6" xfId="2621"/>
    <cellStyle name="汇总 2 7" xfId="2622"/>
    <cellStyle name="汇总 2 8" xfId="2623"/>
    <cellStyle name="汇总 2 9" xfId="2624"/>
    <cellStyle name="汇总 3" xfId="2625"/>
    <cellStyle name="汇总 3 2" xfId="2626"/>
    <cellStyle name="汇总 3 2 2" xfId="2627"/>
    <cellStyle name="汇总 3 3" xfId="2628"/>
    <cellStyle name="汇总 4" xfId="2629"/>
    <cellStyle name="汇总 4 2" xfId="2630"/>
    <cellStyle name="汇总 4 2 2" xfId="2631"/>
    <cellStyle name="汇总 4 3" xfId="2632"/>
    <cellStyle name="汇总 5" xfId="602"/>
    <cellStyle name="汇总 5 2" xfId="2633"/>
    <cellStyle name="汇总 5 2 2" xfId="2634"/>
    <cellStyle name="汇总 5 3" xfId="2635"/>
    <cellStyle name="汇总 6" xfId="2636"/>
    <cellStyle name="汇总 6 2" xfId="2637"/>
    <cellStyle name="汇总 6_LIXIN收支预算2014(汇总）第二版" xfId="1361"/>
    <cellStyle name="汇总 7" xfId="2338"/>
    <cellStyle name="汇总 8" xfId="2567"/>
    <cellStyle name="汇总 9" xfId="2638"/>
    <cellStyle name="计算 1" xfId="2640"/>
    <cellStyle name="计算 1 2" xfId="2641"/>
    <cellStyle name="计算 1 2 2" xfId="1924"/>
    <cellStyle name="计算 1 2_LIXIN收支预算2014(汇总）第二版" xfId="1345"/>
    <cellStyle name="计算 1 3" xfId="2642"/>
    <cellStyle name="计算 1_LIXIN收支预算2014(汇总）第二版" xfId="2643"/>
    <cellStyle name="计算 10" xfId="2644"/>
    <cellStyle name="计算 11" xfId="2645"/>
    <cellStyle name="计算 12" xfId="2646"/>
    <cellStyle name="计算 13" xfId="2648"/>
    <cellStyle name="计算 14" xfId="2495"/>
    <cellStyle name="计算 15" xfId="2649"/>
    <cellStyle name="计算 16" xfId="2650"/>
    <cellStyle name="计算 17" xfId="2651"/>
    <cellStyle name="计算 2" xfId="2653"/>
    <cellStyle name="计算 2 10" xfId="1589"/>
    <cellStyle name="计算 2 11" xfId="1600"/>
    <cellStyle name="计算 2 12" xfId="1603"/>
    <cellStyle name="计算 2 2" xfId="199"/>
    <cellStyle name="计算 2 2 10" xfId="106"/>
    <cellStyle name="计算 2 2 11" xfId="726"/>
    <cellStyle name="计算 2 2 2" xfId="2654"/>
    <cellStyle name="计算 2 2 3" xfId="2655"/>
    <cellStyle name="计算 2 2 4" xfId="2656"/>
    <cellStyle name="计算 2 2 5" xfId="2657"/>
    <cellStyle name="计算 2 2 6" xfId="2658"/>
    <cellStyle name="计算 2 2 7" xfId="2659"/>
    <cellStyle name="计算 2 2 8" xfId="2660"/>
    <cellStyle name="计算 2 2 9" xfId="2661"/>
    <cellStyle name="计算 2 2_LIXIN收支预算2014(汇总）第二版" xfId="1945"/>
    <cellStyle name="计算 2 3" xfId="2662"/>
    <cellStyle name="计算 2 4" xfId="2663"/>
    <cellStyle name="计算 2 5" xfId="2664"/>
    <cellStyle name="计算 2 6" xfId="136"/>
    <cellStyle name="计算 2 7" xfId="2665"/>
    <cellStyle name="计算 2 8" xfId="2666"/>
    <cellStyle name="计算 2 9" xfId="2667"/>
    <cellStyle name="计算 2_LIXIN收支预算2014(汇总）第二版" xfId="626"/>
    <cellStyle name="计算 3" xfId="2669"/>
    <cellStyle name="计算 3 2" xfId="2670"/>
    <cellStyle name="计算 3 2 2" xfId="1835"/>
    <cellStyle name="计算 3 2_LIXIN收支预算2014(汇总）第二版" xfId="2671"/>
    <cellStyle name="计算 3 3" xfId="2672"/>
    <cellStyle name="计算 3_LIXIN收支预算2014(汇总）第二版" xfId="855"/>
    <cellStyle name="计算 4" xfId="2674"/>
    <cellStyle name="计算 4 2" xfId="2675"/>
    <cellStyle name="计算 4 2 2" xfId="2676"/>
    <cellStyle name="计算 4 2_LIXIN收支预算2014(汇总）第二版" xfId="2677"/>
    <cellStyle name="计算 4 3" xfId="2678"/>
    <cellStyle name="计算 4_LIXIN收支预算2014(汇总）第二版" xfId="971"/>
    <cellStyle name="计算 5" xfId="2679"/>
    <cellStyle name="计算 5 2" xfId="2680"/>
    <cellStyle name="计算 5 2 2" xfId="82"/>
    <cellStyle name="计算 5 2_LIXIN收支预算2014(汇总）第二版" xfId="2389"/>
    <cellStyle name="计算 5 3" xfId="2681"/>
    <cellStyle name="计算 5_LIXIN收支预算2014(汇总）第二版" xfId="2682"/>
    <cellStyle name="计算 6" xfId="2684"/>
    <cellStyle name="计算 6 2" xfId="2685"/>
    <cellStyle name="计算 6_LIXIN收支预算2014(汇总）第二版" xfId="2686"/>
    <cellStyle name="计算 7" xfId="2688"/>
    <cellStyle name="计算 8" xfId="2690"/>
    <cellStyle name="计算 9" xfId="970"/>
    <cellStyle name="检查单元格 1" xfId="1208"/>
    <cellStyle name="检查单元格 1 2" xfId="2691"/>
    <cellStyle name="检查单元格 1 2 2" xfId="1654"/>
    <cellStyle name="检查单元格 1 2_LIXIN收支预算2014(汇总）第二版" xfId="2692"/>
    <cellStyle name="检查单元格 1 3" xfId="1940"/>
    <cellStyle name="检查单元格 1_LIXIN收支预算2014(汇总）第二版" xfId="2041"/>
    <cellStyle name="检查单元格 10" xfId="2693"/>
    <cellStyle name="检查单元格 11" xfId="2695"/>
    <cellStyle name="检查单元格 12" xfId="2696"/>
    <cellStyle name="检查单元格 13" xfId="2697"/>
    <cellStyle name="检查单元格 14" xfId="2698"/>
    <cellStyle name="检查单元格 15" xfId="1652"/>
    <cellStyle name="检查单元格 16" xfId="2699"/>
    <cellStyle name="检查单元格 17" xfId="2700"/>
    <cellStyle name="检查单元格 2" xfId="2701"/>
    <cellStyle name="检查单元格 2 10" xfId="2025"/>
    <cellStyle name="检查单元格 2 11" xfId="2028"/>
    <cellStyle name="检查单元格 2 12" xfId="2702"/>
    <cellStyle name="检查单元格 2 2" xfId="2703"/>
    <cellStyle name="检查单元格 2 2 10" xfId="2503"/>
    <cellStyle name="检查单元格 2 2 11" xfId="1435"/>
    <cellStyle name="检查单元格 2 2 2" xfId="1691"/>
    <cellStyle name="检查单元格 2 2 3" xfId="2395"/>
    <cellStyle name="检查单元格 2 2 4" xfId="2402"/>
    <cellStyle name="检查单元格 2 2 5" xfId="2410"/>
    <cellStyle name="检查单元格 2 2 6" xfId="1145"/>
    <cellStyle name="检查单元格 2 2 7" xfId="1152"/>
    <cellStyle name="检查单元格 2 2 8" xfId="1156"/>
    <cellStyle name="检查单元格 2 2 9" xfId="1163"/>
    <cellStyle name="检查单元格 2 2_LIXIN收支预算2014(汇总）第二版" xfId="2705"/>
    <cellStyle name="检查单元格 2 3" xfId="2706"/>
    <cellStyle name="检查单元格 2 4" xfId="2707"/>
    <cellStyle name="检查单元格 2 5" xfId="794"/>
    <cellStyle name="检查单元格 2 6" xfId="796"/>
    <cellStyle name="检查单元格 2 7" xfId="798"/>
    <cellStyle name="检查单元格 2 8" xfId="800"/>
    <cellStyle name="检查单元格 2 9" xfId="803"/>
    <cellStyle name="检查单元格 2_LIXIN收支预算2014(汇总）第二版" xfId="2708"/>
    <cellStyle name="检查单元格 3" xfId="2709"/>
    <cellStyle name="检查单元格 3 2" xfId="1447"/>
    <cellStyle name="检查单元格 3 2 2" xfId="1748"/>
    <cellStyle name="检查单元格 3 2_LIXIN收支预算2014(汇总）第二版" xfId="2429"/>
    <cellStyle name="检查单元格 3 3" xfId="2244"/>
    <cellStyle name="检查单元格 3_LIXIN收支预算2014(汇总）第二版" xfId="46"/>
    <cellStyle name="检查单元格 4" xfId="2710"/>
    <cellStyle name="检查单元格 4 2" xfId="2711"/>
    <cellStyle name="检查单元格 4 2 2" xfId="1803"/>
    <cellStyle name="检查单元格 4 2_LIXIN收支预算2014(汇总）第二版" xfId="2712"/>
    <cellStyle name="检查单元格 4 3" xfId="2713"/>
    <cellStyle name="检查单元格 4_LIXIN收支预算2014(汇总）第二版" xfId="2426"/>
    <cellStyle name="检查单元格 5" xfId="2124"/>
    <cellStyle name="检查单元格 5 2" xfId="2714"/>
    <cellStyle name="检查单元格 5 2 2" xfId="2715"/>
    <cellStyle name="检查单元格 5 2_LIXIN收支预算2014(汇总）第二版" xfId="2716"/>
    <cellStyle name="检查单元格 5 3" xfId="2717"/>
    <cellStyle name="检查单元格 5_LIXIN收支预算2014(汇总）第二版" xfId="2718"/>
    <cellStyle name="检查单元格 6" xfId="2719"/>
    <cellStyle name="检查单元格 6 2" xfId="2720"/>
    <cellStyle name="检查单元格 6_LIXIN收支预算2014(汇总）第二版" xfId="1777"/>
    <cellStyle name="检查单元格 7" xfId="2722"/>
    <cellStyle name="检查单元格 8" xfId="1273"/>
    <cellStyle name="检查单元格 9" xfId="2343"/>
    <cellStyle name="解释性文本 1" xfId="1064"/>
    <cellStyle name="解释性文本 1 2" xfId="751"/>
    <cellStyle name="解释性文本 1 2 2" xfId="1501"/>
    <cellStyle name="解释性文本 1 3" xfId="754"/>
    <cellStyle name="解释性文本 10" xfId="2723"/>
    <cellStyle name="解释性文本 11" xfId="2725"/>
    <cellStyle name="解释性文本 12" xfId="2726"/>
    <cellStyle name="解释性文本 13" xfId="2727"/>
    <cellStyle name="解释性文本 14" xfId="2728"/>
    <cellStyle name="解释性文本 15" xfId="1666"/>
    <cellStyle name="解释性文本 16" xfId="2431"/>
    <cellStyle name="解释性文本 2" xfId="2016"/>
    <cellStyle name="解释性文本 2 10" xfId="2729"/>
    <cellStyle name="解释性文本 2 11" xfId="2730"/>
    <cellStyle name="解释性文本 2 12" xfId="2731"/>
    <cellStyle name="解释性文本 2 2" xfId="2732"/>
    <cellStyle name="解释性文本 2 2 10" xfId="2733"/>
    <cellStyle name="解释性文本 2 2 11" xfId="2734"/>
    <cellStyle name="解释性文本 2 2 2" xfId="1742"/>
    <cellStyle name="解释性文本 2 2 3" xfId="1744"/>
    <cellStyle name="解释性文本 2 2 4" xfId="1220"/>
    <cellStyle name="解释性文本 2 2 5" xfId="1233"/>
    <cellStyle name="解释性文本 2 2 6" xfId="1237"/>
    <cellStyle name="解释性文本 2 2 7" xfId="1242"/>
    <cellStyle name="解释性文本 2 2 8" xfId="1245"/>
    <cellStyle name="解释性文本 2 2 9" xfId="590"/>
    <cellStyle name="解释性文本 2 3" xfId="2735"/>
    <cellStyle name="解释性文本 2 4" xfId="2736"/>
    <cellStyle name="解释性文本 2 5" xfId="2737"/>
    <cellStyle name="解释性文本 2 6" xfId="2738"/>
    <cellStyle name="解释性文本 2 7" xfId="2739"/>
    <cellStyle name="解释性文本 2 8" xfId="2740"/>
    <cellStyle name="解释性文本 2 9" xfId="1252"/>
    <cellStyle name="解释性文本 3" xfId="2741"/>
    <cellStyle name="解释性文本 3 2" xfId="2742"/>
    <cellStyle name="解释性文本 3 2 2" xfId="1797"/>
    <cellStyle name="解释性文本 3 3" xfId="2743"/>
    <cellStyle name="解释性文本 4" xfId="2284"/>
    <cellStyle name="解释性文本 4 2" xfId="2286"/>
    <cellStyle name="解释性文本 4 2 2" xfId="2288"/>
    <cellStyle name="解释性文本 4 3" xfId="2290"/>
    <cellStyle name="解释性文本 5" xfId="2298"/>
    <cellStyle name="解释性文本 5 2" xfId="2302"/>
    <cellStyle name="解释性文本 5 2 2" xfId="2304"/>
    <cellStyle name="解释性文本 5 3" xfId="2314"/>
    <cellStyle name="解释性文本 6" xfId="2322"/>
    <cellStyle name="解释性文本 6 2" xfId="2324"/>
    <cellStyle name="解释性文本 7" xfId="2329"/>
    <cellStyle name="解释性文本 8" xfId="1624"/>
    <cellStyle name="解释性文本 9" xfId="1629"/>
    <cellStyle name="警告文本 1" xfId="881"/>
    <cellStyle name="警告文本 1 2" xfId="2744"/>
    <cellStyle name="警告文本 1 2 2" xfId="2745"/>
    <cellStyle name="警告文本 1 3" xfId="2384"/>
    <cellStyle name="警告文本 10" xfId="2746"/>
    <cellStyle name="警告文本 11" xfId="2747"/>
    <cellStyle name="警告文本 12" xfId="2748"/>
    <cellStyle name="警告文本 13" xfId="2749"/>
    <cellStyle name="警告文本 14" xfId="2750"/>
    <cellStyle name="警告文本 15" xfId="2751"/>
    <cellStyle name="警告文本 16" xfId="2752"/>
    <cellStyle name="警告文本 2" xfId="883"/>
    <cellStyle name="警告文本 2 10" xfId="2753"/>
    <cellStyle name="警告文本 2 11" xfId="2754"/>
    <cellStyle name="警告文本 2 12" xfId="2755"/>
    <cellStyle name="警告文本 2 2" xfId="2756"/>
    <cellStyle name="警告文本 2 2 10" xfId="2647"/>
    <cellStyle name="警告文本 2 2 11" xfId="2494"/>
    <cellStyle name="警告文本 2 2 2" xfId="2605"/>
    <cellStyle name="警告文本 2 2 3" xfId="2607"/>
    <cellStyle name="警告文本 2 2 4" xfId="2610"/>
    <cellStyle name="警告文本 2 2 5" xfId="1371"/>
    <cellStyle name="警告文本 2 2 6" xfId="2574"/>
    <cellStyle name="警告文本 2 2 7" xfId="2612"/>
    <cellStyle name="警告文本 2 2 8" xfId="2614"/>
    <cellStyle name="警告文本 2 2 9" xfId="2757"/>
    <cellStyle name="警告文本 2 3" xfId="2758"/>
    <cellStyle name="警告文本 2 4" xfId="291"/>
    <cellStyle name="警告文本 2 5" xfId="2760"/>
    <cellStyle name="警告文本 2 6" xfId="2762"/>
    <cellStyle name="警告文本 2 7" xfId="1918"/>
    <cellStyle name="警告文本 2 8" xfId="2764"/>
    <cellStyle name="警告文本 2 9" xfId="2766"/>
    <cellStyle name="警告文本 3" xfId="885"/>
    <cellStyle name="警告文本 3 2" xfId="1398"/>
    <cellStyle name="警告文本 3 2 2" xfId="2767"/>
    <cellStyle name="警告文本 3 3" xfId="2206"/>
    <cellStyle name="警告文本 4" xfId="1480"/>
    <cellStyle name="警告文本 4 2" xfId="2768"/>
    <cellStyle name="警告文本 4 2 2" xfId="2769"/>
    <cellStyle name="警告文本 4 3" xfId="2771"/>
    <cellStyle name="警告文本 5" xfId="2772"/>
    <cellStyle name="警告文本 5 2" xfId="2773"/>
    <cellStyle name="警告文本 5 2 2" xfId="2774"/>
    <cellStyle name="警告文本 5 3" xfId="2775"/>
    <cellStyle name="警告文本 6" xfId="2776"/>
    <cellStyle name="警告文本 6 2" xfId="2777"/>
    <cellStyle name="警告文本 7" xfId="2704"/>
    <cellStyle name="警告文本 8" xfId="2778"/>
    <cellStyle name="警告文本 9" xfId="2779"/>
    <cellStyle name="链接单元格 1" xfId="1659"/>
    <cellStyle name="链接单元格 1 2" xfId="2780"/>
    <cellStyle name="链接单元格 1 2 2" xfId="2781"/>
    <cellStyle name="链接单元格 1 2_LIXIN收支预算2014(汇总）第二版" xfId="2273"/>
    <cellStyle name="链接单元格 1 3" xfId="2782"/>
    <cellStyle name="链接单元格 1_LIXIN收支预算2014(汇总）第二版" xfId="1650"/>
    <cellStyle name="链接单元格 10" xfId="2783"/>
    <cellStyle name="链接单元格 11" xfId="313"/>
    <cellStyle name="链接单元格 12" xfId="2784"/>
    <cellStyle name="链接单元格 13" xfId="2785"/>
    <cellStyle name="链接单元格 14" xfId="2786"/>
    <cellStyle name="链接单元格 15" xfId="2787"/>
    <cellStyle name="链接单元格 16" xfId="2788"/>
    <cellStyle name="链接单元格 17" xfId="2789"/>
    <cellStyle name="链接单元格 2" xfId="2791"/>
    <cellStyle name="链接单元格 2 10" xfId="2792"/>
    <cellStyle name="链接单元格 2 11" xfId="2793"/>
    <cellStyle name="链接单元格 2 12" xfId="2794"/>
    <cellStyle name="链接单元格 2 2" xfId="2795"/>
    <cellStyle name="链接单元格 2 2 10" xfId="2796"/>
    <cellStyle name="链接单元格 2 2 11" xfId="2797"/>
    <cellStyle name="链接单元格 2 2 2" xfId="2798"/>
    <cellStyle name="链接单元格 2 2 3" xfId="2799"/>
    <cellStyle name="链接单元格 2 2 4" xfId="2800"/>
    <cellStyle name="链接单元格 2 2 5" xfId="2801"/>
    <cellStyle name="链接单元格 2 2 6" xfId="2803"/>
    <cellStyle name="链接单元格 2 2 7" xfId="1379"/>
    <cellStyle name="链接单元格 2 2 8" xfId="2804"/>
    <cellStyle name="链接单元格 2 2 9" xfId="88"/>
    <cellStyle name="链接单元格 2 2_LIXIN收支预算2014(汇总）第二版" xfId="65"/>
    <cellStyle name="链接单元格 2 3" xfId="2805"/>
    <cellStyle name="链接单元格 2 4" xfId="2806"/>
    <cellStyle name="链接单元格 2 5" xfId="2807"/>
    <cellStyle name="链接单元格 2 6" xfId="2808"/>
    <cellStyle name="链接单元格 2 7" xfId="2809"/>
    <cellStyle name="链接单元格 2 8" xfId="2810"/>
    <cellStyle name="链接单元格 2 9" xfId="2811"/>
    <cellStyle name="链接单元格 2_LIXIN收支预算2014(汇总）第二版" xfId="272"/>
    <cellStyle name="链接单元格 3" xfId="2813"/>
    <cellStyle name="链接单元格 3 2" xfId="2814"/>
    <cellStyle name="链接单元格 3 2 2" xfId="2815"/>
    <cellStyle name="链接单元格 3 2_LIXIN收支预算2014(汇总）第二版" xfId="2817"/>
    <cellStyle name="链接单元格 3 3" xfId="2818"/>
    <cellStyle name="链接单元格 3_LIXIN收支预算2014(汇总）第二版" xfId="2819"/>
    <cellStyle name="链接单元格 4" xfId="2821"/>
    <cellStyle name="链接单元格 4 2" xfId="2822"/>
    <cellStyle name="链接单元格 4 2 2" xfId="2823"/>
    <cellStyle name="链接单元格 4 2_LIXIN收支预算2014(汇总）第二版" xfId="360"/>
    <cellStyle name="链接单元格 4 3" xfId="2824"/>
    <cellStyle name="链接单元格 4_LIXIN收支预算2014(汇总）第二版" xfId="1644"/>
    <cellStyle name="链接单元格 5" xfId="2825"/>
    <cellStyle name="链接单元格 5 2" xfId="2826"/>
    <cellStyle name="链接单元格 5 2 2" xfId="2240"/>
    <cellStyle name="链接单元格 5 2_LIXIN收支预算2014(汇总）第二版" xfId="2827"/>
    <cellStyle name="链接单元格 5 3" xfId="2829"/>
    <cellStyle name="链接单元格 5_LIXIN收支预算2014(汇总）第二版" xfId="2830"/>
    <cellStyle name="链接单元格 6" xfId="2831"/>
    <cellStyle name="链接单元格 6 2" xfId="1562"/>
    <cellStyle name="链接单元格 6_LIXIN收支预算2014(汇总）第二版" xfId="2832"/>
    <cellStyle name="链接单元格 7" xfId="2531"/>
    <cellStyle name="链接单元格 8" xfId="2534"/>
    <cellStyle name="链接单元格 9" xfId="2833"/>
    <cellStyle name="千位分隔 10" xfId="2834"/>
    <cellStyle name="千位分隔 10 2" xfId="2835"/>
    <cellStyle name="千位分隔 10 2 2" xfId="3165"/>
    <cellStyle name="千位分隔 10 3" xfId="3164"/>
    <cellStyle name="千位分隔 11" xfId="3178"/>
    <cellStyle name="千位分隔 2" xfId="2169"/>
    <cellStyle name="千位分隔 2 10" xfId="1236"/>
    <cellStyle name="千位分隔 2 10 2" xfId="3144"/>
    <cellStyle name="千位分隔 2 11" xfId="1241"/>
    <cellStyle name="千位分隔 2 11 2" xfId="3145"/>
    <cellStyle name="千位分隔 2 12" xfId="1244"/>
    <cellStyle name="千位分隔 2 12 2" xfId="3146"/>
    <cellStyle name="千位分隔 2 13" xfId="589"/>
    <cellStyle name="千位分隔 2 2" xfId="1875"/>
    <cellStyle name="千位分隔 2 2 10" xfId="1382"/>
    <cellStyle name="千位分隔 2 2 10 2" xfId="3147"/>
    <cellStyle name="千位分隔 2 2 2" xfId="2184"/>
    <cellStyle name="千位分隔 2 2 2 2" xfId="3156"/>
    <cellStyle name="千位分隔 2 2 3" xfId="2836"/>
    <cellStyle name="千位分隔 2 2 3 2" xfId="3166"/>
    <cellStyle name="千位分隔 2 2 4" xfId="2837"/>
    <cellStyle name="千位分隔 2 2 4 2" xfId="3167"/>
    <cellStyle name="千位分隔 2 2 5" xfId="2838"/>
    <cellStyle name="千位分隔 2 2 5 2" xfId="3168"/>
    <cellStyle name="千位分隔 2 2 6" xfId="2839"/>
    <cellStyle name="千位分隔 2 2 6 2" xfId="3169"/>
    <cellStyle name="千位分隔 2 2 7" xfId="1967"/>
    <cellStyle name="千位分隔 2 2 7 2" xfId="3154"/>
    <cellStyle name="千位分隔 2 2 8" xfId="2841"/>
    <cellStyle name="千位分隔 2 2 8 2" xfId="3170"/>
    <cellStyle name="千位分隔 2 2 9" xfId="2591"/>
    <cellStyle name="千位分隔 2 2 9 2" xfId="3163"/>
    <cellStyle name="千位分隔 2 3" xfId="1878"/>
    <cellStyle name="千位分隔 2 4" xfId="1881"/>
    <cellStyle name="千位分隔 2 4 2" xfId="3150"/>
    <cellStyle name="千位分隔 2 5" xfId="1883"/>
    <cellStyle name="千位分隔 2 5 2" xfId="3151"/>
    <cellStyle name="千位分隔 2 6" xfId="1886"/>
    <cellStyle name="千位分隔 2 6 2" xfId="3152"/>
    <cellStyle name="千位分隔 2 7" xfId="1542"/>
    <cellStyle name="千位分隔 2 7 2" xfId="3148"/>
    <cellStyle name="千位分隔 2 8" xfId="1544"/>
    <cellStyle name="千位分隔 2 8 2" xfId="3149"/>
    <cellStyle name="千位分隔 2 9" xfId="1912"/>
    <cellStyle name="千位分隔 2 9 2" xfId="3153"/>
    <cellStyle name="千位分隔 3" xfId="2172"/>
    <cellStyle name="千位分隔 3 2" xfId="2204"/>
    <cellStyle name="千位分隔 3 2 2" xfId="3157"/>
    <cellStyle name="千位分隔 3 3" xfId="3155"/>
    <cellStyle name="千位分隔 4" xfId="2223"/>
    <cellStyle name="千位分隔 4 2" xfId="3158"/>
    <cellStyle name="千位分隔 5" xfId="2227"/>
    <cellStyle name="千位分隔 5 2" xfId="3159"/>
    <cellStyle name="千位分隔 6" xfId="2230"/>
    <cellStyle name="千位分隔 6 2" xfId="3160"/>
    <cellStyle name="千位分隔 7" xfId="2234"/>
    <cellStyle name="千位分隔 7 2" xfId="2236"/>
    <cellStyle name="千位分隔 7 2 2" xfId="3162"/>
    <cellStyle name="千位分隔 7 3" xfId="3161"/>
    <cellStyle name="千位分隔 8" xfId="16"/>
    <cellStyle name="千位分隔 9" xfId="3143"/>
    <cellStyle name="强调文字颜色 1 1" xfId="498"/>
    <cellStyle name="强调文字颜色 1 1 2" xfId="2842"/>
    <cellStyle name="强调文字颜色 1 1 2 2" xfId="2694"/>
    <cellStyle name="强调文字颜色 1 1 3" xfId="2843"/>
    <cellStyle name="强调文字颜色 1 10" xfId="1839"/>
    <cellStyle name="强调文字颜色 1 11" xfId="2560"/>
    <cellStyle name="强调文字颜色 1 12" xfId="2845"/>
    <cellStyle name="强调文字颜色 1 13" xfId="2847"/>
    <cellStyle name="强调文字颜色 1 14" xfId="2848"/>
    <cellStyle name="强调文字颜色 1 15" xfId="2849"/>
    <cellStyle name="强调文字颜色 1 16" xfId="2850"/>
    <cellStyle name="强调文字颜色 1 2" xfId="500"/>
    <cellStyle name="强调文字颜色 1 2 10" xfId="2150"/>
    <cellStyle name="强调文字颜色 1 2 11" xfId="2153"/>
    <cellStyle name="强调文字颜色 1 2 12" xfId="1697"/>
    <cellStyle name="强调文字颜色 1 2 2" xfId="1674"/>
    <cellStyle name="强调文字颜色 1 2 2 10" xfId="2851"/>
    <cellStyle name="强调文字颜色 1 2 2 11" xfId="301"/>
    <cellStyle name="强调文字颜色 1 2 2 2" xfId="2852"/>
    <cellStyle name="强调文字颜色 1 2 2 3" xfId="2853"/>
    <cellStyle name="强调文字颜色 1 2 2 4" xfId="2854"/>
    <cellStyle name="强调文字颜色 1 2 2 5" xfId="2855"/>
    <cellStyle name="强调文字颜色 1 2 2 6" xfId="1658"/>
    <cellStyle name="强调文字颜色 1 2 2 7" xfId="2790"/>
    <cellStyle name="强调文字颜色 1 2 2 8" xfId="2812"/>
    <cellStyle name="强调文字颜色 1 2 2 9" xfId="2820"/>
    <cellStyle name="强调文字颜色 1 2 3" xfId="1108"/>
    <cellStyle name="强调文字颜色 1 2 4" xfId="422"/>
    <cellStyle name="强调文字颜色 1 2 5" xfId="428"/>
    <cellStyle name="强调文字颜色 1 2 6" xfId="433"/>
    <cellStyle name="强调文字颜色 1 2 7" xfId="437"/>
    <cellStyle name="强调文字颜色 1 2 8" xfId="214"/>
    <cellStyle name="强调文字颜色 1 2 9" xfId="444"/>
    <cellStyle name="强调文字颜色 1 3" xfId="2856"/>
    <cellStyle name="强调文字颜色 1 3 2" xfId="2857"/>
    <cellStyle name="强调文字颜色 1 3 2 2" xfId="2724"/>
    <cellStyle name="强调文字颜色 1 3 3" xfId="2858"/>
    <cellStyle name="强调文字颜色 1 4" xfId="1012"/>
    <cellStyle name="强调文字颜色 1 4 2" xfId="2859"/>
    <cellStyle name="强调文字颜色 1 4 2 2" xfId="2860"/>
    <cellStyle name="强调文字颜色 1 4 3" xfId="2861"/>
    <cellStyle name="强调文字颜色 1 5" xfId="2005"/>
    <cellStyle name="强调文字颜色 1 5 2" xfId="2863"/>
    <cellStyle name="强调文字颜色 1 5 2 2" xfId="2454"/>
    <cellStyle name="强调文字颜色 1 5 3" xfId="2865"/>
    <cellStyle name="强调文字颜色 1 6" xfId="2866"/>
    <cellStyle name="强调文字颜色 1 6 2" xfId="212"/>
    <cellStyle name="强调文字颜色 1 7" xfId="2867"/>
    <cellStyle name="强调文字颜色 1 8" xfId="1058"/>
    <cellStyle name="强调文字颜色 1 9" xfId="2868"/>
    <cellStyle name="强调文字颜色 2 1" xfId="20"/>
    <cellStyle name="强调文字颜色 2 1 2" xfId="1854"/>
    <cellStyle name="强调文字颜色 2 1 2 2" xfId="1856"/>
    <cellStyle name="强调文字颜色 2 1 3" xfId="1897"/>
    <cellStyle name="强调文字颜色 2 10" xfId="832"/>
    <cellStyle name="强调文字颜色 2 11" xfId="834"/>
    <cellStyle name="强调文字颜色 2 12" xfId="836"/>
    <cellStyle name="强调文字颜色 2 13" xfId="34"/>
    <cellStyle name="强调文字颜色 2 14" xfId="2019"/>
    <cellStyle name="强调文字颜色 2 15" xfId="2869"/>
    <cellStyle name="强调文字颜色 2 16" xfId="2870"/>
    <cellStyle name="强调文字颜色 2 2" xfId="2871"/>
    <cellStyle name="强调文字颜色 2 2 10" xfId="2872"/>
    <cellStyle name="强调文字颜色 2 2 11" xfId="201"/>
    <cellStyle name="强调文字颜色 2 2 12" xfId="258"/>
    <cellStyle name="强调文字颜色 2 2 2" xfId="160"/>
    <cellStyle name="强调文字颜色 2 2 2 10" xfId="237"/>
    <cellStyle name="强调文字颜色 2 2 2 11" xfId="241"/>
    <cellStyle name="强调文字颜色 2 2 2 2" xfId="346"/>
    <cellStyle name="强调文字颜色 2 2 2 3" xfId="359"/>
    <cellStyle name="强调文字颜色 2 2 2 4" xfId="370"/>
    <cellStyle name="强调文字颜色 2 2 2 5" xfId="391"/>
    <cellStyle name="强调文字颜色 2 2 2 6" xfId="394"/>
    <cellStyle name="强调文字颜色 2 2 2 7" xfId="398"/>
    <cellStyle name="强调文字颜色 2 2 2 8" xfId="406"/>
    <cellStyle name="强调文字颜色 2 2 2 9" xfId="2873"/>
    <cellStyle name="强调文字颜色 2 2 3" xfId="165"/>
    <cellStyle name="强调文字颜色 2 2 4" xfId="170"/>
    <cellStyle name="强调文字颜色 2 2 5" xfId="178"/>
    <cellStyle name="强调文字颜色 2 2 6" xfId="182"/>
    <cellStyle name="强调文字颜色 2 2 7" xfId="185"/>
    <cellStyle name="强调文字颜色 2 2 8" xfId="2874"/>
    <cellStyle name="强调文字颜色 2 2 9" xfId="2875"/>
    <cellStyle name="强调文字颜色 2 3" xfId="2876"/>
    <cellStyle name="强调文字颜色 2 3 2" xfId="7"/>
    <cellStyle name="强调文字颜色 2 3 2 2" xfId="2276"/>
    <cellStyle name="强调文字颜色 2 3 3" xfId="814"/>
    <cellStyle name="强调文字颜色 2 4" xfId="1016"/>
    <cellStyle name="强调文字颜色 2 4 2" xfId="2877"/>
    <cellStyle name="强调文字颜色 2 4 2 2" xfId="2878"/>
    <cellStyle name="强调文字颜色 2 4 3" xfId="1301"/>
    <cellStyle name="强调文字颜色 2 5" xfId="2879"/>
    <cellStyle name="强调文字颜色 2 5 2" xfId="2880"/>
    <cellStyle name="强调文字颜色 2 5 2 2" xfId="2881"/>
    <cellStyle name="强调文字颜色 2 5 3" xfId="1306"/>
    <cellStyle name="强调文字颜色 2 6" xfId="2882"/>
    <cellStyle name="强调文字颜色 2 6 2" xfId="412"/>
    <cellStyle name="强调文字颜色 2 7" xfId="2883"/>
    <cellStyle name="强调文字颜色 2 8" xfId="1314"/>
    <cellStyle name="强调文字颜色 2 9" xfId="2885"/>
    <cellStyle name="强调文字颜色 3 1" xfId="2886"/>
    <cellStyle name="强调文字颜色 3 1 2" xfId="2888"/>
    <cellStyle name="强调文字颜色 3 1 2 2" xfId="2889"/>
    <cellStyle name="强调文字颜色 3 1 3" xfId="2890"/>
    <cellStyle name="强调文字颜色 3 10" xfId="787"/>
    <cellStyle name="强调文字颜色 3 11" xfId="2891"/>
    <cellStyle name="强调文字颜色 3 12" xfId="2892"/>
    <cellStyle name="强调文字颜色 3 13" xfId="2893"/>
    <cellStyle name="强调文字颜色 3 14" xfId="2894"/>
    <cellStyle name="强调文字颜色 3 15" xfId="2895"/>
    <cellStyle name="强调文字颜色 3 16" xfId="2896"/>
    <cellStyle name="强调文字颜色 3 2" xfId="2897"/>
    <cellStyle name="强调文字颜色 3 2 10" xfId="2828"/>
    <cellStyle name="强调文字颜色 3 2 11" xfId="2898"/>
    <cellStyle name="强调文字颜色 3 2 12" xfId="2899"/>
    <cellStyle name="强调文字颜色 3 2 2" xfId="2900"/>
    <cellStyle name="强调文字颜色 3 2 2 10" xfId="2901"/>
    <cellStyle name="强调文字颜色 3 2 2 11" xfId="2902"/>
    <cellStyle name="强调文字颜色 3 2 2 2" xfId="1909"/>
    <cellStyle name="强调文字颜色 3 2 2 3" xfId="1927"/>
    <cellStyle name="强调文字颜色 3 2 2 4" xfId="1934"/>
    <cellStyle name="强调文字颜色 3 2 2 5" xfId="1942"/>
    <cellStyle name="强调文字颜色 3 2 2 6" xfId="1752"/>
    <cellStyle name="强调文字颜色 3 2 2 7" xfId="1955"/>
    <cellStyle name="强调文字颜色 3 2 2 8" xfId="1964"/>
    <cellStyle name="强调文字颜色 3 2 2 9" xfId="1969"/>
    <cellStyle name="强调文字颜色 3 2 3" xfId="2903"/>
    <cellStyle name="强调文字颜色 3 2 4" xfId="2572"/>
    <cellStyle name="强调文字颜色 3 2 5" xfId="2904"/>
    <cellStyle name="强调文字颜色 3 2 6" xfId="2905"/>
    <cellStyle name="强调文字颜色 3 2 7" xfId="2906"/>
    <cellStyle name="强调文字颜色 3 2 8" xfId="2021"/>
    <cellStyle name="强调文字颜色 3 2 9" xfId="2907"/>
    <cellStyle name="强调文字颜色 3 3" xfId="2421"/>
    <cellStyle name="强调文字颜色 3 3 2" xfId="2908"/>
    <cellStyle name="强调文字颜色 3 3 2 2" xfId="2040"/>
    <cellStyle name="强调文字颜色 3 3 3" xfId="1326"/>
    <cellStyle name="强调文字颜色 3 4" xfId="1020"/>
    <cellStyle name="强调文字颜色 3 4 2" xfId="2909"/>
    <cellStyle name="强调文字颜色 3 4 2 2" xfId="2910"/>
    <cellStyle name="强调文字颜色 3 4 3" xfId="1339"/>
    <cellStyle name="强调文字颜色 3 5" xfId="2423"/>
    <cellStyle name="强调文字颜色 3 5 2" xfId="2911"/>
    <cellStyle name="强调文字颜色 3 5 2 2" xfId="1873"/>
    <cellStyle name="强调文字颜色 3 5 3" xfId="1344"/>
    <cellStyle name="强调文字颜色 3 6" xfId="2425"/>
    <cellStyle name="强调文字颜色 3 6 2" xfId="125"/>
    <cellStyle name="强调文字颜色 3 7" xfId="2912"/>
    <cellStyle name="强调文字颜色 3 8" xfId="681"/>
    <cellStyle name="强调文字颜色 3 9" xfId="2913"/>
    <cellStyle name="强调文字颜色 4 1" xfId="1517"/>
    <cellStyle name="强调文字颜色 4 1 2" xfId="2914"/>
    <cellStyle name="强调文字颜色 4 1 2 2" xfId="2915"/>
    <cellStyle name="强调文字颜色 4 1 3" xfId="2916"/>
    <cellStyle name="强调文字颜色 4 10" xfId="2840"/>
    <cellStyle name="强调文字颜色 4 11" xfId="2590"/>
    <cellStyle name="强调文字颜色 4 12" xfId="2593"/>
    <cellStyle name="强调文字颜色 4 13" xfId="2595"/>
    <cellStyle name="强调文字颜色 4 14" xfId="2415"/>
    <cellStyle name="强调文字颜色 4 15" xfId="2597"/>
    <cellStyle name="强调文字颜色 4 16" xfId="2599"/>
    <cellStyle name="强调文字颜色 4 2" xfId="1519"/>
    <cellStyle name="强调文字颜色 4 2 10" xfId="1298"/>
    <cellStyle name="强调文字颜色 4 2 11" xfId="1303"/>
    <cellStyle name="强调文字颜色 4 2 12" xfId="1308"/>
    <cellStyle name="强调文字颜色 4 2 2" xfId="2917"/>
    <cellStyle name="强调文字颜色 4 2 2 10" xfId="2918"/>
    <cellStyle name="强调文字颜色 4 2 2 11" xfId="2919"/>
    <cellStyle name="强调文字颜色 4 2 2 2" xfId="2920"/>
    <cellStyle name="强调文字颜色 4 2 2 3" xfId="2921"/>
    <cellStyle name="强调文字颜色 4 2 2 4" xfId="2816"/>
    <cellStyle name="强调文字颜色 4 2 2 5" xfId="2922"/>
    <cellStyle name="强调文字颜色 4 2 2 6" xfId="1806"/>
    <cellStyle name="强调文字颜色 4 2 2 7" xfId="2923"/>
    <cellStyle name="强调文字颜色 4 2 2 8" xfId="2925"/>
    <cellStyle name="强调文字颜色 4 2 2 9" xfId="2928"/>
    <cellStyle name="强调文字颜色 4 2 3" xfId="2929"/>
    <cellStyle name="强调文字颜色 4 2 4" xfId="2930"/>
    <cellStyle name="强调文字颜色 4 2 5" xfId="2931"/>
    <cellStyle name="强调文字颜色 4 2 6" xfId="2932"/>
    <cellStyle name="强调文字颜色 4 2 7" xfId="2602"/>
    <cellStyle name="强调文字颜色 4 2 8" xfId="2616"/>
    <cellStyle name="强调文字颜色 4 2 9" xfId="2618"/>
    <cellStyle name="强调文字颜色 4 3" xfId="1521"/>
    <cellStyle name="强调文字颜色 4 3 2" xfId="2933"/>
    <cellStyle name="强调文字颜色 4 3 2 2" xfId="2934"/>
    <cellStyle name="强调文字颜色 4 3 3" xfId="1354"/>
    <cellStyle name="强调文字颜色 4 4" xfId="2935"/>
    <cellStyle name="强调文字颜色 4 4 2" xfId="131"/>
    <cellStyle name="强调文字颜色 4 4 2 2" xfId="2936"/>
    <cellStyle name="强调文字颜色 4 4 3" xfId="1357"/>
    <cellStyle name="强调文字颜色 4 5" xfId="2937"/>
    <cellStyle name="强调文字颜色 4 5 2" xfId="2938"/>
    <cellStyle name="强调文字颜色 4 5 2 2" xfId="366"/>
    <cellStyle name="强调文字颜色 4 5 3" xfId="1360"/>
    <cellStyle name="强调文字颜色 4 6" xfId="2939"/>
    <cellStyle name="强调文字颜色 4 6 2" xfId="117"/>
    <cellStyle name="强调文字颜色 4 7" xfId="2940"/>
    <cellStyle name="强调文字颜色 4 8" xfId="686"/>
    <cellStyle name="强调文字颜色 4 9" xfId="2942"/>
    <cellStyle name="强调文字颜色 5 1" xfId="2943"/>
    <cellStyle name="强调文字颜色 5 1 2" xfId="2945"/>
    <cellStyle name="强调文字颜色 5 1 2 2" xfId="2946"/>
    <cellStyle name="强调文字颜色 5 1 3" xfId="2947"/>
    <cellStyle name="强调文字颜色 5 10" xfId="2948"/>
    <cellStyle name="强调文字颜色 5 11" xfId="2949"/>
    <cellStyle name="强调文字颜色 5 12" xfId="2950"/>
    <cellStyle name="强调文字颜色 5 13" xfId="2951"/>
    <cellStyle name="强调文字颜色 5 14" xfId="2952"/>
    <cellStyle name="强调文字颜色 5 15" xfId="2953"/>
    <cellStyle name="强调文字颜色 5 16" xfId="1612"/>
    <cellStyle name="强调文字颜色 5 2" xfId="1809"/>
    <cellStyle name="强调文字颜色 5 2 10" xfId="2954"/>
    <cellStyle name="强调文字颜色 5 2 11" xfId="2955"/>
    <cellStyle name="强调文字颜色 5 2 12" xfId="2956"/>
    <cellStyle name="强调文字颜色 5 2 2" xfId="2957"/>
    <cellStyle name="强调文字颜色 5 2 2 10" xfId="2958"/>
    <cellStyle name="强调文字颜色 5 2 2 11" xfId="2147"/>
    <cellStyle name="强调文字颜色 5 2 2 2" xfId="2959"/>
    <cellStyle name="强调文字颜色 5 2 2 3" xfId="2960"/>
    <cellStyle name="强调文字颜色 5 2 2 4" xfId="2961"/>
    <cellStyle name="强调文字颜色 5 2 2 5" xfId="123"/>
    <cellStyle name="强调文字颜色 5 2 2 6" xfId="2962"/>
    <cellStyle name="强调文字颜色 5 2 2 7" xfId="2963"/>
    <cellStyle name="强调文字颜色 5 2 2 8" xfId="2964"/>
    <cellStyle name="强调文字颜色 5 2 2 9" xfId="2965"/>
    <cellStyle name="强调文字颜色 5 2 3" xfId="2966"/>
    <cellStyle name="强调文字颜色 5 2 4" xfId="2186"/>
    <cellStyle name="强调文字颜色 5 2 5" xfId="2190"/>
    <cellStyle name="强调文字颜色 5 2 6" xfId="2192"/>
    <cellStyle name="强调文字颜色 5 2 7" xfId="2194"/>
    <cellStyle name="强调文字颜色 5 2 8" xfId="2196"/>
    <cellStyle name="强调文字颜色 5 2 9" xfId="2198"/>
    <cellStyle name="强调文字颜色 5 3" xfId="2967"/>
    <cellStyle name="强调文字颜色 5 3 2" xfId="2609"/>
    <cellStyle name="强调文字颜色 5 3 2 2" xfId="2968"/>
    <cellStyle name="强调文字颜色 5 3 3" xfId="1370"/>
    <cellStyle name="强调文字颜色 5 4" xfId="2969"/>
    <cellStyle name="强调文字颜色 5 4 2" xfId="2970"/>
    <cellStyle name="强调文字颜色 5 4 2 2" xfId="2971"/>
    <cellStyle name="强调文字颜色 5 4 3" xfId="1375"/>
    <cellStyle name="强调文字颜色 5 5" xfId="2972"/>
    <cellStyle name="强调文字颜色 5 5 2" xfId="2802"/>
    <cellStyle name="强调文字颜色 5 5 2 2" xfId="1723"/>
    <cellStyle name="强调文字颜色 5 5 3" xfId="1378"/>
    <cellStyle name="强调文字颜色 5 6" xfId="2973"/>
    <cellStyle name="强调文字颜色 5 6 2" xfId="730"/>
    <cellStyle name="强调文字颜色 5 7" xfId="2974"/>
    <cellStyle name="强调文字颜色 5 8" xfId="2975"/>
    <cellStyle name="强调文字颜色 5 9" xfId="2976"/>
    <cellStyle name="强调文字颜色 6 1" xfId="2977"/>
    <cellStyle name="强调文字颜色 6 1 2" xfId="2978"/>
    <cellStyle name="强调文字颜色 6 1 2 2" xfId="664"/>
    <cellStyle name="强调文字颜色 6 1 3" xfId="2979"/>
    <cellStyle name="强调文字颜色 6 10" xfId="2980"/>
    <cellStyle name="强调文字颜色 6 11" xfId="2982"/>
    <cellStyle name="强调文字颜色 6 12" xfId="2983"/>
    <cellStyle name="强调文字颜色 6 13" xfId="2984"/>
    <cellStyle name="强调文字颜色 6 14" xfId="2985"/>
    <cellStyle name="强调文字颜色 6 15" xfId="2986"/>
    <cellStyle name="强调文字颜色 6 16" xfId="2987"/>
    <cellStyle name="强调文字颜色 6 2" xfId="2988"/>
    <cellStyle name="强调文字颜色 6 2 10" xfId="1959"/>
    <cellStyle name="强调文字颜色 6 2 11" xfId="2209"/>
    <cellStyle name="强调文字颜色 6 2 12" xfId="2211"/>
    <cellStyle name="强调文字颜色 6 2 2" xfId="2989"/>
    <cellStyle name="强调文字颜色 6 2 2 10" xfId="2991"/>
    <cellStyle name="强调文字颜色 6 2 2 11" xfId="2994"/>
    <cellStyle name="强调文字颜色 6 2 2 2" xfId="2995"/>
    <cellStyle name="强调文字颜色 6 2 2 3" xfId="2996"/>
    <cellStyle name="强调文字颜色 6 2 2 4" xfId="2997"/>
    <cellStyle name="强调文字颜色 6 2 2 5" xfId="64"/>
    <cellStyle name="强调文字颜色 6 2 2 6" xfId="2639"/>
    <cellStyle name="强调文字颜色 6 2 2 7" xfId="2652"/>
    <cellStyle name="强调文字颜色 6 2 2 8" xfId="2668"/>
    <cellStyle name="强调文字颜色 6 2 2 9" xfId="2673"/>
    <cellStyle name="强调文字颜色 6 2 3" xfId="2998"/>
    <cellStyle name="强调文字颜色 6 2 4" xfId="2999"/>
    <cellStyle name="强调文字颜色 6 2 5" xfId="3000"/>
    <cellStyle name="强调文字颜色 6 2 6" xfId="1838"/>
    <cellStyle name="强调文字颜色 6 2 7" xfId="2559"/>
    <cellStyle name="强调文字颜色 6 2 8" xfId="2844"/>
    <cellStyle name="强调文字颜色 6 2 9" xfId="2846"/>
    <cellStyle name="强调文字颜色 6 3" xfId="3001"/>
    <cellStyle name="强调文字颜色 6 3 2" xfId="3002"/>
    <cellStyle name="强调文字颜色 6 3 2 2" xfId="3003"/>
    <cellStyle name="强调文字颜色 6 3 3" xfId="1388"/>
    <cellStyle name="强调文字颜色 6 4" xfId="208"/>
    <cellStyle name="强调文字颜色 6 4 2" xfId="1818"/>
    <cellStyle name="强调文字颜色 6 4 2 2" xfId="1975"/>
    <cellStyle name="强调文字颜色 6 4 3" xfId="1391"/>
    <cellStyle name="强调文字颜色 6 5" xfId="3004"/>
    <cellStyle name="强调文字颜色 6 5 2" xfId="3005"/>
    <cellStyle name="强调文字颜色 6 5 2 2" xfId="2327"/>
    <cellStyle name="强调文字颜色 6 5 3" xfId="1395"/>
    <cellStyle name="强调文字颜色 6 6" xfId="3006"/>
    <cellStyle name="强调文字颜色 6 6 2" xfId="785"/>
    <cellStyle name="强调文字颜色 6 7" xfId="3007"/>
    <cellStyle name="强调文字颜色 6 8" xfId="3008"/>
    <cellStyle name="强调文字颜色 6 9" xfId="3009"/>
    <cellStyle name="适中 1" xfId="1728"/>
    <cellStyle name="适中 1 2" xfId="3010"/>
    <cellStyle name="适中 1 2 2" xfId="3011"/>
    <cellStyle name="适中 1 3" xfId="3012"/>
    <cellStyle name="适中 10" xfId="3013"/>
    <cellStyle name="适中 11" xfId="3014"/>
    <cellStyle name="适中 12" xfId="1930"/>
    <cellStyle name="适中 13" xfId="3015"/>
    <cellStyle name="适中 14" xfId="3016"/>
    <cellStyle name="适中 15" xfId="3017"/>
    <cellStyle name="适中 16" xfId="3018"/>
    <cellStyle name="适中 2" xfId="1730"/>
    <cellStyle name="适中 2 10" xfId="2683"/>
    <cellStyle name="适中 2 11" xfId="2687"/>
    <cellStyle name="适中 2 12" xfId="2689"/>
    <cellStyle name="适中 2 2" xfId="1894"/>
    <cellStyle name="适中 2 2 10" xfId="3019"/>
    <cellStyle name="适中 2 2 11" xfId="3020"/>
    <cellStyle name="适中 2 2 2" xfId="3021"/>
    <cellStyle name="适中 2 2 3" xfId="3022"/>
    <cellStyle name="适中 2 2 4" xfId="3023"/>
    <cellStyle name="适中 2 2 5" xfId="2990"/>
    <cellStyle name="适中 2 2 6" xfId="2993"/>
    <cellStyle name="适中 2 2 7" xfId="3025"/>
    <cellStyle name="适中 2 2 8" xfId="3026"/>
    <cellStyle name="适中 2 2 9" xfId="1947"/>
    <cellStyle name="适中 2 3" xfId="2388"/>
    <cellStyle name="适中 2 4" xfId="846"/>
    <cellStyle name="适中 2 5" xfId="850"/>
    <cellStyle name="适中 2 6" xfId="719"/>
    <cellStyle name="适中 2 7" xfId="858"/>
    <cellStyle name="适中 2 8" xfId="3027"/>
    <cellStyle name="适中 2 9" xfId="3028"/>
    <cellStyle name="适中 3" xfId="1732"/>
    <cellStyle name="适中 3 2" xfId="3029"/>
    <cellStyle name="适中 3 2 2" xfId="3030"/>
    <cellStyle name="适中 3 3" xfId="3031"/>
    <cellStyle name="适中 4" xfId="1734"/>
    <cellStyle name="适中 4 2" xfId="3032"/>
    <cellStyle name="适中 4 2 2" xfId="3033"/>
    <cellStyle name="适中 4 3" xfId="3034"/>
    <cellStyle name="适中 5" xfId="1736"/>
    <cellStyle name="适中 5 2" xfId="1431"/>
    <cellStyle name="适中 5 2 2" xfId="2884"/>
    <cellStyle name="适中 5 3" xfId="1433"/>
    <cellStyle name="适中 6" xfId="1738"/>
    <cellStyle name="适中 6 2" xfId="3035"/>
    <cellStyle name="适中 7" xfId="537"/>
    <cellStyle name="适中 8" xfId="52"/>
    <cellStyle name="适中 9" xfId="3036"/>
    <cellStyle name="输出 1" xfId="3037"/>
    <cellStyle name="输出 1 2" xfId="2133"/>
    <cellStyle name="输出 1 2 2" xfId="3038"/>
    <cellStyle name="输出 1 2_LIXIN收支预算2014(汇总）第二版" xfId="1272"/>
    <cellStyle name="输出 1 3" xfId="2135"/>
    <cellStyle name="输出 1_LIXIN收支预算2014(汇总）第二版" xfId="3039"/>
    <cellStyle name="输出 10" xfId="1781"/>
    <cellStyle name="输出 11" xfId="1783"/>
    <cellStyle name="输出 12" xfId="1785"/>
    <cellStyle name="输出 13" xfId="1788"/>
    <cellStyle name="输出 14" xfId="1791"/>
    <cellStyle name="输出 15" xfId="1793"/>
    <cellStyle name="输出 16" xfId="854"/>
    <cellStyle name="输出 17" xfId="3040"/>
    <cellStyle name="输出 2" xfId="69"/>
    <cellStyle name="输出 2 10" xfId="2497"/>
    <cellStyle name="输出 2 11" xfId="2499"/>
    <cellStyle name="输出 2 12" xfId="2502"/>
    <cellStyle name="输出 2 2" xfId="2924"/>
    <cellStyle name="输出 2 2 10" xfId="2770"/>
    <cellStyle name="输出 2 2 11" xfId="3041"/>
    <cellStyle name="输出 2 2 2" xfId="3042"/>
    <cellStyle name="输出 2 2 3" xfId="1263"/>
    <cellStyle name="输出 2 2 4" xfId="3043"/>
    <cellStyle name="输出 2 2 5" xfId="3044"/>
    <cellStyle name="输出 2 2 6" xfId="2584"/>
    <cellStyle name="输出 2 2 7" xfId="3045"/>
    <cellStyle name="输出 2 2 8" xfId="3046"/>
    <cellStyle name="输出 2 2 9" xfId="3047"/>
    <cellStyle name="输出 2 2_LIXIN收支预算2014(汇总）第二版" xfId="1869"/>
    <cellStyle name="输出 2 3" xfId="2927"/>
    <cellStyle name="输出 2 4" xfId="3048"/>
    <cellStyle name="输出 2 5" xfId="3049"/>
    <cellStyle name="输出 2 6" xfId="3050"/>
    <cellStyle name="输出 2 7" xfId="3051"/>
    <cellStyle name="输出 2 8" xfId="3052"/>
    <cellStyle name="输出 2 9" xfId="3053"/>
    <cellStyle name="输出 2_LIXIN收支预算2014(汇总）第二版" xfId="489"/>
    <cellStyle name="输出 3" xfId="3054"/>
    <cellStyle name="输出 3 2" xfId="3055"/>
    <cellStyle name="输出 3 2 2" xfId="2721"/>
    <cellStyle name="输出 3 2_LIXIN收支预算2014(汇总）第二版" xfId="3056"/>
    <cellStyle name="输出 3 3" xfId="3057"/>
    <cellStyle name="输出 3_LIXIN收支预算2014(汇总）第二版" xfId="3058"/>
    <cellStyle name="输出 4" xfId="2862"/>
    <cellStyle name="输出 4 2" xfId="2453"/>
    <cellStyle name="输出 4 2 2" xfId="2457"/>
    <cellStyle name="输出 4 2_LIXIN收支预算2014(汇总）第二版" xfId="2109"/>
    <cellStyle name="输出 4 3" xfId="2463"/>
    <cellStyle name="输出 4_LIXIN收支预算2014(汇总）第二版" xfId="2165"/>
    <cellStyle name="输出 5" xfId="2864"/>
    <cellStyle name="输出 5 2" xfId="3059"/>
    <cellStyle name="输出 5 2 2" xfId="3024"/>
    <cellStyle name="输出 5 2_LIXIN收支预算2014(汇总）第二版" xfId="877"/>
    <cellStyle name="输出 5 3" xfId="3060"/>
    <cellStyle name="输出 5_LIXIN收支预算2014(汇总）第二版" xfId="68"/>
    <cellStyle name="输出 6" xfId="3061"/>
    <cellStyle name="输出 6 2" xfId="2189"/>
    <cellStyle name="输出 6_LIXIN收支预算2014(汇总）第二版" xfId="3062"/>
    <cellStyle name="输出 7" xfId="3063"/>
    <cellStyle name="输出 8" xfId="3064"/>
    <cellStyle name="输出 9" xfId="3065"/>
    <cellStyle name="输入 1" xfId="2269"/>
    <cellStyle name="输入 1 2" xfId="2272"/>
    <cellStyle name="输入 1 2 2" xfId="2992"/>
    <cellStyle name="输入 1 2_LIXIN收支预算2014(汇总）第二版" xfId="1286"/>
    <cellStyle name="输入 1 3" xfId="3066"/>
    <cellStyle name="输入 1_LIXIN收支预算2014(汇总）第二版" xfId="1679"/>
    <cellStyle name="输入 10" xfId="685"/>
    <cellStyle name="输入 11" xfId="2941"/>
    <cellStyle name="输入 12" xfId="3067"/>
    <cellStyle name="输入 13" xfId="1569"/>
    <cellStyle name="输入 14" xfId="1574"/>
    <cellStyle name="输入 15" xfId="3068"/>
    <cellStyle name="输入 16" xfId="3069"/>
    <cellStyle name="输入 17" xfId="3070"/>
    <cellStyle name="输入 2" xfId="2275"/>
    <cellStyle name="输入 2 10" xfId="3071"/>
    <cellStyle name="输入 2 11" xfId="3072"/>
    <cellStyle name="输入 2 12" xfId="3073"/>
    <cellStyle name="输入 2 2" xfId="3074"/>
    <cellStyle name="输入 2 2 10" xfId="1787"/>
    <cellStyle name="输入 2 2 11" xfId="1790"/>
    <cellStyle name="输入 2 2 2" xfId="3075"/>
    <cellStyle name="输入 2 2 3" xfId="3076"/>
    <cellStyle name="输入 2 2 4" xfId="3077"/>
    <cellStyle name="输入 2 2 5" xfId="3078"/>
    <cellStyle name="输入 2 2 6" xfId="3079"/>
    <cellStyle name="输入 2 2 7" xfId="3080"/>
    <cellStyle name="输入 2 2 8" xfId="3081"/>
    <cellStyle name="输入 2 2 9" xfId="3082"/>
    <cellStyle name="输入 2 2_LIXIN收支预算2014(汇总）第二版" xfId="1573"/>
    <cellStyle name="输入 2 3" xfId="3083"/>
    <cellStyle name="输入 2 4" xfId="3084"/>
    <cellStyle name="输入 2 5" xfId="711"/>
    <cellStyle name="输入 2 6" xfId="3085"/>
    <cellStyle name="输入 2 7" xfId="3086"/>
    <cellStyle name="输入 2 8" xfId="3087"/>
    <cellStyle name="输入 2 9" xfId="3088"/>
    <cellStyle name="输入 2_LIXIN收支预算2014(汇总）第二版" xfId="1053"/>
    <cellStyle name="输入 3" xfId="2443"/>
    <cellStyle name="输入 3 2" xfId="1718"/>
    <cellStyle name="输入 3 2 2" xfId="3089"/>
    <cellStyle name="输入 3 2_LIXIN收支预算2014(汇总）第二版" xfId="226"/>
    <cellStyle name="输入 3 3" xfId="1721"/>
    <cellStyle name="输入 3_LIXIN收支预算2014(汇总）第二版" xfId="3090"/>
    <cellStyle name="输入 4" xfId="3091"/>
    <cellStyle name="输入 4 2" xfId="1212"/>
    <cellStyle name="输入 4 2 2" xfId="1558"/>
    <cellStyle name="输入 4 2_LIXIN收支预算2014(汇总）第二版" xfId="3092"/>
    <cellStyle name="输入 4 3" xfId="1215"/>
    <cellStyle name="输入 4_LIXIN收支预算2014(汇总）第二版" xfId="203"/>
    <cellStyle name="输入 5" xfId="3093"/>
    <cellStyle name="输入 5 2" xfId="578"/>
    <cellStyle name="输入 5 2 2" xfId="1602"/>
    <cellStyle name="输入 5 2_LIXIN收支预算2014(汇总）第二版" xfId="3094"/>
    <cellStyle name="输入 5 3" xfId="583"/>
    <cellStyle name="输入 5_LIXIN收支预算2014(汇总）第二版" xfId="3095"/>
    <cellStyle name="输入 6" xfId="1704"/>
    <cellStyle name="输入 6 2" xfId="1599"/>
    <cellStyle name="输入 6_LIXIN收支预算2014(汇总）第二版" xfId="3096"/>
    <cellStyle name="输入 7" xfId="3097"/>
    <cellStyle name="输入 8" xfId="3098"/>
    <cellStyle name="输入 9" xfId="3099"/>
    <cellStyle name="메모" xfId="3100"/>
    <cellStyle name="未定义" xfId="2981"/>
    <cellStyle name="样式 1" xfId="485"/>
    <cellStyle name="样式 1 10" xfId="3101"/>
    <cellStyle name="样式 1 2" xfId="290"/>
    <cellStyle name="样式 1 3" xfId="2759"/>
    <cellStyle name="样式 1 4" xfId="2761"/>
    <cellStyle name="样式 1 5" xfId="1917"/>
    <cellStyle name="样式 1 6" xfId="2763"/>
    <cellStyle name="样式 1 7" xfId="2765"/>
    <cellStyle name="样式 1 8" xfId="3102"/>
    <cellStyle name="样式 1 9" xfId="3103"/>
    <cellStyle name="樣式 1" xfId="3104"/>
    <cellStyle name="一般_02-1. Summa_Autobin_v2" xfId="3"/>
    <cellStyle name="一般_Bureau Attributes_02-4. Model Performance Result-CFC_Final" xfId="3171"/>
    <cellStyle name="一般_Development Database 20090525_02-4. Model Performance Result-CFC_Final" xfId="3172"/>
    <cellStyle name="一般_Performance - response model" xfId="3175"/>
    <cellStyle name="一般_PL_IncomeBase_IV_02-4. Model Performance Result-CFC_Final" xfId="3173"/>
    <cellStyle name="보통" xfId="3105"/>
    <cellStyle name="注释 1" xfId="3106"/>
    <cellStyle name="注释 1 2" xfId="1281"/>
    <cellStyle name="注释 1 2 2" xfId="1283"/>
    <cellStyle name="注释 1 2_LIXIN收支预算2014(汇总）第二版" xfId="2357"/>
    <cellStyle name="注释 1 3" xfId="748"/>
    <cellStyle name="注释 1 3 2" xfId="1285"/>
    <cellStyle name="注释 1 3_LIXIN收支预算2014(汇总）第二版" xfId="1214"/>
    <cellStyle name="注释 1 4" xfId="1288"/>
    <cellStyle name="注释 1 4 2" xfId="1290"/>
    <cellStyle name="注释 1 4_LIXIN收支预算2014(汇总）第二版" xfId="2382"/>
    <cellStyle name="注释 1 5" xfId="1292"/>
    <cellStyle name="注释 1_LIXIN收支预算2014(汇总）第二版" xfId="3107"/>
    <cellStyle name="注释 10" xfId="2452"/>
    <cellStyle name="注释 11" xfId="2462"/>
    <cellStyle name="注释 12" xfId="2486"/>
    <cellStyle name="注释 13" xfId="2505"/>
    <cellStyle name="注释 14" xfId="2519"/>
    <cellStyle name="注释 15" xfId="2527"/>
    <cellStyle name="注释 16" xfId="2537"/>
    <cellStyle name="注释 16 2" xfId="957"/>
    <cellStyle name="注释 17" xfId="3109"/>
    <cellStyle name="注释 17 2" xfId="1061"/>
    <cellStyle name="注释 18" xfId="3111"/>
    <cellStyle name="注释 18 2" xfId="1142"/>
    <cellStyle name="注释 19" xfId="3112"/>
    <cellStyle name="注释 19 2" xfId="1249"/>
    <cellStyle name="注释 2" xfId="1607"/>
    <cellStyle name="注释 2 10" xfId="2014"/>
    <cellStyle name="注释 2 11" xfId="2023"/>
    <cellStyle name="注释 2 12" xfId="2031"/>
    <cellStyle name="注释 2 13" xfId="402"/>
    <cellStyle name="注释 2 14" xfId="151"/>
    <cellStyle name="注释 2 2" xfId="1401"/>
    <cellStyle name="注释 2 2 10" xfId="3113"/>
    <cellStyle name="注释 2 2 11" xfId="3114"/>
    <cellStyle name="注释 2 2 2" xfId="1405"/>
    <cellStyle name="注释 2 2 3" xfId="3115"/>
    <cellStyle name="注释 2 2 4" xfId="3116"/>
    <cellStyle name="注释 2 2 5" xfId="3117"/>
    <cellStyle name="注释 2 2 6" xfId="3118"/>
    <cellStyle name="注释 2 2 7" xfId="724"/>
    <cellStyle name="注释 2 2 8" xfId="1571"/>
    <cellStyle name="注释 2 2 9" xfId="3119"/>
    <cellStyle name="注释 2 2_LIXIN收支预算2014(汇总）第二版" xfId="2887"/>
    <cellStyle name="注释 2 3" xfId="1407"/>
    <cellStyle name="注释 2 3 2" xfId="1410"/>
    <cellStyle name="注释 2 3_LIXIN收支预算2014(汇总）第二版" xfId="3120"/>
    <cellStyle name="注释 2 4" xfId="1412"/>
    <cellStyle name="注释 2 4 2" xfId="1415"/>
    <cellStyle name="注释 2 4_LIXIN收支预算2014(汇总）第二版" xfId="1280"/>
    <cellStyle name="注释 2 5" xfId="1097"/>
    <cellStyle name="注释 2 6" xfId="1100"/>
    <cellStyle name="注释 2 7" xfId="1102"/>
    <cellStyle name="注释 2 8" xfId="1105"/>
    <cellStyle name="注释 2 9" xfId="545"/>
    <cellStyle name="注释 2_LIXIN收支预算2014(汇总）第二版" xfId="1477"/>
    <cellStyle name="注释 20" xfId="2526"/>
    <cellStyle name="注释 20 2" xfId="2530"/>
    <cellStyle name="注释 21" xfId="2536"/>
    <cellStyle name="注释 21 2" xfId="956"/>
    <cellStyle name="注释 22" xfId="3108"/>
    <cellStyle name="注释 22 2" xfId="1060"/>
    <cellStyle name="注释 23" xfId="3110"/>
    <cellStyle name="注释 23 2" xfId="1141"/>
    <cellStyle name="注释 3" xfId="1609"/>
    <cellStyle name="注释 3 2" xfId="1495"/>
    <cellStyle name="注释 3 2 2" xfId="1498"/>
    <cellStyle name="注释 3 2_LIXIN收支预算2014(汇总）第二版" xfId="3121"/>
    <cellStyle name="注释 3 3" xfId="1500"/>
    <cellStyle name="注释 3 3 2" xfId="1506"/>
    <cellStyle name="注释 3 3_LIXIN收支预算2014(汇总）第二版" xfId="2944"/>
    <cellStyle name="注释 3 4" xfId="1509"/>
    <cellStyle name="注释 3 4 2" xfId="1512"/>
    <cellStyle name="注释 3 4_LIXIN收支预算2014(汇总）第二版" xfId="3122"/>
    <cellStyle name="注释 3 5" xfId="1118"/>
    <cellStyle name="注释 3_LIXIN收支预算2014(汇总）第二版" xfId="2926"/>
    <cellStyle name="注释 4" xfId="3123"/>
    <cellStyle name="注释 4 2" xfId="2394"/>
    <cellStyle name="注释 4 2 2" xfId="2398"/>
    <cellStyle name="注释 4 2_LIXIN收支预算2014(汇总）第二版" xfId="3124"/>
    <cellStyle name="注释 4 3" xfId="2401"/>
    <cellStyle name="注释 4 3 2" xfId="2405"/>
    <cellStyle name="注释 4 3_LIXIN收支预算2014(汇总）第二版" xfId="23"/>
    <cellStyle name="注释 4 4" xfId="2409"/>
    <cellStyle name="注释 4 4 2" xfId="2413"/>
    <cellStyle name="注释 4 4_LIXIN收支预算2014(汇总）第二版" xfId="1537"/>
    <cellStyle name="注释 4 5" xfId="1144"/>
    <cellStyle name="注释 4_LIXIN收支预算2014(汇总）第二版" xfId="3125"/>
    <cellStyle name="注释 5" xfId="3126"/>
    <cellStyle name="注释 5 2" xfId="2155"/>
    <cellStyle name="注释 5 2 2" xfId="277"/>
    <cellStyle name="注释 5 2_LIXIN收支预算2014(汇总）第二版" xfId="1932"/>
    <cellStyle name="注释 5 3" xfId="2157"/>
    <cellStyle name="注释 5 3 2" xfId="133"/>
    <cellStyle name="注释 5 3_LIXIN收支预算2014(汇总）第二版" xfId="1581"/>
    <cellStyle name="注释 5 4" xfId="2159"/>
    <cellStyle name="注释 5 4 2" xfId="775"/>
    <cellStyle name="注释 5 4_LIXIN收支预算2014(汇总）第二版" xfId="3127"/>
    <cellStyle name="注释 5 5" xfId="1170"/>
    <cellStyle name="注释 5_LIXIN收支预算2014(汇总）第二版" xfId="3128"/>
    <cellStyle name="注释 6" xfId="3129"/>
    <cellStyle name="注释 6 2" xfId="3130"/>
    <cellStyle name="注释 6_LIXIN收支预算2014(汇总）第二版" xfId="3131"/>
    <cellStyle name="注释 7" xfId="961"/>
    <cellStyle name="注释 8" xfId="965"/>
    <cellStyle name="注释 9" xfId="968"/>
    <cellStyle name="설명 텍스트" xfId="897"/>
    <cellStyle name="셀 확인" xfId="2188"/>
    <cellStyle name="쉼표 [0]_Aug.2007" xfId="3132"/>
    <cellStyle name="스타일 1" xfId="3133"/>
    <cellStyle name="연결된 셀" xfId="3134"/>
    <cellStyle name="요약" xfId="3135"/>
    <cellStyle name="입력" xfId="678"/>
    <cellStyle name="제목" xfId="3136"/>
    <cellStyle name="제목 1" xfId="3137"/>
    <cellStyle name="제목 2" xfId="3138"/>
    <cellStyle name="제목 3" xfId="3139"/>
    <cellStyle name="제목 4" xfId="1852"/>
    <cellStyle name="제목_2010_CFChina_budget 250909 6 Branches(Formula)" xfId="950"/>
    <cellStyle name="좋음" xfId="3140"/>
    <cellStyle name="출력" xfId="3141"/>
    <cellStyle name="표준_Aug.2007" xfId="314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7</xdr:col>
      <xdr:colOff>237512</xdr:colOff>
      <xdr:row>19</xdr:row>
      <xdr:rowOff>171043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4904762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21</xdr:row>
      <xdr:rowOff>9525</xdr:rowOff>
    </xdr:from>
    <xdr:to>
      <xdr:col>7</xdr:col>
      <xdr:colOff>237519</xdr:colOff>
      <xdr:row>42</xdr:row>
      <xdr:rowOff>18599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609975"/>
          <a:ext cx="4847619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114300</xdr:rowOff>
    </xdr:from>
    <xdr:to>
      <xdr:col>7</xdr:col>
      <xdr:colOff>532794</xdr:colOff>
      <xdr:row>63</xdr:row>
      <xdr:rowOff>113893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7658100"/>
          <a:ext cx="4847619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47625</xdr:rowOff>
    </xdr:from>
    <xdr:to>
      <xdr:col>7</xdr:col>
      <xdr:colOff>504219</xdr:colOff>
      <xdr:row>88</xdr:row>
      <xdr:rowOff>161439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1363325"/>
          <a:ext cx="4847619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91</xdr:row>
      <xdr:rowOff>114300</xdr:rowOff>
    </xdr:from>
    <xdr:to>
      <xdr:col>7</xdr:col>
      <xdr:colOff>570887</xdr:colOff>
      <xdr:row>115</xdr:row>
      <xdr:rowOff>18548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5716250"/>
          <a:ext cx="4904762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117</xdr:row>
      <xdr:rowOff>57150</xdr:rowOff>
    </xdr:from>
    <xdr:to>
      <xdr:col>7</xdr:col>
      <xdr:colOff>666137</xdr:colOff>
      <xdr:row>138</xdr:row>
      <xdr:rowOff>28129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20116800"/>
          <a:ext cx="4904762" cy="3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143</xdr:row>
      <xdr:rowOff>114300</xdr:rowOff>
    </xdr:from>
    <xdr:to>
      <xdr:col>8</xdr:col>
      <xdr:colOff>599399</xdr:colOff>
      <xdr:row>165</xdr:row>
      <xdr:rowOff>37638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24631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608924</xdr:colOff>
      <xdr:row>189</xdr:row>
      <xdr:rowOff>94788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8803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608924</xdr:colOff>
      <xdr:row>214</xdr:row>
      <xdr:rowOff>94788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089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8</xdr:col>
      <xdr:colOff>608924</xdr:colOff>
      <xdr:row>238</xdr:row>
      <xdr:rowOff>94788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7204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8</xdr:col>
      <xdr:colOff>608924</xdr:colOff>
      <xdr:row>262</xdr:row>
      <xdr:rowOff>94788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13194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8</xdr:col>
      <xdr:colOff>608924</xdr:colOff>
      <xdr:row>286</xdr:row>
      <xdr:rowOff>94788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54342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8</xdr:col>
      <xdr:colOff>608924</xdr:colOff>
      <xdr:row>310</xdr:row>
      <xdr:rowOff>94788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495490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8</xdr:col>
      <xdr:colOff>608924</xdr:colOff>
      <xdr:row>334</xdr:row>
      <xdr:rowOff>94788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53663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8</xdr:col>
      <xdr:colOff>608924</xdr:colOff>
      <xdr:row>359</xdr:row>
      <xdr:rowOff>94788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79501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8</xdr:col>
      <xdr:colOff>608924</xdr:colOff>
      <xdr:row>384</xdr:row>
      <xdr:rowOff>94788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22363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8</xdr:col>
      <xdr:colOff>608924</xdr:colOff>
      <xdr:row>408</xdr:row>
      <xdr:rowOff>94788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663511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8</xdr:col>
      <xdr:colOff>608924</xdr:colOff>
      <xdr:row>432</xdr:row>
      <xdr:rowOff>94788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04659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8</xdr:col>
      <xdr:colOff>608924</xdr:colOff>
      <xdr:row>457</xdr:row>
      <xdr:rowOff>94788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747522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8</xdr:col>
      <xdr:colOff>608924</xdr:colOff>
      <xdr:row>481</xdr:row>
      <xdr:rowOff>94788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788670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608924</xdr:colOff>
      <xdr:row>505</xdr:row>
      <xdr:rowOff>94788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82981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8</xdr:col>
      <xdr:colOff>608924</xdr:colOff>
      <xdr:row>529</xdr:row>
      <xdr:rowOff>94788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87096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8</xdr:col>
      <xdr:colOff>608924</xdr:colOff>
      <xdr:row>555</xdr:row>
      <xdr:rowOff>94788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915543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558</xdr:row>
      <xdr:rowOff>76200</xdr:rowOff>
    </xdr:from>
    <xdr:to>
      <xdr:col>8</xdr:col>
      <xdr:colOff>627975</xdr:colOff>
      <xdr:row>579</xdr:row>
      <xdr:rowOff>170988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4375" y="95745300"/>
          <a:ext cx="5400000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8</xdr:col>
      <xdr:colOff>608924</xdr:colOff>
      <xdr:row>605</xdr:row>
      <xdr:rowOff>94788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0126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8</xdr:col>
      <xdr:colOff>608924</xdr:colOff>
      <xdr:row>629</xdr:row>
      <xdr:rowOff>94788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4241600"/>
          <a:ext cx="5409524" cy="3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grice\Local%20Settings\Temp\Val-RegX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SCRANGE"/>
      <sheetName val="DISTRIB"/>
      <sheetName val="Good Chi-Sq"/>
      <sheetName val="Bad Chi-Sq"/>
      <sheetName val="EmpComp"/>
      <sheetName val="EmpTails"/>
      <sheetName val="EmpSCRANGE"/>
      <sheetName val="EmpDISTRIB"/>
      <sheetName val="Trna1Comp"/>
      <sheetName val="TrnaTails"/>
      <sheetName val="Trna1SCRANGE"/>
      <sheetName val="Trna1DISTRIB"/>
      <sheetName val="chart data"/>
      <sheetName val="BGI curve"/>
      <sheetName val="BGIComp"/>
      <sheetName val="BGIscrange"/>
      <sheetName val="BGIdistrib"/>
      <sheetName val="AllMODEL1"/>
      <sheetName val="AllSCRANGE"/>
      <sheetName val="AllDISTRI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15/0611/08/5473201_477300580.s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C41" sqref="C41"/>
    </sheetView>
  </sheetViews>
  <sheetFormatPr defaultRowHeight="12.75"/>
  <cols>
    <col min="1" max="1" width="2" style="157" customWidth="1"/>
    <col min="2" max="2" width="39.5" style="157" customWidth="1"/>
    <col min="3" max="3" width="9.75" style="157" customWidth="1"/>
    <col min="4" max="16384" width="9" style="157"/>
  </cols>
  <sheetData>
    <row r="1" spans="1:10" ht="9.75" customHeight="1"/>
    <row r="2" spans="1:10" ht="14.25" customHeight="1">
      <c r="B2" s="157" t="s">
        <v>590</v>
      </c>
    </row>
    <row r="3" spans="1:10" ht="14.25" customHeight="1">
      <c r="B3" s="158"/>
      <c r="C3" s="164"/>
      <c r="D3" s="159"/>
      <c r="E3" s="159"/>
      <c r="F3" s="159"/>
      <c r="G3" s="160"/>
    </row>
    <row r="4" spans="1:10" ht="14.25" customHeight="1">
      <c r="A4" s="161"/>
      <c r="B4" s="165" t="s">
        <v>591</v>
      </c>
      <c r="C4" s="168">
        <v>151738</v>
      </c>
      <c r="J4" s="328"/>
    </row>
    <row r="5" spans="1:10" ht="14.25" customHeight="1">
      <c r="A5" s="161"/>
      <c r="B5" s="166" t="s">
        <v>592</v>
      </c>
      <c r="C5" s="169">
        <v>34353</v>
      </c>
    </row>
    <row r="6" spans="1:10" ht="14.25" customHeight="1">
      <c r="A6" s="161"/>
      <c r="B6" s="166" t="s">
        <v>593</v>
      </c>
      <c r="C6" s="169">
        <v>75</v>
      </c>
    </row>
    <row r="7" spans="1:10" ht="14.25" customHeight="1">
      <c r="A7" s="161"/>
      <c r="B7" s="166" t="s">
        <v>594</v>
      </c>
      <c r="C7" s="169">
        <v>1324</v>
      </c>
    </row>
    <row r="8" spans="1:10" ht="14.25" customHeight="1">
      <c r="A8" s="161"/>
      <c r="B8" s="166" t="s">
        <v>595</v>
      </c>
      <c r="C8" s="169">
        <v>1217</v>
      </c>
    </row>
    <row r="9" spans="1:10" ht="14.25" customHeight="1">
      <c r="A9" s="161"/>
      <c r="B9" s="166" t="s">
        <v>596</v>
      </c>
      <c r="C9" s="169">
        <v>4517</v>
      </c>
      <c r="D9" s="157" t="s">
        <v>323</v>
      </c>
    </row>
    <row r="10" spans="1:10" ht="14.25" customHeight="1">
      <c r="A10" s="161"/>
      <c r="B10" s="167" t="s">
        <v>597</v>
      </c>
      <c r="C10" s="170">
        <v>7101</v>
      </c>
      <c r="D10" s="162"/>
      <c r="E10" s="162"/>
      <c r="F10" s="162"/>
      <c r="G10" s="162"/>
    </row>
    <row r="11" spans="1:10" ht="14.25" customHeight="1">
      <c r="A11" s="163"/>
      <c r="B11" s="163"/>
      <c r="C11" s="163"/>
      <c r="D11" s="163"/>
      <c r="E11" s="163"/>
      <c r="F11" s="163"/>
      <c r="G11" s="163"/>
    </row>
    <row r="12" spans="1:10" ht="14.25" customHeight="1"/>
    <row r="13" spans="1:10" ht="14.25" customHeight="1">
      <c r="B13" s="157" t="s">
        <v>598</v>
      </c>
    </row>
    <row r="14" spans="1:10" ht="14.25" customHeight="1">
      <c r="B14" s="329" t="s">
        <v>324</v>
      </c>
    </row>
    <row r="15" spans="1:10" ht="14.25" customHeight="1"/>
    <row r="17" spans="2:8">
      <c r="B17" s="157" t="s">
        <v>599</v>
      </c>
    </row>
    <row r="18" spans="2:8">
      <c r="B18" s="330" t="s">
        <v>600</v>
      </c>
    </row>
    <row r="19" spans="2:8">
      <c r="B19" s="329"/>
    </row>
    <row r="21" spans="2:8">
      <c r="B21" s="157" t="s">
        <v>601</v>
      </c>
    </row>
    <row r="22" spans="2:8">
      <c r="B22" s="157" t="s">
        <v>602</v>
      </c>
    </row>
    <row r="23" spans="2:8">
      <c r="B23" s="39"/>
      <c r="C23" s="11"/>
      <c r="D23" s="11"/>
      <c r="E23" s="11"/>
      <c r="F23" s="11"/>
      <c r="G23" s="11"/>
      <c r="H23" s="9"/>
    </row>
    <row r="24" spans="2:8">
      <c r="B24" s="39" t="s">
        <v>603</v>
      </c>
      <c r="C24" s="11"/>
      <c r="D24" s="11"/>
      <c r="H24" s="9"/>
    </row>
    <row r="25" spans="2:8">
      <c r="B25" s="39" t="s">
        <v>604</v>
      </c>
      <c r="C25" s="11"/>
      <c r="D25" s="11"/>
      <c r="H25" s="9"/>
    </row>
    <row r="26" spans="2:8">
      <c r="B26" s="39" t="s">
        <v>605</v>
      </c>
      <c r="C26" s="11"/>
      <c r="D26" s="11"/>
      <c r="H26" s="9"/>
    </row>
    <row r="29" spans="2:8">
      <c r="B29" s="329"/>
    </row>
    <row r="30" spans="2:8">
      <c r="B30" s="329"/>
    </row>
    <row r="66" spans="3:3">
      <c r="C66" s="331"/>
    </row>
    <row r="67" spans="3:3">
      <c r="C67" s="328"/>
    </row>
    <row r="68" spans="3:3">
      <c r="C68" s="331"/>
    </row>
    <row r="69" spans="3:3">
      <c r="C69" s="328"/>
    </row>
    <row r="70" spans="3:3">
      <c r="C70" s="328"/>
    </row>
    <row r="71" spans="3:3">
      <c r="C71" s="331"/>
    </row>
    <row r="72" spans="3:3">
      <c r="C72" s="328"/>
    </row>
    <row r="73" spans="3:3">
      <c r="C73" s="328"/>
    </row>
    <row r="74" spans="3:3">
      <c r="C74" s="331"/>
    </row>
    <row r="75" spans="3:3">
      <c r="C75" s="328"/>
    </row>
    <row r="76" spans="3:3">
      <c r="C76" s="328"/>
    </row>
  </sheetData>
  <phoneticPr fontId="3" type="noConversion"/>
  <hyperlinks>
    <hyperlink ref="B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F34" sqref="F34"/>
    </sheetView>
  </sheetViews>
  <sheetFormatPr defaultRowHeight="15"/>
  <cols>
    <col min="1" max="1" width="0.875" style="46" customWidth="1"/>
    <col min="2" max="2" width="32.25" style="46" customWidth="1"/>
    <col min="3" max="3" width="17.125" style="46" customWidth="1"/>
    <col min="4" max="16384" width="9" style="46"/>
  </cols>
  <sheetData>
    <row r="1" spans="2:3" ht="6" customHeight="1"/>
    <row r="2" spans="2:3">
      <c r="B2" s="72" t="s">
        <v>80</v>
      </c>
      <c r="C2" s="72" t="s">
        <v>81</v>
      </c>
    </row>
    <row r="3" spans="2:3">
      <c r="B3" s="46" t="s">
        <v>540</v>
      </c>
      <c r="C3" s="46">
        <v>1.7756092444080902E-2</v>
      </c>
    </row>
    <row r="4" spans="2:3">
      <c r="B4" s="46" t="s">
        <v>124</v>
      </c>
      <c r="C4" s="243">
        <v>-0.83544089095422502</v>
      </c>
    </row>
    <row r="5" spans="2:3">
      <c r="B5" s="46" t="s">
        <v>130</v>
      </c>
      <c r="C5" s="243">
        <v>-0.39802214185845503</v>
      </c>
    </row>
    <row r="6" spans="2:3">
      <c r="B6" s="46" t="s">
        <v>256</v>
      </c>
      <c r="C6" s="243">
        <v>-0.27301827266781598</v>
      </c>
    </row>
    <row r="7" spans="2:3">
      <c r="B7" s="46" t="s">
        <v>119</v>
      </c>
      <c r="C7" s="46">
        <v>-0.271431898639589</v>
      </c>
    </row>
    <row r="8" spans="2:3">
      <c r="B8" s="46" t="s">
        <v>140</v>
      </c>
      <c r="C8" s="46">
        <v>-0.362682131625363</v>
      </c>
    </row>
    <row r="9" spans="2:3">
      <c r="B9" s="46" t="s">
        <v>445</v>
      </c>
      <c r="C9" s="46">
        <v>-0.24608895764580899</v>
      </c>
    </row>
    <row r="10" spans="2:3">
      <c r="B10" s="46" t="s">
        <v>455</v>
      </c>
      <c r="C10" s="46">
        <v>-0.37241115472865599</v>
      </c>
    </row>
    <row r="11" spans="2:3">
      <c r="B11" s="46" t="s">
        <v>172</v>
      </c>
      <c r="C11" s="46">
        <v>-0.15542494999996601</v>
      </c>
    </row>
    <row r="12" spans="2:3">
      <c r="B12" s="46" t="s">
        <v>457</v>
      </c>
      <c r="C12" s="46">
        <v>-0.14075226361627899</v>
      </c>
    </row>
    <row r="13" spans="2:3">
      <c r="B13" s="46" t="s">
        <v>262</v>
      </c>
      <c r="C13" s="46">
        <v>-0.242419208488348</v>
      </c>
    </row>
    <row r="14" spans="2:3">
      <c r="B14" s="46" t="s">
        <v>128</v>
      </c>
      <c r="C14" s="46">
        <v>-0.45952298082876802</v>
      </c>
    </row>
    <row r="15" spans="2:3">
      <c r="B15" s="46" t="s">
        <v>166</v>
      </c>
      <c r="C15" s="46">
        <v>-0.441762815477723</v>
      </c>
    </row>
    <row r="16" spans="2:3">
      <c r="B16" s="46" t="s">
        <v>173</v>
      </c>
      <c r="C16" s="46">
        <v>-0.30833493548985402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5" sqref="H35"/>
    </sheetView>
  </sheetViews>
  <sheetFormatPr defaultRowHeight="15"/>
  <cols>
    <col min="1" max="1" width="1.625" style="4" customWidth="1"/>
    <col min="2" max="2" width="33.125" style="4" bestFit="1" customWidth="1"/>
    <col min="3" max="3" width="26" style="4" bestFit="1" customWidth="1"/>
    <col min="4" max="5" width="11.25" style="74" bestFit="1" customWidth="1"/>
    <col min="6" max="6" width="11.25" style="74" customWidth="1"/>
    <col min="7" max="7" width="11" style="74" customWidth="1"/>
    <col min="8" max="9" width="9" style="74"/>
    <col min="10" max="16384" width="9" style="4"/>
  </cols>
  <sheetData>
    <row r="1" spans="2:9" ht="9" customHeight="1">
      <c r="I1" s="66"/>
    </row>
    <row r="2" spans="2:9">
      <c r="B2" s="244" t="s">
        <v>79</v>
      </c>
      <c r="C2" s="245" t="s">
        <v>33</v>
      </c>
      <c r="D2" s="246" t="s">
        <v>32</v>
      </c>
      <c r="E2" s="246" t="s">
        <v>31</v>
      </c>
      <c r="F2" s="247" t="s">
        <v>426</v>
      </c>
      <c r="G2" s="247" t="s">
        <v>58</v>
      </c>
      <c r="H2" s="246" t="s">
        <v>0</v>
      </c>
      <c r="I2" s="246" t="s">
        <v>35</v>
      </c>
    </row>
    <row r="3" spans="2:9">
      <c r="B3" s="214" t="s">
        <v>427</v>
      </c>
      <c r="C3" s="213" t="s">
        <v>124</v>
      </c>
      <c r="D3" s="68">
        <v>0</v>
      </c>
      <c r="E3" s="68">
        <v>1</v>
      </c>
      <c r="F3" s="218">
        <v>0.14044884147914299</v>
      </c>
      <c r="G3" s="218">
        <v>1.3828867761452E-2</v>
      </c>
      <c r="H3" s="249">
        <v>1.4933914458100499</v>
      </c>
      <c r="I3" s="259">
        <v>114.346403716509</v>
      </c>
    </row>
    <row r="4" spans="2:9">
      <c r="B4" s="214"/>
      <c r="C4" s="213" t="s">
        <v>124</v>
      </c>
      <c r="D4" s="68">
        <v>1</v>
      </c>
      <c r="E4" s="68">
        <v>2</v>
      </c>
      <c r="F4" s="218">
        <v>0.30620760815137399</v>
      </c>
      <c r="G4" s="218">
        <v>3.3498513379583698E-2</v>
      </c>
      <c r="H4" s="249">
        <v>0.588501593865844</v>
      </c>
      <c r="I4" s="259">
        <v>59.813830741676398</v>
      </c>
    </row>
    <row r="5" spans="2:9">
      <c r="B5" s="214"/>
      <c r="C5" s="213" t="s">
        <v>124</v>
      </c>
      <c r="D5" s="68">
        <v>2</v>
      </c>
      <c r="E5" s="68">
        <v>3</v>
      </c>
      <c r="F5" s="218">
        <v>0.34341380513785402</v>
      </c>
      <c r="G5" s="218">
        <v>5.9723695063037499E-2</v>
      </c>
      <c r="H5" s="249">
        <v>-1.7235252200347499E-2</v>
      </c>
      <c r="I5" s="259">
        <v>23.309510695785601</v>
      </c>
    </row>
    <row r="6" spans="2:9">
      <c r="B6" s="214"/>
      <c r="C6" s="213" t="s">
        <v>124</v>
      </c>
      <c r="D6" s="68">
        <v>3</v>
      </c>
      <c r="E6" s="68">
        <v>4</v>
      </c>
      <c r="F6" s="218">
        <v>0.13800585709300001</v>
      </c>
      <c r="G6" s="218">
        <v>0.10346344145134601</v>
      </c>
      <c r="H6" s="249">
        <v>-0.61435943801842496</v>
      </c>
      <c r="I6" s="259">
        <v>-12.675773223797901</v>
      </c>
    </row>
    <row r="7" spans="2:9">
      <c r="B7" s="214"/>
      <c r="C7" s="213" t="s">
        <v>124</v>
      </c>
      <c r="D7" s="68">
        <v>4</v>
      </c>
      <c r="E7" s="68">
        <v>5</v>
      </c>
      <c r="F7" s="218">
        <v>5.1009311665123902E-2</v>
      </c>
      <c r="G7" s="218">
        <v>0.142588001983143</v>
      </c>
      <c r="H7" s="249">
        <v>-0.97972100113280502</v>
      </c>
      <c r="I7" s="259">
        <v>-34.694039933194802</v>
      </c>
    </row>
    <row r="8" spans="2:9">
      <c r="B8" s="265"/>
      <c r="C8" s="345" t="s">
        <v>124</v>
      </c>
      <c r="D8" s="332">
        <v>5</v>
      </c>
      <c r="E8" s="332">
        <v>7</v>
      </c>
      <c r="F8" s="335">
        <v>2.09145764735039E-2</v>
      </c>
      <c r="G8" s="335">
        <v>0.21523579201934701</v>
      </c>
      <c r="H8" s="342">
        <v>-1.4800310154002301</v>
      </c>
      <c r="I8" s="346">
        <v>-64.844883491070107</v>
      </c>
    </row>
    <row r="9" spans="2:9">
      <c r="B9" s="214" t="s">
        <v>433</v>
      </c>
      <c r="C9" s="213" t="s">
        <v>130</v>
      </c>
      <c r="D9" s="68">
        <v>0</v>
      </c>
      <c r="E9" s="68">
        <v>1</v>
      </c>
      <c r="F9" s="218">
        <v>0.31497807383578802</v>
      </c>
      <c r="G9" s="218">
        <v>3.9631306805408301E-2</v>
      </c>
      <c r="H9" s="249">
        <v>0.41401770251619702</v>
      </c>
      <c r="I9" s="259">
        <v>36.235138340417997</v>
      </c>
    </row>
    <row r="10" spans="2:9">
      <c r="B10" s="214"/>
      <c r="C10" s="213" t="s">
        <v>130</v>
      </c>
      <c r="D10" s="68">
        <v>1</v>
      </c>
      <c r="E10" s="68">
        <v>2</v>
      </c>
      <c r="F10" s="218">
        <v>0.39436242153872603</v>
      </c>
      <c r="G10" s="218">
        <v>5.8536084854236899E-2</v>
      </c>
      <c r="H10" s="249">
        <v>4.1124393793503904E-3</v>
      </c>
      <c r="I10" s="259">
        <v>24.4662546625689</v>
      </c>
    </row>
    <row r="11" spans="2:9">
      <c r="B11" s="265"/>
      <c r="C11" s="345" t="s">
        <v>130</v>
      </c>
      <c r="D11" s="332">
        <v>2</v>
      </c>
      <c r="E11" s="332">
        <v>2</v>
      </c>
      <c r="F11" s="335">
        <v>0.29065950462548401</v>
      </c>
      <c r="G11" s="335">
        <v>7.9803710019837798E-2</v>
      </c>
      <c r="H11" s="342">
        <v>-0.328663170704525</v>
      </c>
      <c r="I11" s="346">
        <v>14.9118580785101</v>
      </c>
    </row>
    <row r="12" spans="2:9">
      <c r="B12" s="214" t="s">
        <v>435</v>
      </c>
      <c r="C12" s="213" t="s">
        <v>256</v>
      </c>
      <c r="D12" s="68">
        <v>0</v>
      </c>
      <c r="E12" s="68">
        <v>2</v>
      </c>
      <c r="F12" s="218">
        <v>0.13827898578213399</v>
      </c>
      <c r="G12" s="218">
        <v>3.9357694136581398E-2</v>
      </c>
      <c r="H12" s="249">
        <v>0.42123046099112099</v>
      </c>
      <c r="I12" s="259">
        <v>32.643938573311402</v>
      </c>
    </row>
    <row r="13" spans="2:9">
      <c r="B13" s="214"/>
      <c r="C13" s="213" t="s">
        <v>256</v>
      </c>
      <c r="D13" s="68">
        <v>2</v>
      </c>
      <c r="E13" s="68">
        <v>4</v>
      </c>
      <c r="F13" s="218">
        <v>0.28337101497655598</v>
      </c>
      <c r="G13" s="218">
        <v>4.7103971441320801E-2</v>
      </c>
      <c r="H13" s="249">
        <v>0.233468299974912</v>
      </c>
      <c r="I13" s="259">
        <v>28.946130783657701</v>
      </c>
    </row>
    <row r="14" spans="2:9">
      <c r="B14" s="214"/>
      <c r="C14" s="214" t="s">
        <v>256</v>
      </c>
      <c r="D14" s="66">
        <v>4</v>
      </c>
      <c r="E14" s="66">
        <v>6</v>
      </c>
      <c r="F14" s="219">
        <v>0.25811672710903399</v>
      </c>
      <c r="G14" s="219">
        <v>5.9080576892929899E-2</v>
      </c>
      <c r="H14" s="249">
        <v>-5.7248971190447303E-3</v>
      </c>
      <c r="I14" s="259">
        <v>24.235434748529201</v>
      </c>
    </row>
    <row r="15" spans="2:9">
      <c r="B15" s="214"/>
      <c r="C15" s="213" t="s">
        <v>256</v>
      </c>
      <c r="D15" s="68">
        <v>6</v>
      </c>
      <c r="E15" s="68">
        <v>7</v>
      </c>
      <c r="F15" s="218">
        <v>9.1882514200162801E-2</v>
      </c>
      <c r="G15" s="218">
        <v>6.6497853132225004E-2</v>
      </c>
      <c r="H15" s="249">
        <v>-0.131906582443055</v>
      </c>
      <c r="I15" s="259">
        <v>21.750399337893398</v>
      </c>
    </row>
    <row r="16" spans="2:9">
      <c r="B16" s="214"/>
      <c r="C16" s="213" t="s">
        <v>256</v>
      </c>
      <c r="D16" s="68">
        <v>7</v>
      </c>
      <c r="E16" s="68">
        <v>10</v>
      </c>
      <c r="F16" s="218">
        <v>0.15286102301867799</v>
      </c>
      <c r="G16" s="218">
        <v>7.5871881410892697E-2</v>
      </c>
      <c r="H16" s="249">
        <v>-0.27387561016709899</v>
      </c>
      <c r="I16" s="259">
        <v>18.9544463420062</v>
      </c>
    </row>
    <row r="17" spans="2:11">
      <c r="B17" s="265"/>
      <c r="C17" s="345" t="s">
        <v>256</v>
      </c>
      <c r="D17" s="332">
        <v>10</v>
      </c>
      <c r="E17" s="332" t="s">
        <v>82</v>
      </c>
      <c r="F17" s="335">
        <v>7.5489734913433304E-2</v>
      </c>
      <c r="G17" s="335">
        <v>9.2931323283081999E-2</v>
      </c>
      <c r="H17" s="342">
        <v>-0.49532277705852201</v>
      </c>
      <c r="I17" s="346">
        <v>14.593242496162301</v>
      </c>
    </row>
    <row r="18" spans="2:11">
      <c r="B18" s="214" t="s">
        <v>439</v>
      </c>
      <c r="C18" s="213" t="s">
        <v>119</v>
      </c>
      <c r="D18" s="68">
        <v>0</v>
      </c>
      <c r="E18" s="68">
        <v>1</v>
      </c>
      <c r="F18" s="218">
        <v>0.28018451360332602</v>
      </c>
      <c r="G18" s="218">
        <v>4.2891957757920297E-2</v>
      </c>
      <c r="H18" s="249">
        <v>0.33155175656312702</v>
      </c>
      <c r="I18" s="259">
        <v>30.8398563541902</v>
      </c>
    </row>
    <row r="19" spans="2:11">
      <c r="B19" s="214"/>
      <c r="C19" s="213" t="s">
        <v>119</v>
      </c>
      <c r="D19" s="68">
        <v>1</v>
      </c>
      <c r="E19" s="68">
        <v>2</v>
      </c>
      <c r="F19" s="218">
        <v>0.242163988488131</v>
      </c>
      <c r="G19" s="218">
        <v>5.2612891098207902E-2</v>
      </c>
      <c r="H19" s="249">
        <v>0.11706643413838699</v>
      </c>
      <c r="I19" s="259">
        <v>26.640303941018701</v>
      </c>
    </row>
    <row r="20" spans="2:11">
      <c r="B20" s="214"/>
      <c r="C20" s="213" t="s">
        <v>119</v>
      </c>
      <c r="D20" s="68">
        <v>2</v>
      </c>
      <c r="E20" s="68">
        <v>4</v>
      </c>
      <c r="F20" s="218">
        <v>0.17160574379517299</v>
      </c>
      <c r="G20" s="218">
        <v>6.0982079698184297E-2</v>
      </c>
      <c r="H20" s="249">
        <v>-3.9425663905862503E-2</v>
      </c>
      <c r="I20" s="259">
        <v>23.576239880343302</v>
      </c>
    </row>
    <row r="21" spans="2:11">
      <c r="B21" s="214"/>
      <c r="C21" s="213" t="s">
        <v>119</v>
      </c>
      <c r="D21" s="68">
        <v>4</v>
      </c>
      <c r="E21" s="68">
        <v>6</v>
      </c>
      <c r="F21" s="218">
        <v>0.18454395095822601</v>
      </c>
      <c r="G21" s="218">
        <v>6.9560927479033002E-2</v>
      </c>
      <c r="H21" s="249">
        <v>-0.18022660899700901</v>
      </c>
      <c r="I21" s="259">
        <v>20.819403458858901</v>
      </c>
    </row>
    <row r="22" spans="2:11">
      <c r="B22" s="214"/>
      <c r="C22" s="213" t="s">
        <v>119</v>
      </c>
      <c r="D22" s="68">
        <v>6</v>
      </c>
      <c r="E22" s="68">
        <v>7</v>
      </c>
      <c r="F22" s="218">
        <v>7.1109560009913503E-2</v>
      </c>
      <c r="G22" s="218">
        <v>8.2936197453588406E-2</v>
      </c>
      <c r="H22" s="215">
        <v>-0.37057474131184298</v>
      </c>
      <c r="I22" s="259">
        <v>17.0924493280653</v>
      </c>
    </row>
    <row r="23" spans="2:11">
      <c r="B23" s="265"/>
      <c r="C23" s="345" t="s">
        <v>119</v>
      </c>
      <c r="D23" s="332">
        <v>7</v>
      </c>
      <c r="E23" s="332" t="s">
        <v>82</v>
      </c>
      <c r="F23" s="335">
        <v>5.0392243145228499E-2</v>
      </c>
      <c r="G23" s="335">
        <v>9.5352805379905606E-2</v>
      </c>
      <c r="H23" s="336">
        <v>-0.52371890785041997</v>
      </c>
      <c r="I23" s="346">
        <v>14.093936670510899</v>
      </c>
    </row>
    <row r="24" spans="2:11">
      <c r="B24" s="214" t="s">
        <v>443</v>
      </c>
      <c r="C24" s="213" t="s">
        <v>140</v>
      </c>
      <c r="D24" s="68">
        <v>0</v>
      </c>
      <c r="E24" s="68">
        <v>1</v>
      </c>
      <c r="F24" s="218">
        <v>0.629450353802811</v>
      </c>
      <c r="G24" s="218">
        <v>4.9586976086397498E-2</v>
      </c>
      <c r="H24" s="215">
        <v>0.179488249967309</v>
      </c>
      <c r="I24" s="259">
        <v>29.043950493240299</v>
      </c>
    </row>
    <row r="25" spans="2:11">
      <c r="B25" s="214"/>
      <c r="C25" s="213" t="s">
        <v>140</v>
      </c>
      <c r="D25" s="68">
        <v>1</v>
      </c>
      <c r="E25" s="68">
        <v>2</v>
      </c>
      <c r="F25" s="218">
        <v>0.25638691207785103</v>
      </c>
      <c r="G25" s="218">
        <v>6.5752613927796397E-2</v>
      </c>
      <c r="H25" s="215">
        <v>-0.119838337163044</v>
      </c>
      <c r="I25" s="259">
        <v>21.212972620338601</v>
      </c>
    </row>
    <row r="26" spans="2:11">
      <c r="B26" s="214"/>
      <c r="C26" s="213" t="s">
        <v>140</v>
      </c>
      <c r="D26" s="68">
        <v>2</v>
      </c>
      <c r="E26" s="68">
        <v>3</v>
      </c>
      <c r="F26" s="218">
        <v>8.05426156624129E-2</v>
      </c>
      <c r="G26" s="218">
        <v>8.3396131625219694E-2</v>
      </c>
      <c r="H26" s="215">
        <v>-0.37660671429228398</v>
      </c>
      <c r="I26" s="259">
        <v>14.4954020261693</v>
      </c>
    </row>
    <row r="27" spans="2:11">
      <c r="B27" s="214"/>
      <c r="C27" s="213" t="s">
        <v>140</v>
      </c>
      <c r="D27" s="68">
        <v>3</v>
      </c>
      <c r="E27" s="68">
        <v>4</v>
      </c>
      <c r="F27" s="218">
        <v>2.3504241081589598E-2</v>
      </c>
      <c r="G27" s="218">
        <v>0.109102646868947</v>
      </c>
      <c r="H27" s="215">
        <v>-0.67374011858406702</v>
      </c>
      <c r="I27" s="259">
        <v>6.7218021711869502</v>
      </c>
    </row>
    <row r="28" spans="2:11">
      <c r="B28" s="265"/>
      <c r="C28" s="345" t="s">
        <v>140</v>
      </c>
      <c r="D28" s="332">
        <v>4</v>
      </c>
      <c r="E28" s="332" t="s">
        <v>82</v>
      </c>
      <c r="F28" s="335">
        <v>1.01158773753344E-2</v>
      </c>
      <c r="G28" s="335">
        <v>0.13950000000000001</v>
      </c>
      <c r="H28" s="336">
        <v>-0.95423116742207004</v>
      </c>
      <c r="I28" s="346">
        <v>-0.61640061946862401</v>
      </c>
    </row>
    <row r="29" spans="2:11">
      <c r="B29" s="214" t="s">
        <v>511</v>
      </c>
      <c r="C29" s="213" t="s">
        <v>445</v>
      </c>
      <c r="D29" s="68">
        <v>0</v>
      </c>
      <c r="E29" s="68">
        <v>4</v>
      </c>
      <c r="F29" s="218">
        <v>0.121339949117136</v>
      </c>
      <c r="G29" s="218">
        <v>7.7907461442267595E-2</v>
      </c>
      <c r="H29" s="215">
        <v>-0.30255632669678401</v>
      </c>
      <c r="I29" s="259">
        <v>18.977332891689102</v>
      </c>
    </row>
    <row r="30" spans="2:11">
      <c r="B30" s="214"/>
      <c r="C30" s="213" t="s">
        <v>445</v>
      </c>
      <c r="D30" s="68">
        <v>4</v>
      </c>
      <c r="E30" s="68">
        <v>9</v>
      </c>
      <c r="F30" s="218">
        <v>0.206556100126954</v>
      </c>
      <c r="G30" s="218">
        <v>6.9983838581713101E-2</v>
      </c>
      <c r="H30" s="215">
        <v>-0.18674255593577899</v>
      </c>
      <c r="I30" s="259">
        <v>21.033208680189201</v>
      </c>
      <c r="K30" s="214"/>
    </row>
    <row r="31" spans="2:11">
      <c r="B31" s="214"/>
      <c r="C31" s="213" t="s">
        <v>445</v>
      </c>
      <c r="D31" s="68">
        <v>9</v>
      </c>
      <c r="E31" s="68">
        <v>13</v>
      </c>
      <c r="F31" s="218">
        <v>0.14542585314780801</v>
      </c>
      <c r="G31" s="218">
        <v>6.3334724540901499E-2</v>
      </c>
      <c r="H31" s="215">
        <v>-7.97879431150538E-2</v>
      </c>
      <c r="I31" s="259">
        <v>22.931820542333799</v>
      </c>
    </row>
    <row r="32" spans="2:11">
      <c r="B32" s="214"/>
      <c r="C32" s="213" t="s">
        <v>445</v>
      </c>
      <c r="D32" s="68">
        <v>13</v>
      </c>
      <c r="E32" s="68">
        <v>16</v>
      </c>
      <c r="F32" s="218">
        <v>0.117172207638499</v>
      </c>
      <c r="G32" s="218">
        <v>5.8490891824225101E-2</v>
      </c>
      <c r="H32" s="215">
        <v>4.9327935458071803E-3</v>
      </c>
      <c r="I32" s="259">
        <v>24.435746285710099</v>
      </c>
    </row>
    <row r="33" spans="2:9">
      <c r="B33" s="265"/>
      <c r="C33" s="345" t="s">
        <v>445</v>
      </c>
      <c r="D33" s="332">
        <v>16</v>
      </c>
      <c r="E33" s="332" t="s">
        <v>82</v>
      </c>
      <c r="F33" s="335">
        <v>0.40950588996960102</v>
      </c>
      <c r="G33" s="335">
        <v>4.5885157417585802E-2</v>
      </c>
      <c r="H33" s="336">
        <v>0.26096216549309897</v>
      </c>
      <c r="I33" s="346">
        <v>28.980668564577499</v>
      </c>
    </row>
    <row r="34" spans="2:9">
      <c r="B34" s="214" t="s">
        <v>456</v>
      </c>
      <c r="C34" s="213" t="s">
        <v>455</v>
      </c>
      <c r="D34" s="68">
        <v>0</v>
      </c>
      <c r="E34" s="68">
        <v>16.450099999999999</v>
      </c>
      <c r="F34" s="218">
        <v>0.429231850851504</v>
      </c>
      <c r="G34" s="218">
        <v>4.8089273299317697E-2</v>
      </c>
      <c r="H34" s="215">
        <v>0.21173193019647901</v>
      </c>
      <c r="I34" s="259">
        <v>30.036102802540402</v>
      </c>
    </row>
    <row r="35" spans="2:9">
      <c r="B35" s="214"/>
      <c r="C35" s="213" t="s">
        <v>455</v>
      </c>
      <c r="D35" s="68">
        <v>16.450099999999999</v>
      </c>
      <c r="E35" s="68">
        <v>21.010110000000001</v>
      </c>
      <c r="F35" s="218">
        <v>0.19191842556484501</v>
      </c>
      <c r="G35" s="218">
        <v>5.6978705460678798E-2</v>
      </c>
      <c r="H35" s="215">
        <v>3.2731072638370703E-2</v>
      </c>
      <c r="I35" s="259">
        <v>25.227462016698698</v>
      </c>
    </row>
    <row r="36" spans="2:9">
      <c r="B36" s="214"/>
      <c r="C36" s="213" t="s">
        <v>455</v>
      </c>
      <c r="D36" s="68">
        <v>21.010110000000001</v>
      </c>
      <c r="E36" s="68">
        <v>24.701000000000001</v>
      </c>
      <c r="F36" s="218">
        <v>0.13713083370003301</v>
      </c>
      <c r="G36" s="218">
        <v>6.4768368250221295E-2</v>
      </c>
      <c r="H36" s="215">
        <v>-0.103703288603248</v>
      </c>
      <c r="I36" s="259">
        <v>21.562318491653102</v>
      </c>
    </row>
    <row r="37" spans="2:9">
      <c r="B37" s="214"/>
      <c r="C37" s="213" t="s">
        <v>455</v>
      </c>
      <c r="D37" s="68">
        <v>24.701000000000001</v>
      </c>
      <c r="E37" s="68">
        <v>25.7301</v>
      </c>
      <c r="F37" s="218">
        <v>0.108836724681223</v>
      </c>
      <c r="G37" s="218">
        <v>7.1103262384980007E-2</v>
      </c>
      <c r="H37" s="215">
        <v>-0.203815823734629</v>
      </c>
      <c r="I37" s="259">
        <v>18.872916741438001</v>
      </c>
    </row>
    <row r="38" spans="2:9">
      <c r="B38" s="265"/>
      <c r="C38" s="345" t="s">
        <v>455</v>
      </c>
      <c r="D38" s="332">
        <v>25.7301</v>
      </c>
      <c r="E38" s="332" t="s">
        <v>82</v>
      </c>
      <c r="F38" s="335">
        <v>0.13288216520239299</v>
      </c>
      <c r="G38" s="335">
        <v>7.9514311814859906E-2</v>
      </c>
      <c r="H38" s="336">
        <v>-0.32471575741709902</v>
      </c>
      <c r="I38" s="346">
        <v>15.625086758710999</v>
      </c>
    </row>
    <row r="39" spans="2:9">
      <c r="B39" s="214" t="s">
        <v>451</v>
      </c>
      <c r="C39" s="213" t="s">
        <v>172</v>
      </c>
      <c r="D39" s="68">
        <v>0</v>
      </c>
      <c r="E39" s="68">
        <v>44</v>
      </c>
      <c r="F39" s="218">
        <v>0.22135562872706799</v>
      </c>
      <c r="G39" s="218">
        <v>4.3917375011424897E-2</v>
      </c>
      <c r="H39" s="215">
        <v>0.30685412740111101</v>
      </c>
      <c r="I39" s="259">
        <v>27.788488869838101</v>
      </c>
    </row>
    <row r="40" spans="2:9">
      <c r="B40" s="214"/>
      <c r="C40" s="213" t="s">
        <v>172</v>
      </c>
      <c r="D40" s="68">
        <v>44</v>
      </c>
      <c r="E40" s="68">
        <v>54</v>
      </c>
      <c r="F40" s="218">
        <v>0.156492622996424</v>
      </c>
      <c r="G40" s="218">
        <v>5.0646412411118197E-2</v>
      </c>
      <c r="H40" s="215">
        <v>0.157232739853916</v>
      </c>
      <c r="I40" s="259">
        <v>26.111002664118999</v>
      </c>
    </row>
    <row r="41" spans="2:9">
      <c r="B41" s="214"/>
      <c r="C41" s="213" t="s">
        <v>172</v>
      </c>
      <c r="D41" s="68">
        <v>54</v>
      </c>
      <c r="E41" s="68">
        <v>65</v>
      </c>
      <c r="F41" s="218">
        <v>0.210981796478663</v>
      </c>
      <c r="G41" s="218">
        <v>5.9262100544194798E-2</v>
      </c>
      <c r="H41" s="215">
        <v>-8.9856028354465406E-3</v>
      </c>
      <c r="I41" s="259">
        <v>24.247439028131701</v>
      </c>
    </row>
    <row r="42" spans="2:9">
      <c r="B42" s="214"/>
      <c r="C42" s="213" t="s">
        <v>172</v>
      </c>
      <c r="D42" s="68">
        <v>65</v>
      </c>
      <c r="E42" s="68">
        <v>77</v>
      </c>
      <c r="F42" s="218">
        <v>0.14848590605384601</v>
      </c>
      <c r="G42" s="218">
        <v>6.5606158667438699E-2</v>
      </c>
      <c r="H42" s="215">
        <v>-0.117451734468624</v>
      </c>
      <c r="I42" s="259">
        <v>23.031366629758999</v>
      </c>
    </row>
    <row r="43" spans="2:9">
      <c r="B43" s="265"/>
      <c r="C43" s="345" t="s">
        <v>172</v>
      </c>
      <c r="D43" s="332">
        <v>77</v>
      </c>
      <c r="E43" s="332" t="s">
        <v>82</v>
      </c>
      <c r="F43" s="335">
        <v>0.26268404574399701</v>
      </c>
      <c r="G43" s="335">
        <v>7.18397997496871E-2</v>
      </c>
      <c r="H43" s="336">
        <v>-0.21491447088611901</v>
      </c>
      <c r="I43" s="346">
        <v>21.938659239511001</v>
      </c>
    </row>
    <row r="44" spans="2:9">
      <c r="B44" s="214" t="s">
        <v>458</v>
      </c>
      <c r="C44" s="213" t="s">
        <v>457</v>
      </c>
      <c r="D44" s="68">
        <v>0</v>
      </c>
      <c r="E44" s="68">
        <v>70</v>
      </c>
      <c r="F44" s="218">
        <v>0.52122563970279501</v>
      </c>
      <c r="G44" s="218">
        <v>4.8791375144345998E-2</v>
      </c>
      <c r="H44" s="215">
        <v>0.19649967247157801</v>
      </c>
      <c r="I44" s="259">
        <v>26.343268123777801</v>
      </c>
    </row>
    <row r="45" spans="2:9">
      <c r="B45" s="265"/>
      <c r="C45" s="345" t="s">
        <v>457</v>
      </c>
      <c r="D45" s="332">
        <v>70</v>
      </c>
      <c r="E45" s="332" t="s">
        <v>82</v>
      </c>
      <c r="F45" s="335">
        <v>0.47877436029720399</v>
      </c>
      <c r="G45" s="335">
        <v>6.9619049631304206E-2</v>
      </c>
      <c r="H45" s="336">
        <v>-0.18112428697573299</v>
      </c>
      <c r="I45" s="346">
        <v>22.509203109979801</v>
      </c>
    </row>
    <row r="46" spans="2:9">
      <c r="B46" s="214" t="s">
        <v>513</v>
      </c>
      <c r="C46" s="213" t="s">
        <v>262</v>
      </c>
      <c r="D46" s="68">
        <v>0</v>
      </c>
      <c r="E46" s="68">
        <v>2</v>
      </c>
      <c r="F46" s="218">
        <v>7.7027348274484195E-2</v>
      </c>
      <c r="G46" s="218">
        <v>8.2014577450916004E-2</v>
      </c>
      <c r="H46" s="215">
        <v>-0.35839567615001999</v>
      </c>
      <c r="I46" s="259">
        <v>18.0809702272735</v>
      </c>
    </row>
    <row r="47" spans="2:9">
      <c r="B47" s="214"/>
      <c r="C47" s="213" t="s">
        <v>262</v>
      </c>
      <c r="D47" s="68">
        <v>2</v>
      </c>
      <c r="E47" s="68">
        <v>6</v>
      </c>
      <c r="F47" s="218">
        <v>0.28547005953193799</v>
      </c>
      <c r="G47" s="218">
        <v>6.4918497519489707E-2</v>
      </c>
      <c r="H47" s="215">
        <v>-0.106179086703558</v>
      </c>
      <c r="I47" s="259">
        <v>22.491443767095799</v>
      </c>
    </row>
    <row r="48" spans="2:9">
      <c r="B48" s="214"/>
      <c r="C48" s="213" t="s">
        <v>262</v>
      </c>
      <c r="D48" s="68">
        <v>6</v>
      </c>
      <c r="E48" s="68">
        <v>17</v>
      </c>
      <c r="F48" s="218">
        <v>0.37942632859404402</v>
      </c>
      <c r="G48" s="218">
        <v>5.8347552522128601E-2</v>
      </c>
      <c r="H48" s="215">
        <v>7.5386598891105296E-3</v>
      </c>
      <c r="I48" s="259">
        <v>24.480008886685798</v>
      </c>
    </row>
    <row r="49" spans="2:9">
      <c r="B49" s="214"/>
      <c r="C49" s="213" t="s">
        <v>262</v>
      </c>
      <c r="D49" s="68">
        <v>17</v>
      </c>
      <c r="E49" s="68">
        <v>35</v>
      </c>
      <c r="F49" s="218">
        <v>0.181554709193815</v>
      </c>
      <c r="G49" s="218">
        <v>4.9059757626410301E-2</v>
      </c>
      <c r="H49" s="215">
        <v>0.19073194367025201</v>
      </c>
      <c r="I49" s="259">
        <v>27.6834822686832</v>
      </c>
    </row>
    <row r="50" spans="2:9">
      <c r="B50" s="265"/>
      <c r="C50" s="345" t="s">
        <v>262</v>
      </c>
      <c r="D50" s="332">
        <v>35</v>
      </c>
      <c r="E50" s="332" t="s">
        <v>82</v>
      </c>
      <c r="F50" s="335">
        <v>7.6521554405717396E-2</v>
      </c>
      <c r="G50" s="335">
        <v>3.7477691850089201E-2</v>
      </c>
      <c r="H50" s="336">
        <v>0.47213118941465998</v>
      </c>
      <c r="I50" s="346">
        <v>32.604268527055503</v>
      </c>
    </row>
    <row r="51" spans="2:9">
      <c r="B51" s="214" t="s">
        <v>464</v>
      </c>
      <c r="C51" s="213" t="s">
        <v>128</v>
      </c>
      <c r="D51" s="68">
        <v>0</v>
      </c>
      <c r="E51" s="68">
        <v>1</v>
      </c>
      <c r="F51" s="218">
        <v>0.49398358199999998</v>
      </c>
      <c r="G51" s="218">
        <v>4.9751702000000002E-2</v>
      </c>
      <c r="H51" s="215">
        <v>0.175998456</v>
      </c>
      <c r="I51" s="259">
        <v>42.897264900000003</v>
      </c>
    </row>
    <row r="52" spans="2:9">
      <c r="B52" s="265"/>
      <c r="C52" s="345" t="s">
        <v>128</v>
      </c>
      <c r="D52" s="332">
        <v>1</v>
      </c>
      <c r="E52" s="332" t="s">
        <v>82</v>
      </c>
      <c r="F52" s="335">
        <v>0.50601641799999997</v>
      </c>
      <c r="G52" s="335">
        <v>6.7560273000000004E-2</v>
      </c>
      <c r="H52" s="336">
        <v>-0.14889580899999999</v>
      </c>
      <c r="I52" s="346">
        <v>22.309438270000001</v>
      </c>
    </row>
    <row r="53" spans="2:9">
      <c r="B53" s="214" t="s">
        <v>508</v>
      </c>
      <c r="C53" s="213" t="s">
        <v>166</v>
      </c>
      <c r="D53" s="68">
        <v>0</v>
      </c>
      <c r="E53" s="68">
        <v>23223</v>
      </c>
      <c r="F53" s="218">
        <v>0.18383583954195301</v>
      </c>
      <c r="G53" s="218">
        <v>5.9896549826665903E-2</v>
      </c>
      <c r="H53" s="215">
        <v>-2.03091638032133E-2</v>
      </c>
      <c r="I53" s="259">
        <v>23.701000499436599</v>
      </c>
    </row>
    <row r="54" spans="2:9">
      <c r="B54" s="214"/>
      <c r="C54" s="214" t="s">
        <v>166</v>
      </c>
      <c r="D54" s="66">
        <v>23223</v>
      </c>
      <c r="E54" s="66">
        <v>100594</v>
      </c>
      <c r="F54" s="219">
        <v>0.35434401064190302</v>
      </c>
      <c r="G54" s="219">
        <v>6.9629016372382405E-2</v>
      </c>
      <c r="H54" s="248">
        <v>-0.18127815044373599</v>
      </c>
      <c r="I54" s="259">
        <v>18.571490148873799</v>
      </c>
    </row>
    <row r="55" spans="2:9">
      <c r="B55" s="214"/>
      <c r="C55" s="214" t="s">
        <v>166</v>
      </c>
      <c r="D55" s="66">
        <v>100594</v>
      </c>
      <c r="E55" s="66">
        <v>202105</v>
      </c>
      <c r="F55" s="219">
        <v>0.18488283285029999</v>
      </c>
      <c r="G55" s="219">
        <v>5.2581183486991402E-2</v>
      </c>
      <c r="H55" s="248">
        <v>0.11770274233356801</v>
      </c>
      <c r="I55" s="259">
        <v>28.098950165421002</v>
      </c>
    </row>
    <row r="56" spans="2:9">
      <c r="B56" s="214"/>
      <c r="C56" s="214" t="s">
        <v>166</v>
      </c>
      <c r="D56" s="66">
        <v>202105</v>
      </c>
      <c r="E56" s="66">
        <v>338884</v>
      </c>
      <c r="F56" s="219">
        <v>0.16337647755033899</v>
      </c>
      <c r="G56" s="219">
        <v>4.95959877403176E-2</v>
      </c>
      <c r="H56" s="248">
        <v>0.179297050314316</v>
      </c>
      <c r="I56" s="259">
        <v>30.061742172235199</v>
      </c>
    </row>
    <row r="57" spans="2:9">
      <c r="B57" s="265"/>
      <c r="C57" s="265" t="s">
        <v>166</v>
      </c>
      <c r="D57" s="337">
        <v>338884</v>
      </c>
      <c r="E57" s="337" t="s">
        <v>82</v>
      </c>
      <c r="F57" s="340">
        <v>0.113560839415504</v>
      </c>
      <c r="G57" s="340">
        <v>4.6276500979868102E-2</v>
      </c>
      <c r="H57" s="269">
        <v>0.25205932029474498</v>
      </c>
      <c r="I57" s="346">
        <v>32.380417494634798</v>
      </c>
    </row>
    <row r="58" spans="2:9">
      <c r="B58" s="214" t="s">
        <v>458</v>
      </c>
      <c r="C58" s="214" t="s">
        <v>173</v>
      </c>
      <c r="D58" s="66">
        <v>0</v>
      </c>
      <c r="E58" s="66">
        <v>12901</v>
      </c>
      <c r="F58" s="219">
        <v>0.20193314416642599</v>
      </c>
      <c r="G58" s="219">
        <v>6.8129445947299805E-2</v>
      </c>
      <c r="H58" s="248">
        <v>-0.15789577973992899</v>
      </c>
      <c r="I58" s="259">
        <v>20.836316577152999</v>
      </c>
    </row>
    <row r="59" spans="2:9">
      <c r="B59" s="214"/>
      <c r="C59" s="214" t="s">
        <v>173</v>
      </c>
      <c r="D59" s="66">
        <v>12901</v>
      </c>
      <c r="E59" s="66">
        <v>32440</v>
      </c>
      <c r="F59" s="219">
        <v>0.41882261303228402</v>
      </c>
      <c r="G59" s="219">
        <v>6.1735402451542701E-2</v>
      </c>
      <c r="H59" s="248">
        <v>-5.2505735662321799E-2</v>
      </c>
      <c r="I59" s="259">
        <v>23.180366538929601</v>
      </c>
    </row>
    <row r="60" spans="2:9">
      <c r="B60" s="214"/>
      <c r="C60" s="214" t="s">
        <v>173</v>
      </c>
      <c r="D60" s="68">
        <v>32440</v>
      </c>
      <c r="E60" s="68">
        <v>58351</v>
      </c>
      <c r="F60" s="218">
        <v>0.23853744644907399</v>
      </c>
      <c r="G60" s="218">
        <v>5.4494179512732902E-2</v>
      </c>
      <c r="H60" s="215">
        <v>7.9945964221580401E-2</v>
      </c>
      <c r="I60" s="259">
        <v>26.126312759632199</v>
      </c>
    </row>
    <row r="61" spans="2:9">
      <c r="B61" s="214"/>
      <c r="C61" s="214" t="s">
        <v>173</v>
      </c>
      <c r="D61" s="68">
        <v>58351</v>
      </c>
      <c r="E61" s="68">
        <v>90001</v>
      </c>
      <c r="F61" s="218">
        <v>9.0415711980739305E-2</v>
      </c>
      <c r="G61" s="218">
        <v>4.6598791675990098E-2</v>
      </c>
      <c r="H61" s="215">
        <v>0.24478101724614901</v>
      </c>
      <c r="I61" s="259">
        <v>29.7925186439107</v>
      </c>
    </row>
    <row r="62" spans="2:9">
      <c r="B62" s="265"/>
      <c r="C62" s="265" t="s">
        <v>173</v>
      </c>
      <c r="D62" s="332">
        <v>90001</v>
      </c>
      <c r="E62" s="332" t="s">
        <v>82</v>
      </c>
      <c r="F62" s="335">
        <v>5.0291084371475198E-2</v>
      </c>
      <c r="G62" s="335">
        <v>3.85195615005531E-2</v>
      </c>
      <c r="H62" s="336">
        <v>0.44362783505255698</v>
      </c>
      <c r="I62" s="346">
        <v>34.215202776533999</v>
      </c>
    </row>
  </sheetData>
  <autoFilter ref="B2:C62"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T42" sqref="T42"/>
    </sheetView>
  </sheetViews>
  <sheetFormatPr defaultRowHeight="15"/>
  <cols>
    <col min="1" max="1" width="8.75" style="4" customWidth="1"/>
    <col min="2" max="2" width="6.75" style="4" customWidth="1"/>
    <col min="3" max="3" width="3.625" style="4" customWidth="1"/>
    <col min="4" max="4" width="6.5" style="4" customWidth="1"/>
    <col min="5" max="5" width="10" style="4" customWidth="1"/>
    <col min="6" max="6" width="9.75" style="4" customWidth="1"/>
    <col min="7" max="7" width="6.875" style="4" hidden="1" customWidth="1"/>
    <col min="8" max="8" width="7.375" style="4" customWidth="1"/>
    <col min="9" max="9" width="7" style="4" customWidth="1"/>
    <col min="10" max="10" width="8.375" style="4" customWidth="1"/>
    <col min="11" max="11" width="6.75" style="4" customWidth="1"/>
    <col min="12" max="12" width="7.75" style="4" customWidth="1"/>
    <col min="13" max="13" width="9.625" style="4" customWidth="1"/>
    <col min="14" max="14" width="7" style="4" customWidth="1"/>
    <col min="15" max="15" width="9.25" style="4" customWidth="1"/>
    <col min="16" max="16" width="8.25" style="4" customWidth="1"/>
    <col min="17" max="17" width="7.5" style="4" customWidth="1"/>
    <col min="18" max="16384" width="9" style="4"/>
  </cols>
  <sheetData>
    <row r="1" spans="1:19" hidden="1">
      <c r="A1" s="347" t="s">
        <v>33</v>
      </c>
      <c r="B1" s="347" t="s">
        <v>30</v>
      </c>
      <c r="C1" s="347" t="s">
        <v>28</v>
      </c>
      <c r="D1" s="347" t="s">
        <v>29</v>
      </c>
      <c r="E1" s="347" t="s">
        <v>32</v>
      </c>
      <c r="F1" s="347" t="s">
        <v>31</v>
      </c>
      <c r="G1" s="347" t="s">
        <v>25</v>
      </c>
      <c r="H1" s="347" t="s">
        <v>0</v>
      </c>
      <c r="I1" s="347" t="s">
        <v>1</v>
      </c>
      <c r="J1" s="347" t="s">
        <v>27</v>
      </c>
      <c r="K1" s="347" t="s">
        <v>53</v>
      </c>
    </row>
    <row r="2" spans="1:19" hidden="1">
      <c r="A2" s="4" t="s">
        <v>83</v>
      </c>
      <c r="B2" s="4">
        <v>9</v>
      </c>
      <c r="C2" s="4">
        <v>216</v>
      </c>
      <c r="D2" s="4">
        <v>6</v>
      </c>
      <c r="E2" s="4">
        <v>452.73416414058318</v>
      </c>
      <c r="F2" s="4">
        <v>547.55396373602468</v>
      </c>
      <c r="G2" s="4">
        <v>222</v>
      </c>
      <c r="H2" s="4">
        <v>1.5145906350360769</v>
      </c>
      <c r="I2" s="4">
        <v>0.12844063367710001</v>
      </c>
      <c r="J2" s="4">
        <v>0.40730779786891591</v>
      </c>
      <c r="K2" s="348">
        <v>2.7027027027027029E-2</v>
      </c>
    </row>
    <row r="3" spans="1:19" hidden="1">
      <c r="A3" s="4" t="s">
        <v>83</v>
      </c>
      <c r="B3" s="4">
        <v>8</v>
      </c>
      <c r="C3" s="4">
        <v>215</v>
      </c>
      <c r="D3" s="4">
        <v>8</v>
      </c>
      <c r="E3" s="4">
        <v>392.84506712381261</v>
      </c>
      <c r="F3" s="4">
        <v>452.07714855206808</v>
      </c>
      <c r="G3" s="4">
        <v>223</v>
      </c>
      <c r="H3" s="4">
        <v>1.2222681830277939</v>
      </c>
      <c r="I3" s="4">
        <v>9.3296722440254248E-2</v>
      </c>
      <c r="J3" s="4">
        <v>0.40730779786891591</v>
      </c>
      <c r="K3" s="348">
        <v>3.5874439461883408E-2</v>
      </c>
    </row>
    <row r="4" spans="1:19" hidden="1">
      <c r="A4" s="4" t="s">
        <v>83</v>
      </c>
      <c r="B4" s="4">
        <v>7</v>
      </c>
      <c r="C4" s="4">
        <v>210</v>
      </c>
      <c r="D4" s="4">
        <v>16</v>
      </c>
      <c r="E4" s="4">
        <v>368.26052802419161</v>
      </c>
      <c r="F4" s="4">
        <v>392.66496858238548</v>
      </c>
      <c r="G4" s="4">
        <v>226</v>
      </c>
      <c r="H4" s="4">
        <v>0.50559050505765457</v>
      </c>
      <c r="I4" s="4">
        <v>2.120544933461127E-2</v>
      </c>
      <c r="J4" s="4">
        <v>0.40730779786891591</v>
      </c>
      <c r="K4" s="348">
        <v>7.0796460176991149E-2</v>
      </c>
    </row>
    <row r="5" spans="1:19" hidden="1">
      <c r="A5" s="4" t="s">
        <v>83</v>
      </c>
      <c r="B5" s="4">
        <v>6</v>
      </c>
      <c r="C5" s="4">
        <v>210</v>
      </c>
      <c r="D5" s="4">
        <v>14</v>
      </c>
      <c r="E5" s="4">
        <v>349.81748191983149</v>
      </c>
      <c r="F5" s="4">
        <v>368.08254757084882</v>
      </c>
      <c r="G5" s="4">
        <v>224</v>
      </c>
      <c r="H5" s="4">
        <v>0.63912189768217709</v>
      </c>
      <c r="I5" s="4">
        <v>3.1898620469515512E-2</v>
      </c>
      <c r="J5" s="4">
        <v>0.40730779786891591</v>
      </c>
      <c r="K5" s="348">
        <v>6.25E-2</v>
      </c>
    </row>
    <row r="6" spans="1:19" hidden="1">
      <c r="A6" s="4" t="s">
        <v>83</v>
      </c>
      <c r="B6" s="4">
        <v>5</v>
      </c>
      <c r="C6" s="4">
        <v>197</v>
      </c>
      <c r="D6" s="4">
        <v>26</v>
      </c>
      <c r="E6" s="4">
        <v>334.52606784760411</v>
      </c>
      <c r="F6" s="4">
        <v>349.73211039312071</v>
      </c>
      <c r="G6" s="4">
        <v>223</v>
      </c>
      <c r="H6" s="4">
        <v>-4.3821112703526552E-2</v>
      </c>
      <c r="I6" s="4">
        <v>1.9461913721723341E-4</v>
      </c>
      <c r="J6" s="4">
        <v>0.40730779786891591</v>
      </c>
      <c r="K6" s="348">
        <v>0.11659192825112109</v>
      </c>
    </row>
    <row r="7" spans="1:19" hidden="1">
      <c r="A7" s="4" t="s">
        <v>83</v>
      </c>
      <c r="B7" s="4">
        <v>4</v>
      </c>
      <c r="C7" s="4">
        <v>191</v>
      </c>
      <c r="D7" s="4">
        <v>24</v>
      </c>
      <c r="E7" s="4">
        <v>322.76944126795109</v>
      </c>
      <c r="F7" s="4">
        <v>334.4544295967379</v>
      </c>
      <c r="G7" s="4">
        <v>215</v>
      </c>
      <c r="H7" s="4">
        <v>5.2912942786513904E-3</v>
      </c>
      <c r="I7" s="4">
        <v>2.6841751313794722E-6</v>
      </c>
      <c r="J7" s="4">
        <v>0.40730779786891591</v>
      </c>
      <c r="K7" s="348">
        <v>0.1116279069767442</v>
      </c>
    </row>
    <row r="8" spans="1:19" hidden="1">
      <c r="A8" s="4" t="s">
        <v>83</v>
      </c>
      <c r="B8" s="4">
        <v>3</v>
      </c>
      <c r="C8" s="4">
        <v>191</v>
      </c>
      <c r="D8" s="4">
        <v>43</v>
      </c>
      <c r="E8" s="4">
        <v>303.83074875252362</v>
      </c>
      <c r="F8" s="4">
        <v>322.72044876930369</v>
      </c>
      <c r="G8" s="4">
        <v>234</v>
      </c>
      <c r="H8" s="4">
        <v>-0.57785499106696547</v>
      </c>
      <c r="I8" s="4">
        <v>4.3448876191281578E-2</v>
      </c>
      <c r="J8" s="4">
        <v>0.40730779786891591</v>
      </c>
      <c r="K8" s="348">
        <v>0.1837606837606838</v>
      </c>
    </row>
    <row r="9" spans="1:19" hidden="1">
      <c r="A9" s="4" t="s">
        <v>83</v>
      </c>
      <c r="B9" s="4">
        <v>2</v>
      </c>
      <c r="C9" s="4">
        <v>191</v>
      </c>
      <c r="D9" s="4">
        <v>33</v>
      </c>
      <c r="E9" s="4">
        <v>284.78085869044997</v>
      </c>
      <c r="F9" s="4">
        <v>303.6756454324269</v>
      </c>
      <c r="G9" s="4">
        <v>224</v>
      </c>
      <c r="H9" s="4">
        <v>-0.31316243683988332</v>
      </c>
      <c r="I9" s="4">
        <v>1.1070070521110611E-2</v>
      </c>
      <c r="J9" s="4">
        <v>0.40730779786891591</v>
      </c>
      <c r="K9" s="348">
        <v>0.1473214285714286</v>
      </c>
    </row>
    <row r="10" spans="1:19" hidden="1">
      <c r="A10" s="4" t="s">
        <v>83</v>
      </c>
      <c r="B10" s="4">
        <v>1</v>
      </c>
      <c r="C10" s="4">
        <v>184</v>
      </c>
      <c r="D10" s="4">
        <v>40</v>
      </c>
      <c r="E10" s="4">
        <v>254.2434361212398</v>
      </c>
      <c r="F10" s="4">
        <v>284.76133063617402</v>
      </c>
      <c r="G10" s="4">
        <v>224</v>
      </c>
      <c r="H10" s="4">
        <v>-0.54287199992498358</v>
      </c>
      <c r="I10" s="4">
        <v>3.6242480725316661E-2</v>
      </c>
      <c r="J10" s="4">
        <v>0.40730779786891591</v>
      </c>
      <c r="K10" s="348">
        <v>0.1785714285714286</v>
      </c>
    </row>
    <row r="11" spans="1:19" hidden="1">
      <c r="A11" s="4" t="s">
        <v>83</v>
      </c>
      <c r="B11" s="4">
        <v>0</v>
      </c>
      <c r="C11" s="4">
        <v>182</v>
      </c>
      <c r="D11" s="4">
        <v>41</v>
      </c>
      <c r="E11" s="4">
        <v>-8.6958108131574967</v>
      </c>
      <c r="F11" s="4">
        <v>254.19866004794719</v>
      </c>
      <c r="G11" s="4">
        <v>223</v>
      </c>
      <c r="H11" s="4">
        <v>-0.57849368304754545</v>
      </c>
      <c r="I11" s="4">
        <v>4.1507641197377397E-2</v>
      </c>
      <c r="J11" s="4">
        <v>0.40730779786891591</v>
      </c>
      <c r="K11" s="348">
        <v>0.1838565022421525</v>
      </c>
    </row>
    <row r="12" spans="1:19" hidden="1"/>
    <row r="13" spans="1:19" ht="15.75" thickBot="1"/>
    <row r="14" spans="1:19" ht="15.75" thickTop="1">
      <c r="A14" s="349" t="s">
        <v>576</v>
      </c>
      <c r="B14" s="350"/>
      <c r="C14" s="350"/>
      <c r="D14" s="350"/>
      <c r="E14" s="351"/>
      <c r="F14" s="352"/>
      <c r="G14" s="353"/>
      <c r="H14" s="352"/>
      <c r="I14" s="354"/>
      <c r="J14" s="354"/>
      <c r="K14" s="354"/>
      <c r="L14" s="355"/>
      <c r="M14" s="355"/>
      <c r="N14" s="356" t="s">
        <v>84</v>
      </c>
      <c r="O14" s="356"/>
      <c r="P14" s="356"/>
      <c r="Q14" s="357">
        <f>Q29</f>
        <v>0.40226324974333838</v>
      </c>
      <c r="S14" s="4" t="s">
        <v>574</v>
      </c>
    </row>
    <row r="15" spans="1:19" ht="15.75" thickBot="1">
      <c r="A15" s="358"/>
      <c r="B15" s="359"/>
      <c r="C15" s="359"/>
      <c r="D15" s="359"/>
      <c r="E15" s="360"/>
      <c r="F15" s="361"/>
      <c r="G15" s="362"/>
      <c r="H15" s="362"/>
      <c r="I15" s="363"/>
      <c r="J15" s="363"/>
      <c r="K15" s="363"/>
      <c r="L15" s="361"/>
      <c r="M15" s="361"/>
      <c r="N15" s="361" t="s">
        <v>85</v>
      </c>
      <c r="O15" s="361"/>
      <c r="P15" s="361"/>
      <c r="Q15" s="364">
        <f>P29</f>
        <v>0.29682205746811419</v>
      </c>
    </row>
    <row r="16" spans="1:19">
      <c r="A16" s="435" t="s">
        <v>86</v>
      </c>
      <c r="B16" s="436"/>
      <c r="C16" s="436"/>
      <c r="D16" s="437"/>
      <c r="E16" s="76" t="s">
        <v>87</v>
      </c>
      <c r="F16" s="77" t="s">
        <v>88</v>
      </c>
      <c r="G16" s="78" t="s">
        <v>87</v>
      </c>
      <c r="H16" s="79" t="s">
        <v>87</v>
      </c>
      <c r="I16" s="440" t="s">
        <v>89</v>
      </c>
      <c r="J16" s="440"/>
      <c r="K16" s="440"/>
      <c r="L16" s="441" t="s">
        <v>90</v>
      </c>
      <c r="M16" s="442"/>
      <c r="N16" s="440" t="s">
        <v>91</v>
      </c>
      <c r="O16" s="443"/>
      <c r="P16" s="441" t="s">
        <v>92</v>
      </c>
      <c r="Q16" s="433" t="s">
        <v>109</v>
      </c>
    </row>
    <row r="17" spans="1:17">
      <c r="A17" s="438"/>
      <c r="B17" s="439"/>
      <c r="C17" s="439"/>
      <c r="D17" s="439"/>
      <c r="E17" s="80" t="s">
        <v>110</v>
      </c>
      <c r="F17" s="81" t="s">
        <v>111</v>
      </c>
      <c r="G17" s="82" t="s">
        <v>112</v>
      </c>
      <c r="H17" s="83" t="s">
        <v>113</v>
      </c>
      <c r="I17" s="84" t="s">
        <v>114</v>
      </c>
      <c r="J17" s="84" t="s">
        <v>111</v>
      </c>
      <c r="K17" s="84" t="s">
        <v>113</v>
      </c>
      <c r="L17" s="85" t="s">
        <v>93</v>
      </c>
      <c r="M17" s="86" t="s">
        <v>89</v>
      </c>
      <c r="N17" s="84" t="s">
        <v>93</v>
      </c>
      <c r="O17" s="84" t="s">
        <v>89</v>
      </c>
      <c r="P17" s="444"/>
      <c r="Q17" s="434"/>
    </row>
    <row r="18" spans="1:17" ht="15.75" thickBot="1">
      <c r="A18" s="87" t="s">
        <v>94</v>
      </c>
      <c r="B18" s="88"/>
      <c r="C18" s="88"/>
      <c r="D18" s="88"/>
      <c r="E18" s="89" t="s">
        <v>95</v>
      </c>
      <c r="F18" s="90" t="s">
        <v>96</v>
      </c>
      <c r="G18" s="90" t="s">
        <v>97</v>
      </c>
      <c r="H18" s="91" t="s">
        <v>98</v>
      </c>
      <c r="I18" s="92" t="s">
        <v>99</v>
      </c>
      <c r="J18" s="92" t="s">
        <v>100</v>
      </c>
      <c r="K18" s="92" t="s">
        <v>101</v>
      </c>
      <c r="L18" s="93" t="s">
        <v>102</v>
      </c>
      <c r="M18" s="94" t="s">
        <v>103</v>
      </c>
      <c r="N18" s="92" t="s">
        <v>104</v>
      </c>
      <c r="O18" s="92" t="s">
        <v>105</v>
      </c>
      <c r="P18" s="93" t="s">
        <v>106</v>
      </c>
      <c r="Q18" s="95" t="s">
        <v>107</v>
      </c>
    </row>
    <row r="19" spans="1:17" ht="15.75" thickTop="1">
      <c r="A19" s="365">
        <v>1</v>
      </c>
      <c r="B19" s="366">
        <v>420.16297794725222</v>
      </c>
      <c r="C19" s="367" t="s">
        <v>108</v>
      </c>
      <c r="D19" s="366">
        <v>485.63980834602052</v>
      </c>
      <c r="E19" s="368">
        <f t="shared" ref="E19:E23" si="0">SUM(F19:H19)</f>
        <v>20028</v>
      </c>
      <c r="F19" s="369">
        <v>19542</v>
      </c>
      <c r="G19" s="370">
        <v>257</v>
      </c>
      <c r="H19" s="371">
        <v>229</v>
      </c>
      <c r="I19" s="372">
        <f>SUM(E19:E$19)/E$29</f>
        <v>9.5678053953861655E-2</v>
      </c>
      <c r="J19" s="372">
        <f>SUM(F19:F$19)/F$29</f>
        <v>0.10501313873320042</v>
      </c>
      <c r="K19" s="372">
        <f>SUM(H19:H$19)/H$29</f>
        <v>1.9710793596143916E-2</v>
      </c>
      <c r="L19" s="75">
        <f>H19/SUM(F19,H19)</f>
        <v>1.1582621010571038E-2</v>
      </c>
      <c r="M19" s="373">
        <f>SUM(H19:H$19)/SUM(F19:F$19,H19:H$19)</f>
        <v>1.1582621010571038E-2</v>
      </c>
      <c r="N19" s="374">
        <f>F19/H19</f>
        <v>85.336244541484717</v>
      </c>
      <c r="O19" s="375">
        <f>SUM(F19:$G$19)/SUM(H19:$I$19)</f>
        <v>86.422407302407407</v>
      </c>
      <c r="P19" s="376">
        <f>ABS(J19-K19)</f>
        <v>8.5302345137056507E-2</v>
      </c>
      <c r="Q19" s="377">
        <f>((J$28)+(J$28-J19))*((K$28)-(K$28-K19))/2</f>
        <v>1.8675847444917244E-2</v>
      </c>
    </row>
    <row r="20" spans="1:17">
      <c r="A20" s="365">
        <v>2</v>
      </c>
      <c r="B20" s="366">
        <v>381.18415632755722</v>
      </c>
      <c r="C20" s="367" t="s">
        <v>108</v>
      </c>
      <c r="D20" s="366">
        <v>420.15673332028729</v>
      </c>
      <c r="E20" s="368">
        <f t="shared" si="0"/>
        <v>20197</v>
      </c>
      <c r="F20" s="369">
        <v>19386</v>
      </c>
      <c r="G20" s="370">
        <v>426</v>
      </c>
      <c r="H20" s="371">
        <v>385</v>
      </c>
      <c r="I20" s="372">
        <f>SUM(E$19:E20)/E$29</f>
        <v>0.19216345717465974</v>
      </c>
      <c r="J20" s="372">
        <f>SUM(F$19:F20)/F$29</f>
        <v>0.20918797792477875</v>
      </c>
      <c r="K20" s="372">
        <f>SUM(H$19:H20)/H$29</f>
        <v>5.2849027371320363E-2</v>
      </c>
      <c r="L20" s="75">
        <f t="shared" ref="L20:L29" si="1">H20/SUM(F20,H20)</f>
        <v>1.9472965454453494E-2</v>
      </c>
      <c r="M20" s="373">
        <f>SUM(H$19:H20)/SUM(F$19:F20,H$19:H20)</f>
        <v>1.5527793232512266E-2</v>
      </c>
      <c r="N20" s="374">
        <f>F20/H20</f>
        <v>50.353246753246751</v>
      </c>
      <c r="O20" s="375">
        <f>SUM(F$19:$G20)/SUM(H$19:$I20)</f>
        <v>64.482799956707922</v>
      </c>
      <c r="P20" s="376">
        <f>ABS(J20-K20)</f>
        <v>0.15633895055345839</v>
      </c>
      <c r="Q20" s="377">
        <f>((J$28-J19)+(J$28-J20))*((K$28-K19)-(K$28-K20))/2</f>
        <v>2.7932198747059645E-2</v>
      </c>
    </row>
    <row r="21" spans="1:17">
      <c r="A21" s="365">
        <v>3</v>
      </c>
      <c r="B21" s="366">
        <v>363.49389954800409</v>
      </c>
      <c r="C21" s="367" t="s">
        <v>108</v>
      </c>
      <c r="D21" s="366">
        <v>381.18304928863353</v>
      </c>
      <c r="E21" s="368">
        <f t="shared" si="0"/>
        <v>20380</v>
      </c>
      <c r="F21" s="369">
        <v>19211</v>
      </c>
      <c r="G21" s="370">
        <v>609</v>
      </c>
      <c r="H21" s="371">
        <v>560</v>
      </c>
      <c r="I21" s="372">
        <f>SUM(E$19:E21)/E$29</f>
        <v>0.28952309066675586</v>
      </c>
      <c r="J21" s="372">
        <f>SUM(F$19:F21)/F$29</f>
        <v>0.31242241698953738</v>
      </c>
      <c r="K21" s="372">
        <f>SUM(H$19:H21)/H$29</f>
        <v>0.10105009468066793</v>
      </c>
      <c r="L21" s="75">
        <f t="shared" si="1"/>
        <v>2.8324313388295989E-2</v>
      </c>
      <c r="M21" s="373">
        <f>SUM(H$19:H21)/SUM(F$19:F21,H$19:H21)</f>
        <v>1.9793299951106839E-2</v>
      </c>
      <c r="N21" s="374">
        <f t="shared" ref="N21:N29" si="2">F21/H21</f>
        <v>34.30535714285714</v>
      </c>
      <c r="O21" s="375">
        <f>SUM(F$19:$G21)/SUM(H$19:$I21)</f>
        <v>50.597773966254039</v>
      </c>
      <c r="P21" s="376">
        <f>ABS(J21-K21)</f>
        <v>0.21137232230886943</v>
      </c>
      <c r="Q21" s="377">
        <f t="shared" ref="Q21:Q28" si="3">((J$28-J20)+(J$28-J21))*((K$28-K20)-(K$28-K21))/2</f>
        <v>3.5629978432087428E-2</v>
      </c>
    </row>
    <row r="22" spans="1:17">
      <c r="A22" s="365">
        <v>4</v>
      </c>
      <c r="B22" s="366">
        <v>348.85134401563909</v>
      </c>
      <c r="C22" s="367" t="s">
        <v>108</v>
      </c>
      <c r="D22" s="366">
        <v>363.49365380633299</v>
      </c>
      <c r="E22" s="368">
        <f t="shared" si="0"/>
        <v>20513</v>
      </c>
      <c r="F22" s="369">
        <v>19081</v>
      </c>
      <c r="G22" s="370">
        <v>742</v>
      </c>
      <c r="H22" s="371">
        <v>690</v>
      </c>
      <c r="I22" s="372">
        <f>SUM(E$19:E22)/E$29</f>
        <v>0.38751809370028711</v>
      </c>
      <c r="J22" s="372">
        <f>SUM(F$19:F22)/F$29</f>
        <v>0.41495827310294425</v>
      </c>
      <c r="K22" s="372">
        <f>SUM(H$19:H22)/H$29</f>
        <v>0.16044069547254261</v>
      </c>
      <c r="L22" s="75">
        <f t="shared" si="1"/>
        <v>3.4899600424864702E-2</v>
      </c>
      <c r="M22" s="373">
        <f>SUM(H$19:H22)/SUM(F$19:F22,H$19:H22)</f>
        <v>2.3569875069546307E-2</v>
      </c>
      <c r="N22" s="374">
        <f t="shared" si="2"/>
        <v>27.653623188405795</v>
      </c>
      <c r="O22" s="375">
        <f>SUM(F$19:$G22)/SUM(H$19:$I22)</f>
        <v>42.496242548788139</v>
      </c>
      <c r="P22" s="376">
        <f t="shared" ref="P22:P28" si="4">ABS(J22-K22)</f>
        <v>0.25451757763040161</v>
      </c>
      <c r="Q22" s="377">
        <f t="shared" si="3"/>
        <v>3.7790812697374214E-2</v>
      </c>
    </row>
    <row r="23" spans="1:17">
      <c r="A23" s="365">
        <v>5</v>
      </c>
      <c r="B23" s="366">
        <v>335.09409088491208</v>
      </c>
      <c r="C23" s="367" t="s">
        <v>108</v>
      </c>
      <c r="D23" s="366">
        <v>348.85072057258043</v>
      </c>
      <c r="E23" s="368">
        <f t="shared" si="0"/>
        <v>20707</v>
      </c>
      <c r="F23" s="369">
        <v>18914</v>
      </c>
      <c r="G23" s="370">
        <v>936</v>
      </c>
      <c r="H23" s="371">
        <v>857</v>
      </c>
      <c r="I23" s="372">
        <f>SUM(E$19:E23)/E$29</f>
        <v>0.4864398763656862</v>
      </c>
      <c r="J23" s="372">
        <f>SUM(F$19:F23)/F$29</f>
        <v>0.51659671880961466</v>
      </c>
      <c r="K23" s="372">
        <f>SUM(H$19:H23)/H$29</f>
        <v>0.23420554312274058</v>
      </c>
      <c r="L23" s="75">
        <f t="shared" si="1"/>
        <v>4.3346315310302967E-2</v>
      </c>
      <c r="M23" s="373">
        <f>SUM(H$19:H23)/SUM(F$19:F23,H$19:H23)</f>
        <v>2.7525163117697638E-2</v>
      </c>
      <c r="N23" s="374">
        <f t="shared" si="2"/>
        <v>22.070011668611436</v>
      </c>
      <c r="O23" s="375">
        <f>SUM(F$19:$G23)/SUM(H$19:$I23)</f>
        <v>36.402487412108385</v>
      </c>
      <c r="P23" s="376">
        <f t="shared" si="4"/>
        <v>0.28239117568687411</v>
      </c>
      <c r="Q23" s="377">
        <f t="shared" si="3"/>
        <v>3.9406841622092313E-2</v>
      </c>
    </row>
    <row r="24" spans="1:17">
      <c r="A24" s="365">
        <v>6</v>
      </c>
      <c r="B24" s="366">
        <v>321.59931738668689</v>
      </c>
      <c r="C24" s="367" t="s">
        <v>108</v>
      </c>
      <c r="D24" s="366">
        <v>335.09314288959303</v>
      </c>
      <c r="E24" s="368">
        <f t="shared" ref="E24:E29" si="5">SUM(F24:H24)</f>
        <v>20865</v>
      </c>
      <c r="F24" s="370">
        <v>18767</v>
      </c>
      <c r="G24" s="3">
        <v>1094</v>
      </c>
      <c r="H24" s="371">
        <v>1004</v>
      </c>
      <c r="I24" s="372">
        <f>SUM(E$19:E24)/E$29</f>
        <v>0.5861164589374519</v>
      </c>
      <c r="J24" s="372">
        <f>SUM(F$19:F24)/F$29</f>
        <v>0.61744522840975646</v>
      </c>
      <c r="K24" s="372">
        <f>SUM(H$19:H24)/H$29</f>
        <v>0.32062317094164228</v>
      </c>
      <c r="L24" s="75">
        <f t="shared" si="1"/>
        <v>5.0781447574730666E-2</v>
      </c>
      <c r="M24" s="373">
        <f>SUM(H$19:H24)/SUM(F$19:F24,H$19:H24)</f>
        <v>3.1401210527203141E-2</v>
      </c>
      <c r="N24" s="374">
        <f t="shared" si="2"/>
        <v>18.692231075697212</v>
      </c>
      <c r="O24" s="375">
        <f>SUM(F$19:$G24)/SUM(H$19:$I24)</f>
        <v>31.919453975470766</v>
      </c>
      <c r="P24" s="376">
        <f t="shared" si="4"/>
        <v>0.29682205746811419</v>
      </c>
      <c r="Q24" s="377">
        <f t="shared" si="3"/>
        <v>3.7417020355988623E-2</v>
      </c>
    </row>
    <row r="25" spans="1:17">
      <c r="A25" s="365">
        <v>7</v>
      </c>
      <c r="B25" s="366">
        <v>307.03042671539072</v>
      </c>
      <c r="C25" s="367" t="s">
        <v>108</v>
      </c>
      <c r="D25" s="366">
        <v>321.59855343832697</v>
      </c>
      <c r="E25" s="368">
        <f t="shared" si="5"/>
        <v>21012</v>
      </c>
      <c r="F25" s="370">
        <v>18543</v>
      </c>
      <c r="G25" s="3">
        <v>1241</v>
      </c>
      <c r="H25" s="371">
        <v>1228</v>
      </c>
      <c r="I25" s="372">
        <f>SUM(E$19:E25)/E$29</f>
        <v>0.68649529205501436</v>
      </c>
      <c r="J25" s="372">
        <f>SUM(F$19:F25)/F$29</f>
        <v>0.7170900258475692</v>
      </c>
      <c r="K25" s="372">
        <f>SUM(H$19:H25)/H$29</f>
        <v>0.42632122568428299</v>
      </c>
      <c r="L25" s="75">
        <f t="shared" si="1"/>
        <v>6.2111172930049065E-2</v>
      </c>
      <c r="M25" s="373">
        <f>SUM(H$19:H25)/SUM(F$19:F25,H$19:H25)</f>
        <v>3.5788348013323985E-2</v>
      </c>
      <c r="N25" s="374">
        <f t="shared" si="2"/>
        <v>15.100162866449512</v>
      </c>
      <c r="O25" s="375">
        <f>SUM(F$19:$G25)/SUM(H$19:$I25)</f>
        <v>27.997725829527781</v>
      </c>
      <c r="P25" s="376">
        <f t="shared" si="4"/>
        <v>0.29076880016328621</v>
      </c>
      <c r="Q25" s="377">
        <f t="shared" si="3"/>
        <v>3.5169164562403335E-2</v>
      </c>
    </row>
    <row r="26" spans="1:17">
      <c r="A26" s="365">
        <v>8</v>
      </c>
      <c r="B26" s="366">
        <v>288.70240865548078</v>
      </c>
      <c r="C26" s="367" t="s">
        <v>108</v>
      </c>
      <c r="D26" s="366">
        <v>307.02738216047931</v>
      </c>
      <c r="E26" s="368">
        <f t="shared" si="5"/>
        <v>21304</v>
      </c>
      <c r="F26" s="370">
        <v>18222</v>
      </c>
      <c r="G26" s="3">
        <v>1533</v>
      </c>
      <c r="H26" s="371">
        <v>1549</v>
      </c>
      <c r="I26" s="372">
        <f>SUM(E$19:E26)/E$29</f>
        <v>0.78826907183497585</v>
      </c>
      <c r="J26" s="372">
        <f>SUM(F$19:F26)/F$29</f>
        <v>0.81500986076704407</v>
      </c>
      <c r="K26" s="372">
        <f>SUM(H$19:H26)/H$29</f>
        <v>0.55964882079531764</v>
      </c>
      <c r="L26" s="75">
        <f t="shared" si="1"/>
        <v>7.8347073997268729E-2</v>
      </c>
      <c r="M26" s="373">
        <f>SUM(H$19:H26)/SUM(F$19:F26,H$19:H26)</f>
        <v>4.1108188761317083E-2</v>
      </c>
      <c r="N26" s="374">
        <f t="shared" si="2"/>
        <v>11.763718528082634</v>
      </c>
      <c r="O26" s="375">
        <f>SUM(F$19:$G26)/SUM(H$19:$I26)</f>
        <v>24.364568852440222</v>
      </c>
      <c r="P26" s="376">
        <f t="shared" si="4"/>
        <v>0.25536103997172643</v>
      </c>
      <c r="Q26" s="377">
        <f t="shared" si="3"/>
        <v>3.1191998434927024E-2</v>
      </c>
    </row>
    <row r="27" spans="1:17">
      <c r="A27" s="365">
        <v>9</v>
      </c>
      <c r="B27" s="366">
        <v>263.59563540986932</v>
      </c>
      <c r="C27" s="367" t="s">
        <v>108</v>
      </c>
      <c r="D27" s="366">
        <v>288.70178516991518</v>
      </c>
      <c r="E27" s="368">
        <f t="shared" si="5"/>
        <v>21630</v>
      </c>
      <c r="F27" s="370">
        <v>17768</v>
      </c>
      <c r="G27" s="3">
        <v>1859</v>
      </c>
      <c r="H27" s="371">
        <v>2003</v>
      </c>
      <c r="I27" s="372">
        <f>SUM(E$19:E27)/E$29</f>
        <v>0.8916002235736431</v>
      </c>
      <c r="J27" s="372">
        <f>SUM(F$19:F27)/F$29</f>
        <v>0.91049002907179821</v>
      </c>
      <c r="K27" s="372">
        <f>SUM(H$19:H27)/H$29</f>
        <v>0.73205370976071615</v>
      </c>
      <c r="L27" s="75">
        <f t="shared" si="1"/>
        <v>0.10130999949420869</v>
      </c>
      <c r="M27" s="373">
        <f>SUM(H$19:H27)/SUM(F$19:F27,H$19:H27)</f>
        <v>4.779727884274948E-2</v>
      </c>
      <c r="N27" s="374">
        <f t="shared" si="2"/>
        <v>8.8706939590614073</v>
      </c>
      <c r="O27" s="375">
        <f>SUM(F$19:$G27)/SUM(H$19:$I27)</f>
        <v>20.933428958237634</v>
      </c>
      <c r="P27" s="376">
        <f t="shared" si="4"/>
        <v>0.17843631931108206</v>
      </c>
      <c r="Q27" s="377">
        <f t="shared" si="3"/>
        <v>2.3662580506662027E-2</v>
      </c>
    </row>
    <row r="28" spans="1:17">
      <c r="A28" s="378">
        <v>10</v>
      </c>
      <c r="B28" s="379">
        <v>145.50772173921891</v>
      </c>
      <c r="C28" s="380" t="s">
        <v>108</v>
      </c>
      <c r="D28" s="379">
        <v>263.59557408972898</v>
      </c>
      <c r="E28" s="381">
        <f t="shared" si="5"/>
        <v>22691</v>
      </c>
      <c r="F28" s="382">
        <v>16657</v>
      </c>
      <c r="G28" s="3">
        <v>2921</v>
      </c>
      <c r="H28" s="383">
        <v>3113</v>
      </c>
      <c r="I28" s="384">
        <f>SUM(E$19:E28)/E$29</f>
        <v>1</v>
      </c>
      <c r="J28" s="384">
        <f>SUM(F$19:F28)/F$29</f>
        <v>1</v>
      </c>
      <c r="K28" s="384">
        <f>SUM(H$19:H28)/H$29</f>
        <v>1</v>
      </c>
      <c r="L28" s="385">
        <f t="shared" si="1"/>
        <v>0.15746079919069297</v>
      </c>
      <c r="M28" s="386">
        <f>SUM(H$19:H28)/SUM(F$19:F28,H$19:H28)</f>
        <v>5.8763131673317856E-2</v>
      </c>
      <c r="N28" s="374">
        <f t="shared" si="2"/>
        <v>5.3507870221651137</v>
      </c>
      <c r="O28" s="375">
        <f>SUM(F$19:$G28)/SUM(H$19:$I28)</f>
        <v>17.009561341958623</v>
      </c>
      <c r="P28" s="387">
        <f t="shared" si="4"/>
        <v>0</v>
      </c>
      <c r="Q28" s="377">
        <f t="shared" si="3"/>
        <v>1.1991932324818908E-2</v>
      </c>
    </row>
    <row r="29" spans="1:17" ht="15.75" thickBot="1">
      <c r="A29" s="388" t="s">
        <v>64</v>
      </c>
      <c r="B29" s="389"/>
      <c r="C29" s="389"/>
      <c r="D29" s="389"/>
      <c r="E29" s="390">
        <f t="shared" si="5"/>
        <v>209327</v>
      </c>
      <c r="F29" s="391">
        <f>SUM(F19:F28)</f>
        <v>186091</v>
      </c>
      <c r="G29" s="391">
        <f>SUM(G19:G28)</f>
        <v>11618</v>
      </c>
      <c r="H29" s="392">
        <f>SUM(H19:H28)</f>
        <v>11618</v>
      </c>
      <c r="I29" s="393"/>
      <c r="J29" s="393"/>
      <c r="K29" s="393"/>
      <c r="L29" s="394">
        <f t="shared" si="1"/>
        <v>5.8763131673317856E-2</v>
      </c>
      <c r="M29" s="395"/>
      <c r="N29" s="396">
        <f t="shared" si="2"/>
        <v>16.01747288689964</v>
      </c>
      <c r="O29" s="397"/>
      <c r="P29" s="398">
        <f>MAX(P19:P28)</f>
        <v>0.29682205746811419</v>
      </c>
      <c r="Q29" s="399">
        <f>1-2*SUM(Q19:Q28)</f>
        <v>0.40226324974333838</v>
      </c>
    </row>
    <row r="30" spans="1:17" ht="15.75" thickTop="1"/>
    <row r="33" spans="1:17" ht="15.75" thickBot="1"/>
    <row r="34" spans="1:17" ht="15.75" thickTop="1">
      <c r="A34" s="349" t="s">
        <v>575</v>
      </c>
      <c r="B34" s="350"/>
      <c r="C34" s="350"/>
      <c r="D34" s="350"/>
      <c r="E34" s="351"/>
      <c r="F34" s="352"/>
      <c r="G34" s="353"/>
      <c r="H34" s="352"/>
      <c r="I34" s="354"/>
      <c r="J34" s="354"/>
      <c r="K34" s="354"/>
      <c r="L34" s="355"/>
      <c r="M34" s="355"/>
      <c r="N34" s="356" t="s">
        <v>84</v>
      </c>
      <c r="O34" s="356"/>
      <c r="P34" s="356"/>
      <c r="Q34" s="357">
        <f>Q49</f>
        <v>0.42424584290365641</v>
      </c>
    </row>
    <row r="35" spans="1:17" ht="15.75" thickBot="1">
      <c r="A35" s="358"/>
      <c r="B35" s="359"/>
      <c r="C35" s="359"/>
      <c r="D35" s="359"/>
      <c r="E35" s="360"/>
      <c r="F35" s="361"/>
      <c r="G35" s="362"/>
      <c r="H35" s="362"/>
      <c r="I35" s="363"/>
      <c r="J35" s="363"/>
      <c r="K35" s="363"/>
      <c r="L35" s="361"/>
      <c r="M35" s="361"/>
      <c r="N35" s="361" t="s">
        <v>85</v>
      </c>
      <c r="O35" s="361"/>
      <c r="P35" s="361"/>
      <c r="Q35" s="364">
        <f>P49</f>
        <v>0.30981999350507938</v>
      </c>
    </row>
    <row r="36" spans="1:17">
      <c r="A36" s="435" t="s">
        <v>86</v>
      </c>
      <c r="B36" s="436"/>
      <c r="C36" s="436"/>
      <c r="D36" s="437"/>
      <c r="E36" s="76" t="s">
        <v>87</v>
      </c>
      <c r="F36" s="77" t="s">
        <v>88</v>
      </c>
      <c r="G36" s="78" t="s">
        <v>87</v>
      </c>
      <c r="H36" s="79" t="s">
        <v>87</v>
      </c>
      <c r="I36" s="440" t="s">
        <v>89</v>
      </c>
      <c r="J36" s="440"/>
      <c r="K36" s="440"/>
      <c r="L36" s="441" t="s">
        <v>90</v>
      </c>
      <c r="M36" s="442"/>
      <c r="N36" s="440" t="s">
        <v>91</v>
      </c>
      <c r="O36" s="443"/>
      <c r="P36" s="441" t="s">
        <v>92</v>
      </c>
      <c r="Q36" s="433" t="s">
        <v>109</v>
      </c>
    </row>
    <row r="37" spans="1:17">
      <c r="A37" s="438"/>
      <c r="B37" s="439"/>
      <c r="C37" s="439"/>
      <c r="D37" s="439"/>
      <c r="E37" s="80" t="s">
        <v>110</v>
      </c>
      <c r="F37" s="81" t="s">
        <v>111</v>
      </c>
      <c r="G37" s="82" t="s">
        <v>112</v>
      </c>
      <c r="H37" s="83" t="s">
        <v>113</v>
      </c>
      <c r="I37" s="84" t="s">
        <v>114</v>
      </c>
      <c r="J37" s="84" t="s">
        <v>111</v>
      </c>
      <c r="K37" s="84" t="s">
        <v>113</v>
      </c>
      <c r="L37" s="85" t="s">
        <v>93</v>
      </c>
      <c r="M37" s="86" t="s">
        <v>89</v>
      </c>
      <c r="N37" s="84" t="s">
        <v>93</v>
      </c>
      <c r="O37" s="84" t="s">
        <v>89</v>
      </c>
      <c r="P37" s="444"/>
      <c r="Q37" s="434"/>
    </row>
    <row r="38" spans="1:17" ht="15.75" thickBot="1">
      <c r="A38" s="87" t="s">
        <v>94</v>
      </c>
      <c r="B38" s="88"/>
      <c r="C38" s="88"/>
      <c r="D38" s="88"/>
      <c r="E38" s="89" t="s">
        <v>95</v>
      </c>
      <c r="F38" s="90" t="s">
        <v>96</v>
      </c>
      <c r="G38" s="90" t="s">
        <v>97</v>
      </c>
      <c r="H38" s="91" t="s">
        <v>98</v>
      </c>
      <c r="I38" s="92" t="s">
        <v>99</v>
      </c>
      <c r="J38" s="92" t="s">
        <v>100</v>
      </c>
      <c r="K38" s="92" t="s">
        <v>101</v>
      </c>
      <c r="L38" s="93" t="s">
        <v>102</v>
      </c>
      <c r="M38" s="94" t="s">
        <v>103</v>
      </c>
      <c r="N38" s="92" t="s">
        <v>104</v>
      </c>
      <c r="O38" s="92" t="s">
        <v>105</v>
      </c>
      <c r="P38" s="93" t="s">
        <v>106</v>
      </c>
      <c r="Q38" s="95" t="s">
        <v>107</v>
      </c>
    </row>
    <row r="39" spans="1:17" ht="15.75" thickTop="1">
      <c r="A39" s="365">
        <v>1</v>
      </c>
      <c r="B39" s="366">
        <v>427.7201735200029</v>
      </c>
      <c r="C39" s="367" t="s">
        <v>108</v>
      </c>
      <c r="D39" s="366">
        <v>483.3211330236208</v>
      </c>
      <c r="E39" s="368">
        <f t="shared" ref="E39:E43" si="6">SUM(F39:H39)</f>
        <v>10666</v>
      </c>
      <c r="F39" s="369">
        <v>10350</v>
      </c>
      <c r="G39" s="370">
        <v>257</v>
      </c>
      <c r="H39" s="371">
        <v>59</v>
      </c>
      <c r="I39" s="372">
        <f>SUM(E$39:E39)/E$49</f>
        <v>9.2173943102077494E-2</v>
      </c>
      <c r="J39" s="372">
        <f>SUM(F$39:F39)/F$49</f>
        <v>0.10245698786354906</v>
      </c>
      <c r="K39" s="372">
        <f>SUM(H$39:H39)/H$49</f>
        <v>1.9155844155844155E-2</v>
      </c>
      <c r="L39" s="75">
        <f>H39/SUM(F39,H39)</f>
        <v>5.6681717744259778E-3</v>
      </c>
      <c r="M39" s="373">
        <f>SUM(H$19:H39)/SUM(F$19:F39,H$19:H39)</f>
        <v>5.7401306468027019E-2</v>
      </c>
      <c r="N39" s="374">
        <f>F39/H39</f>
        <v>175.42372881355934</v>
      </c>
      <c r="O39" s="375">
        <f>SUM(F$19:$G39)/SUM(H$19:$I39)</f>
        <v>17.425594733734705</v>
      </c>
      <c r="P39" s="376">
        <f>ABS(J39-K39)</f>
        <v>8.3301143707704917E-2</v>
      </c>
      <c r="Q39" s="377">
        <f>((J$28)+(J$28-J39))*((K$28)-(K$28-K39))/2</f>
        <v>1.8174519109748467E-2</v>
      </c>
    </row>
    <row r="40" spans="1:17">
      <c r="A40" s="365">
        <v>2</v>
      </c>
      <c r="B40" s="366">
        <v>389.42612422371582</v>
      </c>
      <c r="C40" s="367" t="s">
        <v>108</v>
      </c>
      <c r="D40" s="366">
        <v>427.71869062271139</v>
      </c>
      <c r="E40" s="368">
        <f t="shared" si="6"/>
        <v>10836</v>
      </c>
      <c r="F40" s="369">
        <v>10329</v>
      </c>
      <c r="G40" s="370">
        <v>426</v>
      </c>
      <c r="H40" s="371">
        <v>81</v>
      </c>
      <c r="I40" s="372">
        <f>SUM(E$39:E40)/E$49</f>
        <v>0.18581700024197173</v>
      </c>
      <c r="J40" s="372">
        <f>SUM(F$39:F40)/F$49</f>
        <v>0.20470609198360687</v>
      </c>
      <c r="K40" s="372">
        <f>SUM(H$39:H40)/H$49</f>
        <v>4.5454545454545456E-2</v>
      </c>
      <c r="L40" s="75">
        <f t="shared" ref="L40:L49" si="7">H40/SUM(F40,H40)</f>
        <v>7.7809798270893375E-3</v>
      </c>
      <c r="M40" s="373">
        <f>SUM(H$19:H40)/SUM(F$19:F40,H$19:H40)</f>
        <v>5.6160312514264711E-2</v>
      </c>
      <c r="N40" s="374">
        <f>F40/H40</f>
        <v>127.51851851851852</v>
      </c>
      <c r="O40" s="375">
        <f>SUM(F$19:$G40)/SUM(H$19:$I40)</f>
        <v>17.82506509420292</v>
      </c>
      <c r="P40" s="376">
        <f>ABS(J40-K40)</f>
        <v>0.15925154652906143</v>
      </c>
      <c r="Q40" s="377">
        <f>((J$28-J39)+(J$28-J40))*((K$28-K39)-(K$28-K40))/2</f>
        <v>2.2259706255256525E-2</v>
      </c>
    </row>
    <row r="41" spans="1:17">
      <c r="A41" s="365">
        <v>3</v>
      </c>
      <c r="B41" s="366">
        <v>368.74878454173802</v>
      </c>
      <c r="C41" s="367" t="s">
        <v>108</v>
      </c>
      <c r="D41" s="366">
        <v>389.41677037018178</v>
      </c>
      <c r="E41" s="368">
        <f t="shared" si="6"/>
        <v>11019</v>
      </c>
      <c r="F41" s="369">
        <v>10264</v>
      </c>
      <c r="G41" s="370">
        <v>609</v>
      </c>
      <c r="H41" s="371">
        <v>146</v>
      </c>
      <c r="I41" s="372">
        <f>SUM(E$39:E41)/E$49</f>
        <v>0.28104151543433925</v>
      </c>
      <c r="J41" s="372">
        <f>SUM(F$39:F41)/F$49</f>
        <v>0.30631174642142983</v>
      </c>
      <c r="K41" s="372">
        <f>SUM(H$39:H41)/H$49</f>
        <v>9.285714285714286E-2</v>
      </c>
      <c r="L41" s="75">
        <f t="shared" si="7"/>
        <v>1.4024975984630164E-2</v>
      </c>
      <c r="M41" s="373">
        <f>SUM(H$19:H41)/SUM(F$19:F41,H$19:H41)</f>
        <v>5.5132228751169E-2</v>
      </c>
      <c r="N41" s="374">
        <f t="shared" ref="N41:N49" si="8">F41/H41</f>
        <v>70.301369863013704</v>
      </c>
      <c r="O41" s="375">
        <f>SUM(F$19:$G41)/SUM(H$19:$I41)</f>
        <v>18.176371791281916</v>
      </c>
      <c r="P41" s="376">
        <f>ABS(J41-K41)</f>
        <v>0.21345460356428697</v>
      </c>
      <c r="Q41" s="377">
        <f t="shared" ref="Q41:Q48" si="9">((J$28-J40)+(J$28-J41))*((K$28-K40)-(K$28-K41))/2</f>
        <v>3.5290810972867667E-2</v>
      </c>
    </row>
    <row r="42" spans="1:17">
      <c r="A42" s="365">
        <v>4</v>
      </c>
      <c r="B42" s="366">
        <v>353.35762010898611</v>
      </c>
      <c r="C42" s="367" t="s">
        <v>108</v>
      </c>
      <c r="D42" s="366">
        <v>368.74751761167897</v>
      </c>
      <c r="E42" s="368">
        <f t="shared" si="6"/>
        <v>11152</v>
      </c>
      <c r="F42" s="369">
        <v>10253</v>
      </c>
      <c r="G42" s="370">
        <v>742</v>
      </c>
      <c r="H42" s="371">
        <v>157</v>
      </c>
      <c r="I42" s="372">
        <f>SUM(E$39:E42)/E$49</f>
        <v>0.37741539631511634</v>
      </c>
      <c r="J42" s="372">
        <f>SUM(F$39:F42)/F$49</f>
        <v>0.40780850937456692</v>
      </c>
      <c r="K42" s="372">
        <f>SUM(H$39:H42)/H$49</f>
        <v>0.14383116883116884</v>
      </c>
      <c r="L42" s="75">
        <f t="shared" si="7"/>
        <v>1.5081652257444764E-2</v>
      </c>
      <c r="M42" s="373">
        <f>SUM(H$19:H42)/SUM(F$19:F42,H$19:H42)</f>
        <v>5.417828795786362E-2</v>
      </c>
      <c r="N42" s="374">
        <f t="shared" si="8"/>
        <v>65.30573248407643</v>
      </c>
      <c r="O42" s="375">
        <f>SUM(F$19:$G42)/SUM(H$19:$I42)</f>
        <v>18.519809947535531</v>
      </c>
      <c r="P42" s="376">
        <f t="shared" ref="P42:P48" si="10">ABS(J42-K42)</f>
        <v>0.26397734054339805</v>
      </c>
      <c r="Q42" s="377">
        <f t="shared" si="9"/>
        <v>3.277323374026439E-2</v>
      </c>
    </row>
    <row r="43" spans="1:17">
      <c r="A43" s="365">
        <v>5</v>
      </c>
      <c r="B43" s="366">
        <v>339.23866176310031</v>
      </c>
      <c r="C43" s="367" t="s">
        <v>108</v>
      </c>
      <c r="D43" s="366">
        <v>353.35311825699802</v>
      </c>
      <c r="E43" s="368">
        <f t="shared" si="6"/>
        <v>11346</v>
      </c>
      <c r="F43" s="369">
        <v>10177</v>
      </c>
      <c r="G43" s="370">
        <v>936</v>
      </c>
      <c r="H43" s="371">
        <v>233</v>
      </c>
      <c r="I43" s="372">
        <f>SUM(E$39:E43)/E$49</f>
        <v>0.47546579556846069</v>
      </c>
      <c r="J43" s="372">
        <f>SUM(F$39:F43)/F$49</f>
        <v>0.50855293116078326</v>
      </c>
      <c r="K43" s="372">
        <f>SUM(H$39:H43)/H$49</f>
        <v>0.21948051948051947</v>
      </c>
      <c r="L43" s="75">
        <f t="shared" si="7"/>
        <v>2.2382324687800194E-2</v>
      </c>
      <c r="M43" s="373">
        <f>SUM(H$19:H43)/SUM(F$19:F43,H$19:H43)</f>
        <v>5.3438577593431472E-2</v>
      </c>
      <c r="N43" s="374">
        <f t="shared" si="8"/>
        <v>43.678111587982833</v>
      </c>
      <c r="O43" s="375">
        <f>SUM(F$19:$G43)/SUM(H$19:$I43)</f>
        <v>18.803648362710586</v>
      </c>
      <c r="P43" s="376">
        <f t="shared" si="10"/>
        <v>0.28907241168026376</v>
      </c>
      <c r="Q43" s="377">
        <f t="shared" si="9"/>
        <v>4.0988276681049249E-2</v>
      </c>
    </row>
    <row r="44" spans="1:17">
      <c r="A44" s="365">
        <v>6</v>
      </c>
      <c r="B44" s="366">
        <v>325.70760565613671</v>
      </c>
      <c r="C44" s="367" t="s">
        <v>108</v>
      </c>
      <c r="D44" s="366">
        <v>339.23842403391342</v>
      </c>
      <c r="E44" s="368">
        <f t="shared" ref="E44:E49" si="11">SUM(F44:H44)</f>
        <v>11504</v>
      </c>
      <c r="F44" s="370">
        <v>10162</v>
      </c>
      <c r="G44" s="3">
        <v>1094</v>
      </c>
      <c r="H44" s="371">
        <v>248</v>
      </c>
      <c r="I44" s="372">
        <f>SUM(E$39:E44)/E$49</f>
        <v>0.57488160669224653</v>
      </c>
      <c r="J44" s="372">
        <f>SUM(F$39:F44)/F$49</f>
        <v>0.60914886455879147</v>
      </c>
      <c r="K44" s="372">
        <f>SUM(H$39:H44)/H$49</f>
        <v>0.3</v>
      </c>
      <c r="L44" s="75">
        <f t="shared" si="7"/>
        <v>2.382324687800192E-2</v>
      </c>
      <c r="M44" s="373">
        <f>SUM(H$19:H44)/SUM(F$19:F44,H$19:H44)</f>
        <v>5.2765262286596622E-2</v>
      </c>
      <c r="N44" s="374">
        <f t="shared" si="8"/>
        <v>40.975806451612904</v>
      </c>
      <c r="O44" s="375">
        <f>SUM(F$19:$G44)/SUM(H$19:$I44)</f>
        <v>19.075994080281415</v>
      </c>
      <c r="P44" s="376">
        <f t="shared" si="10"/>
        <v>0.30914886455879148</v>
      </c>
      <c r="Q44" s="377">
        <f t="shared" si="9"/>
        <v>3.5521096535965184E-2</v>
      </c>
    </row>
    <row r="45" spans="1:17">
      <c r="A45" s="365">
        <v>7</v>
      </c>
      <c r="B45" s="366">
        <v>311.71977372757249</v>
      </c>
      <c r="C45" s="367" t="s">
        <v>108</v>
      </c>
      <c r="D45" s="366">
        <v>325.70759317249821</v>
      </c>
      <c r="E45" s="368">
        <f t="shared" si="11"/>
        <v>11651</v>
      </c>
      <c r="F45" s="370">
        <v>10104</v>
      </c>
      <c r="G45" s="3">
        <v>1241</v>
      </c>
      <c r="H45" s="371">
        <v>306</v>
      </c>
      <c r="I45" s="372">
        <f>SUM(E$39:E45)/E$49</f>
        <v>0.67556776936637974</v>
      </c>
      <c r="J45" s="372">
        <f>SUM(F$39:F45)/F$49</f>
        <v>0.70917064285572873</v>
      </c>
      <c r="K45" s="372">
        <f>SUM(H$39:H45)/H$49</f>
        <v>0.39935064935064934</v>
      </c>
      <c r="L45" s="75">
        <f t="shared" si="7"/>
        <v>2.9394812680115272E-2</v>
      </c>
      <c r="M45" s="373">
        <f>SUM(H$19:H45)/SUM(F$19:F45,H$19:H45)</f>
        <v>5.2245738190468669E-2</v>
      </c>
      <c r="N45" s="374">
        <f t="shared" si="8"/>
        <v>33.019607843137258</v>
      </c>
      <c r="O45" s="375">
        <f>SUM(F$19:$G45)/SUM(H$19:$I45)</f>
        <v>19.300511683823466</v>
      </c>
      <c r="P45" s="376">
        <f t="shared" si="10"/>
        <v>0.30981999350507938</v>
      </c>
      <c r="Q45" s="377">
        <f t="shared" si="9"/>
        <v>3.3862699794018944E-2</v>
      </c>
    </row>
    <row r="46" spans="1:17">
      <c r="A46" s="365">
        <v>8</v>
      </c>
      <c r="B46" s="366">
        <v>294.35992701072792</v>
      </c>
      <c r="C46" s="367" t="s">
        <v>108</v>
      </c>
      <c r="D46" s="366">
        <v>311.71662000705942</v>
      </c>
      <c r="E46" s="368">
        <f t="shared" si="11"/>
        <v>11943</v>
      </c>
      <c r="F46" s="370">
        <v>10016</v>
      </c>
      <c r="G46" s="3">
        <v>1533</v>
      </c>
      <c r="H46" s="371">
        <v>394</v>
      </c>
      <c r="I46" s="372">
        <f>SUM(E$39:E46)/E$49</f>
        <v>0.77877735144664528</v>
      </c>
      <c r="J46" s="372">
        <f>SUM(F$39:F46)/F$49</f>
        <v>0.80832128927517866</v>
      </c>
      <c r="K46" s="372">
        <f>SUM(H$39:H46)/H$49</f>
        <v>0.52727272727272723</v>
      </c>
      <c r="L46" s="75">
        <f t="shared" si="7"/>
        <v>3.7848222862632085E-2</v>
      </c>
      <c r="M46" s="373">
        <f>SUM(H$19:H46)/SUM(F$19:F46,H$19:H46)</f>
        <v>5.1932642151507113E-2</v>
      </c>
      <c r="N46" s="374">
        <f t="shared" si="8"/>
        <v>25.421319796954315</v>
      </c>
      <c r="O46" s="375">
        <f>SUM(F$19:$G46)/SUM(H$19:$I46)</f>
        <v>19.458523348782254</v>
      </c>
      <c r="P46" s="376">
        <f t="shared" si="10"/>
        <v>0.28104856200245143</v>
      </c>
      <c r="Q46" s="377">
        <f t="shared" si="9"/>
        <v>3.0861717327990656E-2</v>
      </c>
    </row>
    <row r="47" spans="1:17">
      <c r="A47" s="365">
        <v>9</v>
      </c>
      <c r="B47" s="366">
        <v>267.31844012155028</v>
      </c>
      <c r="C47" s="367" t="s">
        <v>108</v>
      </c>
      <c r="D47" s="366">
        <v>294.3589979060859</v>
      </c>
      <c r="E47" s="368">
        <f t="shared" si="11"/>
        <v>12269</v>
      </c>
      <c r="F47" s="370">
        <v>9896</v>
      </c>
      <c r="G47" s="3">
        <v>1859</v>
      </c>
      <c r="H47" s="371">
        <v>514</v>
      </c>
      <c r="I47" s="372">
        <f>SUM(E$39:E47)/E$49</f>
        <v>0.88480417574060632</v>
      </c>
      <c r="J47" s="372">
        <f>SUM(F$39:F47)/F$49</f>
        <v>0.9062840285889644</v>
      </c>
      <c r="K47" s="372">
        <f>SUM(H$39:H47)/H$49</f>
        <v>0.69415584415584419</v>
      </c>
      <c r="L47" s="75">
        <f t="shared" si="7"/>
        <v>4.9375600384245918E-2</v>
      </c>
      <c r="M47" s="373">
        <f>SUM(H$19:H47)/SUM(F$19:F47,H$19:H47)</f>
        <v>5.1878218876442173E-2</v>
      </c>
      <c r="N47" s="374">
        <f t="shared" si="8"/>
        <v>19.252918287937742</v>
      </c>
      <c r="O47" s="375">
        <f>SUM(F$19:$G47)/SUM(H$19:$I47)</f>
        <v>19.526917632570996</v>
      </c>
      <c r="P47" s="376">
        <f t="shared" si="10"/>
        <v>0.2121281844331202</v>
      </c>
      <c r="Q47" s="377">
        <f t="shared" si="9"/>
        <v>2.3813777048349114E-2</v>
      </c>
    </row>
    <row r="48" spans="1:17">
      <c r="A48" s="378">
        <v>10</v>
      </c>
      <c r="B48" s="379">
        <v>142.24156084948561</v>
      </c>
      <c r="C48" s="380" t="s">
        <v>108</v>
      </c>
      <c r="D48" s="379">
        <v>267.30883459711418</v>
      </c>
      <c r="E48" s="381">
        <f t="shared" si="11"/>
        <v>13330</v>
      </c>
      <c r="F48" s="382">
        <v>9467</v>
      </c>
      <c r="G48" s="3">
        <v>2921</v>
      </c>
      <c r="H48" s="383">
        <v>942</v>
      </c>
      <c r="I48" s="400">
        <f>SUM(E$39:E48)/E$49</f>
        <v>1</v>
      </c>
      <c r="J48" s="384">
        <f>SUM(F$39:F48)/F$49</f>
        <v>1</v>
      </c>
      <c r="K48" s="401">
        <f>SUM(H$39:H48)/H$49</f>
        <v>1</v>
      </c>
      <c r="L48" s="385">
        <f t="shared" si="7"/>
        <v>9.04986069747334E-2</v>
      </c>
      <c r="M48" s="386">
        <f>SUM(H$19:H48)/SUM(F$19:F48,H$19:H48)</f>
        <v>5.2682997141232715E-2</v>
      </c>
      <c r="N48" s="374">
        <f t="shared" si="8"/>
        <v>10.049893842887473</v>
      </c>
      <c r="O48" s="375">
        <f>SUM(F$19:$G48)/SUM(H$19:$I48)</f>
        <v>19.298029222002917</v>
      </c>
      <c r="P48" s="387">
        <f t="shared" si="10"/>
        <v>0</v>
      </c>
      <c r="Q48" s="377">
        <f t="shared" si="9"/>
        <v>1.4331241082661612E-2</v>
      </c>
    </row>
    <row r="49" spans="1:17" ht="15.75" thickBot="1">
      <c r="A49" s="388" t="s">
        <v>64</v>
      </c>
      <c r="B49" s="389"/>
      <c r="C49" s="389"/>
      <c r="D49" s="389"/>
      <c r="E49" s="390">
        <f t="shared" si="11"/>
        <v>115716</v>
      </c>
      <c r="F49" s="391">
        <f>SUM(F39:F48)</f>
        <v>101018</v>
      </c>
      <c r="G49" s="391">
        <f>SUM(G39:G48)</f>
        <v>11618</v>
      </c>
      <c r="H49" s="392">
        <f>SUM(H39:H48)</f>
        <v>3080</v>
      </c>
      <c r="I49" s="393"/>
      <c r="J49" s="393"/>
      <c r="K49" s="393"/>
      <c r="L49" s="394">
        <f t="shared" si="7"/>
        <v>2.9587504082691309E-2</v>
      </c>
      <c r="M49" s="395"/>
      <c r="N49" s="396">
        <f t="shared" si="8"/>
        <v>32.798051948051949</v>
      </c>
      <c r="O49" s="397"/>
      <c r="P49" s="398">
        <f>MAX(P39:P48)</f>
        <v>0.30981999350507938</v>
      </c>
      <c r="Q49" s="399">
        <f>1-2*SUM(Q39:Q48)</f>
        <v>0.42424584290365641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pane ySplit="3" topLeftCell="A4" activePane="bottomLeft" state="frozen"/>
      <selection pane="bottomLeft" activeCell="M20" sqref="M20"/>
    </sheetView>
  </sheetViews>
  <sheetFormatPr defaultRowHeight="15" customHeight="1"/>
  <cols>
    <col min="1" max="1" width="1.625" style="280" customWidth="1"/>
    <col min="2" max="2" width="31.125" style="280" bestFit="1" customWidth="1"/>
    <col min="3" max="3" width="18.125" style="280" customWidth="1"/>
    <col min="4" max="4" width="9" style="298"/>
    <col min="5" max="5" width="9" style="299"/>
    <col min="6" max="7" width="9" style="300"/>
    <col min="8" max="8" width="9" style="299"/>
    <col min="9" max="9" width="9" style="300"/>
    <col min="10" max="10" width="9" style="301"/>
    <col min="11" max="11" width="9" style="300"/>
    <col min="12" max="12" width="9" style="280"/>
    <col min="13" max="13" width="9.875" style="280" customWidth="1"/>
    <col min="14" max="14" width="10.25" style="280" bestFit="1" customWidth="1"/>
    <col min="15" max="15" width="16.75" style="280" bestFit="1" customWidth="1"/>
    <col min="16" max="16384" width="9" style="280"/>
  </cols>
  <sheetData>
    <row r="1" spans="1:15" ht="15" customHeight="1" thickBot="1"/>
    <row r="2" spans="1:15" ht="15" customHeight="1">
      <c r="B2" s="447" t="s">
        <v>582</v>
      </c>
      <c r="C2" s="447" t="s">
        <v>582</v>
      </c>
      <c r="D2" s="449" t="s">
        <v>583</v>
      </c>
      <c r="E2" s="451" t="s">
        <v>580</v>
      </c>
      <c r="F2" s="451"/>
      <c r="G2" s="451"/>
      <c r="H2" s="451" t="s">
        <v>581</v>
      </c>
      <c r="I2" s="451"/>
      <c r="J2" s="452" t="s">
        <v>584</v>
      </c>
      <c r="K2" s="445" t="s">
        <v>611</v>
      </c>
    </row>
    <row r="3" spans="1:15" ht="15" customHeight="1" thickBot="1">
      <c r="B3" s="448"/>
      <c r="C3" s="448"/>
      <c r="D3" s="450"/>
      <c r="E3" s="282" t="s">
        <v>577</v>
      </c>
      <c r="F3" s="283" t="s">
        <v>578</v>
      </c>
      <c r="G3" s="283" t="s">
        <v>579</v>
      </c>
      <c r="H3" s="282" t="s">
        <v>577</v>
      </c>
      <c r="I3" s="283" t="s">
        <v>578</v>
      </c>
      <c r="J3" s="453"/>
      <c r="K3" s="446"/>
    </row>
    <row r="4" spans="1:15" ht="15" customHeight="1" thickTop="1">
      <c r="A4" s="284"/>
      <c r="B4" s="285" t="s">
        <v>427</v>
      </c>
      <c r="C4" s="284" t="s">
        <v>124</v>
      </c>
      <c r="D4" s="302">
        <v>114.346403716509</v>
      </c>
      <c r="E4" s="293">
        <v>27768</v>
      </c>
      <c r="F4" s="303">
        <v>0.14044884147914358</v>
      </c>
      <c r="G4" s="303">
        <v>1.3828867761452032E-2</v>
      </c>
      <c r="H4" s="304">
        <v>17828</v>
      </c>
      <c r="I4" s="305">
        <f>H4/104098</f>
        <v>0.1712616957098119</v>
      </c>
      <c r="J4" s="306">
        <f>(I4-F4)*D4</f>
        <v>3.5233390695179421</v>
      </c>
      <c r="K4" s="307">
        <f>(LN(I4/F4))*((I4-F4)*100)/100</f>
        <v>6.1117131839823098E-3</v>
      </c>
    </row>
    <row r="5" spans="1:15" ht="15" customHeight="1">
      <c r="A5" s="284"/>
      <c r="B5" s="284"/>
      <c r="C5" s="284" t="s">
        <v>124</v>
      </c>
      <c r="D5" s="308">
        <v>59.813830741676398</v>
      </c>
      <c r="E5" s="294">
        <v>60540</v>
      </c>
      <c r="F5" s="303">
        <v>0.30620760815137399</v>
      </c>
      <c r="G5" s="303">
        <v>3.3498513379583747E-2</v>
      </c>
      <c r="H5" s="294">
        <v>31002</v>
      </c>
      <c r="I5" s="309">
        <f>H5/104098</f>
        <v>0.29781551999077793</v>
      </c>
      <c r="J5" s="306">
        <f>(I5-F5)*D5</f>
        <v>-0.5019629408071189</v>
      </c>
      <c r="K5" s="309">
        <f>(LN(I5/F5))*((I5-F5)*100)/100</f>
        <v>2.3320853967551494E-4</v>
      </c>
      <c r="N5" s="402" t="s">
        <v>612</v>
      </c>
      <c r="O5" s="403" t="s">
        <v>607</v>
      </c>
    </row>
    <row r="6" spans="1:15" ht="15" customHeight="1">
      <c r="A6" s="284"/>
      <c r="B6" s="284"/>
      <c r="C6" s="284" t="s">
        <v>124</v>
      </c>
      <c r="D6" s="308">
        <v>23.309510695785601</v>
      </c>
      <c r="E6" s="294">
        <v>67896</v>
      </c>
      <c r="F6" s="303">
        <v>0.34341380513785413</v>
      </c>
      <c r="G6" s="303">
        <v>5.9723695063037589E-2</v>
      </c>
      <c r="H6" s="294">
        <v>36358</v>
      </c>
      <c r="I6" s="309">
        <f t="shared" ref="I6:I75" si="0">H6/104098</f>
        <v>0.34926703683067878</v>
      </c>
      <c r="J6" s="306">
        <f t="shared" ref="J6:J75" si="1">(I6-F6)*D6</f>
        <v>0.13643596674880734</v>
      </c>
      <c r="K6" s="309">
        <f t="shared" ref="K6:K75" si="2">(LN(I6/F6))*((I6-F6)*100)/100</f>
        <v>9.8923298162969088E-5</v>
      </c>
      <c r="N6" s="404" t="s">
        <v>613</v>
      </c>
      <c r="O6" s="405" t="s">
        <v>608</v>
      </c>
    </row>
    <row r="7" spans="1:15" ht="15" customHeight="1">
      <c r="A7" s="284"/>
      <c r="B7" s="284"/>
      <c r="C7" s="284" t="s">
        <v>124</v>
      </c>
      <c r="D7" s="308">
        <v>-12.675773223797901</v>
      </c>
      <c r="E7" s="294">
        <v>27285</v>
      </c>
      <c r="F7" s="303">
        <v>0.13800585709300031</v>
      </c>
      <c r="G7" s="303">
        <v>0.10346344145134689</v>
      </c>
      <c r="H7" s="294">
        <v>11791</v>
      </c>
      <c r="I7" s="309">
        <f t="shared" si="0"/>
        <v>0.11326826644123807</v>
      </c>
      <c r="J7" s="306">
        <f t="shared" si="1"/>
        <v>0.31356808920488111</v>
      </c>
      <c r="K7" s="309">
        <f t="shared" si="2"/>
        <v>4.8865914860038197E-3</v>
      </c>
      <c r="N7" s="406" t="s">
        <v>614</v>
      </c>
      <c r="O7" s="407" t="s">
        <v>609</v>
      </c>
    </row>
    <row r="8" spans="1:15" ht="15" customHeight="1">
      <c r="A8" s="284"/>
      <c r="B8" s="284"/>
      <c r="C8" s="284" t="s">
        <v>124</v>
      </c>
      <c r="D8" s="308">
        <v>-34.694039933194802</v>
      </c>
      <c r="E8" s="294">
        <v>10085</v>
      </c>
      <c r="F8" s="303">
        <v>5.1009311665123992E-2</v>
      </c>
      <c r="G8" s="303">
        <v>0.14258800198314328</v>
      </c>
      <c r="H8" s="294">
        <v>4711</v>
      </c>
      <c r="I8" s="309">
        <f t="shared" si="0"/>
        <v>4.525543238102557E-2</v>
      </c>
      <c r="J8" s="306">
        <f t="shared" si="1"/>
        <v>0.19962531765329297</v>
      </c>
      <c r="K8" s="309">
        <f t="shared" si="2"/>
        <v>6.8865581645305863E-4</v>
      </c>
      <c r="M8" s="286"/>
      <c r="N8" s="286"/>
      <c r="O8" s="286"/>
    </row>
    <row r="9" spans="1:15" ht="15" customHeight="1">
      <c r="A9" s="284"/>
      <c r="B9" s="284"/>
      <c r="C9" s="284" t="s">
        <v>124</v>
      </c>
      <c r="D9" s="308">
        <v>-64.844883491070107</v>
      </c>
      <c r="E9" s="294">
        <v>4135</v>
      </c>
      <c r="F9" s="303">
        <v>2.0914576473503987E-2</v>
      </c>
      <c r="G9" s="303">
        <v>0.21523579201934703</v>
      </c>
      <c r="H9" s="294">
        <v>2408</v>
      </c>
      <c r="I9" s="309">
        <f t="shared" si="0"/>
        <v>2.3132048646467753E-2</v>
      </c>
      <c r="J9" s="306">
        <f t="shared" si="1"/>
        <v>-0.14379172470052548</v>
      </c>
      <c r="K9" s="309">
        <f t="shared" si="2"/>
        <v>2.234606325242427E-4</v>
      </c>
      <c r="M9" s="286"/>
      <c r="N9" s="286"/>
      <c r="O9" s="286"/>
    </row>
    <row r="10" spans="1:15" ht="15" customHeight="1">
      <c r="A10" s="284"/>
      <c r="B10" s="284"/>
      <c r="C10" s="289"/>
      <c r="D10" s="310"/>
      <c r="E10" s="311"/>
      <c r="F10" s="313"/>
      <c r="G10" s="313"/>
      <c r="H10" s="311"/>
      <c r="I10" s="312"/>
      <c r="J10" s="314">
        <f>SUM(J4:J9)</f>
        <v>3.5272137776172796</v>
      </c>
      <c r="K10" s="326">
        <f>SUM(K4:K9)</f>
        <v>1.2242552956801916E-2</v>
      </c>
      <c r="M10" s="286"/>
      <c r="N10" s="286"/>
      <c r="O10" s="286"/>
    </row>
    <row r="11" spans="1:15" ht="15" customHeight="1">
      <c r="A11" s="284"/>
      <c r="B11" s="324" t="s">
        <v>433</v>
      </c>
      <c r="C11" s="284" t="s">
        <v>130</v>
      </c>
      <c r="D11" s="308">
        <v>36.235138340417997</v>
      </c>
      <c r="E11" s="294">
        <v>62274</v>
      </c>
      <c r="F11" s="303">
        <v>0.31497807383578896</v>
      </c>
      <c r="G11" s="303">
        <v>3.9631306805408356E-2</v>
      </c>
      <c r="H11" s="294">
        <v>37271</v>
      </c>
      <c r="I11" s="309">
        <f t="shared" si="0"/>
        <v>0.35803761839804799</v>
      </c>
      <c r="J11" s="306">
        <f t="shared" si="1"/>
        <v>1.5602685540888492</v>
      </c>
      <c r="K11" s="309">
        <f t="shared" si="2"/>
        <v>5.5174360632056921E-3</v>
      </c>
      <c r="L11" s="286"/>
      <c r="O11" s="286"/>
    </row>
    <row r="12" spans="1:15" ht="15" customHeight="1">
      <c r="A12" s="284"/>
      <c r="B12" s="284"/>
      <c r="C12" s="284" t="s">
        <v>130</v>
      </c>
      <c r="D12" s="308">
        <v>24.4662546625689</v>
      </c>
      <c r="E12" s="294">
        <v>77969</v>
      </c>
      <c r="F12" s="303">
        <v>0.39436242153872608</v>
      </c>
      <c r="G12" s="303">
        <v>5.853608485423694E-2</v>
      </c>
      <c r="H12" s="294">
        <v>40075</v>
      </c>
      <c r="I12" s="309">
        <f t="shared" si="0"/>
        <v>0.38497377471229033</v>
      </c>
      <c r="J12" s="306">
        <f t="shared" si="1"/>
        <v>-0.22970502419249647</v>
      </c>
      <c r="K12" s="309">
        <f t="shared" si="2"/>
        <v>2.2622060738679769E-4</v>
      </c>
      <c r="L12" s="286"/>
      <c r="N12" s="286"/>
      <c r="O12" s="286"/>
    </row>
    <row r="13" spans="1:15" ht="15" customHeight="1">
      <c r="A13" s="284"/>
      <c r="B13" s="284"/>
      <c r="C13" s="284" t="s">
        <v>130</v>
      </c>
      <c r="D13" s="308">
        <v>14.9118580785101</v>
      </c>
      <c r="E13" s="294">
        <v>57466</v>
      </c>
      <c r="F13" s="303">
        <v>0.29065950462548495</v>
      </c>
      <c r="G13" s="303">
        <v>7.9803710019837812E-2</v>
      </c>
      <c r="H13" s="294">
        <v>26752</v>
      </c>
      <c r="I13" s="309">
        <f t="shared" si="0"/>
        <v>0.25698860688966169</v>
      </c>
      <c r="J13" s="306">
        <f t="shared" si="1"/>
        <v>-0.50209564841262366</v>
      </c>
      <c r="K13" s="309">
        <f t="shared" si="2"/>
        <v>4.1455859178700597E-3</v>
      </c>
    </row>
    <row r="14" spans="1:15" ht="15" customHeight="1">
      <c r="A14" s="284"/>
      <c r="B14" s="289"/>
      <c r="C14" s="290"/>
      <c r="D14" s="310"/>
      <c r="E14" s="311"/>
      <c r="F14" s="313"/>
      <c r="G14" s="313"/>
      <c r="H14" s="311"/>
      <c r="I14" s="312"/>
      <c r="J14" s="314">
        <f>SUM(J11:J13)</f>
        <v>0.82846788148372907</v>
      </c>
      <c r="K14" s="326">
        <f>SUM(K11:K13)</f>
        <v>9.889242588462549E-3</v>
      </c>
    </row>
    <row r="15" spans="1:15" ht="15" customHeight="1">
      <c r="A15" s="284"/>
      <c r="B15" s="284" t="s">
        <v>435</v>
      </c>
      <c r="C15" s="284" t="s">
        <v>256</v>
      </c>
      <c r="D15" s="308">
        <v>32.643938573311402</v>
      </c>
      <c r="E15" s="294">
        <v>27339</v>
      </c>
      <c r="F15" s="303">
        <v>0.13827898578213435</v>
      </c>
      <c r="G15" s="303">
        <v>3.9357694136581439E-2</v>
      </c>
      <c r="H15" s="294">
        <v>14205</v>
      </c>
      <c r="I15" s="309">
        <f t="shared" si="0"/>
        <v>0.13645795308267208</v>
      </c>
      <c r="J15" s="306">
        <f t="shared" si="1"/>
        <v>-5.9445679581237656E-2</v>
      </c>
      <c r="K15" s="309">
        <f t="shared" si="2"/>
        <v>2.4140974065033445E-5</v>
      </c>
    </row>
    <row r="16" spans="1:15" ht="15" customHeight="1">
      <c r="A16" s="284"/>
      <c r="B16" s="284"/>
      <c r="C16" s="284" t="s">
        <v>256</v>
      </c>
      <c r="D16" s="308">
        <v>28.946130783657701</v>
      </c>
      <c r="E16" s="294">
        <v>56025</v>
      </c>
      <c r="F16" s="303">
        <v>0.28337101497655648</v>
      </c>
      <c r="G16" s="303">
        <v>4.7103971441320835E-2</v>
      </c>
      <c r="H16" s="294">
        <v>29763</v>
      </c>
      <c r="I16" s="309">
        <f t="shared" si="0"/>
        <v>0.28591327403024075</v>
      </c>
      <c r="J16" s="306">
        <f t="shared" si="1"/>
        <v>7.3588563053882755E-2</v>
      </c>
      <c r="K16" s="309">
        <f t="shared" si="2"/>
        <v>2.2706138865417387E-5</v>
      </c>
    </row>
    <row r="17" spans="1:13" ht="15" customHeight="1">
      <c r="A17" s="284"/>
      <c r="B17" s="284"/>
      <c r="C17" s="284" t="s">
        <v>256</v>
      </c>
      <c r="D17" s="308">
        <v>24.235434748529201</v>
      </c>
      <c r="E17" s="294">
        <v>51032</v>
      </c>
      <c r="F17" s="303">
        <v>0.25811672710903399</v>
      </c>
      <c r="G17" s="303">
        <v>5.9080576892929927E-2</v>
      </c>
      <c r="H17" s="294">
        <v>26635</v>
      </c>
      <c r="I17" s="309">
        <f t="shared" si="0"/>
        <v>0.25586466598781915</v>
      </c>
      <c r="J17" s="306">
        <f t="shared" si="1"/>
        <v>-5.4579680352901845E-2</v>
      </c>
      <c r="K17" s="309">
        <f t="shared" si="2"/>
        <v>1.9735390498179819E-5</v>
      </c>
    </row>
    <row r="18" spans="1:13" ht="15" customHeight="1">
      <c r="A18" s="284"/>
      <c r="B18" s="284"/>
      <c r="C18" s="284" t="s">
        <v>256</v>
      </c>
      <c r="D18" s="308">
        <v>21.750399337893398</v>
      </c>
      <c r="E18" s="294">
        <v>18166</v>
      </c>
      <c r="F18" s="303">
        <v>9.1882514200162871E-2</v>
      </c>
      <c r="G18" s="303">
        <v>6.6497853132225032E-2</v>
      </c>
      <c r="H18" s="294">
        <v>9701</v>
      </c>
      <c r="I18" s="309">
        <f t="shared" si="0"/>
        <v>9.3191031527983248E-2</v>
      </c>
      <c r="J18" s="306">
        <f t="shared" si="1"/>
        <v>2.846077442064637E-2</v>
      </c>
      <c r="K18" s="309">
        <f t="shared" si="2"/>
        <v>1.8503413026776062E-5</v>
      </c>
      <c r="M18" s="287"/>
    </row>
    <row r="19" spans="1:13" ht="15" customHeight="1">
      <c r="A19" s="284"/>
      <c r="B19" s="284"/>
      <c r="C19" s="284" t="s">
        <v>256</v>
      </c>
      <c r="D19" s="308">
        <v>18.9544463420062</v>
      </c>
      <c r="E19" s="294">
        <v>30222</v>
      </c>
      <c r="F19" s="303">
        <v>0.15286102301867896</v>
      </c>
      <c r="G19" s="303">
        <v>7.5871881410892725E-2</v>
      </c>
      <c r="H19" s="294">
        <v>15907</v>
      </c>
      <c r="I19" s="309">
        <f t="shared" si="0"/>
        <v>0.15280793098810735</v>
      </c>
      <c r="J19" s="306">
        <f t="shared" si="1"/>
        <v>-1.0063300446576471E-3</v>
      </c>
      <c r="K19" s="309">
        <f t="shared" si="2"/>
        <v>1.8443245227315228E-8</v>
      </c>
    </row>
    <row r="20" spans="1:13" ht="15" customHeight="1">
      <c r="A20" s="284"/>
      <c r="B20" s="284"/>
      <c r="C20" s="284" t="s">
        <v>256</v>
      </c>
      <c r="D20" s="308">
        <v>14.593242496162301</v>
      </c>
      <c r="E20" s="294">
        <v>14925</v>
      </c>
      <c r="F20" s="303">
        <v>7.5489734913433373E-2</v>
      </c>
      <c r="G20" s="303">
        <v>9.2931323283082082E-2</v>
      </c>
      <c r="H20" s="294">
        <v>7887</v>
      </c>
      <c r="I20" s="309">
        <f t="shared" si="0"/>
        <v>7.5765144383177385E-2</v>
      </c>
      <c r="J20" s="306">
        <f t="shared" si="1"/>
        <v>4.0191171777138384E-3</v>
      </c>
      <c r="K20" s="309">
        <f t="shared" si="2"/>
        <v>1.0029489323311507E-6</v>
      </c>
    </row>
    <row r="21" spans="1:13" ht="15" customHeight="1">
      <c r="A21" s="284"/>
      <c r="B21" s="289"/>
      <c r="C21" s="289"/>
      <c r="D21" s="310"/>
      <c r="E21" s="311"/>
      <c r="F21" s="313"/>
      <c r="G21" s="313"/>
      <c r="H21" s="311"/>
      <c r="I21" s="312"/>
      <c r="J21" s="314">
        <f>SUM(J15:J20)</f>
        <v>-8.9632353265541864E-3</v>
      </c>
      <c r="K21" s="326">
        <f>SUM(K15:K20)</f>
        <v>8.6107308632965194E-5</v>
      </c>
    </row>
    <row r="22" spans="1:13" ht="15" customHeight="1">
      <c r="A22" s="284"/>
      <c r="B22" s="284" t="s">
        <v>439</v>
      </c>
      <c r="C22" s="284" t="s">
        <v>119</v>
      </c>
      <c r="D22" s="308">
        <v>30.8398563541902</v>
      </c>
      <c r="E22" s="294">
        <v>55395</v>
      </c>
      <c r="F22" s="303">
        <v>0.28018451360332608</v>
      </c>
      <c r="G22" s="303">
        <v>4.2891957757920388E-2</v>
      </c>
      <c r="H22" s="294">
        <v>28692</v>
      </c>
      <c r="I22" s="309">
        <f t="shared" si="0"/>
        <v>0.27562489192875944</v>
      </c>
      <c r="J22" s="306">
        <f t="shared" si="1"/>
        <v>-0.1406180774730873</v>
      </c>
      <c r="K22" s="309">
        <f t="shared" si="2"/>
        <v>7.4812034519487327E-5</v>
      </c>
    </row>
    <row r="23" spans="1:13" ht="15" customHeight="1">
      <c r="A23" s="284"/>
      <c r="B23" s="284"/>
      <c r="C23" s="284" t="s">
        <v>119</v>
      </c>
      <c r="D23" s="308">
        <v>26.640303941018701</v>
      </c>
      <c r="E23" s="294">
        <v>47878</v>
      </c>
      <c r="F23" s="303">
        <v>0.24216398848813156</v>
      </c>
      <c r="G23" s="303">
        <v>5.2612891098207944E-2</v>
      </c>
      <c r="H23" s="294">
        <v>25606</v>
      </c>
      <c r="I23" s="309">
        <f t="shared" si="0"/>
        <v>0.24597974985110185</v>
      </c>
      <c r="J23" s="306">
        <f t="shared" si="1"/>
        <v>0.1016530424759244</v>
      </c>
      <c r="K23" s="309">
        <f t="shared" si="2"/>
        <v>5.965591772828817E-5</v>
      </c>
    </row>
    <row r="24" spans="1:13" ht="15" customHeight="1">
      <c r="A24" s="284"/>
      <c r="B24" s="284"/>
      <c r="C24" s="284" t="s">
        <v>119</v>
      </c>
      <c r="D24" s="308">
        <v>23.576239880343302</v>
      </c>
      <c r="E24" s="294">
        <v>33928</v>
      </c>
      <c r="F24" s="303">
        <v>0.17160574379517371</v>
      </c>
      <c r="G24" s="303">
        <v>6.0982079698184394E-2</v>
      </c>
      <c r="H24" s="294">
        <v>30041</v>
      </c>
      <c r="I24" s="309">
        <f t="shared" si="0"/>
        <v>0.28858383446367847</v>
      </c>
      <c r="J24" s="306">
        <f t="shared" si="1"/>
        <v>2.7579035263452165</v>
      </c>
      <c r="K24" s="309">
        <f t="shared" si="2"/>
        <v>6.0803570635470337E-2</v>
      </c>
    </row>
    <row r="25" spans="1:13" ht="15" customHeight="1">
      <c r="A25" s="284"/>
      <c r="B25" s="284"/>
      <c r="C25" s="284" t="s">
        <v>119</v>
      </c>
      <c r="D25" s="308">
        <v>20.819403458858901</v>
      </c>
      <c r="E25" s="294">
        <v>36486</v>
      </c>
      <c r="F25" s="303">
        <v>0.18454395095822648</v>
      </c>
      <c r="G25" s="303">
        <v>6.9560927479033058E-2</v>
      </c>
      <c r="H25" s="294">
        <v>11844</v>
      </c>
      <c r="I25" s="309">
        <f t="shared" si="0"/>
        <v>0.11377740206344022</v>
      </c>
      <c r="J25" s="306">
        <f t="shared" si="1"/>
        <v>-1.4733173328316205</v>
      </c>
      <c r="K25" s="309">
        <f t="shared" si="2"/>
        <v>3.4225797355773774E-2</v>
      </c>
    </row>
    <row r="26" spans="1:13" ht="15" customHeight="1">
      <c r="A26" s="284"/>
      <c r="B26" s="284"/>
      <c r="C26" s="284" t="s">
        <v>119</v>
      </c>
      <c r="D26" s="308">
        <v>17.0924493280653</v>
      </c>
      <c r="E26" s="294">
        <v>14059</v>
      </c>
      <c r="F26" s="303">
        <v>7.1109560009913558E-2</v>
      </c>
      <c r="G26" s="303">
        <v>8.2936197453588448E-2</v>
      </c>
      <c r="H26" s="294">
        <v>2837</v>
      </c>
      <c r="I26" s="309">
        <f t="shared" si="0"/>
        <v>2.7253165286556899E-2</v>
      </c>
      <c r="J26" s="306">
        <f t="shared" si="1"/>
        <v>-0.74961320452060409</v>
      </c>
      <c r="K26" s="309">
        <f t="shared" si="2"/>
        <v>4.2060568104774827E-2</v>
      </c>
    </row>
    <row r="27" spans="1:13" ht="15" customHeight="1">
      <c r="A27" s="284"/>
      <c r="B27" s="284"/>
      <c r="C27" s="284" t="s">
        <v>119</v>
      </c>
      <c r="D27" s="308">
        <v>14.093936670510899</v>
      </c>
      <c r="E27" s="294">
        <v>9963</v>
      </c>
      <c r="F27" s="303">
        <v>5.0392243145228596E-2</v>
      </c>
      <c r="G27" s="303">
        <v>9.5352805379905647E-2</v>
      </c>
      <c r="H27" s="294">
        <v>5078</v>
      </c>
      <c r="I27" s="309">
        <f t="shared" si="0"/>
        <v>4.8780956406463141E-2</v>
      </c>
      <c r="J27" s="306">
        <f t="shared" si="1"/>
        <v>-2.2709373254194361E-2</v>
      </c>
      <c r="K27" s="309">
        <f t="shared" si="2"/>
        <v>5.2362401280308493E-5</v>
      </c>
    </row>
    <row r="28" spans="1:13" ht="15" customHeight="1">
      <c r="A28" s="284"/>
      <c r="B28" s="289"/>
      <c r="C28" s="290"/>
      <c r="D28" s="310"/>
      <c r="E28" s="311"/>
      <c r="F28" s="313"/>
      <c r="G28" s="313"/>
      <c r="H28" s="311"/>
      <c r="I28" s="312"/>
      <c r="J28" s="314">
        <f>SUM(J22:J27)</f>
        <v>0.4732985807416345</v>
      </c>
      <c r="K28" s="326">
        <f>SUM(K22:K27)</f>
        <v>0.13727676644954703</v>
      </c>
    </row>
    <row r="29" spans="1:13" ht="15" customHeight="1">
      <c r="A29" s="284"/>
      <c r="B29" s="284" t="s">
        <v>443</v>
      </c>
      <c r="C29" s="284" t="s">
        <v>140</v>
      </c>
      <c r="D29" s="308">
        <v>29.043950493240299</v>
      </c>
      <c r="E29" s="294">
        <v>124448</v>
      </c>
      <c r="F29" s="303">
        <v>0.62945035380281122</v>
      </c>
      <c r="G29" s="303">
        <v>4.9586976086397533E-2</v>
      </c>
      <c r="H29" s="294">
        <v>66640</v>
      </c>
      <c r="I29" s="309">
        <f t="shared" si="0"/>
        <v>0.64016599742550284</v>
      </c>
      <c r="J29" s="306">
        <f t="shared" si="1"/>
        <v>0.31122462288066144</v>
      </c>
      <c r="K29" s="309">
        <f t="shared" si="2"/>
        <v>1.8088573727328776E-4</v>
      </c>
    </row>
    <row r="30" spans="1:13" ht="15" customHeight="1">
      <c r="A30" s="284"/>
      <c r="B30" s="288"/>
      <c r="C30" s="284" t="s">
        <v>140</v>
      </c>
      <c r="D30" s="308">
        <v>21.212972620338601</v>
      </c>
      <c r="E30" s="294">
        <v>50690</v>
      </c>
      <c r="F30" s="303">
        <v>0.2563869120778518</v>
      </c>
      <c r="G30" s="303">
        <v>6.5752613927796411E-2</v>
      </c>
      <c r="H30" s="294">
        <v>26206</v>
      </c>
      <c r="I30" s="309">
        <f t="shared" si="0"/>
        <v>0.25174354934773002</v>
      </c>
      <c r="J30" s="306">
        <f t="shared" si="1"/>
        <v>-9.8499526460374021E-2</v>
      </c>
      <c r="K30" s="309">
        <f t="shared" si="2"/>
        <v>8.4865676273642929E-5</v>
      </c>
    </row>
    <row r="31" spans="1:13" ht="15" customHeight="1">
      <c r="A31" s="284"/>
      <c r="B31" s="288"/>
      <c r="C31" s="284" t="s">
        <v>140</v>
      </c>
      <c r="D31" s="308">
        <v>14.4954020261693</v>
      </c>
      <c r="E31" s="294">
        <v>15924</v>
      </c>
      <c r="F31" s="303">
        <v>8.0542615662412942E-2</v>
      </c>
      <c r="G31" s="303">
        <v>8.3396131625219791E-2</v>
      </c>
      <c r="H31" s="294">
        <v>8206</v>
      </c>
      <c r="I31" s="309">
        <f t="shared" si="0"/>
        <v>7.8829564448884698E-2</v>
      </c>
      <c r="J31" s="306">
        <f t="shared" si="1"/>
        <v>-2.4831366031509084E-2</v>
      </c>
      <c r="K31" s="309">
        <f t="shared" si="2"/>
        <v>3.682772590172447E-5</v>
      </c>
    </row>
    <row r="32" spans="1:13" ht="15" customHeight="1">
      <c r="A32" s="284"/>
      <c r="B32" s="288"/>
      <c r="C32" s="284" t="s">
        <v>140</v>
      </c>
      <c r="D32" s="308">
        <v>6.7218021711869502</v>
      </c>
      <c r="E32" s="294">
        <v>4647</v>
      </c>
      <c r="F32" s="303">
        <v>2.3504241081589609E-2</v>
      </c>
      <c r="G32" s="303">
        <v>0.1091026468689477</v>
      </c>
      <c r="H32" s="294">
        <v>2151</v>
      </c>
      <c r="I32" s="309">
        <f t="shared" si="0"/>
        <v>2.0663221195412015E-2</v>
      </c>
      <c r="J32" s="306">
        <f t="shared" si="1"/>
        <v>-1.9096773639293848E-2</v>
      </c>
      <c r="K32" s="309">
        <f t="shared" si="2"/>
        <v>3.6599583660032941E-4</v>
      </c>
    </row>
    <row r="33" spans="1:17" ht="15" customHeight="1">
      <c r="A33" s="284"/>
      <c r="B33" s="288"/>
      <c r="C33" s="284" t="s">
        <v>140</v>
      </c>
      <c r="D33" s="308">
        <v>-0.61640061946862401</v>
      </c>
      <c r="E33" s="294">
        <v>2000</v>
      </c>
      <c r="F33" s="303">
        <v>1.0115877375334457E-2</v>
      </c>
      <c r="G33" s="303">
        <v>0.13950000000000001</v>
      </c>
      <c r="H33" s="294">
        <v>895</v>
      </c>
      <c r="I33" s="309">
        <f t="shared" si="0"/>
        <v>8.5976675824703652E-3</v>
      </c>
      <c r="J33" s="306">
        <f t="shared" si="1"/>
        <v>9.3582545680475737E-4</v>
      </c>
      <c r="K33" s="309">
        <f t="shared" si="2"/>
        <v>2.4688406767109616E-4</v>
      </c>
    </row>
    <row r="34" spans="1:17" ht="15" customHeight="1">
      <c r="A34" s="284"/>
      <c r="B34" s="289"/>
      <c r="C34" s="290"/>
      <c r="D34" s="310"/>
      <c r="E34" s="311"/>
      <c r="F34" s="313"/>
      <c r="G34" s="313"/>
      <c r="H34" s="325"/>
      <c r="I34" s="312"/>
      <c r="J34" s="314">
        <f>SUM(J29:J33)</f>
        <v>0.16973278220628923</v>
      </c>
      <c r="K34" s="326">
        <f>SUM(K29:K33)</f>
        <v>9.154590437200807E-4</v>
      </c>
    </row>
    <row r="35" spans="1:17" ht="15" customHeight="1">
      <c r="A35" s="284"/>
      <c r="B35" s="288" t="s">
        <v>511</v>
      </c>
      <c r="C35" s="284" t="s">
        <v>445</v>
      </c>
      <c r="D35" s="308">
        <v>28.980668564577499</v>
      </c>
      <c r="E35" s="294">
        <v>80963</v>
      </c>
      <c r="F35" s="303">
        <v>0.4095058899696018</v>
      </c>
      <c r="G35" s="303">
        <v>4.5885157417585809E-2</v>
      </c>
      <c r="H35" s="293">
        <v>45585</v>
      </c>
      <c r="I35" s="309">
        <f t="shared" si="0"/>
        <v>0.43790466675632578</v>
      </c>
      <c r="J35" s="306">
        <f t="shared" si="1"/>
        <v>0.82301553769546476</v>
      </c>
      <c r="K35" s="309">
        <f t="shared" si="2"/>
        <v>1.90413640368817E-3</v>
      </c>
    </row>
    <row r="36" spans="1:17" ht="15" customHeight="1">
      <c r="A36" s="284"/>
      <c r="B36" s="288"/>
      <c r="C36" s="284" t="s">
        <v>445</v>
      </c>
      <c r="D36" s="308">
        <v>24.435746285710099</v>
      </c>
      <c r="E36" s="294">
        <v>23166</v>
      </c>
      <c r="F36" s="303">
        <v>0.117172207638499</v>
      </c>
      <c r="G36" s="303">
        <v>5.8490891824225157E-2</v>
      </c>
      <c r="H36" s="293">
        <v>10364</v>
      </c>
      <c r="I36" s="309">
        <f t="shared" si="0"/>
        <v>9.9560029971757377E-2</v>
      </c>
      <c r="J36" s="306">
        <f t="shared" si="1"/>
        <v>-0.43036670500334806</v>
      </c>
      <c r="K36" s="309">
        <f t="shared" si="2"/>
        <v>2.8687407897714703E-3</v>
      </c>
    </row>
    <row r="37" spans="1:17" ht="15" customHeight="1">
      <c r="A37" s="284"/>
      <c r="B37" s="288"/>
      <c r="C37" s="284" t="s">
        <v>445</v>
      </c>
      <c r="D37" s="308">
        <v>22.931820542333799</v>
      </c>
      <c r="E37" s="294">
        <v>28752</v>
      </c>
      <c r="F37" s="303">
        <v>0.14542585314780815</v>
      </c>
      <c r="G37" s="303">
        <v>6.3334724540901499E-2</v>
      </c>
      <c r="H37" s="293">
        <v>16098</v>
      </c>
      <c r="I37" s="309">
        <f t="shared" si="0"/>
        <v>0.154642740494534</v>
      </c>
      <c r="J37" s="306">
        <f t="shared" si="1"/>
        <v>0.21136000659402429</v>
      </c>
      <c r="K37" s="309">
        <f t="shared" si="2"/>
        <v>5.6638878911043913E-4</v>
      </c>
    </row>
    <row r="38" spans="1:17" ht="15" customHeight="1">
      <c r="A38" s="284"/>
      <c r="B38" s="288"/>
      <c r="C38" s="284" t="s">
        <v>445</v>
      </c>
      <c r="D38" s="308">
        <v>21.033208680189201</v>
      </c>
      <c r="E38" s="294">
        <v>40838</v>
      </c>
      <c r="F38" s="303">
        <v>0.20655610012695427</v>
      </c>
      <c r="G38" s="303">
        <v>6.9983838581713115E-2</v>
      </c>
      <c r="H38" s="293">
        <v>20701</v>
      </c>
      <c r="I38" s="309">
        <f t="shared" si="0"/>
        <v>0.19886068896616649</v>
      </c>
      <c r="J38" s="306">
        <f t="shared" si="1"/>
        <v>-0.16185918882470648</v>
      </c>
      <c r="K38" s="309">
        <f t="shared" si="2"/>
        <v>2.921756979117201E-4</v>
      </c>
      <c r="Q38" s="280" t="s">
        <v>610</v>
      </c>
    </row>
    <row r="39" spans="1:17" ht="15" customHeight="1">
      <c r="A39" s="284"/>
      <c r="B39" s="288"/>
      <c r="C39" s="284" t="s">
        <v>445</v>
      </c>
      <c r="D39" s="308">
        <v>18.977332891689102</v>
      </c>
      <c r="E39" s="294">
        <v>23990</v>
      </c>
      <c r="F39" s="303">
        <v>0.1213399491171368</v>
      </c>
      <c r="G39" s="303">
        <v>7.7907461442267609E-2</v>
      </c>
      <c r="H39" s="293">
        <v>11350</v>
      </c>
      <c r="I39" s="309">
        <f t="shared" si="0"/>
        <v>0.10903187381121636</v>
      </c>
      <c r="J39" s="306">
        <f t="shared" si="1"/>
        <v>-0.23357444233643043</v>
      </c>
      <c r="K39" s="309">
        <f t="shared" si="2"/>
        <v>1.316420575022131E-3</v>
      </c>
    </row>
    <row r="40" spans="1:17" ht="15" customHeight="1">
      <c r="A40" s="284"/>
      <c r="B40" s="289"/>
      <c r="C40" s="290"/>
      <c r="D40" s="310"/>
      <c r="E40" s="311"/>
      <c r="F40" s="313"/>
      <c r="G40" s="313"/>
      <c r="H40" s="325"/>
      <c r="I40" s="312"/>
      <c r="J40" s="314">
        <f>SUM(J35:J39)</f>
        <v>0.20857520812500407</v>
      </c>
      <c r="K40" s="326">
        <f>SUM(K35:K39)</f>
        <v>6.9478622555039313E-3</v>
      </c>
    </row>
    <row r="41" spans="1:17" ht="15" customHeight="1">
      <c r="A41" s="284"/>
      <c r="B41" s="288" t="s">
        <v>456</v>
      </c>
      <c r="C41" s="284" t="s">
        <v>455</v>
      </c>
      <c r="D41" s="308">
        <v>30.036102802540402</v>
      </c>
      <c r="E41" s="294">
        <v>84863</v>
      </c>
      <c r="F41" s="303">
        <v>0.429231850851504</v>
      </c>
      <c r="G41" s="303">
        <v>4.8089273299317725E-2</v>
      </c>
      <c r="H41" s="293">
        <v>44683</v>
      </c>
      <c r="I41" s="309">
        <f t="shared" si="0"/>
        <v>0.42923975484639476</v>
      </c>
      <c r="J41" s="306">
        <f t="shared" si="1"/>
        <v>2.3740520308952113E-4</v>
      </c>
      <c r="K41" s="309">
        <f t="shared" si="2"/>
        <v>1.4554502401824792E-10</v>
      </c>
    </row>
    <row r="42" spans="1:17" ht="15" customHeight="1">
      <c r="A42" s="284"/>
      <c r="B42" s="288"/>
      <c r="C42" s="284" t="s">
        <v>455</v>
      </c>
      <c r="D42" s="308">
        <v>25.227462016698698</v>
      </c>
      <c r="E42" s="294">
        <v>37944</v>
      </c>
      <c r="F42" s="303">
        <v>0.19191842556484531</v>
      </c>
      <c r="G42" s="303">
        <v>5.6978705460678895E-2</v>
      </c>
      <c r="H42" s="293">
        <v>20064</v>
      </c>
      <c r="I42" s="309">
        <f t="shared" si="0"/>
        <v>0.19274145516724625</v>
      </c>
      <c r="J42" s="306">
        <f t="shared" si="1"/>
        <v>2.0762948033188285E-2</v>
      </c>
      <c r="K42" s="309">
        <f t="shared" si="2"/>
        <v>3.5219620971310194E-6</v>
      </c>
    </row>
    <row r="43" spans="1:17" ht="15" customHeight="1">
      <c r="A43" s="284"/>
      <c r="B43" s="288"/>
      <c r="C43" s="284" t="s">
        <v>455</v>
      </c>
      <c r="D43" s="308">
        <v>21.562318491653102</v>
      </c>
      <c r="E43" s="294">
        <v>27112</v>
      </c>
      <c r="F43" s="303">
        <v>0.1371308337000339</v>
      </c>
      <c r="G43" s="303">
        <v>6.4768368250221309E-2</v>
      </c>
      <c r="H43" s="293">
        <v>13859</v>
      </c>
      <c r="I43" s="309">
        <f t="shared" si="0"/>
        <v>0.1331341620396165</v>
      </c>
      <c r="J43" s="306">
        <f t="shared" si="1"/>
        <v>-8.6177507248483901E-2</v>
      </c>
      <c r="K43" s="309">
        <f t="shared" si="2"/>
        <v>1.1821396881743428E-4</v>
      </c>
    </row>
    <row r="44" spans="1:17" ht="15" customHeight="1">
      <c r="A44" s="284"/>
      <c r="B44" s="288"/>
      <c r="C44" s="284" t="s">
        <v>455</v>
      </c>
      <c r="D44" s="308">
        <v>18.872916741438001</v>
      </c>
      <c r="E44" s="294">
        <v>21518</v>
      </c>
      <c r="F44" s="303">
        <v>0.10883672468122342</v>
      </c>
      <c r="G44" s="303">
        <v>7.110326238498002E-2</v>
      </c>
      <c r="H44" s="293">
        <v>3478</v>
      </c>
      <c r="I44" s="309">
        <f t="shared" si="0"/>
        <v>3.3410824415454669E-2</v>
      </c>
      <c r="J44" s="306">
        <f t="shared" si="1"/>
        <v>-1.4235067358638602</v>
      </c>
      <c r="K44" s="309">
        <f t="shared" si="2"/>
        <v>8.9075641617512302E-2</v>
      </c>
    </row>
    <row r="45" spans="1:17" ht="15" customHeight="1">
      <c r="A45" s="284"/>
      <c r="B45" s="288"/>
      <c r="C45" s="284" t="s">
        <v>455</v>
      </c>
      <c r="D45" s="308">
        <v>15.625086758710999</v>
      </c>
      <c r="E45" s="294">
        <v>26272</v>
      </c>
      <c r="F45" s="303">
        <v>0.1328821652023934</v>
      </c>
      <c r="G45" s="303">
        <v>7.9514311814859934E-2</v>
      </c>
      <c r="H45" s="293">
        <v>22014</v>
      </c>
      <c r="I45" s="309">
        <f t="shared" si="0"/>
        <v>0.21147380353128784</v>
      </c>
      <c r="J45" s="306">
        <f t="shared" si="1"/>
        <v>1.2280011673982123</v>
      </c>
      <c r="K45" s="309">
        <f t="shared" si="2"/>
        <v>3.6516690795694098E-2</v>
      </c>
    </row>
    <row r="46" spans="1:17" ht="15" customHeight="1">
      <c r="A46" s="284"/>
      <c r="B46" s="289"/>
      <c r="C46" s="290"/>
      <c r="D46" s="310"/>
      <c r="E46" s="311"/>
      <c r="F46" s="313"/>
      <c r="G46" s="313"/>
      <c r="H46" s="325"/>
      <c r="I46" s="312"/>
      <c r="J46" s="314">
        <f>SUM(J41:J45)</f>
        <v>-0.26068272247785407</v>
      </c>
      <c r="K46" s="326">
        <f>SUM(K41:K45)</f>
        <v>0.12571406848966599</v>
      </c>
    </row>
    <row r="47" spans="1:17" ht="15" customHeight="1">
      <c r="A47" s="284"/>
      <c r="B47" s="288" t="s">
        <v>451</v>
      </c>
      <c r="C47" s="284" t="s">
        <v>172</v>
      </c>
      <c r="D47" s="308">
        <v>27.788488869838101</v>
      </c>
      <c r="E47" s="294">
        <v>43764</v>
      </c>
      <c r="F47" s="303">
        <v>0.22135562872706857</v>
      </c>
      <c r="G47" s="303">
        <v>4.3917375011424918E-2</v>
      </c>
      <c r="H47" s="293">
        <v>25063</v>
      </c>
      <c r="I47" s="309">
        <f t="shared" si="0"/>
        <v>0.24076351130665335</v>
      </c>
      <c r="J47" s="306">
        <f t="shared" si="1"/>
        <v>0.53931572904991654</v>
      </c>
      <c r="K47" s="309">
        <f t="shared" si="2"/>
        <v>1.6311273963409529E-3</v>
      </c>
    </row>
    <row r="48" spans="1:17" ht="15" customHeight="1">
      <c r="A48" s="284"/>
      <c r="B48" s="288"/>
      <c r="C48" s="284" t="s">
        <v>172</v>
      </c>
      <c r="D48" s="308">
        <v>26.111002664118999</v>
      </c>
      <c r="E48" s="294">
        <v>30940</v>
      </c>
      <c r="F48" s="303">
        <v>0.15649262299642402</v>
      </c>
      <c r="G48" s="303">
        <v>5.0646412411118294E-2</v>
      </c>
      <c r="H48" s="293">
        <v>16818</v>
      </c>
      <c r="I48" s="309">
        <f t="shared" si="0"/>
        <v>0.16155929989048781</v>
      </c>
      <c r="J48" s="306">
        <f t="shared" si="1"/>
        <v>0.13229601387912973</v>
      </c>
      <c r="K48" s="309">
        <f t="shared" si="2"/>
        <v>1.6144148052949788E-4</v>
      </c>
    </row>
    <row r="49" spans="1:11" ht="15" customHeight="1">
      <c r="A49" s="284"/>
      <c r="B49" s="288"/>
      <c r="C49" s="284" t="s">
        <v>172</v>
      </c>
      <c r="D49" s="308">
        <v>24.247439028131701</v>
      </c>
      <c r="E49" s="294">
        <v>41713</v>
      </c>
      <c r="F49" s="303">
        <v>0.21098179647866308</v>
      </c>
      <c r="G49" s="309">
        <v>5.9262100544194854E-2</v>
      </c>
      <c r="H49" s="294">
        <v>21501</v>
      </c>
      <c r="I49" s="309">
        <f t="shared" si="0"/>
        <v>0.20654575496167074</v>
      </c>
      <c r="J49" s="306">
        <f t="shared" si="1"/>
        <v>-0.10756264620953261</v>
      </c>
      <c r="K49" s="309">
        <f t="shared" si="2"/>
        <v>9.4265419201477899E-5</v>
      </c>
    </row>
    <row r="50" spans="1:11" ht="15" customHeight="1">
      <c r="A50" s="284"/>
      <c r="B50" s="288"/>
      <c r="C50" s="284" t="s">
        <v>172</v>
      </c>
      <c r="D50" s="308">
        <v>23.031366629758999</v>
      </c>
      <c r="E50" s="294">
        <v>29357</v>
      </c>
      <c r="F50" s="303">
        <v>0.14848590605384682</v>
      </c>
      <c r="G50" s="309">
        <v>6.5606158667438769E-2</v>
      </c>
      <c r="H50" s="294">
        <v>21140</v>
      </c>
      <c r="I50" s="309">
        <f t="shared" si="0"/>
        <v>0.20307786893119945</v>
      </c>
      <c r="J50" s="306">
        <f t="shared" si="1"/>
        <v>1.2573275120665015</v>
      </c>
      <c r="K50" s="309">
        <f t="shared" si="2"/>
        <v>1.7092713620837016E-2</v>
      </c>
    </row>
    <row r="51" spans="1:11" ht="15" customHeight="1">
      <c r="A51" s="284"/>
      <c r="B51" s="288"/>
      <c r="C51" s="284" t="s">
        <v>172</v>
      </c>
      <c r="D51" s="308">
        <v>21.938659239511001</v>
      </c>
      <c r="E51" s="294">
        <v>51935</v>
      </c>
      <c r="F51" s="303">
        <v>0.26268404574399751</v>
      </c>
      <c r="G51" s="309">
        <v>7.1839799749687114E-2</v>
      </c>
      <c r="H51" s="294">
        <v>19576</v>
      </c>
      <c r="I51" s="309">
        <f t="shared" si="0"/>
        <v>0.18805356490998867</v>
      </c>
      <c r="J51" s="306">
        <f t="shared" si="1"/>
        <v>-1.6372926878981766</v>
      </c>
      <c r="K51" s="309">
        <f t="shared" si="2"/>
        <v>2.4943381488453271E-2</v>
      </c>
    </row>
    <row r="52" spans="1:11" ht="15" customHeight="1">
      <c r="A52" s="284"/>
      <c r="B52" s="289"/>
      <c r="C52" s="290"/>
      <c r="D52" s="310"/>
      <c r="E52" s="311"/>
      <c r="F52" s="313"/>
      <c r="G52" s="312"/>
      <c r="H52" s="311"/>
      <c r="I52" s="312"/>
      <c r="J52" s="314">
        <f>SUM(J47:J51)</f>
        <v>0.18408392088783865</v>
      </c>
      <c r="K52" s="326">
        <f>SUM(K47:K51)</f>
        <v>4.3922929405362215E-2</v>
      </c>
    </row>
    <row r="53" spans="1:11" ht="15" customHeight="1">
      <c r="A53" s="284"/>
      <c r="B53" s="288" t="s">
        <v>458</v>
      </c>
      <c r="C53" s="284" t="s">
        <v>457</v>
      </c>
      <c r="D53" s="308">
        <v>26.343268123777801</v>
      </c>
      <c r="E53" s="294">
        <v>103051</v>
      </c>
      <c r="F53" s="303">
        <v>0.52122563970279556</v>
      </c>
      <c r="G53" s="309">
        <v>4.8791375144346005E-2</v>
      </c>
      <c r="H53" s="294">
        <v>56413</v>
      </c>
      <c r="I53" s="309">
        <f t="shared" si="0"/>
        <v>0.54192203500547564</v>
      </c>
      <c r="J53" s="306">
        <f t="shared" si="1"/>
        <v>0.54521069065419681</v>
      </c>
      <c r="K53" s="309">
        <f t="shared" si="2"/>
        <v>8.0589914295845541E-4</v>
      </c>
    </row>
    <row r="54" spans="1:11" ht="15" customHeight="1">
      <c r="A54" s="284"/>
      <c r="B54" s="288"/>
      <c r="C54" s="284" t="s">
        <v>457</v>
      </c>
      <c r="D54" s="308">
        <v>22.509203109979801</v>
      </c>
      <c r="E54" s="294">
        <v>94658</v>
      </c>
      <c r="F54" s="303">
        <v>0.47877436029720449</v>
      </c>
      <c r="G54" s="309">
        <v>6.9619049631304275E-2</v>
      </c>
      <c r="H54" s="294">
        <v>47685</v>
      </c>
      <c r="I54" s="309">
        <f t="shared" si="0"/>
        <v>0.45807796499452441</v>
      </c>
      <c r="J54" s="306">
        <f t="shared" si="1"/>
        <v>-0.46585936551245782</v>
      </c>
      <c r="K54" s="309">
        <f t="shared" si="2"/>
        <v>9.1457419386261219E-4</v>
      </c>
    </row>
    <row r="55" spans="1:11" ht="15" customHeight="1">
      <c r="A55" s="284"/>
      <c r="B55" s="289"/>
      <c r="C55" s="290"/>
      <c r="D55" s="310"/>
      <c r="E55" s="311"/>
      <c r="F55" s="313"/>
      <c r="G55" s="312"/>
      <c r="H55" s="311"/>
      <c r="I55" s="312"/>
      <c r="J55" s="314">
        <f>SUM(J53:J54)</f>
        <v>7.9351325141738982E-2</v>
      </c>
      <c r="K55" s="326">
        <f>SUM(K53:K54)</f>
        <v>1.7204733368210677E-3</v>
      </c>
    </row>
    <row r="56" spans="1:11" ht="15" customHeight="1">
      <c r="A56" s="284"/>
      <c r="B56" s="288" t="s">
        <v>513</v>
      </c>
      <c r="C56" s="284" t="s">
        <v>262</v>
      </c>
      <c r="D56" s="308">
        <v>32.604268527055503</v>
      </c>
      <c r="E56" s="294">
        <v>15129</v>
      </c>
      <c r="F56" s="303">
        <v>7.6521554405717493E-2</v>
      </c>
      <c r="G56" s="309">
        <v>3.7477691850089236E-2</v>
      </c>
      <c r="H56" s="294">
        <v>8686</v>
      </c>
      <c r="I56" s="309">
        <f t="shared" si="0"/>
        <v>8.344060404618725E-2</v>
      </c>
      <c r="J56" s="306">
        <f t="shared" si="1"/>
        <v>0.22559055242990278</v>
      </c>
      <c r="K56" s="309">
        <f t="shared" si="2"/>
        <v>5.9893087015853454E-4</v>
      </c>
    </row>
    <row r="57" spans="1:11" ht="12.75">
      <c r="A57" s="284"/>
      <c r="B57" s="288"/>
      <c r="C57" s="284" t="s">
        <v>262</v>
      </c>
      <c r="D57" s="308">
        <v>27.6834822686832</v>
      </c>
      <c r="E57" s="294">
        <v>35895</v>
      </c>
      <c r="F57" s="303">
        <v>0.18155470919381514</v>
      </c>
      <c r="G57" s="309">
        <v>4.9059757626410364E-2</v>
      </c>
      <c r="H57" s="294">
        <v>19047</v>
      </c>
      <c r="I57" s="309">
        <f t="shared" si="0"/>
        <v>0.18297181502046148</v>
      </c>
      <c r="J57" s="306">
        <f t="shared" si="1"/>
        <v>3.9230424024811507E-2</v>
      </c>
      <c r="K57" s="309">
        <f t="shared" si="2"/>
        <v>1.1018123001170395E-5</v>
      </c>
    </row>
    <row r="58" spans="1:11" s="281" customFormat="1" ht="12.75">
      <c r="A58" s="284"/>
      <c r="B58" s="288"/>
      <c r="C58" s="284" t="s">
        <v>262</v>
      </c>
      <c r="D58" s="308">
        <v>24.480008886685798</v>
      </c>
      <c r="E58" s="294">
        <v>75016</v>
      </c>
      <c r="F58" s="303">
        <v>0.37942632859404479</v>
      </c>
      <c r="G58" s="309">
        <v>5.8347552522128615E-2</v>
      </c>
      <c r="H58" s="294">
        <v>41083</v>
      </c>
      <c r="I58" s="309">
        <f t="shared" si="0"/>
        <v>0.39465695786662569</v>
      </c>
      <c r="J58" s="306">
        <f t="shared" si="1"/>
        <v>0.37284593994259724</v>
      </c>
      <c r="K58" s="309">
        <f t="shared" si="2"/>
        <v>5.994238959579661E-4</v>
      </c>
    </row>
    <row r="59" spans="1:11" s="281" customFormat="1" ht="15" customHeight="1">
      <c r="A59" s="284"/>
      <c r="B59" s="288"/>
      <c r="C59" s="284" t="s">
        <v>262</v>
      </c>
      <c r="D59" s="308">
        <v>22.491443767095799</v>
      </c>
      <c r="E59" s="294">
        <v>56440</v>
      </c>
      <c r="F59" s="303">
        <v>0.28547005953193838</v>
      </c>
      <c r="G59" s="309">
        <v>6.4918497519489721E-2</v>
      </c>
      <c r="H59" s="294">
        <v>27537</v>
      </c>
      <c r="I59" s="309">
        <f t="shared" si="0"/>
        <v>0.26452957789775022</v>
      </c>
      <c r="J59" s="306">
        <f t="shared" si="1"/>
        <v>-0.47098166513124529</v>
      </c>
      <c r="K59" s="309">
        <f t="shared" si="2"/>
        <v>1.5953313816474009E-3</v>
      </c>
    </row>
    <row r="60" spans="1:11" ht="15" customHeight="1">
      <c r="A60" s="284"/>
      <c r="B60" s="288"/>
      <c r="C60" s="284" t="s">
        <v>262</v>
      </c>
      <c r="D60" s="308">
        <v>18.0809702272735</v>
      </c>
      <c r="E60" s="294">
        <v>15229</v>
      </c>
      <c r="F60" s="303">
        <v>7.7027348274484223E-2</v>
      </c>
      <c r="G60" s="309">
        <v>8.2014577450916018E-2</v>
      </c>
      <c r="H60" s="294">
        <v>7745</v>
      </c>
      <c r="I60" s="309">
        <f t="shared" si="0"/>
        <v>7.4401045168975388E-2</v>
      </c>
      <c r="J60" s="306">
        <f t="shared" si="1"/>
        <v>-4.7486108258501164E-2</v>
      </c>
      <c r="K60" s="309">
        <f t="shared" si="2"/>
        <v>9.1107876821559133E-5</v>
      </c>
    </row>
    <row r="61" spans="1:11" ht="15" customHeight="1">
      <c r="A61" s="284"/>
      <c r="B61" s="289"/>
      <c r="C61" s="290"/>
      <c r="D61" s="310"/>
      <c r="E61" s="311"/>
      <c r="F61" s="313"/>
      <c r="G61" s="312"/>
      <c r="H61" s="311"/>
      <c r="I61" s="312"/>
      <c r="J61" s="314">
        <f>SUM(J56:J60)</f>
        <v>0.11919914300756509</v>
      </c>
      <c r="K61" s="326">
        <f>SUM(K56:K60)</f>
        <v>2.8958121475866306E-3</v>
      </c>
    </row>
    <row r="62" spans="1:11" ht="15" customHeight="1">
      <c r="A62" s="284"/>
      <c r="B62" s="288" t="s">
        <v>464</v>
      </c>
      <c r="C62" s="284" t="s">
        <v>128</v>
      </c>
      <c r="D62" s="308">
        <v>42.89726489768497</v>
      </c>
      <c r="E62" s="294">
        <v>97665</v>
      </c>
      <c r="F62" s="303">
        <v>0.49398358193101982</v>
      </c>
      <c r="G62" s="309">
        <v>4.9751702247478623E-2</v>
      </c>
      <c r="H62" s="294">
        <v>51866</v>
      </c>
      <c r="I62" s="309">
        <v>0.49824204115352838</v>
      </c>
      <c r="J62" s="306">
        <f t="shared" si="1"/>
        <v>0.18267625332393925</v>
      </c>
      <c r="K62" s="309">
        <f t="shared" si="2"/>
        <v>3.6553352127483971E-5</v>
      </c>
    </row>
    <row r="63" spans="1:11" ht="15" customHeight="1">
      <c r="A63" s="284"/>
      <c r="B63" s="288"/>
      <c r="C63" s="284" t="s">
        <v>128</v>
      </c>
      <c r="D63" s="308">
        <v>22.309438265799528</v>
      </c>
      <c r="E63" s="294">
        <v>100044</v>
      </c>
      <c r="F63" s="303">
        <v>0.50600000000000001</v>
      </c>
      <c r="G63" s="309">
        <v>6.3870555673834359E-2</v>
      </c>
      <c r="H63" s="294">
        <v>52232</v>
      </c>
      <c r="I63" s="309">
        <v>0.50175795884647156</v>
      </c>
      <c r="J63" s="306">
        <f t="shared" si="1"/>
        <v>-9.4637555235623796E-2</v>
      </c>
      <c r="K63" s="309">
        <f t="shared" si="2"/>
        <v>3.5712979043977298E-5</v>
      </c>
    </row>
    <row r="64" spans="1:11" ht="15" customHeight="1">
      <c r="A64" s="284"/>
      <c r="B64" s="289"/>
      <c r="C64" s="290"/>
      <c r="D64" s="310"/>
      <c r="E64" s="311"/>
      <c r="F64" s="313"/>
      <c r="G64" s="312"/>
      <c r="H64" s="311"/>
      <c r="I64" s="312"/>
      <c r="J64" s="314">
        <f>SUM(J62:J63)</f>
        <v>8.8038698088315451E-2</v>
      </c>
      <c r="K64" s="326">
        <f>SUM(K62:K63)</f>
        <v>7.2266331171461269E-5</v>
      </c>
    </row>
    <row r="65" spans="1:11" ht="15" customHeight="1">
      <c r="A65" s="284"/>
      <c r="B65" s="288" t="s">
        <v>508</v>
      </c>
      <c r="C65" s="284" t="s">
        <v>166</v>
      </c>
      <c r="D65" s="308">
        <v>32.380417494634798</v>
      </c>
      <c r="E65" s="294">
        <v>22452</v>
      </c>
      <c r="F65" s="303">
        <v>0.1135608394155046</v>
      </c>
      <c r="G65" s="309">
        <v>4.6276500979868164E-2</v>
      </c>
      <c r="H65" s="294">
        <v>11967</v>
      </c>
      <c r="I65" s="309">
        <f t="shared" si="0"/>
        <v>0.11495898096024899</v>
      </c>
      <c r="J65" s="306">
        <f t="shared" si="1"/>
        <v>4.5272406935417099E-2</v>
      </c>
      <c r="K65" s="309">
        <f t="shared" si="2"/>
        <v>1.7108574370556839E-5</v>
      </c>
    </row>
    <row r="66" spans="1:11" ht="15" customHeight="1">
      <c r="A66" s="284"/>
      <c r="B66" s="288"/>
      <c r="C66" s="284" t="s">
        <v>166</v>
      </c>
      <c r="D66" s="308">
        <v>30.061742172235199</v>
      </c>
      <c r="E66" s="294">
        <v>32301</v>
      </c>
      <c r="F66" s="303">
        <v>0.16337647755033913</v>
      </c>
      <c r="G66" s="309">
        <v>4.9595987740317635E-2</v>
      </c>
      <c r="H66" s="294">
        <v>17219</v>
      </c>
      <c r="I66" s="309">
        <f t="shared" si="0"/>
        <v>0.16541143922073431</v>
      </c>
      <c r="J66" s="306">
        <f t="shared" si="1"/>
        <v>6.1174493065801139E-2</v>
      </c>
      <c r="K66" s="309">
        <f t="shared" si="2"/>
        <v>2.5190231560160496E-5</v>
      </c>
    </row>
    <row r="67" spans="1:11" ht="15" customHeight="1">
      <c r="A67" s="284"/>
      <c r="B67" s="288"/>
      <c r="C67" s="284" t="s">
        <v>166</v>
      </c>
      <c r="D67" s="308">
        <v>28.098950165421002</v>
      </c>
      <c r="E67" s="294">
        <v>36553</v>
      </c>
      <c r="F67" s="303">
        <v>0.18488283285030019</v>
      </c>
      <c r="G67" s="309">
        <v>5.2581183486991492E-2</v>
      </c>
      <c r="H67" s="294">
        <v>19111</v>
      </c>
      <c r="I67" s="309">
        <f t="shared" si="0"/>
        <v>0.18358662030010184</v>
      </c>
      <c r="J67" s="306">
        <f t="shared" si="1"/>
        <v>-3.642221185181671E-2</v>
      </c>
      <c r="K67" s="309">
        <f t="shared" si="2"/>
        <v>9.1197459747853802E-6</v>
      </c>
    </row>
    <row r="68" spans="1:11" ht="15" customHeight="1">
      <c r="A68" s="284"/>
      <c r="B68" s="288"/>
      <c r="C68" s="284" t="s">
        <v>166</v>
      </c>
      <c r="D68" s="308">
        <v>23.701000499436599</v>
      </c>
      <c r="E68" s="294">
        <v>36346</v>
      </c>
      <c r="F68" s="303">
        <v>0.18383583954195307</v>
      </c>
      <c r="G68" s="309">
        <v>5.989654982666593E-2</v>
      </c>
      <c r="H68" s="294">
        <v>19370</v>
      </c>
      <c r="I68" s="309">
        <f t="shared" si="0"/>
        <v>0.18607466041614631</v>
      </c>
      <c r="J68" s="306">
        <f t="shared" si="1"/>
        <v>5.3062294657403253E-2</v>
      </c>
      <c r="K68" s="309">
        <f t="shared" si="2"/>
        <v>2.7100501933533106E-5</v>
      </c>
    </row>
    <row r="69" spans="1:11" ht="15" customHeight="1">
      <c r="A69" s="284"/>
      <c r="B69" s="288"/>
      <c r="C69" s="284" t="s">
        <v>166</v>
      </c>
      <c r="D69" s="308">
        <v>18.571490148873799</v>
      </c>
      <c r="E69" s="294">
        <v>70057</v>
      </c>
      <c r="F69" s="303">
        <v>0.35434401064190302</v>
      </c>
      <c r="G69" s="309">
        <v>6.9629016372382488E-2</v>
      </c>
      <c r="H69" s="294">
        <v>36431</v>
      </c>
      <c r="I69" s="309">
        <f t="shared" si="0"/>
        <v>0.34996829910276855</v>
      </c>
      <c r="J69" s="306">
        <f t="shared" si="1"/>
        <v>-8.1263483743349102E-2</v>
      </c>
      <c r="K69" s="309">
        <f t="shared" si="2"/>
        <v>5.4371044092332824E-5</v>
      </c>
    </row>
    <row r="70" spans="1:11" ht="15" customHeight="1">
      <c r="A70" s="284"/>
      <c r="B70" s="289"/>
      <c r="C70" s="290"/>
      <c r="D70" s="310"/>
      <c r="E70" s="311"/>
      <c r="F70" s="313"/>
      <c r="G70" s="312"/>
      <c r="H70" s="311"/>
      <c r="I70" s="312"/>
      <c r="J70" s="314">
        <f>SUM(J65:J69)</f>
        <v>4.1823499063455671E-2</v>
      </c>
      <c r="K70" s="326">
        <f>SUM(K65:K69)</f>
        <v>1.3289009793136865E-4</v>
      </c>
    </row>
    <row r="71" spans="1:11" ht="15" customHeight="1">
      <c r="A71" s="284"/>
      <c r="B71" s="288" t="s">
        <v>458</v>
      </c>
      <c r="C71" s="284" t="s">
        <v>173</v>
      </c>
      <c r="D71" s="308">
        <v>34.215202776533999</v>
      </c>
      <c r="E71" s="294">
        <v>9943</v>
      </c>
      <c r="F71" s="303">
        <v>5.0291084371475246E-2</v>
      </c>
      <c r="G71" s="309">
        <v>3.8519561500553155E-2</v>
      </c>
      <c r="H71" s="294">
        <v>5633</v>
      </c>
      <c r="I71" s="309">
        <f t="shared" si="0"/>
        <v>5.4112470940844204E-2</v>
      </c>
      <c r="J71" s="306">
        <f t="shared" si="1"/>
        <v>0.1307495163584825</v>
      </c>
      <c r="K71" s="309">
        <f t="shared" si="2"/>
        <v>2.7986636631336254E-4</v>
      </c>
    </row>
    <row r="72" spans="1:11" ht="15" customHeight="1">
      <c r="A72" s="284"/>
      <c r="B72" s="288"/>
      <c r="C72" s="284" t="s">
        <v>173</v>
      </c>
      <c r="D72" s="308">
        <v>29.7925186439107</v>
      </c>
      <c r="E72" s="294">
        <v>17876</v>
      </c>
      <c r="F72" s="303">
        <v>9.0415711980739374E-2</v>
      </c>
      <c r="G72" s="309">
        <v>4.6598791675990153E-2</v>
      </c>
      <c r="H72" s="294">
        <v>9685</v>
      </c>
      <c r="I72" s="309">
        <f t="shared" si="0"/>
        <v>9.3037330208073157E-2</v>
      </c>
      <c r="J72" s="306">
        <f t="shared" si="1"/>
        <v>7.8104609915057854E-2</v>
      </c>
      <c r="K72" s="309">
        <f t="shared" si="2"/>
        <v>7.4933072303271303E-5</v>
      </c>
    </row>
    <row r="73" spans="1:11" ht="15" customHeight="1">
      <c r="A73" s="284"/>
      <c r="B73" s="288"/>
      <c r="C73" s="284" t="s">
        <v>173</v>
      </c>
      <c r="D73" s="308">
        <v>26.126312759632199</v>
      </c>
      <c r="E73" s="294">
        <v>47161</v>
      </c>
      <c r="F73" s="303">
        <v>0.23853744644907415</v>
      </c>
      <c r="G73" s="309">
        <v>5.4494179512732978E-2</v>
      </c>
      <c r="H73" s="294">
        <v>25012</v>
      </c>
      <c r="I73" s="309">
        <f t="shared" si="0"/>
        <v>0.24027358834943996</v>
      </c>
      <c r="J73" s="306">
        <f t="shared" si="1"/>
        <v>4.5358986284059259E-2</v>
      </c>
      <c r="K73" s="309">
        <f t="shared" si="2"/>
        <v>1.2590361077323998E-5</v>
      </c>
    </row>
    <row r="74" spans="1:11" ht="15" customHeight="1">
      <c r="A74" s="284"/>
      <c r="B74" s="288"/>
      <c r="C74" s="284" t="s">
        <v>173</v>
      </c>
      <c r="D74" s="308">
        <v>23.180366538929601</v>
      </c>
      <c r="E74" s="294">
        <v>82805</v>
      </c>
      <c r="F74" s="303">
        <v>0.4188226130322848</v>
      </c>
      <c r="G74" s="309">
        <v>6.1735402451542784E-2</v>
      </c>
      <c r="H74" s="294">
        <v>42723</v>
      </c>
      <c r="I74" s="309">
        <f t="shared" si="0"/>
        <v>0.41041134315740935</v>
      </c>
      <c r="J74" s="306">
        <f t="shared" si="1"/>
        <v>-0.19497631875746943</v>
      </c>
      <c r="K74" s="309">
        <f t="shared" si="2"/>
        <v>1.7064397080451262E-4</v>
      </c>
    </row>
    <row r="75" spans="1:11" ht="15" customHeight="1">
      <c r="B75" s="288"/>
      <c r="C75" s="318" t="s">
        <v>173</v>
      </c>
      <c r="D75" s="308">
        <v>20.836316577152999</v>
      </c>
      <c r="E75" s="294">
        <v>39924</v>
      </c>
      <c r="F75" s="321">
        <v>0.20193314416642641</v>
      </c>
      <c r="G75" s="321">
        <v>6.8129445947299874E-2</v>
      </c>
      <c r="H75" s="294">
        <v>21045</v>
      </c>
      <c r="I75" s="309">
        <f t="shared" si="0"/>
        <v>0.20216526734423332</v>
      </c>
      <c r="J75" s="322">
        <f t="shared" si="1"/>
        <v>4.8365920176795278E-3</v>
      </c>
      <c r="K75" s="321">
        <f t="shared" si="2"/>
        <v>2.6667353331074907E-7</v>
      </c>
    </row>
    <row r="76" spans="1:11" ht="15" customHeight="1">
      <c r="B76" s="317"/>
      <c r="C76" s="289"/>
      <c r="D76" s="319"/>
      <c r="E76" s="320"/>
      <c r="F76" s="316"/>
      <c r="G76" s="316"/>
      <c r="H76" s="320"/>
      <c r="I76" s="316"/>
      <c r="J76" s="323">
        <f>SUM(J71:J75)</f>
        <v>6.4073385817809692E-2</v>
      </c>
      <c r="K76" s="326">
        <f>SUM(K71:K75)</f>
        <v>5.383004440317812E-4</v>
      </c>
    </row>
    <row r="77" spans="1:11" ht="15" customHeight="1">
      <c r="B77" s="291"/>
      <c r="I77" s="315"/>
    </row>
  </sheetData>
  <mergeCells count="7">
    <mergeCell ref="K2:K3"/>
    <mergeCell ref="C2:C3"/>
    <mergeCell ref="B2:B3"/>
    <mergeCell ref="D2:D3"/>
    <mergeCell ref="E2:G2"/>
    <mergeCell ref="H2:I2"/>
    <mergeCell ref="J2:J3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S13" sqref="S13:T20"/>
    </sheetView>
  </sheetViews>
  <sheetFormatPr defaultRowHeight="15"/>
  <cols>
    <col min="1" max="1" width="8.75" style="4" customWidth="1"/>
    <col min="2" max="2" width="6.75" style="4" customWidth="1"/>
    <col min="3" max="3" width="3.625" style="4" customWidth="1"/>
    <col min="4" max="4" width="6.5" style="4" customWidth="1"/>
    <col min="5" max="5" width="10" style="4" customWidth="1"/>
    <col min="6" max="6" width="9.75" style="4" customWidth="1"/>
    <col min="7" max="7" width="6.875" style="4" hidden="1" customWidth="1"/>
    <col min="8" max="8" width="7.375" style="4" customWidth="1"/>
    <col min="9" max="9" width="7" style="4" customWidth="1"/>
    <col min="10" max="10" width="8.375" style="4" customWidth="1"/>
    <col min="11" max="11" width="6.75" style="4" customWidth="1"/>
    <col min="12" max="12" width="7.75" style="4" customWidth="1"/>
    <col min="13" max="13" width="9.625" style="4" customWidth="1"/>
    <col min="14" max="14" width="7" style="4" customWidth="1"/>
    <col min="15" max="15" width="9.25" style="4" customWidth="1"/>
    <col min="16" max="16" width="8.25" style="4" customWidth="1"/>
    <col min="17" max="17" width="7.5" style="4" customWidth="1"/>
    <col min="18" max="16384" width="9" style="4"/>
  </cols>
  <sheetData>
    <row r="1" spans="1:17" hidden="1">
      <c r="A1" s="347" t="s">
        <v>33</v>
      </c>
      <c r="B1" s="347" t="s">
        <v>30</v>
      </c>
      <c r="C1" s="347" t="s">
        <v>28</v>
      </c>
      <c r="D1" s="347" t="s">
        <v>29</v>
      </c>
      <c r="E1" s="347" t="s">
        <v>32</v>
      </c>
      <c r="F1" s="347" t="s">
        <v>31</v>
      </c>
      <c r="G1" s="347" t="s">
        <v>25</v>
      </c>
      <c r="H1" s="347" t="s">
        <v>0</v>
      </c>
      <c r="I1" s="347" t="s">
        <v>1</v>
      </c>
      <c r="J1" s="347" t="s">
        <v>27</v>
      </c>
      <c r="K1" s="347" t="s">
        <v>53</v>
      </c>
    </row>
    <row r="2" spans="1:17" hidden="1">
      <c r="A2" s="4" t="s">
        <v>83</v>
      </c>
      <c r="B2" s="4">
        <v>9</v>
      </c>
      <c r="C2" s="4">
        <v>216</v>
      </c>
      <c r="D2" s="4">
        <v>6</v>
      </c>
      <c r="E2" s="4">
        <v>452.73416414058318</v>
      </c>
      <c r="F2" s="4">
        <v>547.55396373602468</v>
      </c>
      <c r="G2" s="4">
        <v>222</v>
      </c>
      <c r="H2" s="4">
        <v>1.5145906350360769</v>
      </c>
      <c r="I2" s="4">
        <v>0.12844063367710001</v>
      </c>
      <c r="J2" s="4">
        <v>0.40730779786891591</v>
      </c>
      <c r="K2" s="348">
        <v>2.7027027027027029E-2</v>
      </c>
    </row>
    <row r="3" spans="1:17" hidden="1">
      <c r="A3" s="4" t="s">
        <v>83</v>
      </c>
      <c r="B3" s="4">
        <v>8</v>
      </c>
      <c r="C3" s="4">
        <v>215</v>
      </c>
      <c r="D3" s="4">
        <v>8</v>
      </c>
      <c r="E3" s="4">
        <v>392.84506712381261</v>
      </c>
      <c r="F3" s="4">
        <v>452.07714855206808</v>
      </c>
      <c r="G3" s="4">
        <v>223</v>
      </c>
      <c r="H3" s="4">
        <v>1.2222681830277939</v>
      </c>
      <c r="I3" s="4">
        <v>9.3296722440254248E-2</v>
      </c>
      <c r="J3" s="4">
        <v>0.40730779786891591</v>
      </c>
      <c r="K3" s="348">
        <v>3.5874439461883408E-2</v>
      </c>
    </row>
    <row r="4" spans="1:17" hidden="1">
      <c r="A4" s="4" t="s">
        <v>83</v>
      </c>
      <c r="B4" s="4">
        <v>7</v>
      </c>
      <c r="C4" s="4">
        <v>210</v>
      </c>
      <c r="D4" s="4">
        <v>16</v>
      </c>
      <c r="E4" s="4">
        <v>368.26052802419161</v>
      </c>
      <c r="F4" s="4">
        <v>392.66496858238548</v>
      </c>
      <c r="G4" s="4">
        <v>226</v>
      </c>
      <c r="H4" s="4">
        <v>0.50559050505765457</v>
      </c>
      <c r="I4" s="4">
        <v>2.120544933461127E-2</v>
      </c>
      <c r="J4" s="4">
        <v>0.40730779786891591</v>
      </c>
      <c r="K4" s="348">
        <v>7.0796460176991149E-2</v>
      </c>
    </row>
    <row r="5" spans="1:17" hidden="1">
      <c r="A5" s="4" t="s">
        <v>83</v>
      </c>
      <c r="B5" s="4">
        <v>6</v>
      </c>
      <c r="C5" s="4">
        <v>210</v>
      </c>
      <c r="D5" s="4">
        <v>14</v>
      </c>
      <c r="E5" s="4">
        <v>349.81748191983149</v>
      </c>
      <c r="F5" s="4">
        <v>368.08254757084882</v>
      </c>
      <c r="G5" s="4">
        <v>224</v>
      </c>
      <c r="H5" s="4">
        <v>0.63912189768217709</v>
      </c>
      <c r="I5" s="4">
        <v>3.1898620469515512E-2</v>
      </c>
      <c r="J5" s="4">
        <v>0.40730779786891591</v>
      </c>
      <c r="K5" s="348">
        <v>6.25E-2</v>
      </c>
    </row>
    <row r="6" spans="1:17" hidden="1">
      <c r="A6" s="4" t="s">
        <v>83</v>
      </c>
      <c r="B6" s="4">
        <v>5</v>
      </c>
      <c r="C6" s="4">
        <v>197</v>
      </c>
      <c r="D6" s="4">
        <v>26</v>
      </c>
      <c r="E6" s="4">
        <v>334.52606784760411</v>
      </c>
      <c r="F6" s="4">
        <v>349.73211039312071</v>
      </c>
      <c r="G6" s="4">
        <v>223</v>
      </c>
      <c r="H6" s="4">
        <v>-4.3821112703526552E-2</v>
      </c>
      <c r="I6" s="4">
        <v>1.9461913721723341E-4</v>
      </c>
      <c r="J6" s="4">
        <v>0.40730779786891591</v>
      </c>
      <c r="K6" s="348">
        <v>0.11659192825112109</v>
      </c>
    </row>
    <row r="7" spans="1:17" hidden="1">
      <c r="A7" s="4" t="s">
        <v>83</v>
      </c>
      <c r="B7" s="4">
        <v>4</v>
      </c>
      <c r="C7" s="4">
        <v>191</v>
      </c>
      <c r="D7" s="4">
        <v>24</v>
      </c>
      <c r="E7" s="4">
        <v>322.76944126795109</v>
      </c>
      <c r="F7" s="4">
        <v>334.4544295967379</v>
      </c>
      <c r="G7" s="4">
        <v>215</v>
      </c>
      <c r="H7" s="4">
        <v>5.2912942786513904E-3</v>
      </c>
      <c r="I7" s="4">
        <v>2.6841751313794722E-6</v>
      </c>
      <c r="J7" s="4">
        <v>0.40730779786891591</v>
      </c>
      <c r="K7" s="348">
        <v>0.1116279069767442</v>
      </c>
    </row>
    <row r="8" spans="1:17" hidden="1">
      <c r="A8" s="4" t="s">
        <v>83</v>
      </c>
      <c r="B8" s="4">
        <v>3</v>
      </c>
      <c r="C8" s="4">
        <v>191</v>
      </c>
      <c r="D8" s="4">
        <v>43</v>
      </c>
      <c r="E8" s="4">
        <v>303.83074875252362</v>
      </c>
      <c r="F8" s="4">
        <v>322.72044876930369</v>
      </c>
      <c r="G8" s="4">
        <v>234</v>
      </c>
      <c r="H8" s="4">
        <v>-0.57785499106696547</v>
      </c>
      <c r="I8" s="4">
        <v>4.3448876191281578E-2</v>
      </c>
      <c r="J8" s="4">
        <v>0.40730779786891591</v>
      </c>
      <c r="K8" s="348">
        <v>0.1837606837606838</v>
      </c>
    </row>
    <row r="9" spans="1:17" hidden="1">
      <c r="A9" s="4" t="s">
        <v>83</v>
      </c>
      <c r="B9" s="4">
        <v>2</v>
      </c>
      <c r="C9" s="4">
        <v>191</v>
      </c>
      <c r="D9" s="4">
        <v>33</v>
      </c>
      <c r="E9" s="4">
        <v>284.78085869044997</v>
      </c>
      <c r="F9" s="4">
        <v>303.6756454324269</v>
      </c>
      <c r="G9" s="4">
        <v>224</v>
      </c>
      <c r="H9" s="4">
        <v>-0.31316243683988332</v>
      </c>
      <c r="I9" s="4">
        <v>1.1070070521110611E-2</v>
      </c>
      <c r="J9" s="4">
        <v>0.40730779786891591</v>
      </c>
      <c r="K9" s="348">
        <v>0.1473214285714286</v>
      </c>
    </row>
    <row r="10" spans="1:17" hidden="1">
      <c r="A10" s="4" t="s">
        <v>83</v>
      </c>
      <c r="B10" s="4">
        <v>1</v>
      </c>
      <c r="C10" s="4">
        <v>184</v>
      </c>
      <c r="D10" s="4">
        <v>40</v>
      </c>
      <c r="E10" s="4">
        <v>254.2434361212398</v>
      </c>
      <c r="F10" s="4">
        <v>284.76133063617402</v>
      </c>
      <c r="G10" s="4">
        <v>224</v>
      </c>
      <c r="H10" s="4">
        <v>-0.54287199992498358</v>
      </c>
      <c r="I10" s="4">
        <v>3.6242480725316661E-2</v>
      </c>
      <c r="J10" s="4">
        <v>0.40730779786891591</v>
      </c>
      <c r="K10" s="348">
        <v>0.1785714285714286</v>
      </c>
    </row>
    <row r="11" spans="1:17" hidden="1">
      <c r="A11" s="4" t="s">
        <v>83</v>
      </c>
      <c r="B11" s="4">
        <v>0</v>
      </c>
      <c r="C11" s="4">
        <v>182</v>
      </c>
      <c r="D11" s="4">
        <v>41</v>
      </c>
      <c r="E11" s="4">
        <v>-8.6958108131574967</v>
      </c>
      <c r="F11" s="4">
        <v>254.19866004794719</v>
      </c>
      <c r="G11" s="4">
        <v>223</v>
      </c>
      <c r="H11" s="4">
        <v>-0.57849368304754545</v>
      </c>
      <c r="I11" s="4">
        <v>4.1507641197377397E-2</v>
      </c>
      <c r="J11" s="4">
        <v>0.40730779786891591</v>
      </c>
      <c r="K11" s="348">
        <v>0.1838565022421525</v>
      </c>
    </row>
    <row r="12" spans="1:17" hidden="1"/>
    <row r="13" spans="1:17" ht="15.75" thickBot="1"/>
    <row r="14" spans="1:17" ht="15.75" thickTop="1">
      <c r="A14" s="349" t="s">
        <v>576</v>
      </c>
      <c r="B14" s="350"/>
      <c r="C14" s="350"/>
      <c r="D14" s="350"/>
      <c r="E14" s="351"/>
      <c r="F14" s="352"/>
      <c r="G14" s="353"/>
      <c r="H14" s="352"/>
      <c r="I14" s="354"/>
      <c r="J14" s="354"/>
      <c r="K14" s="354"/>
      <c r="L14" s="355"/>
      <c r="M14" s="355"/>
      <c r="N14" s="356" t="s">
        <v>84</v>
      </c>
      <c r="O14" s="356"/>
      <c r="P14" s="356"/>
      <c r="Q14" s="357">
        <f>Q29</f>
        <v>0.40226324974333838</v>
      </c>
    </row>
    <row r="15" spans="1:17" ht="15.75" thickBot="1">
      <c r="A15" s="358"/>
      <c r="B15" s="359"/>
      <c r="C15" s="359"/>
      <c r="D15" s="359"/>
      <c r="E15" s="360"/>
      <c r="F15" s="361"/>
      <c r="G15" s="362"/>
      <c r="H15" s="362"/>
      <c r="I15" s="363"/>
      <c r="J15" s="363"/>
      <c r="K15" s="363"/>
      <c r="L15" s="361"/>
      <c r="M15" s="361"/>
      <c r="N15" s="361" t="s">
        <v>85</v>
      </c>
      <c r="O15" s="361"/>
      <c r="P15" s="361"/>
      <c r="Q15" s="364">
        <f>P29</f>
        <v>0.29682205746811419</v>
      </c>
    </row>
    <row r="16" spans="1:17">
      <c r="A16" s="435" t="s">
        <v>86</v>
      </c>
      <c r="B16" s="436"/>
      <c r="C16" s="436"/>
      <c r="D16" s="437"/>
      <c r="E16" s="76" t="s">
        <v>87</v>
      </c>
      <c r="F16" s="77" t="s">
        <v>88</v>
      </c>
      <c r="G16" s="78" t="s">
        <v>87</v>
      </c>
      <c r="H16" s="79" t="s">
        <v>87</v>
      </c>
      <c r="I16" s="440" t="s">
        <v>89</v>
      </c>
      <c r="J16" s="440"/>
      <c r="K16" s="440"/>
      <c r="L16" s="441" t="s">
        <v>90</v>
      </c>
      <c r="M16" s="442"/>
      <c r="N16" s="440" t="s">
        <v>91</v>
      </c>
      <c r="O16" s="443"/>
      <c r="P16" s="441" t="s">
        <v>92</v>
      </c>
      <c r="Q16" s="433" t="s">
        <v>109</v>
      </c>
    </row>
    <row r="17" spans="1:17">
      <c r="A17" s="438"/>
      <c r="B17" s="439"/>
      <c r="C17" s="439"/>
      <c r="D17" s="439"/>
      <c r="E17" s="80" t="s">
        <v>110</v>
      </c>
      <c r="F17" s="81" t="s">
        <v>111</v>
      </c>
      <c r="G17" s="82" t="s">
        <v>112</v>
      </c>
      <c r="H17" s="83" t="s">
        <v>113</v>
      </c>
      <c r="I17" s="84" t="s">
        <v>114</v>
      </c>
      <c r="J17" s="84" t="s">
        <v>111</v>
      </c>
      <c r="K17" s="84" t="s">
        <v>113</v>
      </c>
      <c r="L17" s="85" t="s">
        <v>93</v>
      </c>
      <c r="M17" s="86" t="s">
        <v>89</v>
      </c>
      <c r="N17" s="84" t="s">
        <v>93</v>
      </c>
      <c r="O17" s="84" t="s">
        <v>89</v>
      </c>
      <c r="P17" s="444"/>
      <c r="Q17" s="434"/>
    </row>
    <row r="18" spans="1:17" ht="15.75" thickBot="1">
      <c r="A18" s="87" t="s">
        <v>94</v>
      </c>
      <c r="B18" s="88"/>
      <c r="C18" s="88"/>
      <c r="D18" s="88"/>
      <c r="E18" s="89" t="s">
        <v>95</v>
      </c>
      <c r="F18" s="90" t="s">
        <v>96</v>
      </c>
      <c r="G18" s="90" t="s">
        <v>97</v>
      </c>
      <c r="H18" s="91" t="s">
        <v>98</v>
      </c>
      <c r="I18" s="92" t="s">
        <v>99</v>
      </c>
      <c r="J18" s="92" t="s">
        <v>100</v>
      </c>
      <c r="K18" s="92" t="s">
        <v>101</v>
      </c>
      <c r="L18" s="93" t="s">
        <v>102</v>
      </c>
      <c r="M18" s="94" t="s">
        <v>103</v>
      </c>
      <c r="N18" s="92" t="s">
        <v>104</v>
      </c>
      <c r="O18" s="92" t="s">
        <v>105</v>
      </c>
      <c r="P18" s="93" t="s">
        <v>106</v>
      </c>
      <c r="Q18" s="95" t="s">
        <v>107</v>
      </c>
    </row>
    <row r="19" spans="1:17" ht="15.75" thickTop="1">
      <c r="A19" s="365">
        <v>1</v>
      </c>
      <c r="B19" s="366">
        <v>420.16297794725222</v>
      </c>
      <c r="C19" s="367" t="s">
        <v>108</v>
      </c>
      <c r="D19" s="366">
        <v>485.63980834602052</v>
      </c>
      <c r="E19" s="368">
        <f t="shared" ref="E19:E23" si="0">SUM(F19:H19)</f>
        <v>20028</v>
      </c>
      <c r="F19" s="369">
        <v>19542</v>
      </c>
      <c r="G19" s="370">
        <v>257</v>
      </c>
      <c r="H19" s="371">
        <v>229</v>
      </c>
      <c r="I19" s="372">
        <f>SUM(E19:E$19)/E$29</f>
        <v>9.5678053953861655E-2</v>
      </c>
      <c r="J19" s="372">
        <f>SUM(F19:F$19)/F$29</f>
        <v>0.10501313873320042</v>
      </c>
      <c r="K19" s="372">
        <f>SUM(H19:H$19)/H$29</f>
        <v>1.9710793596143916E-2</v>
      </c>
      <c r="L19" s="75">
        <f>H19/SUM(F19,H19)</f>
        <v>1.1582621010571038E-2</v>
      </c>
      <c r="M19" s="373">
        <f>SUM(H19:H$19)/SUM(F19:F$19,H19:H$19)</f>
        <v>1.1582621010571038E-2</v>
      </c>
      <c r="N19" s="374">
        <f>F19/H19</f>
        <v>85.336244541484717</v>
      </c>
      <c r="O19" s="375">
        <f>SUM(F19:$G$19)/SUM(H19:$I$19)</f>
        <v>86.422407302407407</v>
      </c>
      <c r="P19" s="376">
        <f>ABS(J19-K19)</f>
        <v>8.5302345137056507E-2</v>
      </c>
      <c r="Q19" s="377">
        <f>((J$28)+(J$28-J19))*((K$28)-(K$28-K19))/2</f>
        <v>1.8675847444917244E-2</v>
      </c>
    </row>
    <row r="20" spans="1:17">
      <c r="A20" s="365">
        <v>2</v>
      </c>
      <c r="B20" s="366">
        <v>381.18415632755722</v>
      </c>
      <c r="C20" s="367" t="s">
        <v>108</v>
      </c>
      <c r="D20" s="366">
        <v>420.15673332028729</v>
      </c>
      <c r="E20" s="368">
        <f t="shared" si="0"/>
        <v>20197</v>
      </c>
      <c r="F20" s="369">
        <v>19386</v>
      </c>
      <c r="G20" s="370">
        <v>426</v>
      </c>
      <c r="H20" s="371">
        <v>385</v>
      </c>
      <c r="I20" s="372">
        <f>SUM(E$19:E20)/E$29</f>
        <v>0.19216345717465974</v>
      </c>
      <c r="J20" s="372">
        <f>SUM(F$19:F20)/F$29</f>
        <v>0.20918797792477875</v>
      </c>
      <c r="K20" s="372">
        <f>SUM(H$19:H20)/H$29</f>
        <v>5.2849027371320363E-2</v>
      </c>
      <c r="L20" s="75">
        <f t="shared" ref="L20:L29" si="1">H20/SUM(F20,H20)</f>
        <v>1.9472965454453494E-2</v>
      </c>
      <c r="M20" s="373">
        <f>SUM(H$19:H20)/SUM(F$19:F20,H$19:H20)</f>
        <v>1.5527793232512266E-2</v>
      </c>
      <c r="N20" s="374">
        <f>F20/H20</f>
        <v>50.353246753246751</v>
      </c>
      <c r="O20" s="375">
        <f>SUM(F$19:$G20)/SUM(H$19:$I20)</f>
        <v>64.482799956707922</v>
      </c>
      <c r="P20" s="376">
        <f>ABS(J20-K20)</f>
        <v>0.15633895055345839</v>
      </c>
      <c r="Q20" s="377">
        <f>((J$28-J19)+(J$28-J20))*((K$28-K19)-(K$28-K20))/2</f>
        <v>2.7932198747059645E-2</v>
      </c>
    </row>
    <row r="21" spans="1:17">
      <c r="A21" s="365">
        <v>3</v>
      </c>
      <c r="B21" s="366">
        <v>363.49389954800409</v>
      </c>
      <c r="C21" s="367" t="s">
        <v>108</v>
      </c>
      <c r="D21" s="366">
        <v>381.18304928863353</v>
      </c>
      <c r="E21" s="368">
        <f t="shared" si="0"/>
        <v>20380</v>
      </c>
      <c r="F21" s="369">
        <v>19211</v>
      </c>
      <c r="G21" s="370">
        <v>609</v>
      </c>
      <c r="H21" s="371">
        <v>560</v>
      </c>
      <c r="I21" s="372">
        <f>SUM(E$19:E21)/E$29</f>
        <v>0.28952309066675586</v>
      </c>
      <c r="J21" s="372">
        <f>SUM(F$19:F21)/F$29</f>
        <v>0.31242241698953738</v>
      </c>
      <c r="K21" s="372">
        <f>SUM(H$19:H21)/H$29</f>
        <v>0.10105009468066793</v>
      </c>
      <c r="L21" s="75">
        <f t="shared" si="1"/>
        <v>2.8324313388295989E-2</v>
      </c>
      <c r="M21" s="373">
        <f>SUM(H$19:H21)/SUM(F$19:F21,H$19:H21)</f>
        <v>1.9793299951106839E-2</v>
      </c>
      <c r="N21" s="374">
        <f t="shared" ref="N21:N29" si="2">F21/H21</f>
        <v>34.30535714285714</v>
      </c>
      <c r="O21" s="375">
        <f>SUM(F$19:$G21)/SUM(H$19:$I21)</f>
        <v>50.597773966254039</v>
      </c>
      <c r="P21" s="376">
        <f>ABS(J21-K21)</f>
        <v>0.21137232230886943</v>
      </c>
      <c r="Q21" s="377">
        <f t="shared" ref="Q21:Q28" si="3">((J$28-J20)+(J$28-J21))*((K$28-K20)-(K$28-K21))/2</f>
        <v>3.5629978432087428E-2</v>
      </c>
    </row>
    <row r="22" spans="1:17">
      <c r="A22" s="365">
        <v>4</v>
      </c>
      <c r="B22" s="366">
        <v>348.85134401563909</v>
      </c>
      <c r="C22" s="367" t="s">
        <v>108</v>
      </c>
      <c r="D22" s="366">
        <v>363.49365380633299</v>
      </c>
      <c r="E22" s="368">
        <f t="shared" si="0"/>
        <v>20513</v>
      </c>
      <c r="F22" s="369">
        <v>19081</v>
      </c>
      <c r="G22" s="370">
        <v>742</v>
      </c>
      <c r="H22" s="371">
        <v>690</v>
      </c>
      <c r="I22" s="372">
        <f>SUM(E$19:E22)/E$29</f>
        <v>0.38751809370028711</v>
      </c>
      <c r="J22" s="372">
        <f>SUM(F$19:F22)/F$29</f>
        <v>0.41495827310294425</v>
      </c>
      <c r="K22" s="372">
        <f>SUM(H$19:H22)/H$29</f>
        <v>0.16044069547254261</v>
      </c>
      <c r="L22" s="75">
        <f t="shared" si="1"/>
        <v>3.4899600424864702E-2</v>
      </c>
      <c r="M22" s="373">
        <f>SUM(H$19:H22)/SUM(F$19:F22,H$19:H22)</f>
        <v>2.3569875069546307E-2</v>
      </c>
      <c r="N22" s="374">
        <f t="shared" si="2"/>
        <v>27.653623188405795</v>
      </c>
      <c r="O22" s="375">
        <f>SUM(F$19:$G22)/SUM(H$19:$I22)</f>
        <v>42.496242548788139</v>
      </c>
      <c r="P22" s="376">
        <f t="shared" ref="P22:P28" si="4">ABS(J22-K22)</f>
        <v>0.25451757763040161</v>
      </c>
      <c r="Q22" s="377">
        <f t="shared" si="3"/>
        <v>3.7790812697374214E-2</v>
      </c>
    </row>
    <row r="23" spans="1:17">
      <c r="A23" s="365">
        <v>5</v>
      </c>
      <c r="B23" s="366">
        <v>335.09409088491208</v>
      </c>
      <c r="C23" s="367" t="s">
        <v>108</v>
      </c>
      <c r="D23" s="366">
        <v>348.85072057258043</v>
      </c>
      <c r="E23" s="368">
        <f t="shared" si="0"/>
        <v>20707</v>
      </c>
      <c r="F23" s="369">
        <v>18914</v>
      </c>
      <c r="G23" s="370">
        <v>936</v>
      </c>
      <c r="H23" s="371">
        <v>857</v>
      </c>
      <c r="I23" s="372">
        <f>SUM(E$19:E23)/E$29</f>
        <v>0.4864398763656862</v>
      </c>
      <c r="J23" s="372">
        <f>SUM(F$19:F23)/F$29</f>
        <v>0.51659671880961466</v>
      </c>
      <c r="K23" s="372">
        <f>SUM(H$19:H23)/H$29</f>
        <v>0.23420554312274058</v>
      </c>
      <c r="L23" s="75">
        <f t="shared" si="1"/>
        <v>4.3346315310302967E-2</v>
      </c>
      <c r="M23" s="373">
        <f>SUM(H$19:H23)/SUM(F$19:F23,H$19:H23)</f>
        <v>2.7525163117697638E-2</v>
      </c>
      <c r="N23" s="374">
        <f t="shared" si="2"/>
        <v>22.070011668611436</v>
      </c>
      <c r="O23" s="375">
        <f>SUM(F$19:$G23)/SUM(H$19:$I23)</f>
        <v>36.402487412108385</v>
      </c>
      <c r="P23" s="376">
        <f t="shared" si="4"/>
        <v>0.28239117568687411</v>
      </c>
      <c r="Q23" s="377">
        <f t="shared" si="3"/>
        <v>3.9406841622092313E-2</v>
      </c>
    </row>
    <row r="24" spans="1:17">
      <c r="A24" s="365">
        <v>6</v>
      </c>
      <c r="B24" s="366">
        <v>321.59931738668689</v>
      </c>
      <c r="C24" s="367" t="s">
        <v>108</v>
      </c>
      <c r="D24" s="366">
        <v>335.09314288959303</v>
      </c>
      <c r="E24" s="368">
        <f t="shared" ref="E24:E29" si="5">SUM(F24:H24)</f>
        <v>20865</v>
      </c>
      <c r="F24" s="370">
        <v>18767</v>
      </c>
      <c r="G24" s="3">
        <v>1094</v>
      </c>
      <c r="H24" s="371">
        <v>1004</v>
      </c>
      <c r="I24" s="372">
        <f>SUM(E$19:E24)/E$29</f>
        <v>0.5861164589374519</v>
      </c>
      <c r="J24" s="372">
        <f>SUM(F$19:F24)/F$29</f>
        <v>0.61744522840975646</v>
      </c>
      <c r="K24" s="372">
        <f>SUM(H$19:H24)/H$29</f>
        <v>0.32062317094164228</v>
      </c>
      <c r="L24" s="75">
        <f t="shared" si="1"/>
        <v>5.0781447574730666E-2</v>
      </c>
      <c r="M24" s="373">
        <f>SUM(H$19:H24)/SUM(F$19:F24,H$19:H24)</f>
        <v>3.1401210527203141E-2</v>
      </c>
      <c r="N24" s="374">
        <f t="shared" si="2"/>
        <v>18.692231075697212</v>
      </c>
      <c r="O24" s="375">
        <f>SUM(F$19:$G24)/SUM(H$19:$I24)</f>
        <v>31.919453975470766</v>
      </c>
      <c r="P24" s="376">
        <f t="shared" si="4"/>
        <v>0.29682205746811419</v>
      </c>
      <c r="Q24" s="377">
        <f t="shared" si="3"/>
        <v>3.7417020355988623E-2</v>
      </c>
    </row>
    <row r="25" spans="1:17">
      <c r="A25" s="365">
        <v>7</v>
      </c>
      <c r="B25" s="366">
        <v>307.03042671539072</v>
      </c>
      <c r="C25" s="367" t="s">
        <v>108</v>
      </c>
      <c r="D25" s="366">
        <v>321.59855343832697</v>
      </c>
      <c r="E25" s="368">
        <f t="shared" si="5"/>
        <v>21012</v>
      </c>
      <c r="F25" s="370">
        <v>18543</v>
      </c>
      <c r="G25" s="3">
        <v>1241</v>
      </c>
      <c r="H25" s="371">
        <v>1228</v>
      </c>
      <c r="I25" s="372">
        <f>SUM(E$19:E25)/E$29</f>
        <v>0.68649529205501436</v>
      </c>
      <c r="J25" s="372">
        <f>SUM(F$19:F25)/F$29</f>
        <v>0.7170900258475692</v>
      </c>
      <c r="K25" s="372">
        <f>SUM(H$19:H25)/H$29</f>
        <v>0.42632122568428299</v>
      </c>
      <c r="L25" s="75">
        <f t="shared" si="1"/>
        <v>6.2111172930049065E-2</v>
      </c>
      <c r="M25" s="373">
        <f>SUM(H$19:H25)/SUM(F$19:F25,H$19:H25)</f>
        <v>3.5788348013323985E-2</v>
      </c>
      <c r="N25" s="374">
        <f t="shared" si="2"/>
        <v>15.100162866449512</v>
      </c>
      <c r="O25" s="375">
        <f>SUM(F$19:$G25)/SUM(H$19:$I25)</f>
        <v>27.997725829527781</v>
      </c>
      <c r="P25" s="376">
        <f t="shared" si="4"/>
        <v>0.29076880016328621</v>
      </c>
      <c r="Q25" s="377">
        <f t="shared" si="3"/>
        <v>3.5169164562403335E-2</v>
      </c>
    </row>
    <row r="26" spans="1:17">
      <c r="A26" s="365">
        <v>8</v>
      </c>
      <c r="B26" s="366">
        <v>288.70240865548078</v>
      </c>
      <c r="C26" s="367" t="s">
        <v>108</v>
      </c>
      <c r="D26" s="366">
        <v>307.02738216047931</v>
      </c>
      <c r="E26" s="368">
        <f t="shared" si="5"/>
        <v>21304</v>
      </c>
      <c r="F26" s="370">
        <v>18222</v>
      </c>
      <c r="G26" s="3">
        <v>1533</v>
      </c>
      <c r="H26" s="371">
        <v>1549</v>
      </c>
      <c r="I26" s="372">
        <f>SUM(E$19:E26)/E$29</f>
        <v>0.78826907183497585</v>
      </c>
      <c r="J26" s="372">
        <f>SUM(F$19:F26)/F$29</f>
        <v>0.81500986076704407</v>
      </c>
      <c r="K26" s="372">
        <f>SUM(H$19:H26)/H$29</f>
        <v>0.55964882079531764</v>
      </c>
      <c r="L26" s="75">
        <f t="shared" si="1"/>
        <v>7.8347073997268729E-2</v>
      </c>
      <c r="M26" s="373">
        <f>SUM(H$19:H26)/SUM(F$19:F26,H$19:H26)</f>
        <v>4.1108188761317083E-2</v>
      </c>
      <c r="N26" s="374">
        <f t="shared" si="2"/>
        <v>11.763718528082634</v>
      </c>
      <c r="O26" s="375">
        <f>SUM(F$19:$G26)/SUM(H$19:$I26)</f>
        <v>24.364568852440222</v>
      </c>
      <c r="P26" s="376">
        <f t="shared" si="4"/>
        <v>0.25536103997172643</v>
      </c>
      <c r="Q26" s="377">
        <f t="shared" si="3"/>
        <v>3.1191998434927024E-2</v>
      </c>
    </row>
    <row r="27" spans="1:17">
      <c r="A27" s="365">
        <v>9</v>
      </c>
      <c r="B27" s="366">
        <v>263.59563540986932</v>
      </c>
      <c r="C27" s="367" t="s">
        <v>108</v>
      </c>
      <c r="D27" s="366">
        <v>288.70178516991518</v>
      </c>
      <c r="E27" s="368">
        <f t="shared" si="5"/>
        <v>21630</v>
      </c>
      <c r="F27" s="370">
        <v>17768</v>
      </c>
      <c r="G27" s="3">
        <v>1859</v>
      </c>
      <c r="H27" s="371">
        <v>2003</v>
      </c>
      <c r="I27" s="372">
        <f>SUM(E$19:E27)/E$29</f>
        <v>0.8916002235736431</v>
      </c>
      <c r="J27" s="372">
        <f>SUM(F$19:F27)/F$29</f>
        <v>0.91049002907179821</v>
      </c>
      <c r="K27" s="372">
        <f>SUM(H$19:H27)/H$29</f>
        <v>0.73205370976071615</v>
      </c>
      <c r="L27" s="75">
        <f t="shared" si="1"/>
        <v>0.10130999949420869</v>
      </c>
      <c r="M27" s="373">
        <f>SUM(H$19:H27)/SUM(F$19:F27,H$19:H27)</f>
        <v>4.779727884274948E-2</v>
      </c>
      <c r="N27" s="374">
        <f t="shared" si="2"/>
        <v>8.8706939590614073</v>
      </c>
      <c r="O27" s="375">
        <f>SUM(F$19:$G27)/SUM(H$19:$I27)</f>
        <v>20.933428958237634</v>
      </c>
      <c r="P27" s="376">
        <f t="shared" si="4"/>
        <v>0.17843631931108206</v>
      </c>
      <c r="Q27" s="377">
        <f t="shared" si="3"/>
        <v>2.3662580506662027E-2</v>
      </c>
    </row>
    <row r="28" spans="1:17">
      <c r="A28" s="378">
        <v>10</v>
      </c>
      <c r="B28" s="379">
        <v>145.50772173921891</v>
      </c>
      <c r="C28" s="380" t="s">
        <v>108</v>
      </c>
      <c r="D28" s="379">
        <v>263.59557408972898</v>
      </c>
      <c r="E28" s="381">
        <f t="shared" si="5"/>
        <v>22691</v>
      </c>
      <c r="F28" s="382">
        <v>16657</v>
      </c>
      <c r="G28" s="3">
        <v>2921</v>
      </c>
      <c r="H28" s="383">
        <v>3113</v>
      </c>
      <c r="I28" s="384">
        <f>SUM(E$19:E28)/E$29</f>
        <v>1</v>
      </c>
      <c r="J28" s="384">
        <f>SUM(F$19:F28)/F$29</f>
        <v>1</v>
      </c>
      <c r="K28" s="384">
        <f>SUM(H$19:H28)/H$29</f>
        <v>1</v>
      </c>
      <c r="L28" s="385">
        <f t="shared" si="1"/>
        <v>0.15746079919069297</v>
      </c>
      <c r="M28" s="386">
        <f>SUM(H$19:H28)/SUM(F$19:F28,H$19:H28)</f>
        <v>5.8763131673317856E-2</v>
      </c>
      <c r="N28" s="374">
        <f t="shared" si="2"/>
        <v>5.3507870221651137</v>
      </c>
      <c r="O28" s="375">
        <f>SUM(F$19:$G28)/SUM(H$19:$I28)</f>
        <v>17.009561341958623</v>
      </c>
      <c r="P28" s="387">
        <f t="shared" si="4"/>
        <v>0</v>
      </c>
      <c r="Q28" s="377">
        <f t="shared" si="3"/>
        <v>1.1991932324818908E-2</v>
      </c>
    </row>
    <row r="29" spans="1:17" ht="15.75" thickBot="1">
      <c r="A29" s="388" t="s">
        <v>64</v>
      </c>
      <c r="B29" s="389"/>
      <c r="C29" s="389"/>
      <c r="D29" s="389"/>
      <c r="E29" s="390">
        <f t="shared" si="5"/>
        <v>209327</v>
      </c>
      <c r="F29" s="391">
        <f>SUM(F19:F28)</f>
        <v>186091</v>
      </c>
      <c r="G29" s="391">
        <f>SUM(G19:G28)</f>
        <v>11618</v>
      </c>
      <c r="H29" s="392">
        <f>SUM(H19:H28)</f>
        <v>11618</v>
      </c>
      <c r="I29" s="393"/>
      <c r="J29" s="393"/>
      <c r="K29" s="393"/>
      <c r="L29" s="394">
        <f t="shared" si="1"/>
        <v>5.8763131673317856E-2</v>
      </c>
      <c r="M29" s="395"/>
      <c r="N29" s="396">
        <f t="shared" si="2"/>
        <v>16.01747288689964</v>
      </c>
      <c r="O29" s="397"/>
      <c r="P29" s="398">
        <f>MAX(P19:P28)</f>
        <v>0.29682205746811419</v>
      </c>
      <c r="Q29" s="399">
        <f>1-2*SUM(Q19:Q28)</f>
        <v>0.40226324974333838</v>
      </c>
    </row>
    <row r="30" spans="1:17" ht="15.75" thickTop="1"/>
    <row r="33" spans="1:17" ht="15.75" thickBot="1"/>
    <row r="34" spans="1:17" ht="15.75" thickTop="1">
      <c r="A34" s="349" t="s">
        <v>575</v>
      </c>
      <c r="B34" s="350"/>
      <c r="C34" s="350"/>
      <c r="D34" s="350"/>
      <c r="E34" s="351"/>
      <c r="F34" s="352"/>
      <c r="G34" s="353"/>
      <c r="H34" s="352"/>
      <c r="I34" s="354"/>
      <c r="J34" s="354"/>
      <c r="K34" s="354"/>
      <c r="L34" s="355"/>
      <c r="M34" s="355"/>
      <c r="N34" s="356" t="s">
        <v>84</v>
      </c>
      <c r="O34" s="356"/>
      <c r="P34" s="356"/>
      <c r="Q34" s="357">
        <f>Q49</f>
        <v>0.42424584290365641</v>
      </c>
    </row>
    <row r="35" spans="1:17" ht="15.75" thickBot="1">
      <c r="A35" s="358"/>
      <c r="B35" s="359"/>
      <c r="C35" s="359"/>
      <c r="D35" s="359"/>
      <c r="E35" s="360"/>
      <c r="F35" s="361"/>
      <c r="G35" s="362"/>
      <c r="H35" s="362"/>
      <c r="I35" s="363"/>
      <c r="J35" s="363"/>
      <c r="K35" s="363"/>
      <c r="L35" s="361"/>
      <c r="M35" s="361"/>
      <c r="N35" s="361" t="s">
        <v>85</v>
      </c>
      <c r="O35" s="361"/>
      <c r="P35" s="361"/>
      <c r="Q35" s="364">
        <f>P49</f>
        <v>0.30981999350507938</v>
      </c>
    </row>
    <row r="36" spans="1:17">
      <c r="A36" s="435" t="s">
        <v>86</v>
      </c>
      <c r="B36" s="436"/>
      <c r="C36" s="436"/>
      <c r="D36" s="437"/>
      <c r="E36" s="76" t="s">
        <v>87</v>
      </c>
      <c r="F36" s="77" t="s">
        <v>88</v>
      </c>
      <c r="G36" s="78" t="s">
        <v>87</v>
      </c>
      <c r="H36" s="79" t="s">
        <v>87</v>
      </c>
      <c r="I36" s="440" t="s">
        <v>89</v>
      </c>
      <c r="J36" s="440"/>
      <c r="K36" s="440"/>
      <c r="L36" s="441" t="s">
        <v>90</v>
      </c>
      <c r="M36" s="442"/>
      <c r="N36" s="440" t="s">
        <v>91</v>
      </c>
      <c r="O36" s="443"/>
      <c r="P36" s="441" t="s">
        <v>92</v>
      </c>
      <c r="Q36" s="433" t="s">
        <v>109</v>
      </c>
    </row>
    <row r="37" spans="1:17">
      <c r="A37" s="438"/>
      <c r="B37" s="439"/>
      <c r="C37" s="439"/>
      <c r="D37" s="439"/>
      <c r="E37" s="80" t="s">
        <v>110</v>
      </c>
      <c r="F37" s="81" t="s">
        <v>111</v>
      </c>
      <c r="G37" s="82" t="s">
        <v>112</v>
      </c>
      <c r="H37" s="83" t="s">
        <v>113</v>
      </c>
      <c r="I37" s="84" t="s">
        <v>114</v>
      </c>
      <c r="J37" s="84" t="s">
        <v>111</v>
      </c>
      <c r="K37" s="84" t="s">
        <v>113</v>
      </c>
      <c r="L37" s="85" t="s">
        <v>93</v>
      </c>
      <c r="M37" s="86" t="s">
        <v>89</v>
      </c>
      <c r="N37" s="84" t="s">
        <v>93</v>
      </c>
      <c r="O37" s="84" t="s">
        <v>89</v>
      </c>
      <c r="P37" s="444"/>
      <c r="Q37" s="434"/>
    </row>
    <row r="38" spans="1:17" ht="15.75" thickBot="1">
      <c r="A38" s="87" t="s">
        <v>94</v>
      </c>
      <c r="B38" s="88"/>
      <c r="C38" s="88"/>
      <c r="D38" s="88"/>
      <c r="E38" s="89" t="s">
        <v>95</v>
      </c>
      <c r="F38" s="90" t="s">
        <v>96</v>
      </c>
      <c r="G38" s="90" t="s">
        <v>97</v>
      </c>
      <c r="H38" s="91" t="s">
        <v>98</v>
      </c>
      <c r="I38" s="92" t="s">
        <v>99</v>
      </c>
      <c r="J38" s="92" t="s">
        <v>100</v>
      </c>
      <c r="K38" s="92" t="s">
        <v>101</v>
      </c>
      <c r="L38" s="93" t="s">
        <v>102</v>
      </c>
      <c r="M38" s="94" t="s">
        <v>103</v>
      </c>
      <c r="N38" s="92" t="s">
        <v>104</v>
      </c>
      <c r="O38" s="92" t="s">
        <v>105</v>
      </c>
      <c r="P38" s="93" t="s">
        <v>106</v>
      </c>
      <c r="Q38" s="95" t="s">
        <v>107</v>
      </c>
    </row>
    <row r="39" spans="1:17" ht="15.75" thickTop="1">
      <c r="A39" s="365">
        <v>1</v>
      </c>
      <c r="B39" s="366">
        <v>427.7201735200029</v>
      </c>
      <c r="C39" s="367" t="s">
        <v>108</v>
      </c>
      <c r="D39" s="366">
        <v>483.3211330236208</v>
      </c>
      <c r="E39" s="368">
        <f t="shared" ref="E39:E43" si="6">SUM(F39:H39)</f>
        <v>10666</v>
      </c>
      <c r="F39" s="369">
        <v>10350</v>
      </c>
      <c r="G39" s="370">
        <v>257</v>
      </c>
      <c r="H39" s="371">
        <v>59</v>
      </c>
      <c r="I39" s="372">
        <f>SUM(E$39:E39)/E$49</f>
        <v>9.2173943102077494E-2</v>
      </c>
      <c r="J39" s="372">
        <f>SUM(F$39:F39)/F$49</f>
        <v>0.10245698786354906</v>
      </c>
      <c r="K39" s="372">
        <f>SUM(H$39:H39)/H$49</f>
        <v>1.9155844155844155E-2</v>
      </c>
      <c r="L39" s="75">
        <f>H39/SUM(F39,H39)</f>
        <v>5.6681717744259778E-3</v>
      </c>
      <c r="M39" s="373">
        <f>SUM(H$19:H39)/SUM(F$19:F39,H$19:H39)</f>
        <v>5.7401306468027019E-2</v>
      </c>
      <c r="N39" s="374">
        <f>F39/H39</f>
        <v>175.42372881355934</v>
      </c>
      <c r="O39" s="375">
        <f>SUM(F$19:$G39)/SUM(H$19:$I39)</f>
        <v>17.425594733734705</v>
      </c>
      <c r="P39" s="376">
        <f>ABS(J39-K39)</f>
        <v>8.3301143707704917E-2</v>
      </c>
      <c r="Q39" s="377">
        <f>((J$28)+(J$28-J39))*((K$28)-(K$28-K39))/2</f>
        <v>1.8174519109748467E-2</v>
      </c>
    </row>
    <row r="40" spans="1:17">
      <c r="A40" s="365">
        <v>2</v>
      </c>
      <c r="B40" s="366">
        <v>389.42612422371582</v>
      </c>
      <c r="C40" s="367" t="s">
        <v>108</v>
      </c>
      <c r="D40" s="366">
        <v>427.71869062271139</v>
      </c>
      <c r="E40" s="368">
        <f t="shared" si="6"/>
        <v>10836</v>
      </c>
      <c r="F40" s="369">
        <v>10329</v>
      </c>
      <c r="G40" s="370">
        <v>426</v>
      </c>
      <c r="H40" s="371">
        <v>81</v>
      </c>
      <c r="I40" s="372">
        <f>SUM(E$39:E40)/E$49</f>
        <v>0.18581700024197173</v>
      </c>
      <c r="J40" s="372">
        <f>SUM(F$39:F40)/F$49</f>
        <v>0.20470609198360687</v>
      </c>
      <c r="K40" s="372">
        <f>SUM(H$39:H40)/H$49</f>
        <v>4.5454545454545456E-2</v>
      </c>
      <c r="L40" s="75">
        <f t="shared" ref="L40:L49" si="7">H40/SUM(F40,H40)</f>
        <v>7.7809798270893375E-3</v>
      </c>
      <c r="M40" s="373">
        <f>SUM(H$19:H40)/SUM(F$19:F40,H$19:H40)</f>
        <v>5.6160312514264711E-2</v>
      </c>
      <c r="N40" s="374">
        <f>F40/H40</f>
        <v>127.51851851851852</v>
      </c>
      <c r="O40" s="375">
        <f>SUM(F$19:$G40)/SUM(H$19:$I40)</f>
        <v>17.82506509420292</v>
      </c>
      <c r="P40" s="376">
        <f>ABS(J40-K40)</f>
        <v>0.15925154652906143</v>
      </c>
      <c r="Q40" s="377">
        <f>((J$28-J39)+(J$28-J40))*((K$28-K39)-(K$28-K40))/2</f>
        <v>2.2259706255256525E-2</v>
      </c>
    </row>
    <row r="41" spans="1:17">
      <c r="A41" s="365">
        <v>3</v>
      </c>
      <c r="B41" s="366">
        <v>368.74878454173802</v>
      </c>
      <c r="C41" s="367" t="s">
        <v>108</v>
      </c>
      <c r="D41" s="366">
        <v>389.41677037018178</v>
      </c>
      <c r="E41" s="368">
        <f t="shared" si="6"/>
        <v>11019</v>
      </c>
      <c r="F41" s="369">
        <v>10264</v>
      </c>
      <c r="G41" s="370">
        <v>609</v>
      </c>
      <c r="H41" s="371">
        <v>146</v>
      </c>
      <c r="I41" s="372">
        <f>SUM(E$39:E41)/E$49</f>
        <v>0.28104151543433925</v>
      </c>
      <c r="J41" s="372">
        <f>SUM(F$39:F41)/F$49</f>
        <v>0.30631174642142983</v>
      </c>
      <c r="K41" s="372">
        <f>SUM(H$39:H41)/H$49</f>
        <v>9.285714285714286E-2</v>
      </c>
      <c r="L41" s="75">
        <f t="shared" si="7"/>
        <v>1.4024975984630164E-2</v>
      </c>
      <c r="M41" s="373">
        <f>SUM(H$19:H41)/SUM(F$19:F41,H$19:H41)</f>
        <v>5.5132228751169E-2</v>
      </c>
      <c r="N41" s="374">
        <f t="shared" ref="N41:N49" si="8">F41/H41</f>
        <v>70.301369863013704</v>
      </c>
      <c r="O41" s="375">
        <f>SUM(F$19:$G41)/SUM(H$19:$I41)</f>
        <v>18.176371791281916</v>
      </c>
      <c r="P41" s="376">
        <f>ABS(J41-K41)</f>
        <v>0.21345460356428697</v>
      </c>
      <c r="Q41" s="377">
        <f t="shared" ref="Q41:Q48" si="9">((J$28-J40)+(J$28-J41))*((K$28-K40)-(K$28-K41))/2</f>
        <v>3.5290810972867667E-2</v>
      </c>
    </row>
    <row r="42" spans="1:17">
      <c r="A42" s="365">
        <v>4</v>
      </c>
      <c r="B42" s="366">
        <v>353.35762010898611</v>
      </c>
      <c r="C42" s="367" t="s">
        <v>108</v>
      </c>
      <c r="D42" s="366">
        <v>368.74751761167897</v>
      </c>
      <c r="E42" s="368">
        <f t="shared" si="6"/>
        <v>11152</v>
      </c>
      <c r="F42" s="369">
        <v>10253</v>
      </c>
      <c r="G42" s="370">
        <v>742</v>
      </c>
      <c r="H42" s="371">
        <v>157</v>
      </c>
      <c r="I42" s="372">
        <f>SUM(E$39:E42)/E$49</f>
        <v>0.37741539631511634</v>
      </c>
      <c r="J42" s="372">
        <f>SUM(F$39:F42)/F$49</f>
        <v>0.40780850937456692</v>
      </c>
      <c r="K42" s="372">
        <f>SUM(H$39:H42)/H$49</f>
        <v>0.14383116883116884</v>
      </c>
      <c r="L42" s="75">
        <f t="shared" si="7"/>
        <v>1.5081652257444764E-2</v>
      </c>
      <c r="M42" s="373">
        <f>SUM(H$19:H42)/SUM(F$19:F42,H$19:H42)</f>
        <v>5.417828795786362E-2</v>
      </c>
      <c r="N42" s="374">
        <f t="shared" si="8"/>
        <v>65.30573248407643</v>
      </c>
      <c r="O42" s="375">
        <f>SUM(F$19:$G42)/SUM(H$19:$I42)</f>
        <v>18.519809947535531</v>
      </c>
      <c r="P42" s="376">
        <f t="shared" ref="P42:P48" si="10">ABS(J42-K42)</f>
        <v>0.26397734054339805</v>
      </c>
      <c r="Q42" s="377">
        <f t="shared" si="9"/>
        <v>3.277323374026439E-2</v>
      </c>
    </row>
    <row r="43" spans="1:17">
      <c r="A43" s="365">
        <v>5</v>
      </c>
      <c r="B43" s="366">
        <v>339.23866176310031</v>
      </c>
      <c r="C43" s="367" t="s">
        <v>108</v>
      </c>
      <c r="D43" s="366">
        <v>353.35311825699802</v>
      </c>
      <c r="E43" s="368">
        <f t="shared" si="6"/>
        <v>11346</v>
      </c>
      <c r="F43" s="369">
        <v>10177</v>
      </c>
      <c r="G43" s="370">
        <v>936</v>
      </c>
      <c r="H43" s="371">
        <v>233</v>
      </c>
      <c r="I43" s="372">
        <f>SUM(E$39:E43)/E$49</f>
        <v>0.47546579556846069</v>
      </c>
      <c r="J43" s="372">
        <f>SUM(F$39:F43)/F$49</f>
        <v>0.50855293116078326</v>
      </c>
      <c r="K43" s="372">
        <f>SUM(H$39:H43)/H$49</f>
        <v>0.21948051948051947</v>
      </c>
      <c r="L43" s="75">
        <f t="shared" si="7"/>
        <v>2.2382324687800194E-2</v>
      </c>
      <c r="M43" s="373">
        <f>SUM(H$19:H43)/SUM(F$19:F43,H$19:H43)</f>
        <v>5.3438577593431472E-2</v>
      </c>
      <c r="N43" s="374">
        <f t="shared" si="8"/>
        <v>43.678111587982833</v>
      </c>
      <c r="O43" s="375">
        <f>SUM(F$19:$G43)/SUM(H$19:$I43)</f>
        <v>18.803648362710586</v>
      </c>
      <c r="P43" s="376">
        <f t="shared" si="10"/>
        <v>0.28907241168026376</v>
      </c>
      <c r="Q43" s="377">
        <f t="shared" si="9"/>
        <v>4.0988276681049249E-2</v>
      </c>
    </row>
    <row r="44" spans="1:17">
      <c r="A44" s="365">
        <v>6</v>
      </c>
      <c r="B44" s="366">
        <v>325.70760565613671</v>
      </c>
      <c r="C44" s="367" t="s">
        <v>108</v>
      </c>
      <c r="D44" s="366">
        <v>339.23842403391342</v>
      </c>
      <c r="E44" s="368">
        <f t="shared" ref="E44:E49" si="11">SUM(F44:H44)</f>
        <v>11504</v>
      </c>
      <c r="F44" s="370">
        <v>10162</v>
      </c>
      <c r="G44" s="3">
        <v>1094</v>
      </c>
      <c r="H44" s="371">
        <v>248</v>
      </c>
      <c r="I44" s="372">
        <f>SUM(E$39:E44)/E$49</f>
        <v>0.57488160669224653</v>
      </c>
      <c r="J44" s="372">
        <f>SUM(F$39:F44)/F$49</f>
        <v>0.60914886455879147</v>
      </c>
      <c r="K44" s="372">
        <f>SUM(H$39:H44)/H$49</f>
        <v>0.3</v>
      </c>
      <c r="L44" s="75">
        <f t="shared" si="7"/>
        <v>2.382324687800192E-2</v>
      </c>
      <c r="M44" s="373">
        <f>SUM(H$19:H44)/SUM(F$19:F44,H$19:H44)</f>
        <v>5.2765262286596622E-2</v>
      </c>
      <c r="N44" s="374">
        <f t="shared" si="8"/>
        <v>40.975806451612904</v>
      </c>
      <c r="O44" s="375">
        <f>SUM(F$19:$G44)/SUM(H$19:$I44)</f>
        <v>19.075994080281415</v>
      </c>
      <c r="P44" s="376">
        <f t="shared" si="10"/>
        <v>0.30914886455879148</v>
      </c>
      <c r="Q44" s="377">
        <f t="shared" si="9"/>
        <v>3.5521096535965184E-2</v>
      </c>
    </row>
    <row r="45" spans="1:17">
      <c r="A45" s="365">
        <v>7</v>
      </c>
      <c r="B45" s="366">
        <v>311.71977372757249</v>
      </c>
      <c r="C45" s="367" t="s">
        <v>108</v>
      </c>
      <c r="D45" s="366">
        <v>325.70759317249821</v>
      </c>
      <c r="E45" s="368">
        <f t="shared" si="11"/>
        <v>11651</v>
      </c>
      <c r="F45" s="370">
        <v>10104</v>
      </c>
      <c r="G45" s="3">
        <v>1241</v>
      </c>
      <c r="H45" s="371">
        <v>306</v>
      </c>
      <c r="I45" s="372">
        <f>SUM(E$39:E45)/E$49</f>
        <v>0.67556776936637974</v>
      </c>
      <c r="J45" s="372">
        <f>SUM(F$39:F45)/F$49</f>
        <v>0.70917064285572873</v>
      </c>
      <c r="K45" s="372">
        <f>SUM(H$39:H45)/H$49</f>
        <v>0.39935064935064934</v>
      </c>
      <c r="L45" s="75">
        <f t="shared" si="7"/>
        <v>2.9394812680115272E-2</v>
      </c>
      <c r="M45" s="373">
        <f>SUM(H$19:H45)/SUM(F$19:F45,H$19:H45)</f>
        <v>5.2245738190468669E-2</v>
      </c>
      <c r="N45" s="374">
        <f t="shared" si="8"/>
        <v>33.019607843137258</v>
      </c>
      <c r="O45" s="375">
        <f>SUM(F$19:$G45)/SUM(H$19:$I45)</f>
        <v>19.300511683823466</v>
      </c>
      <c r="P45" s="376">
        <f t="shared" si="10"/>
        <v>0.30981999350507938</v>
      </c>
      <c r="Q45" s="377">
        <f t="shared" si="9"/>
        <v>3.3862699794018944E-2</v>
      </c>
    </row>
    <row r="46" spans="1:17">
      <c r="A46" s="365">
        <v>8</v>
      </c>
      <c r="B46" s="366">
        <v>294.35992701072792</v>
      </c>
      <c r="C46" s="367" t="s">
        <v>108</v>
      </c>
      <c r="D46" s="366">
        <v>311.71662000705942</v>
      </c>
      <c r="E46" s="368">
        <f t="shared" si="11"/>
        <v>11943</v>
      </c>
      <c r="F46" s="370">
        <v>10016</v>
      </c>
      <c r="G46" s="3">
        <v>1533</v>
      </c>
      <c r="H46" s="371">
        <v>394</v>
      </c>
      <c r="I46" s="372">
        <f>SUM(E$39:E46)/E$49</f>
        <v>0.77877735144664528</v>
      </c>
      <c r="J46" s="372">
        <f>SUM(F$39:F46)/F$49</f>
        <v>0.80832128927517866</v>
      </c>
      <c r="K46" s="372">
        <f>SUM(H$39:H46)/H$49</f>
        <v>0.52727272727272723</v>
      </c>
      <c r="L46" s="75">
        <f t="shared" si="7"/>
        <v>3.7848222862632085E-2</v>
      </c>
      <c r="M46" s="373">
        <f>SUM(H$19:H46)/SUM(F$19:F46,H$19:H46)</f>
        <v>5.1932642151507113E-2</v>
      </c>
      <c r="N46" s="374">
        <f t="shared" si="8"/>
        <v>25.421319796954315</v>
      </c>
      <c r="O46" s="375">
        <f>SUM(F$19:$G46)/SUM(H$19:$I46)</f>
        <v>19.458523348782254</v>
      </c>
      <c r="P46" s="376">
        <f t="shared" si="10"/>
        <v>0.28104856200245143</v>
      </c>
      <c r="Q46" s="377">
        <f t="shared" si="9"/>
        <v>3.0861717327990656E-2</v>
      </c>
    </row>
    <row r="47" spans="1:17">
      <c r="A47" s="365">
        <v>9</v>
      </c>
      <c r="B47" s="366">
        <v>267.31844012155028</v>
      </c>
      <c r="C47" s="367" t="s">
        <v>108</v>
      </c>
      <c r="D47" s="366">
        <v>294.3589979060859</v>
      </c>
      <c r="E47" s="368">
        <f t="shared" si="11"/>
        <v>12269</v>
      </c>
      <c r="F47" s="370">
        <v>9896</v>
      </c>
      <c r="G47" s="3">
        <v>1859</v>
      </c>
      <c r="H47" s="371">
        <v>514</v>
      </c>
      <c r="I47" s="372">
        <f>SUM(E$39:E47)/E$49</f>
        <v>0.88480417574060632</v>
      </c>
      <c r="J47" s="372">
        <f>SUM(F$39:F47)/F$49</f>
        <v>0.9062840285889644</v>
      </c>
      <c r="K47" s="372">
        <f>SUM(H$39:H47)/H$49</f>
        <v>0.69415584415584419</v>
      </c>
      <c r="L47" s="75">
        <f t="shared" si="7"/>
        <v>4.9375600384245918E-2</v>
      </c>
      <c r="M47" s="373">
        <f>SUM(H$19:H47)/SUM(F$19:F47,H$19:H47)</f>
        <v>5.1878218876442173E-2</v>
      </c>
      <c r="N47" s="374">
        <f t="shared" si="8"/>
        <v>19.252918287937742</v>
      </c>
      <c r="O47" s="375">
        <f>SUM(F$19:$G47)/SUM(H$19:$I47)</f>
        <v>19.526917632570996</v>
      </c>
      <c r="P47" s="376">
        <f t="shared" si="10"/>
        <v>0.2121281844331202</v>
      </c>
      <c r="Q47" s="377">
        <f t="shared" si="9"/>
        <v>2.3813777048349114E-2</v>
      </c>
    </row>
    <row r="48" spans="1:17">
      <c r="A48" s="378">
        <v>10</v>
      </c>
      <c r="B48" s="379">
        <v>142.24156084948561</v>
      </c>
      <c r="C48" s="380" t="s">
        <v>108</v>
      </c>
      <c r="D48" s="379">
        <v>267.30883459711418</v>
      </c>
      <c r="E48" s="381">
        <f t="shared" si="11"/>
        <v>13330</v>
      </c>
      <c r="F48" s="382">
        <v>9467</v>
      </c>
      <c r="G48" s="3">
        <v>2921</v>
      </c>
      <c r="H48" s="383">
        <v>942</v>
      </c>
      <c r="I48" s="400">
        <f>SUM(E$39:E48)/E$49</f>
        <v>1</v>
      </c>
      <c r="J48" s="384">
        <f>SUM(F$39:F48)/F$49</f>
        <v>1</v>
      </c>
      <c r="K48" s="401">
        <f>SUM(H$39:H48)/H$49</f>
        <v>1</v>
      </c>
      <c r="L48" s="385">
        <f t="shared" si="7"/>
        <v>9.04986069747334E-2</v>
      </c>
      <c r="M48" s="386">
        <f>SUM(H$19:H48)/SUM(F$19:F48,H$19:H48)</f>
        <v>5.2682997141232715E-2</v>
      </c>
      <c r="N48" s="374">
        <f t="shared" si="8"/>
        <v>10.049893842887473</v>
      </c>
      <c r="O48" s="375">
        <f>SUM(F$19:$G48)/SUM(H$19:$I48)</f>
        <v>19.298029222002917</v>
      </c>
      <c r="P48" s="387">
        <f t="shared" si="10"/>
        <v>0</v>
      </c>
      <c r="Q48" s="377">
        <f t="shared" si="9"/>
        <v>1.4331241082661612E-2</v>
      </c>
    </row>
    <row r="49" spans="1:17" ht="15.75" thickBot="1">
      <c r="A49" s="388" t="s">
        <v>64</v>
      </c>
      <c r="B49" s="389"/>
      <c r="C49" s="389"/>
      <c r="D49" s="389"/>
      <c r="E49" s="390">
        <f t="shared" si="11"/>
        <v>115716</v>
      </c>
      <c r="F49" s="391">
        <f>SUM(F39:F48)</f>
        <v>101018</v>
      </c>
      <c r="G49" s="391">
        <f>SUM(G39:G48)</f>
        <v>11618</v>
      </c>
      <c r="H49" s="392">
        <f>SUM(H39:H48)</f>
        <v>3080</v>
      </c>
      <c r="I49" s="393"/>
      <c r="J49" s="393"/>
      <c r="K49" s="393"/>
      <c r="L49" s="394">
        <f t="shared" si="7"/>
        <v>2.9587504082691309E-2</v>
      </c>
      <c r="M49" s="395"/>
      <c r="N49" s="396">
        <f t="shared" si="8"/>
        <v>32.798051948051949</v>
      </c>
      <c r="O49" s="397"/>
      <c r="P49" s="398">
        <f>MAX(P39:P48)</f>
        <v>0.30981999350507938</v>
      </c>
      <c r="Q49" s="399">
        <f>1-2*SUM(Q39:Q48)</f>
        <v>0.42424584290365641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F40" sqref="F40"/>
    </sheetView>
  </sheetViews>
  <sheetFormatPr defaultRowHeight="12.75"/>
  <cols>
    <col min="1" max="1" width="1.625" style="2" customWidth="1"/>
    <col min="2" max="2" width="22.375" style="2" customWidth="1"/>
    <col min="3" max="4" width="8.5" style="9" bestFit="1" customWidth="1"/>
    <col min="5" max="5" width="7.5" style="9" bestFit="1" customWidth="1"/>
    <col min="6" max="6" width="8.375" style="9" customWidth="1"/>
    <col min="7" max="10" width="6.75" style="9" bestFit="1" customWidth="1"/>
    <col min="11" max="12" width="6.75" style="2" bestFit="1" customWidth="1"/>
    <col min="13" max="16384" width="9" style="2"/>
  </cols>
  <sheetData>
    <row r="2" spans="1:12" s="11" customFormat="1">
      <c r="A2" s="10"/>
      <c r="B2" s="5" t="s">
        <v>10</v>
      </c>
      <c r="C2" s="427" t="s">
        <v>11</v>
      </c>
      <c r="D2" s="427"/>
      <c r="E2" s="427"/>
      <c r="F2" s="427"/>
      <c r="H2" s="5"/>
      <c r="I2" s="428"/>
      <c r="J2" s="428"/>
    </row>
    <row r="3" spans="1:12" s="11" customFormat="1">
      <c r="A3" s="10"/>
      <c r="B3" s="44" t="s">
        <v>252</v>
      </c>
      <c r="C3" s="429" t="s">
        <v>253</v>
      </c>
      <c r="D3" s="429"/>
      <c r="E3" s="429"/>
      <c r="F3" s="429"/>
      <c r="H3" s="6"/>
      <c r="I3" s="429"/>
      <c r="J3" s="429"/>
    </row>
    <row r="4" spans="1:12" s="11" customFormat="1">
      <c r="A4" s="10"/>
      <c r="B4" s="6" t="s">
        <v>12</v>
      </c>
      <c r="C4" s="429" t="s">
        <v>606</v>
      </c>
      <c r="D4" s="429"/>
      <c r="E4" s="429"/>
      <c r="F4" s="429"/>
      <c r="H4" s="6"/>
      <c r="I4" s="429"/>
      <c r="J4" s="429"/>
    </row>
    <row r="6" spans="1:12" ht="13.5" customHeight="1">
      <c r="B6" s="414"/>
      <c r="C6" s="423" t="s">
        <v>13</v>
      </c>
      <c r="D6" s="424"/>
      <c r="E6" s="424"/>
      <c r="F6" s="424"/>
      <c r="G6" s="424"/>
      <c r="H6" s="424"/>
      <c r="I6" s="430" t="s">
        <v>14</v>
      </c>
      <c r="J6" s="431"/>
      <c r="K6" s="432"/>
      <c r="L6" s="425" t="s">
        <v>73</v>
      </c>
    </row>
    <row r="7" spans="1:12" s="12" customFormat="1" ht="13.5" thickBot="1">
      <c r="B7" s="415"/>
      <c r="C7" s="151" t="s">
        <v>249</v>
      </c>
      <c r="D7" s="55" t="s">
        <v>250</v>
      </c>
      <c r="E7" s="55" t="s">
        <v>251</v>
      </c>
      <c r="F7" s="55" t="s">
        <v>243</v>
      </c>
      <c r="G7" s="55" t="s">
        <v>244</v>
      </c>
      <c r="H7" s="55" t="s">
        <v>245</v>
      </c>
      <c r="I7" s="150" t="s">
        <v>246</v>
      </c>
      <c r="J7" s="150" t="s">
        <v>247</v>
      </c>
      <c r="K7" s="150" t="s">
        <v>248</v>
      </c>
      <c r="L7" s="426"/>
    </row>
    <row r="8" spans="1:12" ht="13.5" thickTop="1">
      <c r="B8" s="13"/>
      <c r="C8" s="14"/>
      <c r="D8" s="14"/>
      <c r="E8" s="14"/>
      <c r="F8" s="40"/>
      <c r="G8" s="14"/>
      <c r="H8" s="14"/>
      <c r="I8" s="40"/>
      <c r="J8" s="14"/>
      <c r="K8" s="14"/>
      <c r="L8" s="13"/>
    </row>
    <row r="9" spans="1:12">
      <c r="B9" s="15" t="s">
        <v>15</v>
      </c>
      <c r="C9" s="16">
        <f>SUM(C11:C13)</f>
        <v>32772</v>
      </c>
      <c r="D9" s="16">
        <f t="shared" ref="D9:K9" si="0">SUM(D11:D13)</f>
        <v>34591</v>
      </c>
      <c r="E9" s="16">
        <f t="shared" si="0"/>
        <v>36183</v>
      </c>
      <c r="F9" s="16">
        <f t="shared" si="0"/>
        <v>31835</v>
      </c>
      <c r="G9" s="16">
        <f t="shared" si="0"/>
        <v>27763</v>
      </c>
      <c r="H9" s="16">
        <f t="shared" si="0"/>
        <v>37181</v>
      </c>
      <c r="I9" s="16">
        <f t="shared" si="0"/>
        <v>29683</v>
      </c>
      <c r="J9" s="16">
        <f t="shared" si="0"/>
        <v>38087</v>
      </c>
      <c r="K9" s="16">
        <f t="shared" si="0"/>
        <v>37681</v>
      </c>
      <c r="L9" s="13">
        <f>SUM(C9:K9)</f>
        <v>305776</v>
      </c>
    </row>
    <row r="10" spans="1:12">
      <c r="B10" s="15"/>
      <c r="C10" s="7"/>
      <c r="D10" s="7"/>
      <c r="E10" s="41"/>
      <c r="F10" s="7"/>
      <c r="G10" s="7"/>
      <c r="H10" s="41"/>
      <c r="I10" s="7"/>
      <c r="J10" s="41"/>
      <c r="K10" s="7"/>
      <c r="L10" s="13"/>
    </row>
    <row r="11" spans="1:12">
      <c r="B11" s="17" t="s">
        <v>16</v>
      </c>
      <c r="C11" s="7">
        <v>2380</v>
      </c>
      <c r="D11" s="7">
        <v>2419</v>
      </c>
      <c r="E11" s="7">
        <v>2456</v>
      </c>
      <c r="F11" s="7">
        <v>1687</v>
      </c>
      <c r="G11" s="7">
        <v>1217</v>
      </c>
      <c r="H11" s="7">
        <v>1459</v>
      </c>
      <c r="I11" s="7">
        <v>1250</v>
      </c>
      <c r="J11" s="41">
        <v>1090</v>
      </c>
      <c r="K11" s="7">
        <v>1306</v>
      </c>
      <c r="L11" s="13">
        <f>SUM(C11:K11)</f>
        <v>15264</v>
      </c>
    </row>
    <row r="12" spans="1:12">
      <c r="B12" s="17" t="s">
        <v>17</v>
      </c>
      <c r="C12" s="7">
        <v>29960</v>
      </c>
      <c r="D12" s="41">
        <v>31702</v>
      </c>
      <c r="E12" s="41">
        <v>33217</v>
      </c>
      <c r="F12" s="7">
        <v>29752</v>
      </c>
      <c r="G12" s="7">
        <v>26173</v>
      </c>
      <c r="H12" s="41">
        <v>35287</v>
      </c>
      <c r="I12" s="7">
        <v>28176</v>
      </c>
      <c r="J12" s="7">
        <v>36775</v>
      </c>
      <c r="K12" s="7">
        <v>36067</v>
      </c>
      <c r="L12" s="13">
        <f>SUM(C12:K12)</f>
        <v>287109</v>
      </c>
    </row>
    <row r="13" spans="1:12">
      <c r="B13" s="18" t="s">
        <v>18</v>
      </c>
      <c r="C13" s="19">
        <v>432</v>
      </c>
      <c r="D13" s="19">
        <v>470</v>
      </c>
      <c r="E13" s="19">
        <v>510</v>
      </c>
      <c r="F13" s="19">
        <v>396</v>
      </c>
      <c r="G13" s="19">
        <v>373</v>
      </c>
      <c r="H13" s="19">
        <v>435</v>
      </c>
      <c r="I13" s="19">
        <v>257</v>
      </c>
      <c r="J13" s="19">
        <v>222</v>
      </c>
      <c r="K13" s="19">
        <v>308</v>
      </c>
      <c r="L13" s="13">
        <f>SUM(C13:K13)</f>
        <v>3403</v>
      </c>
    </row>
    <row r="14" spans="1:12">
      <c r="B14" s="20" t="s">
        <v>3</v>
      </c>
      <c r="C14" s="21">
        <f>C11/C9</f>
        <v>7.2622970828756253E-2</v>
      </c>
      <c r="D14" s="21">
        <f t="shared" ref="D14:H14" si="1">D11/D9</f>
        <v>6.993148506837038E-2</v>
      </c>
      <c r="E14" s="21">
        <f t="shared" si="1"/>
        <v>6.7877179891109085E-2</v>
      </c>
      <c r="F14" s="21">
        <f t="shared" si="1"/>
        <v>5.2991989948170254E-2</v>
      </c>
      <c r="G14" s="21">
        <f t="shared" si="1"/>
        <v>4.383532039044772E-2</v>
      </c>
      <c r="H14" s="21">
        <f t="shared" si="1"/>
        <v>3.9240472284231193E-2</v>
      </c>
      <c r="I14" s="21">
        <f>I11/I9</f>
        <v>4.2111646396927535E-2</v>
      </c>
      <c r="J14" s="21">
        <f>J11/J9</f>
        <v>2.8618688791451151E-2</v>
      </c>
      <c r="K14" s="21">
        <f>K11/K9</f>
        <v>3.4659377405058249E-2</v>
      </c>
      <c r="L14" s="64">
        <f>L11/L9</f>
        <v>4.9918894877295797E-2</v>
      </c>
    </row>
    <row r="15" spans="1:12">
      <c r="B15" s="42"/>
      <c r="C15" s="43"/>
      <c r="D15" s="43"/>
      <c r="E15" s="43"/>
      <c r="F15" s="43"/>
      <c r="G15" s="43"/>
      <c r="H15" s="43"/>
      <c r="I15" s="43"/>
      <c r="J15" s="43"/>
      <c r="K15" s="43"/>
    </row>
    <row r="17" spans="1:7">
      <c r="B17" s="8" t="s">
        <v>20</v>
      </c>
      <c r="C17" s="11"/>
      <c r="D17" s="11"/>
      <c r="E17" s="11"/>
      <c r="F17" s="11"/>
      <c r="G17" s="11"/>
    </row>
    <row r="18" spans="1:7" ht="13.5" thickBot="1">
      <c r="B18" s="8"/>
      <c r="C18" s="11"/>
      <c r="D18" s="11"/>
      <c r="E18" s="11"/>
      <c r="F18" s="11"/>
      <c r="G18" s="11"/>
    </row>
    <row r="19" spans="1:7" ht="12.75" customHeight="1">
      <c r="B19" s="416"/>
      <c r="C19" s="418" t="s">
        <v>19</v>
      </c>
      <c r="D19" s="419"/>
      <c r="E19" s="420"/>
      <c r="F19" s="421" t="s">
        <v>14</v>
      </c>
      <c r="G19" s="22"/>
    </row>
    <row r="20" spans="1:7" ht="13.5" thickBot="1">
      <c r="B20" s="417"/>
      <c r="C20" s="45" t="s">
        <v>21</v>
      </c>
      <c r="D20" s="45" t="s">
        <v>22</v>
      </c>
      <c r="E20" s="23" t="s">
        <v>7</v>
      </c>
      <c r="F20" s="422"/>
      <c r="G20" s="24"/>
    </row>
    <row r="21" spans="1:7" ht="13.5" thickTop="1">
      <c r="B21" s="25" t="s">
        <v>4</v>
      </c>
      <c r="C21" s="26">
        <f>SUM(C12:H12)*0.7</f>
        <v>130263.7</v>
      </c>
      <c r="D21" s="27">
        <f>SUM(C11:H12)*0.3</f>
        <v>59312.7</v>
      </c>
      <c r="E21" s="26">
        <f>SUM(C21:D21)</f>
        <v>189576.4</v>
      </c>
      <c r="F21" s="28">
        <f>SUM(I12:K12)</f>
        <v>101018</v>
      </c>
      <c r="G21" s="11"/>
    </row>
    <row r="22" spans="1:7">
      <c r="B22" s="25" t="s">
        <v>5</v>
      </c>
      <c r="C22" s="26">
        <f>SUM(C11:H11)*0.7</f>
        <v>8132.5999999999995</v>
      </c>
      <c r="D22" s="27">
        <f>SUM(C11:I11)*0.3</f>
        <v>3860.3999999999996</v>
      </c>
      <c r="E22" s="26">
        <f>SUM(C22:D22)</f>
        <v>11993</v>
      </c>
      <c r="F22" s="29">
        <f>SUM(I11:K11)</f>
        <v>3646</v>
      </c>
      <c r="G22" s="11"/>
    </row>
    <row r="23" spans="1:7">
      <c r="B23" s="30" t="s">
        <v>6</v>
      </c>
      <c r="C23" s="26">
        <f>SUM(C13:H13)*0.7</f>
        <v>1831.1999999999998</v>
      </c>
      <c r="D23" s="31">
        <f>SUM(C13:H13)*0.3</f>
        <v>784.8</v>
      </c>
      <c r="E23" s="31">
        <f>SUM(C23:D23)</f>
        <v>2616</v>
      </c>
      <c r="F23" s="32">
        <f>SUM(I13:K13)</f>
        <v>787</v>
      </c>
      <c r="G23" s="11"/>
    </row>
    <row r="24" spans="1:7" ht="13.5" thickBot="1">
      <c r="B24" s="33" t="s">
        <v>8</v>
      </c>
      <c r="C24" s="185">
        <f>SUM(C21:C23)</f>
        <v>140227.5</v>
      </c>
      <c r="D24" s="34">
        <f>SUM(D21:D23)</f>
        <v>63957.9</v>
      </c>
      <c r="E24" s="35">
        <f>SUM(E21:E23)</f>
        <v>204185.4</v>
      </c>
      <c r="F24" s="36">
        <f>SUM(F21:F23)</f>
        <v>105451</v>
      </c>
      <c r="G24" s="11"/>
    </row>
    <row r="25" spans="1:7">
      <c r="B25" s="37"/>
      <c r="C25" s="38"/>
      <c r="D25" s="38"/>
      <c r="E25" s="38"/>
      <c r="F25" s="38"/>
      <c r="G25" s="11"/>
    </row>
    <row r="26" spans="1:7">
      <c r="B26" s="11" t="s">
        <v>9</v>
      </c>
      <c r="C26" s="11"/>
      <c r="D26" s="11"/>
      <c r="E26" s="11"/>
      <c r="F26" s="11"/>
      <c r="G26" s="11"/>
    </row>
    <row r="27" spans="1:7">
      <c r="B27" s="39" t="s">
        <v>587</v>
      </c>
      <c r="C27" s="11"/>
      <c r="D27" s="11"/>
      <c r="E27" s="11"/>
      <c r="F27" s="11"/>
      <c r="G27" s="11"/>
    </row>
    <row r="28" spans="1:7">
      <c r="B28" s="39" t="s">
        <v>588</v>
      </c>
      <c r="C28" s="11"/>
      <c r="D28" s="11"/>
      <c r="E28" s="11"/>
      <c r="F28" s="11"/>
      <c r="G28" s="11"/>
    </row>
    <row r="29" spans="1:7" s="9" customFormat="1">
      <c r="A29" s="2"/>
      <c r="B29" s="39" t="s">
        <v>589</v>
      </c>
      <c r="C29" s="11"/>
      <c r="D29" s="11"/>
      <c r="E29" s="11"/>
      <c r="F29" s="11"/>
      <c r="G29" s="11"/>
    </row>
    <row r="32" spans="1:7">
      <c r="B32" s="2" t="s">
        <v>325</v>
      </c>
    </row>
  </sheetData>
  <mergeCells count="16">
    <mergeCell ref="L6:L7"/>
    <mergeCell ref="C2:D2"/>
    <mergeCell ref="E2:F2"/>
    <mergeCell ref="I2:J2"/>
    <mergeCell ref="C3:D3"/>
    <mergeCell ref="E3:F3"/>
    <mergeCell ref="I3:J3"/>
    <mergeCell ref="C4:D4"/>
    <mergeCell ref="E4:F4"/>
    <mergeCell ref="I4:J4"/>
    <mergeCell ref="I6:K6"/>
    <mergeCell ref="B6:B7"/>
    <mergeCell ref="B19:B20"/>
    <mergeCell ref="C19:E19"/>
    <mergeCell ref="F19:F20"/>
    <mergeCell ref="C6:H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zoomScale="90" zoomScaleNormal="90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D84" sqref="D84"/>
    </sheetView>
  </sheetViews>
  <sheetFormatPr defaultRowHeight="15"/>
  <cols>
    <col min="1" max="1" width="1.75" style="1" customWidth="1"/>
    <col min="2" max="2" width="5.5" style="1" bestFit="1" customWidth="1"/>
    <col min="3" max="3" width="11.125" style="1" bestFit="1" customWidth="1"/>
    <col min="4" max="4" width="25.5" style="4" customWidth="1"/>
    <col min="5" max="5" width="7.5" style="60" customWidth="1"/>
    <col min="6" max="6" width="33.25" style="1" customWidth="1"/>
    <col min="7" max="7" width="9.875" style="60" customWidth="1"/>
    <col min="8" max="8" width="19" style="1" customWidth="1"/>
    <col min="9" max="9" width="13.875" style="1" bestFit="1" customWidth="1"/>
    <col min="10" max="10" width="18.375" style="1" bestFit="1" customWidth="1"/>
    <col min="11" max="11" width="13.875" style="1" bestFit="1" customWidth="1"/>
    <col min="12" max="16384" width="9" style="1"/>
  </cols>
  <sheetData>
    <row r="1" spans="1:10" ht="8.25" customHeight="1">
      <c r="E1" s="125"/>
    </row>
    <row r="2" spans="1:10">
      <c r="A2" s="59"/>
      <c r="B2" s="73" t="s">
        <v>65</v>
      </c>
      <c r="C2" s="73"/>
      <c r="D2" s="73" t="s">
        <v>66</v>
      </c>
      <c r="E2" s="73" t="s">
        <v>67</v>
      </c>
      <c r="F2" s="73" t="s">
        <v>68</v>
      </c>
      <c r="G2" s="73" t="s">
        <v>69</v>
      </c>
      <c r="H2" s="73" t="s">
        <v>70</v>
      </c>
    </row>
    <row r="3" spans="1:10" ht="16.5" customHeight="1">
      <c r="A3" s="59"/>
      <c r="B3" s="121">
        <v>1</v>
      </c>
      <c r="C3" s="145" t="s">
        <v>208</v>
      </c>
      <c r="D3" s="175" t="s">
        <v>254</v>
      </c>
      <c r="E3" s="63" t="s">
        <v>23</v>
      </c>
      <c r="F3" s="135" t="s">
        <v>175</v>
      </c>
      <c r="G3" s="129" t="s">
        <v>206</v>
      </c>
      <c r="H3" s="61"/>
    </row>
    <row r="4" spans="1:10">
      <c r="A4" s="59"/>
      <c r="B4" s="126">
        <v>2</v>
      </c>
      <c r="C4" s="146"/>
      <c r="D4" s="175" t="s">
        <v>120</v>
      </c>
      <c r="E4" s="139" t="s">
        <v>23</v>
      </c>
      <c r="F4" s="136" t="s">
        <v>175</v>
      </c>
      <c r="G4" s="130" t="s">
        <v>206</v>
      </c>
      <c r="H4" s="96"/>
    </row>
    <row r="5" spans="1:10">
      <c r="A5" s="59"/>
      <c r="B5" s="182">
        <v>3</v>
      </c>
      <c r="C5" s="179"/>
      <c r="D5" s="127" t="s">
        <v>353</v>
      </c>
      <c r="E5" s="139" t="s">
        <v>23</v>
      </c>
      <c r="F5" s="133" t="s">
        <v>359</v>
      </c>
      <c r="G5" s="129" t="s">
        <v>401</v>
      </c>
      <c r="H5" s="61" t="s">
        <v>417</v>
      </c>
    </row>
    <row r="6" spans="1:10">
      <c r="A6" s="59"/>
      <c r="B6" s="126">
        <v>4</v>
      </c>
      <c r="C6" s="179"/>
      <c r="D6" s="127" t="s">
        <v>121</v>
      </c>
      <c r="E6" s="139" t="s">
        <v>23</v>
      </c>
      <c r="F6" s="133" t="s">
        <v>400</v>
      </c>
      <c r="G6" s="129" t="s">
        <v>72</v>
      </c>
      <c r="H6" s="61" t="s">
        <v>417</v>
      </c>
    </row>
    <row r="7" spans="1:10">
      <c r="A7" s="59"/>
      <c r="B7" s="182">
        <v>5</v>
      </c>
      <c r="C7" s="179"/>
      <c r="D7" s="127" t="s">
        <v>405</v>
      </c>
      <c r="E7" s="139" t="s">
        <v>23</v>
      </c>
      <c r="F7" s="133" t="s">
        <v>402</v>
      </c>
      <c r="G7" s="129" t="s">
        <v>366</v>
      </c>
      <c r="H7" s="62" t="s">
        <v>207</v>
      </c>
    </row>
    <row r="8" spans="1:10">
      <c r="A8" s="59"/>
      <c r="B8" s="126">
        <v>6</v>
      </c>
      <c r="C8" s="179"/>
      <c r="D8" s="127" t="s">
        <v>322</v>
      </c>
      <c r="E8" s="139" t="s">
        <v>23</v>
      </c>
      <c r="F8" s="133" t="s">
        <v>176</v>
      </c>
      <c r="G8" s="129" t="s">
        <v>72</v>
      </c>
      <c r="H8" s="61" t="s">
        <v>417</v>
      </c>
    </row>
    <row r="9" spans="1:10">
      <c r="A9" s="59"/>
      <c r="B9" s="190">
        <v>7</v>
      </c>
      <c r="C9" s="179"/>
      <c r="D9" s="195" t="s">
        <v>122</v>
      </c>
      <c r="E9" s="196" t="s">
        <v>368</v>
      </c>
      <c r="F9" s="197" t="s">
        <v>346</v>
      </c>
      <c r="G9" s="189" t="s">
        <v>72</v>
      </c>
      <c r="H9" s="61"/>
      <c r="I9" s="1" t="s">
        <v>386</v>
      </c>
    </row>
    <row r="10" spans="1:10" customFormat="1">
      <c r="A10" s="49"/>
      <c r="B10" s="126">
        <v>8</v>
      </c>
      <c r="C10" s="179"/>
      <c r="D10" s="127" t="s">
        <v>123</v>
      </c>
      <c r="E10" s="139" t="s">
        <v>23</v>
      </c>
      <c r="F10" s="133" t="s">
        <v>403</v>
      </c>
      <c r="G10" s="129" t="s">
        <v>366</v>
      </c>
      <c r="H10" s="62" t="s">
        <v>367</v>
      </c>
    </row>
    <row r="11" spans="1:10" customFormat="1">
      <c r="A11" s="49"/>
      <c r="B11" s="182">
        <v>9</v>
      </c>
      <c r="C11" s="179"/>
      <c r="D11" s="127" t="s">
        <v>124</v>
      </c>
      <c r="E11" s="138" t="s">
        <v>71</v>
      </c>
      <c r="F11" s="133" t="s">
        <v>178</v>
      </c>
      <c r="G11" s="129" t="s">
        <v>72</v>
      </c>
      <c r="H11" s="61"/>
      <c r="I11" t="s">
        <v>387</v>
      </c>
    </row>
    <row r="12" spans="1:10" customFormat="1">
      <c r="A12" s="49"/>
      <c r="B12" s="126">
        <v>10</v>
      </c>
      <c r="C12" s="179"/>
      <c r="D12" s="127" t="s">
        <v>125</v>
      </c>
      <c r="E12" s="138" t="s">
        <v>71</v>
      </c>
      <c r="F12" s="133" t="s">
        <v>186</v>
      </c>
      <c r="G12" s="129" t="s">
        <v>330</v>
      </c>
      <c r="H12" s="61" t="s">
        <v>185</v>
      </c>
    </row>
    <row r="13" spans="1:10">
      <c r="A13" s="59"/>
      <c r="B13" s="182">
        <v>11</v>
      </c>
      <c r="C13" s="179"/>
      <c r="D13" s="175" t="s">
        <v>126</v>
      </c>
      <c r="E13" s="138" t="s">
        <v>71</v>
      </c>
      <c r="F13" s="131"/>
      <c r="G13" s="129" t="s">
        <v>330</v>
      </c>
      <c r="H13" s="62" t="s">
        <v>354</v>
      </c>
    </row>
    <row r="14" spans="1:10" customFormat="1">
      <c r="A14" s="49"/>
      <c r="B14" s="126">
        <v>12</v>
      </c>
      <c r="C14" s="179"/>
      <c r="D14" s="127" t="s">
        <v>127</v>
      </c>
      <c r="E14" s="138" t="s">
        <v>71</v>
      </c>
      <c r="F14" s="132" t="s">
        <v>213</v>
      </c>
      <c r="G14" s="129" t="s">
        <v>72</v>
      </c>
      <c r="H14" s="61" t="s">
        <v>418</v>
      </c>
      <c r="I14" t="s">
        <v>388</v>
      </c>
    </row>
    <row r="15" spans="1:10">
      <c r="A15" s="59"/>
      <c r="B15" s="182">
        <v>13</v>
      </c>
      <c r="C15" s="179"/>
      <c r="D15" s="199" t="s">
        <v>128</v>
      </c>
      <c r="E15" s="200" t="s">
        <v>71</v>
      </c>
      <c r="F15" s="201" t="s">
        <v>177</v>
      </c>
      <c r="G15" s="129" t="s">
        <v>72</v>
      </c>
      <c r="H15" s="61"/>
      <c r="I15" s="1" t="s">
        <v>389</v>
      </c>
    </row>
    <row r="16" spans="1:10">
      <c r="A16" s="59"/>
      <c r="B16" s="126">
        <v>14</v>
      </c>
      <c r="C16" s="256"/>
      <c r="D16" s="127" t="s">
        <v>129</v>
      </c>
      <c r="E16" s="138" t="s">
        <v>23</v>
      </c>
      <c r="F16" s="133" t="s">
        <v>352</v>
      </c>
      <c r="G16" s="129" t="s">
        <v>72</v>
      </c>
      <c r="H16" s="61" t="s">
        <v>419</v>
      </c>
      <c r="I16" s="1" t="s">
        <v>390</v>
      </c>
      <c r="J16" s="1" t="s">
        <v>205</v>
      </c>
    </row>
    <row r="17" spans="1:10">
      <c r="A17" s="59"/>
      <c r="B17" s="182">
        <v>15</v>
      </c>
      <c r="C17" s="179"/>
      <c r="D17" s="195" t="s">
        <v>130</v>
      </c>
      <c r="E17" s="198" t="s">
        <v>369</v>
      </c>
      <c r="F17" s="201" t="s">
        <v>372</v>
      </c>
      <c r="G17" s="129" t="s">
        <v>72</v>
      </c>
      <c r="H17" s="61"/>
      <c r="I17" s="1" t="s">
        <v>391</v>
      </c>
    </row>
    <row r="18" spans="1:10" hidden="1">
      <c r="A18" s="59"/>
      <c r="B18" s="126">
        <v>16</v>
      </c>
      <c r="C18" s="179"/>
      <c r="D18" s="175" t="s">
        <v>131</v>
      </c>
      <c r="E18" s="138" t="s">
        <v>71</v>
      </c>
      <c r="F18" s="133" t="s">
        <v>187</v>
      </c>
      <c r="G18" s="129" t="s">
        <v>330</v>
      </c>
      <c r="H18" s="62"/>
    </row>
    <row r="19" spans="1:10" customFormat="1" ht="15.75" customHeight="1">
      <c r="A19" s="49"/>
      <c r="B19" s="182">
        <v>17</v>
      </c>
      <c r="C19" s="186"/>
      <c r="D19" s="144" t="s">
        <v>132</v>
      </c>
      <c r="E19" s="209" t="s">
        <v>371</v>
      </c>
      <c r="F19" s="210" t="s">
        <v>191</v>
      </c>
      <c r="G19" s="187" t="s">
        <v>72</v>
      </c>
      <c r="H19" s="188"/>
      <c r="I19" s="1" t="s">
        <v>387</v>
      </c>
    </row>
    <row r="20" spans="1:10" hidden="1">
      <c r="A20" s="59"/>
      <c r="B20" s="126">
        <v>18</v>
      </c>
      <c r="C20" s="146"/>
      <c r="D20" s="175" t="s">
        <v>133</v>
      </c>
      <c r="E20" s="138" t="s">
        <v>23</v>
      </c>
      <c r="F20" s="131"/>
      <c r="G20" s="129" t="s">
        <v>206</v>
      </c>
      <c r="H20" s="61" t="s">
        <v>328</v>
      </c>
    </row>
    <row r="21" spans="1:10" hidden="1">
      <c r="A21" s="59"/>
      <c r="B21" s="156">
        <v>19</v>
      </c>
      <c r="C21" s="146"/>
      <c r="D21" s="175" t="s">
        <v>134</v>
      </c>
      <c r="E21" s="143" t="s">
        <v>181</v>
      </c>
      <c r="F21" s="133" t="s">
        <v>180</v>
      </c>
      <c r="G21" s="129" t="s">
        <v>179</v>
      </c>
      <c r="H21" s="62" t="s">
        <v>222</v>
      </c>
    </row>
    <row r="22" spans="1:10" hidden="1">
      <c r="A22" s="59"/>
      <c r="B22" s="126">
        <v>20</v>
      </c>
      <c r="C22" s="146"/>
      <c r="D22" s="175" t="s">
        <v>135</v>
      </c>
      <c r="E22" s="143" t="s">
        <v>181</v>
      </c>
      <c r="F22" s="133" t="s">
        <v>192</v>
      </c>
      <c r="G22" s="129" t="s">
        <v>179</v>
      </c>
      <c r="H22" s="62" t="s">
        <v>222</v>
      </c>
    </row>
    <row r="23" spans="1:10">
      <c r="A23" s="59"/>
      <c r="B23" s="182">
        <v>21</v>
      </c>
      <c r="C23" s="257"/>
      <c r="D23" s="127" t="s">
        <v>503</v>
      </c>
      <c r="E23" s="143" t="s">
        <v>182</v>
      </c>
      <c r="F23" s="133" t="s">
        <v>214</v>
      </c>
      <c r="G23" s="129" t="s">
        <v>72</v>
      </c>
      <c r="H23" s="61" t="s">
        <v>416</v>
      </c>
      <c r="I23" s="1" t="s">
        <v>386</v>
      </c>
    </row>
    <row r="24" spans="1:10" hidden="1">
      <c r="A24" s="59"/>
      <c r="B24" s="126">
        <v>22</v>
      </c>
      <c r="C24" s="179"/>
      <c r="D24" s="127" t="s">
        <v>136</v>
      </c>
      <c r="E24" s="138" t="s">
        <v>23</v>
      </c>
      <c r="F24" s="133"/>
      <c r="G24" s="129" t="s">
        <v>330</v>
      </c>
      <c r="H24" s="61" t="s">
        <v>355</v>
      </c>
    </row>
    <row r="25" spans="1:10" hidden="1">
      <c r="A25" s="59"/>
      <c r="B25" s="121">
        <v>23</v>
      </c>
      <c r="C25" s="146"/>
      <c r="D25" s="175" t="s">
        <v>137</v>
      </c>
      <c r="E25" s="138" t="s">
        <v>23</v>
      </c>
      <c r="F25" s="133" t="s">
        <v>188</v>
      </c>
      <c r="G25" s="129" t="s">
        <v>179</v>
      </c>
      <c r="H25" s="62" t="s">
        <v>222</v>
      </c>
    </row>
    <row r="26" spans="1:10" hidden="1">
      <c r="A26" s="59"/>
      <c r="B26" s="126">
        <v>24</v>
      </c>
      <c r="C26" s="146"/>
      <c r="D26" s="175" t="s">
        <v>138</v>
      </c>
      <c r="E26" s="138" t="s">
        <v>23</v>
      </c>
      <c r="F26" s="133" t="s">
        <v>189</v>
      </c>
      <c r="G26" s="129" t="s">
        <v>206</v>
      </c>
      <c r="H26" s="61"/>
    </row>
    <row r="27" spans="1:10">
      <c r="A27" s="59"/>
      <c r="B27" s="181">
        <v>25</v>
      </c>
      <c r="C27" s="179"/>
      <c r="D27" s="195" t="s">
        <v>413</v>
      </c>
      <c r="E27" s="198" t="s">
        <v>368</v>
      </c>
      <c r="F27" s="197" t="s">
        <v>347</v>
      </c>
      <c r="G27" s="129" t="s">
        <v>72</v>
      </c>
      <c r="H27" s="61"/>
      <c r="I27" s="1" t="s">
        <v>392</v>
      </c>
      <c r="J27" s="1" t="s">
        <v>396</v>
      </c>
    </row>
    <row r="28" spans="1:10">
      <c r="A28" s="59"/>
      <c r="B28" s="126">
        <v>26</v>
      </c>
      <c r="C28" s="256"/>
      <c r="D28" s="127" t="s">
        <v>504</v>
      </c>
      <c r="E28" s="138" t="s">
        <v>23</v>
      </c>
      <c r="F28" s="131" t="s">
        <v>351</v>
      </c>
      <c r="G28" s="129" t="s">
        <v>72</v>
      </c>
      <c r="H28" s="61" t="s">
        <v>417</v>
      </c>
      <c r="I28" s="1" t="s">
        <v>395</v>
      </c>
      <c r="J28" s="1" t="s">
        <v>395</v>
      </c>
    </row>
    <row r="29" spans="1:10" hidden="1">
      <c r="A29" s="59"/>
      <c r="B29" s="181">
        <v>27</v>
      </c>
      <c r="C29" s="179"/>
      <c r="D29" s="175" t="s">
        <v>139</v>
      </c>
      <c r="E29" s="138" t="s">
        <v>23</v>
      </c>
      <c r="F29" s="133" t="s">
        <v>190</v>
      </c>
      <c r="G29" s="129" t="s">
        <v>330</v>
      </c>
      <c r="H29" s="62" t="s">
        <v>356</v>
      </c>
    </row>
    <row r="30" spans="1:10">
      <c r="A30" s="59"/>
      <c r="B30" s="126">
        <v>28</v>
      </c>
      <c r="C30" s="179"/>
      <c r="D30" s="195" t="s">
        <v>140</v>
      </c>
      <c r="E30" s="198" t="s">
        <v>368</v>
      </c>
      <c r="F30" s="202" t="s">
        <v>370</v>
      </c>
      <c r="G30" s="129" t="s">
        <v>72</v>
      </c>
      <c r="H30" s="61"/>
      <c r="I30" s="1" t="s">
        <v>393</v>
      </c>
    </row>
    <row r="31" spans="1:10" hidden="1">
      <c r="A31" s="59"/>
      <c r="B31" s="121">
        <v>29</v>
      </c>
      <c r="C31" s="146"/>
      <c r="D31" s="175" t="s">
        <v>141</v>
      </c>
      <c r="E31" s="138" t="s">
        <v>23</v>
      </c>
      <c r="F31" s="133" t="s">
        <v>321</v>
      </c>
      <c r="G31" s="129" t="s">
        <v>330</v>
      </c>
      <c r="H31" s="61" t="s">
        <v>345</v>
      </c>
    </row>
    <row r="32" spans="1:10" hidden="1">
      <c r="A32" s="59"/>
      <c r="B32" s="126">
        <v>30</v>
      </c>
      <c r="C32" s="146"/>
      <c r="D32" s="175" t="s">
        <v>142</v>
      </c>
      <c r="E32" s="138" t="s">
        <v>23</v>
      </c>
      <c r="F32" s="133" t="s">
        <v>483</v>
      </c>
      <c r="G32" s="129" t="s">
        <v>330</v>
      </c>
      <c r="H32" s="177" t="s">
        <v>344</v>
      </c>
    </row>
    <row r="33" spans="1:8">
      <c r="A33" s="59"/>
      <c r="B33" s="181">
        <v>31</v>
      </c>
      <c r="C33" s="179"/>
      <c r="D33" s="127" t="s">
        <v>420</v>
      </c>
      <c r="E33" s="138" t="s">
        <v>71</v>
      </c>
      <c r="F33" s="133" t="s">
        <v>373</v>
      </c>
      <c r="G33" s="129" t="s">
        <v>72</v>
      </c>
      <c r="H33" s="61"/>
    </row>
    <row r="34" spans="1:8">
      <c r="A34" s="59"/>
      <c r="B34" s="126">
        <v>32</v>
      </c>
      <c r="C34" s="256"/>
      <c r="D34" s="127" t="s">
        <v>501</v>
      </c>
      <c r="E34" s="138" t="s">
        <v>71</v>
      </c>
      <c r="F34" s="133" t="s">
        <v>350</v>
      </c>
      <c r="G34" s="129" t="s">
        <v>72</v>
      </c>
      <c r="H34" s="61" t="s">
        <v>502</v>
      </c>
    </row>
    <row r="35" spans="1:8" customFormat="1">
      <c r="A35" s="49"/>
      <c r="B35" s="181">
        <v>33</v>
      </c>
      <c r="C35" s="179"/>
      <c r="D35" s="127" t="s">
        <v>404</v>
      </c>
      <c r="E35" s="138" t="s">
        <v>71</v>
      </c>
      <c r="F35" s="133" t="s">
        <v>348</v>
      </c>
      <c r="G35" s="129" t="s">
        <v>72</v>
      </c>
      <c r="H35" s="61" t="s">
        <v>417</v>
      </c>
    </row>
    <row r="36" spans="1:8" customFormat="1">
      <c r="A36" s="49"/>
      <c r="B36" s="126">
        <v>34</v>
      </c>
      <c r="C36" s="179"/>
      <c r="D36" s="127" t="s">
        <v>143</v>
      </c>
      <c r="E36" s="139" t="s">
        <v>23</v>
      </c>
      <c r="F36" s="136" t="s">
        <v>349</v>
      </c>
      <c r="G36" s="129" t="s">
        <v>72</v>
      </c>
      <c r="H36" s="61" t="s">
        <v>417</v>
      </c>
    </row>
    <row r="37" spans="1:8" customFormat="1">
      <c r="A37" s="49"/>
      <c r="B37" s="181">
        <v>35</v>
      </c>
      <c r="C37" s="179"/>
      <c r="D37" s="127" t="s">
        <v>144</v>
      </c>
      <c r="E37" s="138" t="s">
        <v>23</v>
      </c>
      <c r="F37" s="133" t="s">
        <v>382</v>
      </c>
      <c r="G37" s="129" t="s">
        <v>72</v>
      </c>
      <c r="H37" s="61" t="s">
        <v>417</v>
      </c>
    </row>
    <row r="38" spans="1:8" customFormat="1">
      <c r="A38" s="49"/>
      <c r="B38" s="126">
        <v>36</v>
      </c>
      <c r="C38" s="179"/>
      <c r="D38" s="127" t="s">
        <v>145</v>
      </c>
      <c r="E38" s="138" t="s">
        <v>23</v>
      </c>
      <c r="F38" s="131"/>
      <c r="G38" s="129" t="s">
        <v>72</v>
      </c>
      <c r="H38" s="61"/>
    </row>
    <row r="39" spans="1:8">
      <c r="A39" s="59"/>
      <c r="B39" s="181">
        <v>37</v>
      </c>
      <c r="C39" s="179"/>
      <c r="D39" s="175" t="s">
        <v>146</v>
      </c>
      <c r="E39" s="140" t="s">
        <v>23</v>
      </c>
      <c r="F39" s="184" t="s">
        <v>361</v>
      </c>
      <c r="G39" s="129" t="s">
        <v>115</v>
      </c>
      <c r="H39" s="62" t="s">
        <v>362</v>
      </c>
    </row>
    <row r="40" spans="1:8" customFormat="1" hidden="1">
      <c r="A40" s="49"/>
      <c r="B40" s="126">
        <v>38</v>
      </c>
      <c r="C40" s="179"/>
      <c r="D40" s="175" t="s">
        <v>147</v>
      </c>
      <c r="E40" s="138" t="s">
        <v>23</v>
      </c>
      <c r="F40" s="131"/>
      <c r="G40" s="129" t="s">
        <v>385</v>
      </c>
      <c r="H40" s="61"/>
    </row>
    <row r="41" spans="1:8" hidden="1">
      <c r="A41" s="59"/>
      <c r="B41" s="181">
        <v>39</v>
      </c>
      <c r="C41" s="179"/>
      <c r="D41" s="175" t="s">
        <v>148</v>
      </c>
      <c r="E41" s="138" t="s">
        <v>23</v>
      </c>
      <c r="F41" s="133" t="s">
        <v>383</v>
      </c>
      <c r="G41" s="129" t="s">
        <v>115</v>
      </c>
      <c r="H41" s="61"/>
    </row>
    <row r="42" spans="1:8" hidden="1">
      <c r="A42" s="59"/>
      <c r="B42" s="126">
        <v>40</v>
      </c>
      <c r="C42" s="179"/>
      <c r="D42" s="175" t="s">
        <v>149</v>
      </c>
      <c r="E42" s="138" t="s">
        <v>23</v>
      </c>
      <c r="F42" s="131"/>
      <c r="G42" s="129" t="s">
        <v>384</v>
      </c>
      <c r="H42" s="61"/>
    </row>
    <row r="43" spans="1:8" hidden="1">
      <c r="A43" s="59"/>
      <c r="B43" s="181">
        <v>41</v>
      </c>
      <c r="C43" s="179"/>
      <c r="D43" s="175" t="s">
        <v>150</v>
      </c>
      <c r="E43" s="138" t="s">
        <v>23</v>
      </c>
      <c r="F43" s="133" t="s">
        <v>215</v>
      </c>
      <c r="G43" s="129" t="s">
        <v>115</v>
      </c>
      <c r="H43" s="61"/>
    </row>
    <row r="44" spans="1:8" hidden="1">
      <c r="A44" s="59"/>
      <c r="B44" s="171">
        <v>42</v>
      </c>
      <c r="C44" s="179"/>
      <c r="D44" s="175" t="s">
        <v>151</v>
      </c>
      <c r="E44" s="138" t="s">
        <v>23</v>
      </c>
      <c r="F44" s="133" t="s">
        <v>216</v>
      </c>
      <c r="G44" s="129" t="s">
        <v>115</v>
      </c>
      <c r="H44" s="61"/>
    </row>
    <row r="45" spans="1:8" customFormat="1" hidden="1">
      <c r="A45" s="124"/>
      <c r="B45" s="171">
        <v>43</v>
      </c>
      <c r="C45" s="146"/>
      <c r="D45" s="175" t="s">
        <v>152</v>
      </c>
      <c r="E45" s="138" t="s">
        <v>23</v>
      </c>
      <c r="F45" s="131"/>
      <c r="G45" s="129" t="s">
        <v>206</v>
      </c>
      <c r="H45" s="62" t="s">
        <v>221</v>
      </c>
    </row>
    <row r="46" spans="1:8" customFormat="1" hidden="1">
      <c r="A46" s="124"/>
      <c r="B46" s="172">
        <v>44</v>
      </c>
      <c r="C46" s="146"/>
      <c r="D46" s="175" t="s">
        <v>153</v>
      </c>
      <c r="E46" s="141" t="s">
        <v>23</v>
      </c>
      <c r="F46" s="134"/>
      <c r="G46" s="129" t="s">
        <v>206</v>
      </c>
      <c r="H46" s="62" t="s">
        <v>220</v>
      </c>
    </row>
    <row r="47" spans="1:8" hidden="1">
      <c r="B47" s="171">
        <v>45</v>
      </c>
      <c r="C47" s="146"/>
      <c r="D47" s="176" t="s">
        <v>154</v>
      </c>
      <c r="E47" s="141" t="s">
        <v>23</v>
      </c>
      <c r="F47" s="122"/>
      <c r="G47" s="129" t="s">
        <v>26</v>
      </c>
      <c r="H47" s="62" t="s">
        <v>220</v>
      </c>
    </row>
    <row r="48" spans="1:8" hidden="1">
      <c r="B48" s="172">
        <v>46</v>
      </c>
      <c r="C48" s="146"/>
      <c r="D48" s="176" t="s">
        <v>155</v>
      </c>
      <c r="E48" s="142" t="s">
        <v>183</v>
      </c>
      <c r="F48" s="122" t="s">
        <v>209</v>
      </c>
      <c r="G48" s="129" t="s">
        <v>26</v>
      </c>
      <c r="H48" s="62"/>
    </row>
    <row r="49" spans="2:8" hidden="1">
      <c r="B49" s="171">
        <v>47</v>
      </c>
      <c r="C49" s="146"/>
      <c r="D49" s="176" t="s">
        <v>360</v>
      </c>
      <c r="E49" s="120" t="s">
        <v>23</v>
      </c>
      <c r="F49" s="122" t="s">
        <v>210</v>
      </c>
      <c r="G49" s="129" t="s">
        <v>26</v>
      </c>
      <c r="H49" s="62"/>
    </row>
    <row r="50" spans="2:8" hidden="1">
      <c r="B50" s="172">
        <v>48</v>
      </c>
      <c r="C50" s="146"/>
      <c r="D50" s="176" t="s">
        <v>156</v>
      </c>
      <c r="E50" s="120" t="s">
        <v>23</v>
      </c>
      <c r="F50" s="122" t="s">
        <v>211</v>
      </c>
      <c r="G50" s="129" t="s">
        <v>26</v>
      </c>
      <c r="H50" s="62"/>
    </row>
    <row r="51" spans="2:8" hidden="1">
      <c r="B51" s="171">
        <v>49</v>
      </c>
      <c r="C51" s="146"/>
      <c r="D51" s="176" t="s">
        <v>157</v>
      </c>
      <c r="E51" s="137" t="s">
        <v>184</v>
      </c>
      <c r="F51" s="122" t="s">
        <v>212</v>
      </c>
      <c r="G51" s="129" t="s">
        <v>26</v>
      </c>
      <c r="H51" s="62"/>
    </row>
    <row r="52" spans="2:8" hidden="1">
      <c r="B52" s="172">
        <v>50</v>
      </c>
      <c r="C52" s="146"/>
      <c r="D52" s="176" t="s">
        <v>158</v>
      </c>
      <c r="E52" s="120" t="s">
        <v>23</v>
      </c>
      <c r="F52" s="122" t="s">
        <v>217</v>
      </c>
      <c r="G52" s="129" t="s">
        <v>206</v>
      </c>
      <c r="H52" s="62" t="s">
        <v>221</v>
      </c>
    </row>
    <row r="53" spans="2:8" hidden="1">
      <c r="B53" s="171">
        <v>51</v>
      </c>
      <c r="C53" s="146"/>
      <c r="D53" s="176" t="s">
        <v>336</v>
      </c>
      <c r="E53" s="120" t="s">
        <v>23</v>
      </c>
      <c r="F53" s="122"/>
      <c r="G53" s="129" t="s">
        <v>330</v>
      </c>
      <c r="H53" s="62" t="s">
        <v>342</v>
      </c>
    </row>
    <row r="54" spans="2:8">
      <c r="B54" s="173">
        <v>52</v>
      </c>
      <c r="C54" s="146"/>
      <c r="D54" s="123" t="s">
        <v>159</v>
      </c>
      <c r="E54" s="120" t="s">
        <v>23</v>
      </c>
      <c r="F54" s="122"/>
      <c r="G54" s="129" t="s">
        <v>206</v>
      </c>
      <c r="H54" s="62" t="s">
        <v>219</v>
      </c>
    </row>
    <row r="55" spans="2:8">
      <c r="B55" s="171">
        <v>53</v>
      </c>
      <c r="C55" s="146"/>
      <c r="D55" s="176" t="s">
        <v>160</v>
      </c>
      <c r="E55" s="120" t="s">
        <v>23</v>
      </c>
      <c r="F55" s="122" t="s">
        <v>394</v>
      </c>
      <c r="G55" s="129" t="s">
        <v>206</v>
      </c>
      <c r="H55" s="62" t="s">
        <v>331</v>
      </c>
    </row>
    <row r="56" spans="2:8" hidden="1">
      <c r="B56" s="172">
        <v>54</v>
      </c>
      <c r="C56" s="146"/>
      <c r="D56" s="176" t="s">
        <v>161</v>
      </c>
      <c r="E56" s="120" t="s">
        <v>23</v>
      </c>
      <c r="F56" s="122"/>
      <c r="G56" s="129" t="s">
        <v>330</v>
      </c>
      <c r="H56" s="62" t="s">
        <v>340</v>
      </c>
    </row>
    <row r="57" spans="2:8" hidden="1">
      <c r="B57" s="171">
        <v>55</v>
      </c>
      <c r="C57" s="146"/>
      <c r="D57" s="176" t="s">
        <v>162</v>
      </c>
      <c r="E57" s="120" t="s">
        <v>23</v>
      </c>
      <c r="F57" s="122"/>
      <c r="G57" s="129" t="s">
        <v>330</v>
      </c>
      <c r="H57" s="62" t="s">
        <v>340</v>
      </c>
    </row>
    <row r="58" spans="2:8" hidden="1">
      <c r="B58" s="171">
        <v>56</v>
      </c>
      <c r="C58" s="179"/>
      <c r="D58" s="176" t="s">
        <v>163</v>
      </c>
      <c r="E58" s="120" t="s">
        <v>23</v>
      </c>
      <c r="F58" s="122"/>
      <c r="G58" s="129" t="s">
        <v>366</v>
      </c>
      <c r="H58" s="62" t="s">
        <v>340</v>
      </c>
    </row>
    <row r="59" spans="2:8" ht="15" customHeight="1">
      <c r="B59" s="171">
        <v>57</v>
      </c>
      <c r="C59" s="146"/>
      <c r="D59" s="176" t="s">
        <v>164</v>
      </c>
      <c r="E59" s="120" t="s">
        <v>23</v>
      </c>
      <c r="F59" s="122"/>
      <c r="G59" s="129" t="s">
        <v>330</v>
      </c>
      <c r="H59" s="62"/>
    </row>
    <row r="60" spans="2:8" ht="15" customHeight="1">
      <c r="B60" s="171">
        <v>58</v>
      </c>
      <c r="C60" s="179"/>
      <c r="D60" s="123" t="s">
        <v>165</v>
      </c>
      <c r="E60" s="120" t="s">
        <v>23</v>
      </c>
      <c r="F60" s="122"/>
      <c r="G60" s="129" t="s">
        <v>72</v>
      </c>
      <c r="H60" s="61" t="s">
        <v>417</v>
      </c>
    </row>
    <row r="61" spans="2:8" ht="15" customHeight="1">
      <c r="B61" s="171">
        <v>59</v>
      </c>
      <c r="C61" s="146"/>
      <c r="D61" s="203" t="s">
        <v>505</v>
      </c>
      <c r="E61" s="204" t="s">
        <v>23</v>
      </c>
      <c r="F61" s="205" t="s">
        <v>509</v>
      </c>
      <c r="G61" s="129" t="s">
        <v>24</v>
      </c>
      <c r="H61" s="62"/>
    </row>
    <row r="62" spans="2:8" ht="15" customHeight="1">
      <c r="B62" s="172">
        <v>60</v>
      </c>
      <c r="C62" s="179"/>
      <c r="D62" s="203" t="s">
        <v>411</v>
      </c>
      <c r="E62" s="204" t="s">
        <v>23</v>
      </c>
      <c r="F62" s="205" t="s">
        <v>412</v>
      </c>
      <c r="G62" s="129" t="s">
        <v>72</v>
      </c>
      <c r="H62" s="62"/>
    </row>
    <row r="63" spans="2:8" ht="15" customHeight="1">
      <c r="B63" s="171">
        <v>61</v>
      </c>
      <c r="C63" s="179"/>
      <c r="D63" s="123" t="s">
        <v>255</v>
      </c>
      <c r="E63" s="120" t="s">
        <v>23</v>
      </c>
      <c r="F63" s="122"/>
      <c r="G63" s="129" t="s">
        <v>72</v>
      </c>
      <c r="H63" s="61" t="s">
        <v>417</v>
      </c>
    </row>
    <row r="64" spans="2:8" ht="15" customHeight="1">
      <c r="B64" s="172">
        <v>62</v>
      </c>
      <c r="C64" s="179"/>
      <c r="D64" s="203" t="s">
        <v>167</v>
      </c>
      <c r="E64" s="204" t="s">
        <v>23</v>
      </c>
      <c r="F64" s="205" t="s">
        <v>364</v>
      </c>
      <c r="G64" s="129" t="s">
        <v>72</v>
      </c>
      <c r="H64" s="62"/>
    </row>
    <row r="65" spans="2:11" ht="15" customHeight="1">
      <c r="B65" s="171">
        <v>63</v>
      </c>
      <c r="C65" s="179"/>
      <c r="D65" s="203" t="s">
        <v>168</v>
      </c>
      <c r="E65" s="204" t="s">
        <v>23</v>
      </c>
      <c r="F65" s="205" t="s">
        <v>365</v>
      </c>
      <c r="G65" s="129" t="s">
        <v>72</v>
      </c>
      <c r="H65" s="62"/>
    </row>
    <row r="66" spans="2:11" ht="15" customHeight="1">
      <c r="B66" s="173">
        <v>64</v>
      </c>
      <c r="C66" s="179"/>
      <c r="D66" s="203" t="s">
        <v>374</v>
      </c>
      <c r="E66" s="204" t="s">
        <v>23</v>
      </c>
      <c r="F66" s="205" t="s">
        <v>408</v>
      </c>
      <c r="G66" s="129" t="s">
        <v>72</v>
      </c>
      <c r="H66" s="62"/>
    </row>
    <row r="67" spans="2:11" ht="15" customHeight="1">
      <c r="B67" s="171">
        <v>65</v>
      </c>
      <c r="C67" s="179"/>
      <c r="D67" s="123" t="s">
        <v>169</v>
      </c>
      <c r="E67" s="120" t="s">
        <v>23</v>
      </c>
      <c r="F67" s="122"/>
      <c r="G67" s="129" t="s">
        <v>72</v>
      </c>
      <c r="H67" s="61" t="s">
        <v>417</v>
      </c>
    </row>
    <row r="68" spans="2:11" ht="15" customHeight="1">
      <c r="B68" s="172">
        <v>66</v>
      </c>
      <c r="C68" s="179"/>
      <c r="D68" s="203" t="s">
        <v>410</v>
      </c>
      <c r="E68" s="204" t="s">
        <v>23</v>
      </c>
      <c r="F68" s="205" t="s">
        <v>375</v>
      </c>
      <c r="G68" s="129" t="s">
        <v>72</v>
      </c>
      <c r="H68" s="62" t="s">
        <v>423</v>
      </c>
    </row>
    <row r="69" spans="2:11" ht="15" customHeight="1">
      <c r="B69" s="171">
        <v>67</v>
      </c>
      <c r="C69" s="179"/>
      <c r="D69" s="123" t="s">
        <v>170</v>
      </c>
      <c r="E69" s="120" t="s">
        <v>23</v>
      </c>
      <c r="F69" s="122"/>
      <c r="G69" s="129" t="s">
        <v>72</v>
      </c>
      <c r="H69" s="62"/>
    </row>
    <row r="70" spans="2:11" ht="15" customHeight="1">
      <c r="B70" s="172">
        <v>68</v>
      </c>
      <c r="C70" s="179"/>
      <c r="D70" s="123" t="s">
        <v>421</v>
      </c>
      <c r="E70" s="120" t="s">
        <v>23</v>
      </c>
      <c r="F70" s="122"/>
      <c r="G70" s="129" t="s">
        <v>72</v>
      </c>
      <c r="H70" s="62"/>
    </row>
    <row r="71" spans="2:11" ht="15" customHeight="1">
      <c r="B71" s="171">
        <v>69</v>
      </c>
      <c r="C71" s="179"/>
      <c r="D71" s="123" t="s">
        <v>171</v>
      </c>
      <c r="E71" s="120" t="s">
        <v>23</v>
      </c>
      <c r="F71" s="122"/>
      <c r="G71" s="129" t="s">
        <v>72</v>
      </c>
      <c r="H71" s="61" t="s">
        <v>417</v>
      </c>
    </row>
    <row r="72" spans="2:11" ht="15" customHeight="1">
      <c r="B72" s="172">
        <v>70</v>
      </c>
      <c r="C72" s="179"/>
      <c r="D72" s="203" t="s">
        <v>172</v>
      </c>
      <c r="E72" s="204" t="s">
        <v>23</v>
      </c>
      <c r="F72" s="205" t="s">
        <v>376</v>
      </c>
      <c r="G72" s="129" t="s">
        <v>72</v>
      </c>
      <c r="H72" s="62"/>
    </row>
    <row r="73" spans="2:11">
      <c r="B73" s="171">
        <v>71</v>
      </c>
      <c r="C73" s="179"/>
      <c r="D73" s="123" t="s">
        <v>506</v>
      </c>
      <c r="E73" s="120" t="s">
        <v>23</v>
      </c>
      <c r="F73" s="122" t="s">
        <v>507</v>
      </c>
      <c r="G73" s="129" t="s">
        <v>72</v>
      </c>
      <c r="H73" s="62"/>
    </row>
    <row r="74" spans="2:11">
      <c r="B74" s="172">
        <v>72</v>
      </c>
      <c r="C74" s="180"/>
      <c r="D74" s="192" t="s">
        <v>377</v>
      </c>
      <c r="E74" s="212" t="s">
        <v>368</v>
      </c>
      <c r="F74" s="211" t="s">
        <v>378</v>
      </c>
      <c r="G74" s="129" t="s">
        <v>72</v>
      </c>
      <c r="H74" s="62"/>
      <c r="I74"/>
      <c r="J74"/>
      <c r="K74"/>
    </row>
    <row r="75" spans="2:11">
      <c r="B75" s="171">
        <v>73</v>
      </c>
      <c r="C75" s="179"/>
      <c r="D75" s="123" t="s">
        <v>174</v>
      </c>
      <c r="E75" s="120" t="s">
        <v>23</v>
      </c>
      <c r="F75" s="122"/>
      <c r="G75" s="129" t="s">
        <v>72</v>
      </c>
      <c r="H75" s="61" t="s">
        <v>417</v>
      </c>
    </row>
    <row r="76" spans="2:11">
      <c r="B76" s="173">
        <v>74</v>
      </c>
      <c r="C76" s="256"/>
      <c r="D76" s="192" t="s">
        <v>119</v>
      </c>
      <c r="E76" s="193" t="s">
        <v>368</v>
      </c>
      <c r="F76" s="194" t="s">
        <v>218</v>
      </c>
      <c r="G76" s="129" t="s">
        <v>72</v>
      </c>
      <c r="H76" s="62"/>
    </row>
    <row r="77" spans="2:11">
      <c r="B77" s="171">
        <v>75</v>
      </c>
      <c r="C77" s="183"/>
      <c r="D77" s="192" t="s">
        <v>256</v>
      </c>
      <c r="E77" s="193" t="s">
        <v>368</v>
      </c>
      <c r="F77" s="194" t="s">
        <v>379</v>
      </c>
      <c r="G77" s="189" t="s">
        <v>72</v>
      </c>
      <c r="H77" s="191"/>
    </row>
    <row r="78" spans="2:11">
      <c r="B78" s="172">
        <v>76</v>
      </c>
      <c r="C78" s="183"/>
      <c r="D78" s="123" t="s">
        <v>257</v>
      </c>
      <c r="E78" s="128" t="s">
        <v>23</v>
      </c>
      <c r="F78" s="122"/>
      <c r="G78" s="129" t="s">
        <v>72</v>
      </c>
      <c r="H78" s="122"/>
    </row>
    <row r="79" spans="2:11">
      <c r="B79" s="171">
        <v>77</v>
      </c>
      <c r="C79" s="183"/>
      <c r="D79" s="176" t="s">
        <v>422</v>
      </c>
      <c r="E79" s="128" t="s">
        <v>23</v>
      </c>
      <c r="F79" s="122"/>
      <c r="G79" s="129" t="s">
        <v>26</v>
      </c>
      <c r="H79" s="122" t="s">
        <v>409</v>
      </c>
    </row>
    <row r="80" spans="2:11">
      <c r="B80" s="172">
        <v>78</v>
      </c>
      <c r="C80" s="183"/>
      <c r="D80" s="123" t="s">
        <v>258</v>
      </c>
      <c r="E80" s="128" t="s">
        <v>23</v>
      </c>
      <c r="F80" s="122"/>
      <c r="G80" s="129" t="s">
        <v>72</v>
      </c>
      <c r="H80" s="61" t="s">
        <v>417</v>
      </c>
    </row>
    <row r="81" spans="2:8">
      <c r="B81" s="171">
        <v>79</v>
      </c>
      <c r="C81" s="152"/>
      <c r="D81" s="174" t="s">
        <v>259</v>
      </c>
      <c r="E81" s="128" t="s">
        <v>23</v>
      </c>
      <c r="F81" s="152"/>
      <c r="G81" s="154" t="s">
        <v>326</v>
      </c>
      <c r="H81" s="152"/>
    </row>
    <row r="82" spans="2:8">
      <c r="B82" s="173">
        <v>80</v>
      </c>
      <c r="C82" s="178"/>
      <c r="D82" s="174" t="s">
        <v>260</v>
      </c>
      <c r="E82" s="128" t="s">
        <v>23</v>
      </c>
      <c r="F82" s="152"/>
      <c r="G82" s="154" t="s">
        <v>326</v>
      </c>
      <c r="H82" s="152" t="s">
        <v>327</v>
      </c>
    </row>
    <row r="83" spans="2:8">
      <c r="B83" s="171">
        <v>81</v>
      </c>
      <c r="C83" s="152"/>
      <c r="D83" s="153" t="s">
        <v>399</v>
      </c>
      <c r="E83" s="128" t="s">
        <v>23</v>
      </c>
      <c r="F83" s="152"/>
      <c r="G83" s="154" t="s">
        <v>357</v>
      </c>
      <c r="H83" s="152"/>
    </row>
    <row r="84" spans="2:8">
      <c r="B84" s="172">
        <v>82</v>
      </c>
      <c r="C84" s="152"/>
      <c r="D84" s="153" t="s">
        <v>261</v>
      </c>
      <c r="E84" s="128" t="s">
        <v>23</v>
      </c>
      <c r="F84" s="152"/>
      <c r="G84" s="154" t="s">
        <v>357</v>
      </c>
      <c r="H84" s="61" t="s">
        <v>417</v>
      </c>
    </row>
    <row r="85" spans="2:8">
      <c r="B85" s="171">
        <v>83</v>
      </c>
      <c r="C85" s="152"/>
      <c r="D85" s="206" t="s">
        <v>262</v>
      </c>
      <c r="E85" s="207" t="s">
        <v>23</v>
      </c>
      <c r="F85" s="208" t="s">
        <v>484</v>
      </c>
      <c r="G85" s="154" t="s">
        <v>357</v>
      </c>
      <c r="H85" s="152"/>
    </row>
    <row r="86" spans="2:8">
      <c r="B86" s="172">
        <v>84</v>
      </c>
      <c r="C86" s="152"/>
      <c r="D86" s="206" t="s">
        <v>263</v>
      </c>
      <c r="E86" s="207" t="s">
        <v>23</v>
      </c>
      <c r="F86" s="208" t="s">
        <v>380</v>
      </c>
      <c r="G86" s="154" t="s">
        <v>357</v>
      </c>
      <c r="H86" s="152"/>
    </row>
    <row r="87" spans="2:8">
      <c r="B87" s="171">
        <v>85</v>
      </c>
      <c r="C87" s="152"/>
      <c r="D87" s="206" t="s">
        <v>414</v>
      </c>
      <c r="E87" s="207" t="s">
        <v>23</v>
      </c>
      <c r="F87" s="208" t="s">
        <v>381</v>
      </c>
      <c r="G87" s="154" t="s">
        <v>357</v>
      </c>
      <c r="H87" s="152"/>
    </row>
    <row r="88" spans="2:8">
      <c r="B88" s="172">
        <v>86</v>
      </c>
      <c r="C88" s="152"/>
      <c r="D88" s="153" t="s">
        <v>264</v>
      </c>
      <c r="E88" s="128" t="s">
        <v>23</v>
      </c>
      <c r="F88" s="152"/>
      <c r="G88" s="154" t="s">
        <v>357</v>
      </c>
      <c r="H88" s="152"/>
    </row>
    <row r="89" spans="2:8">
      <c r="B89" s="171">
        <v>87</v>
      </c>
      <c r="C89" s="152"/>
      <c r="D89" s="174" t="s">
        <v>265</v>
      </c>
      <c r="E89" s="128" t="s">
        <v>23</v>
      </c>
      <c r="F89" s="152"/>
      <c r="G89" s="154" t="s">
        <v>326</v>
      </c>
      <c r="H89" s="152" t="s">
        <v>341</v>
      </c>
    </row>
    <row r="90" spans="2:8">
      <c r="B90" s="172">
        <v>88</v>
      </c>
      <c r="C90" s="152"/>
      <c r="D90" s="206" t="s">
        <v>424</v>
      </c>
      <c r="E90" s="207" t="s">
        <v>23</v>
      </c>
      <c r="F90" s="208"/>
      <c r="G90" s="154" t="s">
        <v>357</v>
      </c>
      <c r="H90" s="152" t="s">
        <v>409</v>
      </c>
    </row>
    <row r="91" spans="2:8">
      <c r="B91" s="171">
        <v>89</v>
      </c>
      <c r="C91" s="152"/>
      <c r="D91" s="174" t="s">
        <v>266</v>
      </c>
      <c r="E91" s="128" t="s">
        <v>23</v>
      </c>
      <c r="F91" s="152"/>
      <c r="G91" s="154" t="s">
        <v>326</v>
      </c>
      <c r="H91" s="152" t="s">
        <v>343</v>
      </c>
    </row>
    <row r="92" spans="2:8">
      <c r="B92" s="172">
        <v>90</v>
      </c>
      <c r="C92" s="152"/>
      <c r="D92" s="153" t="s">
        <v>267</v>
      </c>
      <c r="E92" s="128" t="s">
        <v>23</v>
      </c>
      <c r="F92" s="152"/>
      <c r="G92" s="154" t="s">
        <v>357</v>
      </c>
      <c r="H92" s="152"/>
    </row>
    <row r="93" spans="2:8" hidden="1">
      <c r="B93" s="171">
        <v>91</v>
      </c>
      <c r="C93" s="152"/>
      <c r="D93" s="174" t="s">
        <v>268</v>
      </c>
      <c r="E93" s="128" t="s">
        <v>23</v>
      </c>
      <c r="F93" s="152"/>
      <c r="G93" s="154" t="s">
        <v>357</v>
      </c>
      <c r="H93" s="61" t="s">
        <v>417</v>
      </c>
    </row>
    <row r="94" spans="2:8" hidden="1">
      <c r="B94" s="171">
        <v>92</v>
      </c>
      <c r="C94" s="152"/>
      <c r="D94" s="174" t="s">
        <v>269</v>
      </c>
      <c r="E94" s="128" t="s">
        <v>23</v>
      </c>
      <c r="F94" s="152"/>
      <c r="G94" s="154" t="s">
        <v>357</v>
      </c>
      <c r="H94" s="61" t="s">
        <v>417</v>
      </c>
    </row>
    <row r="95" spans="2:8" hidden="1">
      <c r="B95" s="171">
        <v>93</v>
      </c>
      <c r="C95" s="152"/>
      <c r="D95" s="174" t="s">
        <v>270</v>
      </c>
      <c r="E95" s="128" t="s">
        <v>23</v>
      </c>
      <c r="F95" s="152"/>
      <c r="G95" s="154" t="s">
        <v>357</v>
      </c>
      <c r="H95" s="61" t="s">
        <v>417</v>
      </c>
    </row>
    <row r="96" spans="2:8" hidden="1">
      <c r="B96" s="172">
        <v>94</v>
      </c>
      <c r="C96" s="152"/>
      <c r="D96" s="174" t="s">
        <v>271</v>
      </c>
      <c r="E96" s="128" t="s">
        <v>23</v>
      </c>
      <c r="F96" s="152" t="s">
        <v>407</v>
      </c>
      <c r="G96" s="154" t="s">
        <v>357</v>
      </c>
      <c r="H96" s="61" t="s">
        <v>417</v>
      </c>
    </row>
    <row r="97" spans="2:8" hidden="1">
      <c r="B97" s="171">
        <v>95</v>
      </c>
      <c r="C97" s="152"/>
      <c r="D97" s="174" t="s">
        <v>272</v>
      </c>
      <c r="E97" s="128" t="s">
        <v>23</v>
      </c>
      <c r="F97" s="152" t="s">
        <v>406</v>
      </c>
      <c r="G97" s="154" t="s">
        <v>357</v>
      </c>
      <c r="H97" s="61" t="s">
        <v>417</v>
      </c>
    </row>
    <row r="98" spans="2:8" hidden="1">
      <c r="B98" s="172">
        <v>96</v>
      </c>
      <c r="C98" s="152"/>
      <c r="D98" s="174" t="s">
        <v>273</v>
      </c>
      <c r="E98" s="128" t="s">
        <v>23</v>
      </c>
      <c r="F98" s="152"/>
      <c r="G98" s="154" t="s">
        <v>357</v>
      </c>
      <c r="H98" s="61" t="s">
        <v>417</v>
      </c>
    </row>
    <row r="99" spans="2:8" hidden="1">
      <c r="B99" s="171">
        <v>97</v>
      </c>
      <c r="C99" s="152"/>
      <c r="D99" s="174" t="s">
        <v>274</v>
      </c>
      <c r="E99" s="128" t="s">
        <v>23</v>
      </c>
      <c r="F99" s="152"/>
      <c r="G99" s="154" t="s">
        <v>357</v>
      </c>
      <c r="H99" s="61" t="s">
        <v>417</v>
      </c>
    </row>
    <row r="100" spans="2:8" hidden="1">
      <c r="B100" s="172">
        <v>98</v>
      </c>
      <c r="C100" s="152"/>
      <c r="D100" s="174" t="s">
        <v>275</v>
      </c>
      <c r="E100" s="128" t="s">
        <v>23</v>
      </c>
      <c r="F100" s="152"/>
      <c r="G100" s="154" t="s">
        <v>357</v>
      </c>
      <c r="H100" s="61" t="s">
        <v>417</v>
      </c>
    </row>
    <row r="101" spans="2:8" hidden="1">
      <c r="B101" s="171">
        <v>99</v>
      </c>
      <c r="C101" s="152"/>
      <c r="D101" s="174" t="s">
        <v>276</v>
      </c>
      <c r="E101" s="128" t="s">
        <v>23</v>
      </c>
      <c r="F101" s="152"/>
      <c r="G101" s="154" t="s">
        <v>357</v>
      </c>
      <c r="H101" s="61" t="s">
        <v>417</v>
      </c>
    </row>
    <row r="102" spans="2:8">
      <c r="B102" s="173">
        <v>100</v>
      </c>
      <c r="C102" s="152"/>
      <c r="D102" s="174" t="s">
        <v>277</v>
      </c>
      <c r="E102" s="128" t="s">
        <v>23</v>
      </c>
      <c r="F102" s="152"/>
      <c r="G102" s="154" t="s">
        <v>326</v>
      </c>
      <c r="H102" s="152"/>
    </row>
    <row r="103" spans="2:8" hidden="1">
      <c r="B103" s="171">
        <v>101</v>
      </c>
      <c r="C103" s="152"/>
      <c r="D103" s="174" t="s">
        <v>278</v>
      </c>
      <c r="E103" s="128" t="s">
        <v>23</v>
      </c>
      <c r="F103" s="152"/>
      <c r="G103" s="154" t="s">
        <v>326</v>
      </c>
      <c r="H103" s="152" t="s">
        <v>332</v>
      </c>
    </row>
    <row r="104" spans="2:8" hidden="1">
      <c r="B104" s="172">
        <v>102</v>
      </c>
      <c r="C104" s="152"/>
      <c r="D104" s="174" t="s">
        <v>279</v>
      </c>
      <c r="E104" s="128" t="s">
        <v>23</v>
      </c>
      <c r="F104" s="152"/>
      <c r="G104" s="154" t="s">
        <v>326</v>
      </c>
      <c r="H104" s="152" t="s">
        <v>398</v>
      </c>
    </row>
    <row r="105" spans="2:8">
      <c r="B105" s="171">
        <v>103</v>
      </c>
      <c r="C105" s="152"/>
      <c r="D105" s="206" t="s">
        <v>280</v>
      </c>
      <c r="E105" s="207" t="s">
        <v>23</v>
      </c>
      <c r="F105" s="208" t="s">
        <v>363</v>
      </c>
      <c r="G105" s="154" t="s">
        <v>357</v>
      </c>
      <c r="H105" s="152"/>
    </row>
    <row r="106" spans="2:8">
      <c r="B106" s="172">
        <v>104</v>
      </c>
      <c r="C106" s="152"/>
      <c r="D106" s="174" t="s">
        <v>281</v>
      </c>
      <c r="E106" s="128" t="s">
        <v>23</v>
      </c>
      <c r="F106" s="152"/>
      <c r="G106" s="154" t="s">
        <v>357</v>
      </c>
      <c r="H106" s="61" t="s">
        <v>417</v>
      </c>
    </row>
    <row r="107" spans="2:8">
      <c r="B107" s="171">
        <v>105</v>
      </c>
      <c r="C107" s="152"/>
      <c r="D107" s="258" t="s">
        <v>282</v>
      </c>
      <c r="E107" s="207" t="s">
        <v>23</v>
      </c>
      <c r="F107" s="208"/>
      <c r="G107" s="154" t="s">
        <v>26</v>
      </c>
      <c r="H107" s="122" t="s">
        <v>409</v>
      </c>
    </row>
    <row r="108" spans="2:8">
      <c r="B108" s="172">
        <v>106</v>
      </c>
      <c r="C108" s="152"/>
      <c r="D108" s="174" t="s">
        <v>283</v>
      </c>
      <c r="E108" s="128" t="s">
        <v>23</v>
      </c>
      <c r="F108" s="152"/>
      <c r="G108" s="154" t="s">
        <v>357</v>
      </c>
      <c r="H108" s="61" t="s">
        <v>417</v>
      </c>
    </row>
    <row r="109" spans="2:8">
      <c r="B109" s="171">
        <v>107</v>
      </c>
      <c r="C109" s="152"/>
      <c r="D109" s="174" t="s">
        <v>284</v>
      </c>
      <c r="E109" s="128" t="s">
        <v>23</v>
      </c>
      <c r="F109" s="152"/>
      <c r="G109" s="154" t="s">
        <v>326</v>
      </c>
      <c r="H109" s="152" t="s">
        <v>333</v>
      </c>
    </row>
    <row r="110" spans="2:8">
      <c r="B110" s="173">
        <v>108</v>
      </c>
      <c r="C110" s="152"/>
      <c r="D110" s="206" t="s">
        <v>285</v>
      </c>
      <c r="E110" s="207" t="s">
        <v>23</v>
      </c>
      <c r="F110" s="208"/>
      <c r="G110" s="154" t="s">
        <v>26</v>
      </c>
      <c r="H110" s="152" t="s">
        <v>415</v>
      </c>
    </row>
    <row r="111" spans="2:8">
      <c r="B111" s="171">
        <v>109</v>
      </c>
      <c r="C111" s="152"/>
      <c r="D111" s="153" t="s">
        <v>286</v>
      </c>
      <c r="E111" s="128" t="s">
        <v>23</v>
      </c>
      <c r="F111" s="152"/>
      <c r="G111" s="154" t="s">
        <v>357</v>
      </c>
      <c r="H111" s="61" t="s">
        <v>417</v>
      </c>
    </row>
    <row r="112" spans="2:8">
      <c r="B112" s="172">
        <v>110</v>
      </c>
      <c r="C112" s="152"/>
      <c r="D112" s="153" t="s">
        <v>287</v>
      </c>
      <c r="E112" s="128" t="s">
        <v>23</v>
      </c>
      <c r="F112" s="152"/>
      <c r="G112" s="154" t="s">
        <v>357</v>
      </c>
      <c r="H112" s="152"/>
    </row>
    <row r="113" spans="2:8">
      <c r="B113" s="171">
        <v>111</v>
      </c>
      <c r="C113" s="152"/>
      <c r="D113" s="153" t="s">
        <v>288</v>
      </c>
      <c r="E113" s="128" t="s">
        <v>23</v>
      </c>
      <c r="F113" s="152"/>
      <c r="G113" s="154" t="s">
        <v>358</v>
      </c>
      <c r="H113" s="152" t="s">
        <v>416</v>
      </c>
    </row>
    <row r="114" spans="2:8" hidden="1">
      <c r="B114" s="172">
        <v>112</v>
      </c>
      <c r="C114" s="152"/>
      <c r="D114" s="174" t="s">
        <v>289</v>
      </c>
      <c r="E114" s="128" t="s">
        <v>23</v>
      </c>
      <c r="F114" s="152"/>
      <c r="G114" s="154" t="s">
        <v>326</v>
      </c>
      <c r="H114" s="152" t="s">
        <v>335</v>
      </c>
    </row>
    <row r="115" spans="2:8" hidden="1">
      <c r="B115" s="171">
        <v>113</v>
      </c>
      <c r="C115" s="152"/>
      <c r="D115" s="174" t="s">
        <v>290</v>
      </c>
      <c r="E115" s="128" t="s">
        <v>23</v>
      </c>
      <c r="F115" s="152"/>
      <c r="G115" s="154" t="s">
        <v>326</v>
      </c>
      <c r="H115" s="152" t="s">
        <v>335</v>
      </c>
    </row>
    <row r="116" spans="2:8" hidden="1">
      <c r="B116" s="172">
        <v>114</v>
      </c>
      <c r="C116" s="152"/>
      <c r="D116" s="174" t="s">
        <v>291</v>
      </c>
      <c r="E116" s="128" t="s">
        <v>23</v>
      </c>
      <c r="F116" s="152"/>
      <c r="G116" s="154" t="s">
        <v>326</v>
      </c>
      <c r="H116" s="152" t="s">
        <v>337</v>
      </c>
    </row>
    <row r="117" spans="2:8" hidden="1">
      <c r="B117" s="171">
        <v>115</v>
      </c>
      <c r="C117" s="152"/>
      <c r="D117" s="174" t="s">
        <v>292</v>
      </c>
      <c r="E117" s="128" t="s">
        <v>23</v>
      </c>
      <c r="F117" s="152"/>
      <c r="G117" s="154" t="s">
        <v>326</v>
      </c>
      <c r="H117" s="152" t="s">
        <v>337</v>
      </c>
    </row>
    <row r="118" spans="2:8" hidden="1">
      <c r="B118" s="172">
        <v>116</v>
      </c>
      <c r="C118" s="152"/>
      <c r="D118" s="174" t="s">
        <v>293</v>
      </c>
      <c r="E118" s="128" t="s">
        <v>23</v>
      </c>
      <c r="F118" s="152"/>
      <c r="G118" s="154" t="s">
        <v>326</v>
      </c>
      <c r="H118" s="152" t="s">
        <v>335</v>
      </c>
    </row>
    <row r="119" spans="2:8" hidden="1">
      <c r="B119" s="171">
        <v>117</v>
      </c>
      <c r="C119" s="152"/>
      <c r="D119" s="174" t="s">
        <v>294</v>
      </c>
      <c r="E119" s="128" t="s">
        <v>23</v>
      </c>
      <c r="F119" s="152"/>
      <c r="G119" s="154" t="s">
        <v>326</v>
      </c>
      <c r="H119" s="152" t="s">
        <v>334</v>
      </c>
    </row>
    <row r="120" spans="2:8" hidden="1">
      <c r="B120" s="172">
        <v>118</v>
      </c>
      <c r="C120" s="152"/>
      <c r="D120" s="174" t="s">
        <v>295</v>
      </c>
      <c r="E120" s="128" t="s">
        <v>23</v>
      </c>
      <c r="F120" s="152"/>
      <c r="G120" s="154" t="s">
        <v>326</v>
      </c>
      <c r="H120" s="152" t="s">
        <v>334</v>
      </c>
    </row>
    <row r="121" spans="2:8" hidden="1">
      <c r="B121" s="171">
        <v>119</v>
      </c>
      <c r="C121" s="152"/>
      <c r="D121" s="174" t="s">
        <v>296</v>
      </c>
      <c r="E121" s="128" t="s">
        <v>23</v>
      </c>
      <c r="F121" s="152"/>
      <c r="G121" s="154" t="s">
        <v>326</v>
      </c>
      <c r="H121" s="152" t="s">
        <v>337</v>
      </c>
    </row>
    <row r="122" spans="2:8" hidden="1">
      <c r="B122" s="171">
        <v>120</v>
      </c>
      <c r="C122" s="152"/>
      <c r="D122" s="174" t="s">
        <v>297</v>
      </c>
      <c r="E122" s="128" t="s">
        <v>23</v>
      </c>
      <c r="F122" s="152"/>
      <c r="G122" s="154" t="s">
        <v>326</v>
      </c>
      <c r="H122" s="152" t="s">
        <v>334</v>
      </c>
    </row>
    <row r="123" spans="2:8" hidden="1">
      <c r="B123" s="171">
        <v>121</v>
      </c>
      <c r="C123" s="152"/>
      <c r="D123" s="174" t="s">
        <v>298</v>
      </c>
      <c r="E123" s="128" t="s">
        <v>23</v>
      </c>
      <c r="F123" s="152"/>
      <c r="G123" s="154" t="s">
        <v>326</v>
      </c>
      <c r="H123" s="152" t="s">
        <v>334</v>
      </c>
    </row>
    <row r="124" spans="2:8" hidden="1">
      <c r="B124" s="172">
        <v>122</v>
      </c>
      <c r="C124" s="152"/>
      <c r="D124" s="174" t="s">
        <v>299</v>
      </c>
      <c r="E124" s="128" t="s">
        <v>23</v>
      </c>
      <c r="F124" s="152"/>
      <c r="G124" s="155" t="s">
        <v>326</v>
      </c>
      <c r="H124" s="152" t="s">
        <v>337</v>
      </c>
    </row>
    <row r="125" spans="2:8" hidden="1">
      <c r="B125" s="171">
        <v>123</v>
      </c>
      <c r="C125" s="152"/>
      <c r="D125" s="174" t="s">
        <v>300</v>
      </c>
      <c r="E125" s="128" t="s">
        <v>23</v>
      </c>
      <c r="F125" s="152"/>
      <c r="G125" s="155" t="s">
        <v>326</v>
      </c>
      <c r="H125" s="152" t="s">
        <v>329</v>
      </c>
    </row>
    <row r="126" spans="2:8" hidden="1">
      <c r="B126" s="172">
        <v>124</v>
      </c>
      <c r="C126" s="152"/>
      <c r="D126" s="174" t="s">
        <v>301</v>
      </c>
      <c r="E126" s="128" t="s">
        <v>23</v>
      </c>
      <c r="F126" s="152"/>
      <c r="G126" s="155" t="s">
        <v>326</v>
      </c>
      <c r="H126" s="152" t="s">
        <v>335</v>
      </c>
    </row>
    <row r="127" spans="2:8" hidden="1">
      <c r="B127" s="171">
        <v>125</v>
      </c>
      <c r="C127" s="152"/>
      <c r="D127" s="174" t="s">
        <v>302</v>
      </c>
      <c r="E127" s="128" t="s">
        <v>23</v>
      </c>
      <c r="F127" s="152"/>
      <c r="G127" s="154" t="s">
        <v>326</v>
      </c>
      <c r="H127" s="152" t="s">
        <v>335</v>
      </c>
    </row>
    <row r="128" spans="2:8" hidden="1">
      <c r="B128" s="172">
        <v>126</v>
      </c>
      <c r="C128" s="152"/>
      <c r="D128" s="174" t="s">
        <v>303</v>
      </c>
      <c r="E128" s="128" t="s">
        <v>23</v>
      </c>
      <c r="F128" s="152"/>
      <c r="G128" s="154" t="s">
        <v>326</v>
      </c>
      <c r="H128" s="152" t="s">
        <v>335</v>
      </c>
    </row>
    <row r="129" spans="2:8" hidden="1">
      <c r="B129" s="171">
        <v>127</v>
      </c>
      <c r="C129" s="152"/>
      <c r="D129" s="174" t="s">
        <v>304</v>
      </c>
      <c r="E129" s="128" t="s">
        <v>23</v>
      </c>
      <c r="F129" s="152"/>
      <c r="G129" s="154" t="s">
        <v>326</v>
      </c>
      <c r="H129" s="152" t="s">
        <v>334</v>
      </c>
    </row>
    <row r="130" spans="2:8" hidden="1">
      <c r="B130" s="172">
        <v>128</v>
      </c>
      <c r="C130" s="152"/>
      <c r="D130" s="174" t="s">
        <v>339</v>
      </c>
      <c r="E130" s="128" t="s">
        <v>23</v>
      </c>
      <c r="F130" s="152"/>
      <c r="G130" s="154" t="s">
        <v>326</v>
      </c>
      <c r="H130" s="152" t="s">
        <v>334</v>
      </c>
    </row>
    <row r="131" spans="2:8" hidden="1">
      <c r="B131" s="171">
        <v>129</v>
      </c>
      <c r="C131" s="152"/>
      <c r="D131" s="174" t="s">
        <v>305</v>
      </c>
      <c r="E131" s="128" t="s">
        <v>23</v>
      </c>
      <c r="F131" s="152"/>
      <c r="G131" s="154" t="s">
        <v>326</v>
      </c>
      <c r="H131" s="152" t="s">
        <v>335</v>
      </c>
    </row>
    <row r="132" spans="2:8" hidden="1">
      <c r="B132" s="172">
        <v>130</v>
      </c>
      <c r="C132" s="152"/>
      <c r="D132" s="174" t="s">
        <v>306</v>
      </c>
      <c r="E132" s="128" t="s">
        <v>23</v>
      </c>
      <c r="F132" s="152"/>
      <c r="G132" s="154" t="s">
        <v>326</v>
      </c>
      <c r="H132" s="152" t="s">
        <v>335</v>
      </c>
    </row>
    <row r="133" spans="2:8" hidden="1">
      <c r="B133" s="171">
        <v>131</v>
      </c>
      <c r="C133" s="152"/>
      <c r="D133" s="153" t="s">
        <v>307</v>
      </c>
      <c r="E133" s="128" t="s">
        <v>23</v>
      </c>
      <c r="F133" s="152"/>
      <c r="G133" s="154" t="s">
        <v>326</v>
      </c>
      <c r="H133" s="152" t="s">
        <v>334</v>
      </c>
    </row>
    <row r="134" spans="2:8" hidden="1">
      <c r="B134" s="171">
        <v>132</v>
      </c>
      <c r="C134" s="152"/>
      <c r="D134" s="174" t="s">
        <v>308</v>
      </c>
      <c r="E134" s="128" t="s">
        <v>23</v>
      </c>
      <c r="F134" s="152"/>
      <c r="G134" s="154" t="s">
        <v>326</v>
      </c>
      <c r="H134" s="152" t="s">
        <v>334</v>
      </c>
    </row>
    <row r="135" spans="2:8" hidden="1">
      <c r="B135" s="171">
        <v>133</v>
      </c>
      <c r="C135" s="152"/>
      <c r="D135" s="174" t="s">
        <v>309</v>
      </c>
      <c r="E135" s="128" t="s">
        <v>23</v>
      </c>
      <c r="F135" s="152"/>
      <c r="G135" s="154" t="s">
        <v>326</v>
      </c>
      <c r="H135" s="152" t="s">
        <v>334</v>
      </c>
    </row>
    <row r="136" spans="2:8" hidden="1">
      <c r="B136" s="172">
        <v>134</v>
      </c>
      <c r="C136" s="152"/>
      <c r="D136" s="174" t="s">
        <v>310</v>
      </c>
      <c r="E136" s="128" t="s">
        <v>23</v>
      </c>
      <c r="F136" s="152"/>
      <c r="G136" s="154" t="s">
        <v>326</v>
      </c>
      <c r="H136" s="152" t="s">
        <v>334</v>
      </c>
    </row>
    <row r="137" spans="2:8" hidden="1">
      <c r="B137" s="171">
        <v>135</v>
      </c>
      <c r="C137" s="152"/>
      <c r="D137" s="174" t="s">
        <v>338</v>
      </c>
      <c r="E137" s="128" t="s">
        <v>23</v>
      </c>
      <c r="F137" s="152"/>
      <c r="G137" s="154" t="s">
        <v>326</v>
      </c>
      <c r="H137" s="152" t="s">
        <v>334</v>
      </c>
    </row>
    <row r="138" spans="2:8" hidden="1">
      <c r="B138" s="172">
        <v>136</v>
      </c>
      <c r="C138" s="152"/>
      <c r="D138" s="174" t="s">
        <v>311</v>
      </c>
      <c r="E138" s="128" t="s">
        <v>23</v>
      </c>
      <c r="F138" s="152"/>
      <c r="G138" s="154" t="s">
        <v>326</v>
      </c>
      <c r="H138" s="152" t="s">
        <v>334</v>
      </c>
    </row>
    <row r="139" spans="2:8" hidden="1">
      <c r="B139" s="171">
        <v>137</v>
      </c>
      <c r="C139" s="152"/>
      <c r="D139" s="174" t="s">
        <v>312</v>
      </c>
      <c r="E139" s="128" t="s">
        <v>23</v>
      </c>
      <c r="F139" s="152"/>
      <c r="G139" s="154" t="s">
        <v>326</v>
      </c>
      <c r="H139" s="152" t="s">
        <v>334</v>
      </c>
    </row>
    <row r="140" spans="2:8" hidden="1">
      <c r="B140" s="172">
        <v>138</v>
      </c>
      <c r="C140" s="152"/>
      <c r="D140" s="174" t="s">
        <v>313</v>
      </c>
      <c r="E140" s="128" t="s">
        <v>23</v>
      </c>
      <c r="F140" s="152"/>
      <c r="G140" s="154" t="s">
        <v>326</v>
      </c>
      <c r="H140" s="152" t="s">
        <v>397</v>
      </c>
    </row>
    <row r="141" spans="2:8" hidden="1">
      <c r="B141" s="171">
        <v>139</v>
      </c>
      <c r="C141" s="152"/>
      <c r="D141" s="174" t="s">
        <v>314</v>
      </c>
      <c r="E141" s="128" t="s">
        <v>23</v>
      </c>
      <c r="F141" s="152"/>
      <c r="G141" s="154" t="s">
        <v>326</v>
      </c>
      <c r="H141" s="152" t="s">
        <v>327</v>
      </c>
    </row>
    <row r="142" spans="2:8" hidden="1">
      <c r="B142" s="172">
        <v>140</v>
      </c>
      <c r="C142" s="152"/>
      <c r="D142" s="174" t="s">
        <v>315</v>
      </c>
      <c r="E142" s="128" t="s">
        <v>23</v>
      </c>
      <c r="F142" s="152"/>
      <c r="G142" s="154" t="s">
        <v>326</v>
      </c>
      <c r="H142" s="152" t="s">
        <v>337</v>
      </c>
    </row>
    <row r="143" spans="2:8" hidden="1">
      <c r="B143" s="171">
        <v>141</v>
      </c>
      <c r="C143" s="152"/>
      <c r="D143" s="174" t="s">
        <v>316</v>
      </c>
      <c r="E143" s="128" t="s">
        <v>23</v>
      </c>
      <c r="F143" s="152"/>
      <c r="G143" s="154" t="s">
        <v>326</v>
      </c>
      <c r="H143" s="152" t="s">
        <v>337</v>
      </c>
    </row>
    <row r="144" spans="2:8" hidden="1">
      <c r="B144" s="172">
        <v>142</v>
      </c>
      <c r="C144" s="152"/>
      <c r="D144" s="174" t="s">
        <v>317</v>
      </c>
      <c r="E144" s="128" t="s">
        <v>23</v>
      </c>
      <c r="F144" s="152"/>
      <c r="G144" s="154" t="s">
        <v>326</v>
      </c>
      <c r="H144" s="152" t="s">
        <v>335</v>
      </c>
    </row>
    <row r="145" spans="2:8" hidden="1">
      <c r="B145" s="171">
        <v>143</v>
      </c>
      <c r="C145" s="152"/>
      <c r="D145" s="174" t="s">
        <v>318</v>
      </c>
      <c r="E145" s="128" t="s">
        <v>23</v>
      </c>
      <c r="F145" s="152"/>
      <c r="G145" s="154" t="s">
        <v>326</v>
      </c>
      <c r="H145" s="152" t="s">
        <v>337</v>
      </c>
    </row>
    <row r="146" spans="2:8" hidden="1">
      <c r="B146" s="172">
        <v>144</v>
      </c>
      <c r="C146" s="152"/>
      <c r="D146" s="174" t="s">
        <v>319</v>
      </c>
      <c r="E146" s="128" t="s">
        <v>23</v>
      </c>
      <c r="F146" s="152"/>
      <c r="G146" s="154" t="s">
        <v>326</v>
      </c>
      <c r="H146" s="152" t="s">
        <v>335</v>
      </c>
    </row>
    <row r="147" spans="2:8" hidden="1">
      <c r="B147" s="171">
        <v>145</v>
      </c>
      <c r="C147" s="152"/>
      <c r="D147" s="174" t="s">
        <v>320</v>
      </c>
      <c r="E147" s="128" t="s">
        <v>23</v>
      </c>
      <c r="F147" s="152"/>
      <c r="G147" s="154" t="s">
        <v>326</v>
      </c>
      <c r="H147" s="152" t="s">
        <v>337</v>
      </c>
    </row>
  </sheetData>
  <autoFilter ref="B2:H147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7" sqref="C37"/>
    </sheetView>
  </sheetViews>
  <sheetFormatPr defaultRowHeight="15"/>
  <cols>
    <col min="1" max="1" width="15.625" style="149" bestFit="1" customWidth="1"/>
    <col min="2" max="2" width="20.5" style="149" customWidth="1"/>
    <col min="3" max="3" width="34.875" style="46" bestFit="1" customWidth="1"/>
    <col min="4" max="16384" width="9" style="46"/>
  </cols>
  <sheetData>
    <row r="1" spans="1:3">
      <c r="A1" s="148" t="s">
        <v>223</v>
      </c>
      <c r="B1" s="148" t="s">
        <v>228</v>
      </c>
      <c r="C1" s="147"/>
    </row>
    <row r="2" spans="1:3">
      <c r="A2" s="149" t="s">
        <v>242</v>
      </c>
      <c r="B2" s="149" t="s">
        <v>225</v>
      </c>
      <c r="C2" s="253" t="s">
        <v>494</v>
      </c>
    </row>
    <row r="3" spans="1:3">
      <c r="A3" s="149" t="s">
        <v>224</v>
      </c>
      <c r="B3" s="149" t="s">
        <v>226</v>
      </c>
      <c r="C3" s="253" t="s">
        <v>495</v>
      </c>
    </row>
    <row r="4" spans="1:3">
      <c r="A4" s="149" t="s">
        <v>224</v>
      </c>
      <c r="B4" s="149" t="s">
        <v>485</v>
      </c>
      <c r="C4" s="253" t="s">
        <v>496</v>
      </c>
    </row>
    <row r="5" spans="1:3">
      <c r="A5" s="149" t="s">
        <v>224</v>
      </c>
      <c r="B5" s="251" t="s">
        <v>227</v>
      </c>
      <c r="C5" s="253" t="s">
        <v>497</v>
      </c>
    </row>
    <row r="6" spans="1:3" s="149" customFormat="1">
      <c r="A6" s="250" t="s">
        <v>224</v>
      </c>
      <c r="B6" s="255" t="s">
        <v>486</v>
      </c>
      <c r="C6" s="254" t="s">
        <v>498</v>
      </c>
    </row>
    <row r="7" spans="1:3">
      <c r="A7" s="250" t="s">
        <v>224</v>
      </c>
      <c r="B7" s="255" t="s">
        <v>487</v>
      </c>
      <c r="C7" s="253" t="s">
        <v>499</v>
      </c>
    </row>
    <row r="8" spans="1:3">
      <c r="A8" s="250" t="s">
        <v>224</v>
      </c>
      <c r="B8" s="252" t="s">
        <v>500</v>
      </c>
      <c r="C8" s="253" t="s">
        <v>488</v>
      </c>
    </row>
    <row r="9" spans="1:3">
      <c r="A9" s="250"/>
    </row>
    <row r="10" spans="1:3">
      <c r="A10" s="149" t="s">
        <v>229</v>
      </c>
      <c r="B10" s="149" t="s">
        <v>230</v>
      </c>
    </row>
    <row r="11" spans="1:3">
      <c r="A11" s="149" t="s">
        <v>229</v>
      </c>
      <c r="B11" s="149" t="s">
        <v>231</v>
      </c>
    </row>
    <row r="13" spans="1:3">
      <c r="A13" s="149" t="s">
        <v>236</v>
      </c>
      <c r="B13" s="46" t="s">
        <v>199</v>
      </c>
    </row>
    <row r="14" spans="1:3">
      <c r="A14" s="149" t="s">
        <v>236</v>
      </c>
      <c r="B14" s="46" t="s">
        <v>194</v>
      </c>
    </row>
    <row r="15" spans="1:3">
      <c r="A15" s="149" t="s">
        <v>236</v>
      </c>
      <c r="B15" s="46" t="s">
        <v>201</v>
      </c>
    </row>
    <row r="16" spans="1:3">
      <c r="A16" s="149" t="s">
        <v>236</v>
      </c>
      <c r="B16" s="46" t="s">
        <v>197</v>
      </c>
    </row>
    <row r="17" spans="1:3">
      <c r="A17" s="149" t="s">
        <v>236</v>
      </c>
      <c r="B17" s="46" t="s">
        <v>203</v>
      </c>
    </row>
    <row r="18" spans="1:3">
      <c r="A18" s="149" t="s">
        <v>236</v>
      </c>
      <c r="B18" s="46" t="s">
        <v>196</v>
      </c>
    </row>
    <row r="19" spans="1:3">
      <c r="A19" s="149" t="s">
        <v>236</v>
      </c>
      <c r="B19" s="46" t="s">
        <v>195</v>
      </c>
    </row>
    <row r="20" spans="1:3">
      <c r="A20" s="149" t="s">
        <v>236</v>
      </c>
      <c r="B20" s="46" t="s">
        <v>204</v>
      </c>
    </row>
    <row r="21" spans="1:3">
      <c r="A21" s="149" t="s">
        <v>236</v>
      </c>
      <c r="B21" s="46" t="s">
        <v>232</v>
      </c>
    </row>
    <row r="22" spans="1:3">
      <c r="A22" s="149" t="s">
        <v>236</v>
      </c>
      <c r="B22" s="46" t="s">
        <v>233</v>
      </c>
    </row>
    <row r="23" spans="1:3">
      <c r="A23" s="149" t="s">
        <v>236</v>
      </c>
      <c r="B23" s="46" t="s">
        <v>234</v>
      </c>
    </row>
    <row r="24" spans="1:3">
      <c r="A24" s="149" t="s">
        <v>236</v>
      </c>
      <c r="B24" s="46" t="s">
        <v>198</v>
      </c>
    </row>
    <row r="25" spans="1:3">
      <c r="A25" s="149" t="s">
        <v>236</v>
      </c>
      <c r="B25" s="46" t="s">
        <v>237</v>
      </c>
    </row>
    <row r="26" spans="1:3">
      <c r="A26" s="149" t="s">
        <v>236</v>
      </c>
      <c r="B26" s="46" t="s">
        <v>235</v>
      </c>
    </row>
    <row r="27" spans="1:3">
      <c r="A27" s="148" t="s">
        <v>223</v>
      </c>
      <c r="B27" s="148" t="s">
        <v>228</v>
      </c>
      <c r="C27" s="147"/>
    </row>
    <row r="28" spans="1:3">
      <c r="A28" s="149" t="s">
        <v>241</v>
      </c>
      <c r="B28" s="46" t="s">
        <v>202</v>
      </c>
      <c r="C28" s="46" t="s">
        <v>489</v>
      </c>
    </row>
    <row r="29" spans="1:3">
      <c r="A29" s="149" t="s">
        <v>241</v>
      </c>
      <c r="B29" s="46" t="s">
        <v>193</v>
      </c>
      <c r="C29" s="46" t="s">
        <v>490</v>
      </c>
    </row>
    <row r="30" spans="1:3">
      <c r="A30" s="149" t="s">
        <v>241</v>
      </c>
      <c r="B30" s="46" t="s">
        <v>200</v>
      </c>
      <c r="C30" s="46" t="s">
        <v>491</v>
      </c>
    </row>
    <row r="31" spans="1:3">
      <c r="A31" s="149" t="s">
        <v>241</v>
      </c>
      <c r="B31" s="46" t="s">
        <v>238</v>
      </c>
      <c r="C31" s="46" t="s">
        <v>492</v>
      </c>
    </row>
    <row r="32" spans="1:3">
      <c r="A32" s="149" t="s">
        <v>241</v>
      </c>
      <c r="B32" s="46" t="s">
        <v>239</v>
      </c>
      <c r="C32" s="46" t="s">
        <v>493</v>
      </c>
    </row>
    <row r="33" spans="1:3">
      <c r="A33" s="149" t="s">
        <v>241</v>
      </c>
      <c r="B33" s="46" t="s">
        <v>240</v>
      </c>
      <c r="C33" s="46" t="s">
        <v>493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workbookViewId="0">
      <pane ySplit="2" topLeftCell="A3" activePane="bottomLeft" state="frozen"/>
      <selection pane="bottomLeft" activeCell="F26" sqref="F26"/>
    </sheetView>
  </sheetViews>
  <sheetFormatPr defaultRowHeight="13.5"/>
  <cols>
    <col min="1" max="1" width="1.375" customWidth="1"/>
    <col min="2" max="2" width="20.375" bestFit="1" customWidth="1"/>
    <col min="3" max="3" width="20.5" customWidth="1"/>
    <col min="4" max="4" width="15.25" customWidth="1"/>
    <col min="5" max="5" width="9.875" customWidth="1"/>
    <col min="6" max="6" width="7.125" customWidth="1"/>
    <col min="7" max="7" width="7" customWidth="1"/>
    <col min="8" max="9" width="8.125" customWidth="1"/>
    <col min="12" max="12" width="11.875" hidden="1" customWidth="1"/>
    <col min="13" max="13" width="11.25" hidden="1" customWidth="1"/>
    <col min="14" max="14" width="11.875" hidden="1" customWidth="1"/>
    <col min="15" max="15" width="0" hidden="1" customWidth="1"/>
    <col min="16" max="16" width="8.375" customWidth="1"/>
    <col min="17" max="17" width="11.25" hidden="1" customWidth="1"/>
  </cols>
  <sheetData>
    <row r="1" spans="2:19" ht="6" customHeight="1" thickBot="1"/>
    <row r="2" spans="2:19" ht="15">
      <c r="B2" s="292" t="s">
        <v>33</v>
      </c>
      <c r="C2" s="97" t="s">
        <v>425</v>
      </c>
      <c r="D2" s="97" t="s">
        <v>2</v>
      </c>
      <c r="E2" s="97" t="s">
        <v>32</v>
      </c>
      <c r="F2" s="97" t="s">
        <v>31</v>
      </c>
      <c r="G2" s="97" t="s">
        <v>57</v>
      </c>
      <c r="H2" s="97" t="s">
        <v>56</v>
      </c>
      <c r="I2" s="97" t="s">
        <v>25</v>
      </c>
      <c r="J2" s="97" t="s">
        <v>58</v>
      </c>
      <c r="K2" s="97" t="s">
        <v>426</v>
      </c>
      <c r="L2" s="97" t="s">
        <v>59</v>
      </c>
      <c r="M2" s="97" t="s">
        <v>60</v>
      </c>
      <c r="N2" s="97" t="s">
        <v>61</v>
      </c>
      <c r="O2" s="97" t="s">
        <v>62</v>
      </c>
      <c r="P2" s="295" t="s">
        <v>0</v>
      </c>
      <c r="Q2" s="295" t="s">
        <v>63</v>
      </c>
      <c r="R2" s="296" t="s">
        <v>1</v>
      </c>
      <c r="S2" s="296" t="s">
        <v>27</v>
      </c>
    </row>
    <row r="3" spans="2:19" ht="15">
      <c r="B3" s="68" t="s">
        <v>124</v>
      </c>
      <c r="C3" s="68" t="s">
        <v>427</v>
      </c>
      <c r="D3" s="68" t="s">
        <v>428</v>
      </c>
      <c r="E3" s="68">
        <v>0</v>
      </c>
      <c r="F3" s="68">
        <v>1</v>
      </c>
      <c r="G3" s="68">
        <v>384</v>
      </c>
      <c r="H3" s="68">
        <v>27384</v>
      </c>
      <c r="I3" s="216">
        <v>27768</v>
      </c>
      <c r="J3" s="220">
        <v>1.3828867761452032E-2</v>
      </c>
      <c r="K3" s="218">
        <v>0.14044884147914358</v>
      </c>
      <c r="L3" s="68">
        <v>11618</v>
      </c>
      <c r="M3" s="68">
        <v>186091</v>
      </c>
      <c r="N3" s="215">
        <v>3.305216044069547E-2</v>
      </c>
      <c r="O3" s="215">
        <v>0.14715381184474263</v>
      </c>
      <c r="P3" s="215">
        <v>1.4933914458100506</v>
      </c>
      <c r="Q3" s="215">
        <v>71.3125</v>
      </c>
      <c r="R3" s="215">
        <v>0.17039843015960437</v>
      </c>
      <c r="S3" s="215">
        <v>0.48464553250569037</v>
      </c>
    </row>
    <row r="4" spans="2:19" ht="15">
      <c r="B4" s="68" t="s">
        <v>124</v>
      </c>
      <c r="C4" s="68"/>
      <c r="D4" s="68" t="s">
        <v>429</v>
      </c>
      <c r="E4" s="68">
        <v>1</v>
      </c>
      <c r="F4" s="68">
        <v>2</v>
      </c>
      <c r="G4" s="68">
        <v>2028</v>
      </c>
      <c r="H4" s="68">
        <v>58512</v>
      </c>
      <c r="I4" s="216">
        <v>60540</v>
      </c>
      <c r="J4" s="220">
        <v>3.3498513379583747E-2</v>
      </c>
      <c r="K4" s="218">
        <v>0.30620760815137399</v>
      </c>
      <c r="L4" s="68">
        <v>11618</v>
      </c>
      <c r="M4" s="68">
        <v>186091</v>
      </c>
      <c r="N4" s="215">
        <v>0.17455672232742298</v>
      </c>
      <c r="O4" s="215">
        <v>0.31442681268841588</v>
      </c>
      <c r="P4" s="215">
        <v>0.58850159386584466</v>
      </c>
      <c r="Q4" s="215">
        <v>28.852071005917161</v>
      </c>
      <c r="R4" s="215">
        <v>8.2313771111604039E-2</v>
      </c>
      <c r="S4" s="215">
        <v>0.48464553250569037</v>
      </c>
    </row>
    <row r="5" spans="2:19" ht="15">
      <c r="B5" s="68" t="s">
        <v>124</v>
      </c>
      <c r="C5" s="68"/>
      <c r="D5" s="68" t="s">
        <v>430</v>
      </c>
      <c r="E5" s="68">
        <v>2</v>
      </c>
      <c r="F5" s="68">
        <v>3</v>
      </c>
      <c r="G5" s="68">
        <v>4055</v>
      </c>
      <c r="H5" s="68">
        <v>63841</v>
      </c>
      <c r="I5" s="216">
        <v>67896</v>
      </c>
      <c r="J5" s="220">
        <v>5.9723695063037589E-2</v>
      </c>
      <c r="K5" s="218">
        <v>0.34341380513785413</v>
      </c>
      <c r="L5" s="68">
        <v>11618</v>
      </c>
      <c r="M5" s="68">
        <v>186091</v>
      </c>
      <c r="N5" s="215">
        <v>0.34902737132036493</v>
      </c>
      <c r="O5" s="215">
        <v>0.34306333997882754</v>
      </c>
      <c r="P5" s="215">
        <v>-1.7235252200347554E-2</v>
      </c>
      <c r="Q5" s="215">
        <v>15.743773119605425</v>
      </c>
      <c r="R5" s="215">
        <v>1.0279158430217408E-4</v>
      </c>
      <c r="S5" s="215">
        <v>0.48464553250569037</v>
      </c>
    </row>
    <row r="6" spans="2:19" ht="15">
      <c r="B6" s="68" t="s">
        <v>124</v>
      </c>
      <c r="C6" s="68"/>
      <c r="D6" s="68" t="s">
        <v>431</v>
      </c>
      <c r="E6" s="68">
        <v>3</v>
      </c>
      <c r="F6" s="68">
        <v>4</v>
      </c>
      <c r="G6" s="68">
        <v>2823</v>
      </c>
      <c r="H6" s="68">
        <v>24462</v>
      </c>
      <c r="I6" s="216">
        <v>27285</v>
      </c>
      <c r="J6" s="220">
        <v>0.10346344145134689</v>
      </c>
      <c r="K6" s="218">
        <v>0.13800585709300031</v>
      </c>
      <c r="L6" s="68">
        <v>11618</v>
      </c>
      <c r="M6" s="68">
        <v>186091</v>
      </c>
      <c r="N6" s="215">
        <v>0.24298502323980031</v>
      </c>
      <c r="O6" s="215">
        <v>0.13145181658435925</v>
      </c>
      <c r="P6" s="215">
        <v>-0.61435943801842496</v>
      </c>
      <c r="Q6" s="215">
        <v>8.6652497343251866</v>
      </c>
      <c r="R6" s="215">
        <v>6.8521478161229624E-2</v>
      </c>
      <c r="S6" s="215">
        <v>0.48464553250569037</v>
      </c>
    </row>
    <row r="7" spans="2:19" ht="15">
      <c r="B7" s="68" t="s">
        <v>124</v>
      </c>
      <c r="C7" s="68"/>
      <c r="D7" s="68" t="s">
        <v>514</v>
      </c>
      <c r="E7" s="68">
        <v>4</v>
      </c>
      <c r="F7" s="68">
        <v>5</v>
      </c>
      <c r="G7" s="68">
        <v>1438</v>
      </c>
      <c r="H7" s="68">
        <v>8647</v>
      </c>
      <c r="I7" s="216">
        <v>10085</v>
      </c>
      <c r="J7" s="220">
        <v>0.14258800198314328</v>
      </c>
      <c r="K7" s="218">
        <v>5.1009311665123992E-2</v>
      </c>
      <c r="L7" s="68">
        <v>11618</v>
      </c>
      <c r="M7" s="68">
        <v>186091</v>
      </c>
      <c r="N7" s="215">
        <v>0.12377345498364607</v>
      </c>
      <c r="O7" s="215">
        <v>4.6466513694912705E-2</v>
      </c>
      <c r="P7" s="215">
        <v>-0.9797210011328058</v>
      </c>
      <c r="Q7" s="215">
        <v>6.0132127955493742</v>
      </c>
      <c r="R7" s="215">
        <v>7.5739233913912893E-2</v>
      </c>
      <c r="S7" s="215">
        <v>0.48464553250569037</v>
      </c>
    </row>
    <row r="8" spans="2:19" ht="15">
      <c r="B8" s="332" t="s">
        <v>124</v>
      </c>
      <c r="C8" s="332"/>
      <c r="D8" s="332" t="s">
        <v>515</v>
      </c>
      <c r="E8" s="332">
        <v>5</v>
      </c>
      <c r="F8" s="332">
        <v>7</v>
      </c>
      <c r="G8" s="332">
        <v>890</v>
      </c>
      <c r="H8" s="332">
        <v>3245</v>
      </c>
      <c r="I8" s="333">
        <v>4135</v>
      </c>
      <c r="J8" s="334">
        <v>0.21523579201934703</v>
      </c>
      <c r="K8" s="335">
        <v>2.0914576473503987E-2</v>
      </c>
      <c r="L8" s="332">
        <v>11618</v>
      </c>
      <c r="M8" s="332">
        <v>186091</v>
      </c>
      <c r="N8" s="336">
        <v>7.660526768807023E-2</v>
      </c>
      <c r="O8" s="336">
        <v>1.7437705208741959E-2</v>
      </c>
      <c r="P8" s="336">
        <v>-1.480031015400239</v>
      </c>
      <c r="Q8" s="336">
        <v>3.6460674157303372</v>
      </c>
      <c r="R8" s="336">
        <v>8.7569827575037298E-2</v>
      </c>
      <c r="S8" s="336">
        <v>0.48464553250569037</v>
      </c>
    </row>
    <row r="9" spans="2:19" ht="15">
      <c r="B9" s="68" t="s">
        <v>130</v>
      </c>
      <c r="C9" s="68" t="s">
        <v>433</v>
      </c>
      <c r="D9" s="68" t="s">
        <v>428</v>
      </c>
      <c r="E9" s="68">
        <v>0</v>
      </c>
      <c r="F9" s="68">
        <v>1</v>
      </c>
      <c r="G9" s="68">
        <v>2468</v>
      </c>
      <c r="H9" s="68">
        <v>59806</v>
      </c>
      <c r="I9" s="216">
        <v>62274</v>
      </c>
      <c r="J9" s="220">
        <v>3.9631306805408356E-2</v>
      </c>
      <c r="K9" s="218">
        <v>0.31497807383578896</v>
      </c>
      <c r="L9" s="68">
        <v>11618</v>
      </c>
      <c r="M9" s="68">
        <v>186091</v>
      </c>
      <c r="N9" s="215">
        <v>0.2124289894990532</v>
      </c>
      <c r="O9" s="215">
        <v>0.32138039991187106</v>
      </c>
      <c r="P9" s="215">
        <v>0.41401770251619707</v>
      </c>
      <c r="Q9" s="215">
        <v>24.232576985413289</v>
      </c>
      <c r="R9" s="215">
        <v>4.5107812625014121E-2</v>
      </c>
      <c r="S9" s="215">
        <v>8.14548430084506E-2</v>
      </c>
    </row>
    <row r="10" spans="2:19" ht="15">
      <c r="B10" s="68" t="s">
        <v>130</v>
      </c>
      <c r="C10" s="68"/>
      <c r="D10" s="68" t="s">
        <v>429</v>
      </c>
      <c r="E10" s="68">
        <v>1</v>
      </c>
      <c r="F10" s="68">
        <v>2</v>
      </c>
      <c r="G10" s="68">
        <v>4564</v>
      </c>
      <c r="H10" s="68">
        <v>73405</v>
      </c>
      <c r="I10" s="216">
        <v>77969</v>
      </c>
      <c r="J10" s="220">
        <v>5.853608485423694E-2</v>
      </c>
      <c r="K10" s="218">
        <v>0.39436242153872608</v>
      </c>
      <c r="L10" s="68">
        <v>11618</v>
      </c>
      <c r="M10" s="68">
        <v>186091</v>
      </c>
      <c r="N10" s="215">
        <v>0.39283869857118264</v>
      </c>
      <c r="O10" s="215">
        <v>0.39445755033827534</v>
      </c>
      <c r="P10" s="215">
        <v>4.1124393793503912E-3</v>
      </c>
      <c r="Q10" s="215">
        <v>16.08347940403155</v>
      </c>
      <c r="R10" s="215">
        <v>6.6574297563229846E-6</v>
      </c>
      <c r="S10" s="215">
        <v>8.14548430084506E-2</v>
      </c>
    </row>
    <row r="11" spans="2:19" ht="15">
      <c r="B11" s="332" t="s">
        <v>130</v>
      </c>
      <c r="C11" s="332"/>
      <c r="D11" s="332" t="s">
        <v>434</v>
      </c>
      <c r="E11" s="332">
        <v>2</v>
      </c>
      <c r="F11" s="332">
        <v>2</v>
      </c>
      <c r="G11" s="332">
        <v>4586</v>
      </c>
      <c r="H11" s="332">
        <v>52880</v>
      </c>
      <c r="I11" s="333">
        <v>57466</v>
      </c>
      <c r="J11" s="334">
        <v>7.9803710019837812E-2</v>
      </c>
      <c r="K11" s="335">
        <v>0.29065950462548495</v>
      </c>
      <c r="L11" s="332">
        <v>11618</v>
      </c>
      <c r="M11" s="332">
        <v>186091</v>
      </c>
      <c r="N11" s="336">
        <v>0.39473231192976416</v>
      </c>
      <c r="O11" s="336">
        <v>0.28416204974985354</v>
      </c>
      <c r="P11" s="336">
        <v>-0.32866317070452594</v>
      </c>
      <c r="Q11" s="336">
        <v>11.530745747928478</v>
      </c>
      <c r="R11" s="336">
        <v>3.6340372953680151E-2</v>
      </c>
      <c r="S11" s="336">
        <v>8.14548430084506E-2</v>
      </c>
    </row>
    <row r="12" spans="2:19" ht="15">
      <c r="B12" s="68" t="s">
        <v>256</v>
      </c>
      <c r="C12" s="68" t="s">
        <v>435</v>
      </c>
      <c r="D12" s="68" t="s">
        <v>436</v>
      </c>
      <c r="E12" s="68">
        <v>0</v>
      </c>
      <c r="F12" s="68">
        <v>2</v>
      </c>
      <c r="G12" s="68">
        <v>1076</v>
      </c>
      <c r="H12" s="68">
        <v>26263</v>
      </c>
      <c r="I12" s="216">
        <v>27339</v>
      </c>
      <c r="J12" s="220">
        <v>3.9357694136581439E-2</v>
      </c>
      <c r="K12" s="218">
        <v>0.13827898578213435</v>
      </c>
      <c r="L12" s="68">
        <v>11618</v>
      </c>
      <c r="M12" s="68">
        <v>186091</v>
      </c>
      <c r="N12" s="215">
        <v>9.2614907901532109E-2</v>
      </c>
      <c r="O12" s="215">
        <v>0.14112987731808632</v>
      </c>
      <c r="P12" s="215">
        <v>0.42123046099112121</v>
      </c>
      <c r="Q12" s="215">
        <v>24.407992565055761</v>
      </c>
      <c r="R12" s="215">
        <v>2.0435982932305276E-2</v>
      </c>
      <c r="S12" s="215">
        <v>7.2134160396851416E-2</v>
      </c>
    </row>
    <row r="13" spans="2:19" ht="15">
      <c r="B13" s="68" t="s">
        <v>256</v>
      </c>
      <c r="C13" s="68"/>
      <c r="D13" s="68" t="s">
        <v>437</v>
      </c>
      <c r="E13" s="68">
        <v>2</v>
      </c>
      <c r="F13" s="68">
        <v>4</v>
      </c>
      <c r="G13" s="68">
        <v>2639</v>
      </c>
      <c r="H13" s="68">
        <v>53386</v>
      </c>
      <c r="I13" s="216">
        <v>56025</v>
      </c>
      <c r="J13" s="220">
        <v>4.7103971441320835E-2</v>
      </c>
      <c r="K13" s="218">
        <v>0.28337101497655648</v>
      </c>
      <c r="L13" s="68">
        <v>11618</v>
      </c>
      <c r="M13" s="68">
        <v>186091</v>
      </c>
      <c r="N13" s="215">
        <v>0.22714752969530039</v>
      </c>
      <c r="O13" s="215">
        <v>0.28688114954511501</v>
      </c>
      <c r="P13" s="215">
        <v>0.23346829997491261</v>
      </c>
      <c r="Q13" s="215">
        <v>20.229632436528988</v>
      </c>
      <c r="R13" s="215">
        <v>1.3945906677683915E-2</v>
      </c>
      <c r="S13" s="215">
        <v>7.2134160396851416E-2</v>
      </c>
    </row>
    <row r="14" spans="2:19" ht="15">
      <c r="B14" s="68" t="s">
        <v>256</v>
      </c>
      <c r="C14" s="68"/>
      <c r="D14" s="68" t="s">
        <v>449</v>
      </c>
      <c r="E14" s="68">
        <v>4</v>
      </c>
      <c r="F14" s="68">
        <v>6</v>
      </c>
      <c r="G14" s="68">
        <v>3015</v>
      </c>
      <c r="H14" s="68">
        <v>48017</v>
      </c>
      <c r="I14" s="216">
        <v>51032</v>
      </c>
      <c r="J14" s="220">
        <v>5.9080576892929927E-2</v>
      </c>
      <c r="K14" s="218">
        <v>0.25811672710903399</v>
      </c>
      <c r="L14" s="68">
        <v>11618</v>
      </c>
      <c r="M14" s="68">
        <v>186091</v>
      </c>
      <c r="N14" s="297">
        <v>0.25951110346014805</v>
      </c>
      <c r="O14" s="215">
        <v>0.25802967365428742</v>
      </c>
      <c r="P14" s="215">
        <v>-5.7248971190447329E-3</v>
      </c>
      <c r="Q14" s="215">
        <v>15.92603648424544</v>
      </c>
      <c r="R14" s="215">
        <v>8.4810332276385452E-6</v>
      </c>
      <c r="S14" s="215">
        <v>7.2134160396851416E-2</v>
      </c>
    </row>
    <row r="15" spans="2:19" ht="15">
      <c r="B15" s="68" t="s">
        <v>256</v>
      </c>
      <c r="C15" s="68"/>
      <c r="D15" s="68" t="s">
        <v>516</v>
      </c>
      <c r="E15" s="68">
        <v>6</v>
      </c>
      <c r="F15" s="68">
        <v>7</v>
      </c>
      <c r="G15" s="68">
        <v>1208</v>
      </c>
      <c r="H15" s="68">
        <v>16958</v>
      </c>
      <c r="I15" s="216">
        <v>18166</v>
      </c>
      <c r="J15" s="220">
        <v>6.6497853132225032E-2</v>
      </c>
      <c r="K15" s="218">
        <v>9.1882514200162871E-2</v>
      </c>
      <c r="L15" s="68">
        <v>11618</v>
      </c>
      <c r="M15" s="68">
        <v>186091</v>
      </c>
      <c r="N15" s="297">
        <v>0.10397658805302118</v>
      </c>
      <c r="O15" s="215">
        <v>9.1127459146331635E-2</v>
      </c>
      <c r="P15" s="215">
        <v>-0.13190658244305592</v>
      </c>
      <c r="Q15" s="215">
        <v>14.038079470198676</v>
      </c>
      <c r="R15" s="215">
        <v>1.6948846814516974E-3</v>
      </c>
      <c r="S15" s="215">
        <v>7.2134160396851416E-2</v>
      </c>
    </row>
    <row r="16" spans="2:19" ht="15">
      <c r="B16" s="66" t="s">
        <v>256</v>
      </c>
      <c r="C16" s="66"/>
      <c r="D16" s="66" t="s">
        <v>517</v>
      </c>
      <c r="E16" s="66">
        <v>7</v>
      </c>
      <c r="F16" s="66">
        <v>10</v>
      </c>
      <c r="G16" s="66">
        <v>2293</v>
      </c>
      <c r="H16" s="66">
        <v>27929</v>
      </c>
      <c r="I16" s="217">
        <v>30222</v>
      </c>
      <c r="J16" s="221">
        <v>7.5871881410892725E-2</v>
      </c>
      <c r="K16" s="219">
        <v>0.15286102301867896</v>
      </c>
      <c r="L16" s="66">
        <v>11618</v>
      </c>
      <c r="M16" s="66">
        <v>186091</v>
      </c>
      <c r="N16" s="248">
        <v>0.19736615596488208</v>
      </c>
      <c r="O16" s="248">
        <v>0.15008248652540962</v>
      </c>
      <c r="P16" s="248">
        <v>-0.27387561016709927</v>
      </c>
      <c r="Q16" s="248">
        <v>12.18011338857392</v>
      </c>
      <c r="R16" s="248">
        <v>1.2949843818674945E-2</v>
      </c>
      <c r="S16" s="248">
        <v>7.2134160396851416E-2</v>
      </c>
    </row>
    <row r="17" spans="2:19" ht="15">
      <c r="B17" s="337" t="s">
        <v>256</v>
      </c>
      <c r="C17" s="337"/>
      <c r="D17" s="337" t="s">
        <v>438</v>
      </c>
      <c r="E17" s="337">
        <v>10</v>
      </c>
      <c r="F17" s="337" t="s">
        <v>82</v>
      </c>
      <c r="G17" s="337">
        <v>1387</v>
      </c>
      <c r="H17" s="337">
        <v>13538</v>
      </c>
      <c r="I17" s="338">
        <v>14925</v>
      </c>
      <c r="J17" s="339">
        <v>9.2931323283082082E-2</v>
      </c>
      <c r="K17" s="340">
        <v>7.5489734913433373E-2</v>
      </c>
      <c r="L17" s="337">
        <v>11618</v>
      </c>
      <c r="M17" s="337">
        <v>186091</v>
      </c>
      <c r="N17" s="269">
        <v>0.11938371492511619</v>
      </c>
      <c r="O17" s="269">
        <v>7.2749353810769996E-2</v>
      </c>
      <c r="P17" s="269">
        <v>-0.49532277705852268</v>
      </c>
      <c r="Q17" s="269">
        <v>9.7606344628695023</v>
      </c>
      <c r="R17" s="269">
        <v>2.3099061253507941E-2</v>
      </c>
      <c r="S17" s="269">
        <v>7.2134160396851416E-2</v>
      </c>
    </row>
    <row r="18" spans="2:19" ht="15">
      <c r="B18" s="66" t="s">
        <v>119</v>
      </c>
      <c r="C18" s="66" t="s">
        <v>439</v>
      </c>
      <c r="D18" s="66" t="s">
        <v>428</v>
      </c>
      <c r="E18" s="66">
        <v>0</v>
      </c>
      <c r="F18" s="66">
        <v>1</v>
      </c>
      <c r="G18" s="66">
        <v>2376</v>
      </c>
      <c r="H18" s="66">
        <v>53019</v>
      </c>
      <c r="I18" s="217">
        <v>55395</v>
      </c>
      <c r="J18" s="221">
        <v>4.2891957757920388E-2</v>
      </c>
      <c r="K18" s="219">
        <v>0.28018451360332608</v>
      </c>
      <c r="L18" s="66">
        <v>11618</v>
      </c>
      <c r="M18" s="66">
        <v>186091</v>
      </c>
      <c r="N18" s="248">
        <v>0.20451024272680324</v>
      </c>
      <c r="O18" s="248">
        <v>0.28490899613629889</v>
      </c>
      <c r="P18" s="248">
        <v>0.33155175656312713</v>
      </c>
      <c r="Q18" s="248">
        <v>22.314393939393938</v>
      </c>
      <c r="R18" s="248">
        <v>2.6656347918403989E-2</v>
      </c>
      <c r="S18" s="248">
        <v>6.5548848785436778E-2</v>
      </c>
    </row>
    <row r="19" spans="2:19" ht="15">
      <c r="B19" s="66" t="s">
        <v>119</v>
      </c>
      <c r="C19" s="66"/>
      <c r="D19" s="66" t="s">
        <v>429</v>
      </c>
      <c r="E19" s="66">
        <v>1</v>
      </c>
      <c r="F19" s="66">
        <v>2</v>
      </c>
      <c r="G19" s="66">
        <v>2519</v>
      </c>
      <c r="H19" s="66">
        <v>45359</v>
      </c>
      <c r="I19" s="217">
        <v>47878</v>
      </c>
      <c r="J19" s="221">
        <v>5.2612891098207944E-2</v>
      </c>
      <c r="K19" s="219">
        <v>0.24216398848813156</v>
      </c>
      <c r="L19" s="66">
        <v>11618</v>
      </c>
      <c r="M19" s="66">
        <v>186091</v>
      </c>
      <c r="N19" s="248">
        <v>0.21681872955758305</v>
      </c>
      <c r="O19" s="248">
        <v>0.24374633915664917</v>
      </c>
      <c r="P19" s="248">
        <v>0.11706643413838699</v>
      </c>
      <c r="Q19" s="248">
        <v>18.006748709805478</v>
      </c>
      <c r="R19" s="248">
        <v>3.1523192356332714E-3</v>
      </c>
      <c r="S19" s="248">
        <v>6.5548848785436778E-2</v>
      </c>
    </row>
    <row r="20" spans="2:19" ht="15">
      <c r="B20" s="66" t="s">
        <v>119</v>
      </c>
      <c r="C20" s="66"/>
      <c r="D20" s="66" t="s">
        <v>437</v>
      </c>
      <c r="E20" s="66">
        <v>2</v>
      </c>
      <c r="F20" s="66">
        <v>4</v>
      </c>
      <c r="G20" s="66">
        <v>2069</v>
      </c>
      <c r="H20" s="66">
        <v>31859</v>
      </c>
      <c r="I20" s="217">
        <v>33928</v>
      </c>
      <c r="J20" s="221">
        <v>6.0982079698184394E-2</v>
      </c>
      <c r="K20" s="219">
        <v>0.17160574379517371</v>
      </c>
      <c r="L20" s="66">
        <v>11618</v>
      </c>
      <c r="M20" s="66">
        <v>186091</v>
      </c>
      <c r="N20" s="248">
        <v>0.17808572904114306</v>
      </c>
      <c r="O20" s="248">
        <v>0.17120118651627431</v>
      </c>
      <c r="P20" s="248">
        <v>-3.9425663905862544E-2</v>
      </c>
      <c r="Q20" s="248">
        <v>15.398260028999516</v>
      </c>
      <c r="R20" s="248">
        <v>2.7142765973109379E-4</v>
      </c>
      <c r="S20" s="248">
        <v>6.5548848785436778E-2</v>
      </c>
    </row>
    <row r="21" spans="2:19" ht="15">
      <c r="B21" s="66" t="s">
        <v>119</v>
      </c>
      <c r="C21" s="66"/>
      <c r="D21" s="66" t="s">
        <v>440</v>
      </c>
      <c r="E21" s="66">
        <v>4</v>
      </c>
      <c r="F21" s="66">
        <v>6</v>
      </c>
      <c r="G21" s="66">
        <v>2538</v>
      </c>
      <c r="H21" s="66">
        <v>33948</v>
      </c>
      <c r="I21" s="217">
        <v>36486</v>
      </c>
      <c r="J21" s="221">
        <v>6.9560927479033058E-2</v>
      </c>
      <c r="K21" s="219">
        <v>0.18454395095822648</v>
      </c>
      <c r="L21" s="66">
        <v>11618</v>
      </c>
      <c r="M21" s="66">
        <v>186091</v>
      </c>
      <c r="N21" s="248">
        <v>0.21845412291272165</v>
      </c>
      <c r="O21" s="248">
        <v>0.18242687717299599</v>
      </c>
      <c r="P21" s="248">
        <v>-0.18022660899700949</v>
      </c>
      <c r="Q21" s="248">
        <v>13.375886524822695</v>
      </c>
      <c r="R21" s="248">
        <v>6.4930683311727111E-3</v>
      </c>
      <c r="S21" s="248">
        <v>6.5548848785436778E-2</v>
      </c>
    </row>
    <row r="22" spans="2:19" ht="15">
      <c r="B22" s="68" t="s">
        <v>119</v>
      </c>
      <c r="C22" s="68"/>
      <c r="D22" s="68" t="s">
        <v>441</v>
      </c>
      <c r="E22" s="68">
        <v>6</v>
      </c>
      <c r="F22" s="68">
        <v>7</v>
      </c>
      <c r="G22" s="68">
        <v>1166</v>
      </c>
      <c r="H22" s="68">
        <v>12893</v>
      </c>
      <c r="I22" s="216">
        <v>14059</v>
      </c>
      <c r="J22" s="220">
        <v>8.2936197453588448E-2</v>
      </c>
      <c r="K22" s="218">
        <v>7.1109560009913558E-2</v>
      </c>
      <c r="L22" s="68">
        <v>11618</v>
      </c>
      <c r="M22" s="68">
        <v>186091</v>
      </c>
      <c r="N22" s="215">
        <v>0.1003615080048201</v>
      </c>
      <c r="O22" s="215">
        <v>6.9283307629063207E-2</v>
      </c>
      <c r="P22" s="215">
        <v>-0.37057474131184387</v>
      </c>
      <c r="Q22" s="215">
        <v>11.05746140651801</v>
      </c>
      <c r="R22" s="215">
        <v>1.1516796064683761E-2</v>
      </c>
      <c r="S22" s="215">
        <v>6.5548848785436778E-2</v>
      </c>
    </row>
    <row r="23" spans="2:19" ht="15">
      <c r="B23" s="332" t="s">
        <v>119</v>
      </c>
      <c r="C23" s="332"/>
      <c r="D23" s="332" t="s">
        <v>442</v>
      </c>
      <c r="E23" s="332">
        <v>7</v>
      </c>
      <c r="F23" s="332" t="s">
        <v>82</v>
      </c>
      <c r="G23" s="332">
        <v>950</v>
      </c>
      <c r="H23" s="332">
        <v>9013</v>
      </c>
      <c r="I23" s="333">
        <v>9963</v>
      </c>
      <c r="J23" s="334">
        <v>9.5352805379905647E-2</v>
      </c>
      <c r="K23" s="335">
        <v>5.0392243145228596E-2</v>
      </c>
      <c r="L23" s="332">
        <v>11618</v>
      </c>
      <c r="M23" s="332">
        <v>186091</v>
      </c>
      <c r="N23" s="336">
        <v>8.1769667756928899E-2</v>
      </c>
      <c r="O23" s="336">
        <v>4.8433293388718421E-2</v>
      </c>
      <c r="P23" s="336">
        <v>-0.52371890785042075</v>
      </c>
      <c r="Q23" s="336">
        <v>9.487368421052631</v>
      </c>
      <c r="R23" s="336">
        <v>1.7458889575811952E-2</v>
      </c>
      <c r="S23" s="336">
        <v>6.5548848785436778E-2</v>
      </c>
    </row>
    <row r="24" spans="2:19" ht="15">
      <c r="B24" s="66" t="s">
        <v>140</v>
      </c>
      <c r="C24" s="66" t="s">
        <v>443</v>
      </c>
      <c r="D24" s="66" t="s">
        <v>428</v>
      </c>
      <c r="E24" s="66">
        <v>0</v>
      </c>
      <c r="F24" s="66">
        <v>1</v>
      </c>
      <c r="G24" s="66">
        <v>6171</v>
      </c>
      <c r="H24" s="66">
        <v>118277</v>
      </c>
      <c r="I24" s="217">
        <v>124448</v>
      </c>
      <c r="J24" s="221">
        <v>4.9586976086397533E-2</v>
      </c>
      <c r="K24" s="219">
        <v>0.62945035380281122</v>
      </c>
      <c r="L24" s="66">
        <v>11618</v>
      </c>
      <c r="M24" s="66">
        <v>186091</v>
      </c>
      <c r="N24" s="248">
        <v>0.53115854708211396</v>
      </c>
      <c r="O24" s="248">
        <v>0.6355868902848606</v>
      </c>
      <c r="P24" s="248">
        <v>0.17948824996730989</v>
      </c>
      <c r="Q24" s="248">
        <v>19.166585642521472</v>
      </c>
      <c r="R24" s="248">
        <v>1.8743660568446615E-2</v>
      </c>
      <c r="S24" s="248">
        <v>6.4638585911086968E-2</v>
      </c>
    </row>
    <row r="25" spans="2:19" ht="15">
      <c r="B25" s="66" t="s">
        <v>140</v>
      </c>
      <c r="C25" s="66"/>
      <c r="D25" s="66" t="s">
        <v>429</v>
      </c>
      <c r="E25" s="66">
        <v>1</v>
      </c>
      <c r="F25" s="66">
        <v>2</v>
      </c>
      <c r="G25" s="66">
        <v>3333</v>
      </c>
      <c r="H25" s="66">
        <v>47357</v>
      </c>
      <c r="I25" s="217">
        <v>50690</v>
      </c>
      <c r="J25" s="221">
        <v>6.5752613927796411E-2</v>
      </c>
      <c r="K25" s="219">
        <v>0.2563869120778518</v>
      </c>
      <c r="L25" s="66">
        <v>11618</v>
      </c>
      <c r="M25" s="66">
        <v>186091</v>
      </c>
      <c r="N25" s="248">
        <v>0.28688242382509899</v>
      </c>
      <c r="O25" s="248">
        <v>0.25448302174742465</v>
      </c>
      <c r="P25" s="248">
        <v>-0.11983833716304447</v>
      </c>
      <c r="Q25" s="248">
        <v>14.208520852085208</v>
      </c>
      <c r="R25" s="249">
        <v>3.8826904700653801E-3</v>
      </c>
      <c r="S25" s="249">
        <v>6.4638585911086968E-2</v>
      </c>
    </row>
    <row r="26" spans="2:19" ht="15">
      <c r="B26" s="66" t="s">
        <v>140</v>
      </c>
      <c r="C26" s="66"/>
      <c r="D26" s="66" t="s">
        <v>430</v>
      </c>
      <c r="E26" s="66">
        <v>2</v>
      </c>
      <c r="F26" s="66">
        <v>3</v>
      </c>
      <c r="G26" s="66">
        <v>1328</v>
      </c>
      <c r="H26" s="66">
        <v>14596</v>
      </c>
      <c r="I26" s="217">
        <v>15924</v>
      </c>
      <c r="J26" s="221">
        <v>8.3396131625219791E-2</v>
      </c>
      <c r="K26" s="219">
        <v>8.0542615662412942E-2</v>
      </c>
      <c r="L26" s="66">
        <v>11618</v>
      </c>
      <c r="M26" s="66">
        <v>186091</v>
      </c>
      <c r="N26" s="248">
        <v>0.11430538819073852</v>
      </c>
      <c r="O26" s="248">
        <v>7.8434744291771233E-2</v>
      </c>
      <c r="P26" s="248">
        <v>-0.37660671429228493</v>
      </c>
      <c r="Q26" s="248">
        <v>10.990963855421686</v>
      </c>
      <c r="R26" s="249">
        <v>1.3509125338338665E-2</v>
      </c>
      <c r="S26" s="249">
        <v>6.4638585911086968E-2</v>
      </c>
    </row>
    <row r="27" spans="2:19" ht="15">
      <c r="B27" s="68" t="s">
        <v>140</v>
      </c>
      <c r="C27" s="68"/>
      <c r="D27" s="68" t="s">
        <v>431</v>
      </c>
      <c r="E27" s="68">
        <v>3</v>
      </c>
      <c r="F27" s="66">
        <v>4</v>
      </c>
      <c r="G27" s="66">
        <v>507</v>
      </c>
      <c r="H27" s="66">
        <v>4140</v>
      </c>
      <c r="I27" s="216">
        <v>4647</v>
      </c>
      <c r="J27" s="220">
        <v>0.1091026468689477</v>
      </c>
      <c r="K27" s="218">
        <v>2.3504241081589609E-2</v>
      </c>
      <c r="L27" s="66">
        <v>11618</v>
      </c>
      <c r="M27" s="66">
        <v>186091</v>
      </c>
      <c r="N27" s="215">
        <v>4.3639180581855744E-2</v>
      </c>
      <c r="O27" s="248">
        <v>2.2247180143048294E-2</v>
      </c>
      <c r="P27" s="248">
        <v>-0.67374011858406702</v>
      </c>
      <c r="Q27" s="215">
        <v>8.165680473372781</v>
      </c>
      <c r="R27" s="327">
        <v>1.4412648912392545E-2</v>
      </c>
      <c r="S27" s="327">
        <v>6.4638585911086968E-2</v>
      </c>
    </row>
    <row r="28" spans="2:19" ht="15">
      <c r="B28" s="332" t="s">
        <v>140</v>
      </c>
      <c r="C28" s="332"/>
      <c r="D28" s="332" t="s">
        <v>432</v>
      </c>
      <c r="E28" s="332">
        <v>4</v>
      </c>
      <c r="F28" s="337" t="s">
        <v>82</v>
      </c>
      <c r="G28" s="337">
        <v>279</v>
      </c>
      <c r="H28" s="337">
        <v>1721</v>
      </c>
      <c r="I28" s="333">
        <v>2000</v>
      </c>
      <c r="J28" s="334">
        <v>0.13950000000000001</v>
      </c>
      <c r="K28" s="335">
        <v>1.0115877375334457E-2</v>
      </c>
      <c r="L28" s="337">
        <v>11618</v>
      </c>
      <c r="M28" s="337">
        <v>186091</v>
      </c>
      <c r="N28" s="336">
        <v>2.4014460320192804E-2</v>
      </c>
      <c r="O28" s="269">
        <v>9.2481635328951969E-3</v>
      </c>
      <c r="P28" s="269">
        <v>-0.95423116742207015</v>
      </c>
      <c r="Q28" s="336">
        <v>6.1684587813620073</v>
      </c>
      <c r="R28" s="341">
        <v>1.409046062184376E-2</v>
      </c>
      <c r="S28" s="341">
        <v>6.4638585911086968E-2</v>
      </c>
    </row>
    <row r="29" spans="2:19" ht="15">
      <c r="B29" s="68" t="s">
        <v>445</v>
      </c>
      <c r="C29" s="68" t="s">
        <v>511</v>
      </c>
      <c r="D29" s="68" t="s">
        <v>446</v>
      </c>
      <c r="E29" s="68">
        <v>0</v>
      </c>
      <c r="F29" s="68">
        <v>4</v>
      </c>
      <c r="G29" s="68">
        <v>1869</v>
      </c>
      <c r="H29" s="68">
        <v>22121</v>
      </c>
      <c r="I29" s="216">
        <v>23990</v>
      </c>
      <c r="J29" s="220">
        <v>7.7907461442267609E-2</v>
      </c>
      <c r="K29" s="218">
        <v>0.1213399491171368</v>
      </c>
      <c r="L29" s="68">
        <v>11618</v>
      </c>
      <c r="M29" s="68">
        <v>186091</v>
      </c>
      <c r="N29" s="215">
        <v>0.16087106214494751</v>
      </c>
      <c r="O29" s="215">
        <v>0.11887194974501722</v>
      </c>
      <c r="P29" s="215">
        <v>-0.30255632669678434</v>
      </c>
      <c r="Q29" s="215">
        <v>11.835741037988228</v>
      </c>
      <c r="R29" s="327">
        <v>1.2707097172248275E-2</v>
      </c>
      <c r="S29" s="327">
        <v>4.6376012022244603E-2</v>
      </c>
    </row>
    <row r="30" spans="2:19" ht="15">
      <c r="B30" s="68" t="s">
        <v>445</v>
      </c>
      <c r="C30" s="68"/>
      <c r="D30" s="68" t="s">
        <v>447</v>
      </c>
      <c r="E30" s="68">
        <v>4</v>
      </c>
      <c r="F30" s="68">
        <v>9</v>
      </c>
      <c r="G30" s="68">
        <v>2858</v>
      </c>
      <c r="H30" s="68">
        <v>37980</v>
      </c>
      <c r="I30" s="216">
        <v>40838</v>
      </c>
      <c r="J30" s="220">
        <v>6.9983838581713115E-2</v>
      </c>
      <c r="K30" s="218">
        <v>0.20655610012695427</v>
      </c>
      <c r="L30" s="68">
        <v>11618</v>
      </c>
      <c r="M30" s="68">
        <v>186091</v>
      </c>
      <c r="N30" s="215">
        <v>0.24599758994663454</v>
      </c>
      <c r="O30" s="215">
        <v>0.20409369609492131</v>
      </c>
      <c r="P30" s="215">
        <v>-0.18674255593577982</v>
      </c>
      <c r="Q30" s="215">
        <v>13.289013296011197</v>
      </c>
      <c r="R30" s="327">
        <v>7.8252402415305376E-3</v>
      </c>
      <c r="S30" s="327">
        <v>4.6376012022244603E-2</v>
      </c>
    </row>
    <row r="31" spans="2:19" ht="15">
      <c r="B31" s="68" t="s">
        <v>445</v>
      </c>
      <c r="C31" s="68"/>
      <c r="D31" s="68" t="s">
        <v>448</v>
      </c>
      <c r="E31" s="68">
        <v>9</v>
      </c>
      <c r="F31" s="68">
        <v>13</v>
      </c>
      <c r="G31" s="68">
        <v>1821</v>
      </c>
      <c r="H31" s="68">
        <v>26931</v>
      </c>
      <c r="I31" s="216">
        <v>28752</v>
      </c>
      <c r="J31" s="220">
        <v>6.3334724540901499E-2</v>
      </c>
      <c r="K31" s="218">
        <v>0.14542585314780815</v>
      </c>
      <c r="L31" s="68">
        <v>11618</v>
      </c>
      <c r="M31" s="68">
        <v>186091</v>
      </c>
      <c r="N31" s="215">
        <v>0.15673954208986057</v>
      </c>
      <c r="O31" s="215">
        <v>0.14471951894503227</v>
      </c>
      <c r="P31" s="215">
        <v>-7.9787943115053869E-2</v>
      </c>
      <c r="Q31" s="215">
        <v>14.789126853377265</v>
      </c>
      <c r="R31" s="327">
        <v>9.590529229211919E-4</v>
      </c>
      <c r="S31" s="327">
        <v>4.6376012022244603E-2</v>
      </c>
    </row>
    <row r="32" spans="2:19" ht="15">
      <c r="B32" s="66" t="s">
        <v>445</v>
      </c>
      <c r="C32" s="66"/>
      <c r="D32" s="66" t="s">
        <v>518</v>
      </c>
      <c r="E32" s="66">
        <v>13</v>
      </c>
      <c r="F32" s="66">
        <v>16</v>
      </c>
      <c r="G32" s="66">
        <v>1355</v>
      </c>
      <c r="H32" s="66">
        <v>21811</v>
      </c>
      <c r="I32" s="217">
        <v>23166</v>
      </c>
      <c r="J32" s="221">
        <v>5.8490891824225157E-2</v>
      </c>
      <c r="K32" s="219">
        <v>0.117172207638499</v>
      </c>
      <c r="L32" s="66">
        <v>11618</v>
      </c>
      <c r="M32" s="66">
        <v>186091</v>
      </c>
      <c r="N32" s="248">
        <v>0.11662936822172491</v>
      </c>
      <c r="O32" s="248">
        <v>0.1172060980917938</v>
      </c>
      <c r="P32" s="248">
        <v>4.9327935458071863E-3</v>
      </c>
      <c r="Q32" s="248">
        <v>16.096678966789668</v>
      </c>
      <c r="R32" s="249">
        <v>2.8448893807500376E-6</v>
      </c>
      <c r="S32" s="249">
        <v>4.6376012022244603E-2</v>
      </c>
    </row>
    <row r="33" spans="2:19" ht="15">
      <c r="B33" s="337" t="s">
        <v>445</v>
      </c>
      <c r="C33" s="337"/>
      <c r="D33" s="337" t="s">
        <v>450</v>
      </c>
      <c r="E33" s="337">
        <v>16</v>
      </c>
      <c r="F33" s="337" t="s">
        <v>82</v>
      </c>
      <c r="G33" s="337">
        <v>3715</v>
      </c>
      <c r="H33" s="337">
        <v>77248</v>
      </c>
      <c r="I33" s="338">
        <v>80963</v>
      </c>
      <c r="J33" s="339">
        <v>4.5885157417585809E-2</v>
      </c>
      <c r="K33" s="340">
        <v>0.4095058899696018</v>
      </c>
      <c r="L33" s="337">
        <v>11618</v>
      </c>
      <c r="M33" s="337">
        <v>186091</v>
      </c>
      <c r="N33" s="269">
        <v>0.31976243759683248</v>
      </c>
      <c r="O33" s="269">
        <v>0.41510873712323543</v>
      </c>
      <c r="P33" s="269">
        <v>0.26096216549309992</v>
      </c>
      <c r="Q33" s="269">
        <v>20.793539703903097</v>
      </c>
      <c r="R33" s="342">
        <v>2.4881776796163841E-2</v>
      </c>
      <c r="S33" s="342">
        <v>4.6376012022244603E-2</v>
      </c>
    </row>
    <row r="34" spans="2:19" ht="15">
      <c r="B34" s="66" t="s">
        <v>455</v>
      </c>
      <c r="C34" s="66" t="s">
        <v>456</v>
      </c>
      <c r="D34" s="66" t="s">
        <v>519</v>
      </c>
      <c r="E34" s="66">
        <v>0</v>
      </c>
      <c r="F34" s="66">
        <v>16.450099999999999</v>
      </c>
      <c r="G34" s="66">
        <v>4081</v>
      </c>
      <c r="H34" s="66">
        <v>80782</v>
      </c>
      <c r="I34" s="217">
        <v>84863</v>
      </c>
      <c r="J34" s="221">
        <v>4.8089273299317725E-2</v>
      </c>
      <c r="K34" s="219">
        <v>0.429231850851504</v>
      </c>
      <c r="L34" s="66">
        <v>11618</v>
      </c>
      <c r="M34" s="66">
        <v>186091</v>
      </c>
      <c r="N34" s="248">
        <v>0.35126527801687035</v>
      </c>
      <c r="O34" s="248">
        <v>0.4340994459699824</v>
      </c>
      <c r="P34" s="248">
        <v>0.21173193019647973</v>
      </c>
      <c r="Q34" s="248">
        <v>19.794658172016664</v>
      </c>
      <c r="R34" s="249">
        <v>1.7538638266931798E-2</v>
      </c>
      <c r="S34" s="249">
        <v>4.0423046988124905E-2</v>
      </c>
    </row>
    <row r="35" spans="2:19" ht="15">
      <c r="B35" s="66" t="s">
        <v>455</v>
      </c>
      <c r="C35" s="66"/>
      <c r="D35" s="66" t="s">
        <v>520</v>
      </c>
      <c r="E35" s="66">
        <v>16.450099999999999</v>
      </c>
      <c r="F35" s="66">
        <v>21.010110000000001</v>
      </c>
      <c r="G35" s="66">
        <v>2162</v>
      </c>
      <c r="H35" s="66">
        <v>35782</v>
      </c>
      <c r="I35" s="217">
        <v>37944</v>
      </c>
      <c r="J35" s="221">
        <v>5.6978705460678895E-2</v>
      </c>
      <c r="K35" s="219">
        <v>0.19191842556484531</v>
      </c>
      <c r="L35" s="66">
        <v>11618</v>
      </c>
      <c r="M35" s="66">
        <v>186091</v>
      </c>
      <c r="N35" s="248">
        <v>0.18609054914787398</v>
      </c>
      <c r="O35" s="248">
        <v>0.1922822705020662</v>
      </c>
      <c r="P35" s="248">
        <v>3.2731072638370703E-2</v>
      </c>
      <c r="Q35" s="248">
        <v>16.550416281221093</v>
      </c>
      <c r="R35" s="249">
        <v>2.0266168140061638E-4</v>
      </c>
      <c r="S35" s="249">
        <v>4.0423046988124905E-2</v>
      </c>
    </row>
    <row r="36" spans="2:19" ht="15">
      <c r="B36" s="66" t="s">
        <v>455</v>
      </c>
      <c r="C36" s="66"/>
      <c r="D36" s="66" t="s">
        <v>521</v>
      </c>
      <c r="E36" s="66">
        <v>21.010110000000001</v>
      </c>
      <c r="F36" s="66">
        <v>24.701000000000001</v>
      </c>
      <c r="G36" s="66">
        <v>1756</v>
      </c>
      <c r="H36" s="66">
        <v>25356</v>
      </c>
      <c r="I36" s="217">
        <v>27112</v>
      </c>
      <c r="J36" s="221">
        <v>6.4768368250221309E-2</v>
      </c>
      <c r="K36" s="219">
        <v>0.1371308337000339</v>
      </c>
      <c r="L36" s="66">
        <v>11618</v>
      </c>
      <c r="M36" s="66">
        <v>186091</v>
      </c>
      <c r="N36" s="248">
        <v>0.15114477534859699</v>
      </c>
      <c r="O36" s="248">
        <v>0.1362559178036552</v>
      </c>
      <c r="P36" s="248">
        <v>-0.10370328860324886</v>
      </c>
      <c r="Q36" s="248">
        <v>14.439635535307517</v>
      </c>
      <c r="R36" s="249">
        <v>1.5440234909557579E-3</v>
      </c>
      <c r="S36" s="249">
        <v>4.0423046988124905E-2</v>
      </c>
    </row>
    <row r="37" spans="2:19" ht="15">
      <c r="B37" s="66" t="s">
        <v>455</v>
      </c>
      <c r="C37" s="66"/>
      <c r="D37" s="66" t="s">
        <v>522</v>
      </c>
      <c r="E37" s="66">
        <v>24.701000000000001</v>
      </c>
      <c r="F37" s="66">
        <v>25.7301</v>
      </c>
      <c r="G37" s="66">
        <v>1530</v>
      </c>
      <c r="H37" s="66">
        <v>19988</v>
      </c>
      <c r="I37" s="217">
        <v>21518</v>
      </c>
      <c r="J37" s="221">
        <v>7.110326238498002E-2</v>
      </c>
      <c r="K37" s="219">
        <v>0.10883672468122342</v>
      </c>
      <c r="L37" s="66">
        <v>11618</v>
      </c>
      <c r="M37" s="66">
        <v>186091</v>
      </c>
      <c r="N37" s="248">
        <v>0.13169220175589602</v>
      </c>
      <c r="O37" s="248">
        <v>0.107409815627838</v>
      </c>
      <c r="P37" s="248">
        <v>-0.20381582373462948</v>
      </c>
      <c r="Q37" s="248">
        <v>13.064052287581699</v>
      </c>
      <c r="R37" s="249">
        <v>4.9491345309324863E-3</v>
      </c>
      <c r="S37" s="249">
        <v>4.0423046988124905E-2</v>
      </c>
    </row>
    <row r="38" spans="2:19" ht="15">
      <c r="B38" s="343" t="s">
        <v>455</v>
      </c>
      <c r="C38" s="343"/>
      <c r="D38" s="343" t="s">
        <v>523</v>
      </c>
      <c r="E38" s="343">
        <v>25.7301</v>
      </c>
      <c r="F38" s="343" t="s">
        <v>82</v>
      </c>
      <c r="G38" s="343">
        <v>2089</v>
      </c>
      <c r="H38" s="343">
        <v>24183</v>
      </c>
      <c r="I38" s="333">
        <v>26272</v>
      </c>
      <c r="J38" s="339">
        <v>7.9514311814859934E-2</v>
      </c>
      <c r="K38" s="340">
        <v>0.1328821652023934</v>
      </c>
      <c r="L38" s="337">
        <v>11618</v>
      </c>
      <c r="M38" s="337">
        <v>186091</v>
      </c>
      <c r="N38" s="344">
        <v>0.17980719573076262</v>
      </c>
      <c r="O38" s="269">
        <v>0.12995255009645817</v>
      </c>
      <c r="P38" s="269">
        <v>-0.32471575741709924</v>
      </c>
      <c r="Q38" s="336">
        <v>11.576352321685016</v>
      </c>
      <c r="R38" s="342">
        <v>1.6188589017904247E-2</v>
      </c>
      <c r="S38" s="342">
        <v>4.0423046988124905E-2</v>
      </c>
    </row>
    <row r="39" spans="2:19" ht="15">
      <c r="B39" s="66" t="s">
        <v>172</v>
      </c>
      <c r="C39" s="66" t="s">
        <v>451</v>
      </c>
      <c r="D39" s="66" t="s">
        <v>452</v>
      </c>
      <c r="E39" s="66">
        <v>0</v>
      </c>
      <c r="F39" s="66">
        <v>44</v>
      </c>
      <c r="G39" s="66">
        <v>1922</v>
      </c>
      <c r="H39" s="66">
        <v>41842</v>
      </c>
      <c r="I39" s="217">
        <v>43764</v>
      </c>
      <c r="J39" s="221">
        <v>4.3917375011424918E-2</v>
      </c>
      <c r="K39" s="219">
        <v>0.22135562872706857</v>
      </c>
      <c r="L39" s="66">
        <v>11618</v>
      </c>
      <c r="M39" s="66">
        <v>186091</v>
      </c>
      <c r="N39" s="248">
        <v>0.16543294887243931</v>
      </c>
      <c r="O39" s="248">
        <v>0.22484698346507892</v>
      </c>
      <c r="P39" s="248">
        <v>0.30685412740111195</v>
      </c>
      <c r="Q39" s="248">
        <v>21.77003121748179</v>
      </c>
      <c r="R39" s="249">
        <v>1.8231441740303906E-2</v>
      </c>
      <c r="S39" s="249">
        <v>3.7364392702492345E-2</v>
      </c>
    </row>
    <row r="40" spans="2:19" ht="15">
      <c r="B40" s="66" t="s">
        <v>172</v>
      </c>
      <c r="C40" s="66"/>
      <c r="D40" s="66" t="s">
        <v>453</v>
      </c>
      <c r="E40" s="66">
        <v>44</v>
      </c>
      <c r="F40" s="66">
        <v>54</v>
      </c>
      <c r="G40" s="66">
        <v>1567</v>
      </c>
      <c r="H40" s="66">
        <v>29373</v>
      </c>
      <c r="I40" s="217">
        <v>30940</v>
      </c>
      <c r="J40" s="221">
        <v>5.0646412411118294E-2</v>
      </c>
      <c r="K40" s="219">
        <v>0.15649262299642402</v>
      </c>
      <c r="L40" s="66">
        <v>11618</v>
      </c>
      <c r="M40" s="66">
        <v>186091</v>
      </c>
      <c r="N40" s="248">
        <v>0.1348769151316922</v>
      </c>
      <c r="O40" s="248">
        <v>0.15784213100042452</v>
      </c>
      <c r="P40" s="248">
        <v>0.15723273985391617</v>
      </c>
      <c r="Q40" s="248">
        <v>18.744735162731335</v>
      </c>
      <c r="R40" s="249">
        <v>3.6108838123774163E-3</v>
      </c>
      <c r="S40" s="249">
        <v>3.7364392702492345E-2</v>
      </c>
    </row>
    <row r="41" spans="2:19" ht="15">
      <c r="B41" s="66" t="s">
        <v>172</v>
      </c>
      <c r="C41" s="66"/>
      <c r="D41" s="66" t="s">
        <v>454</v>
      </c>
      <c r="E41" s="66">
        <v>54</v>
      </c>
      <c r="F41" s="66">
        <v>65</v>
      </c>
      <c r="G41" s="66">
        <v>2472</v>
      </c>
      <c r="H41" s="66">
        <v>39241</v>
      </c>
      <c r="I41" s="217">
        <v>41713</v>
      </c>
      <c r="J41" s="221">
        <v>5.9262100544194854E-2</v>
      </c>
      <c r="K41" s="219">
        <v>0.21098179647866308</v>
      </c>
      <c r="L41" s="66">
        <v>11618</v>
      </c>
      <c r="M41" s="66">
        <v>186091</v>
      </c>
      <c r="N41" s="248">
        <v>0.21277328283697711</v>
      </c>
      <c r="O41" s="248">
        <v>0.21086995072303336</v>
      </c>
      <c r="P41" s="248">
        <v>-8.9856028354465423E-3</v>
      </c>
      <c r="Q41" s="248">
        <v>15.874190938511326</v>
      </c>
      <c r="R41" s="249">
        <v>1.710258643984943E-5</v>
      </c>
      <c r="S41" s="249">
        <v>3.7364392702492345E-2</v>
      </c>
    </row>
    <row r="42" spans="2:19" ht="15">
      <c r="B42" s="66" t="s">
        <v>172</v>
      </c>
      <c r="C42" s="66"/>
      <c r="D42" s="66" t="s">
        <v>524</v>
      </c>
      <c r="E42" s="66">
        <v>65</v>
      </c>
      <c r="F42" s="66">
        <v>77</v>
      </c>
      <c r="G42" s="66">
        <v>1926</v>
      </c>
      <c r="H42" s="66">
        <v>27431</v>
      </c>
      <c r="I42" s="217">
        <v>29357</v>
      </c>
      <c r="J42" s="221">
        <v>6.5606158667438769E-2</v>
      </c>
      <c r="K42" s="219">
        <v>0.14848590605384682</v>
      </c>
      <c r="L42" s="66">
        <v>11618</v>
      </c>
      <c r="M42" s="66">
        <v>186091</v>
      </c>
      <c r="N42" s="248">
        <v>0.16577724221036322</v>
      </c>
      <c r="O42" s="248">
        <v>0.14740637645023133</v>
      </c>
      <c r="P42" s="248">
        <v>-0.11745173446862481</v>
      </c>
      <c r="Q42" s="248">
        <v>14.242471443406023</v>
      </c>
      <c r="R42" s="249">
        <v>2.1576900472177617E-3</v>
      </c>
      <c r="S42" s="249">
        <v>3.7364392702492345E-2</v>
      </c>
    </row>
    <row r="43" spans="2:19" ht="15">
      <c r="B43" s="337" t="s">
        <v>172</v>
      </c>
      <c r="C43" s="337"/>
      <c r="D43" s="337" t="s">
        <v>525</v>
      </c>
      <c r="E43" s="337">
        <v>77</v>
      </c>
      <c r="F43" s="337" t="s">
        <v>82</v>
      </c>
      <c r="G43" s="337">
        <v>3731</v>
      </c>
      <c r="H43" s="337">
        <v>48204</v>
      </c>
      <c r="I43" s="338">
        <v>51935</v>
      </c>
      <c r="J43" s="339">
        <v>7.1839799749687114E-2</v>
      </c>
      <c r="K43" s="340">
        <v>0.26268404574399751</v>
      </c>
      <c r="L43" s="337">
        <v>11618</v>
      </c>
      <c r="M43" s="337">
        <v>186091</v>
      </c>
      <c r="N43" s="269">
        <v>0.32113961094852816</v>
      </c>
      <c r="O43" s="269">
        <v>0.25903455836123185</v>
      </c>
      <c r="P43" s="269">
        <v>-0.21491447088611948</v>
      </c>
      <c r="Q43" s="269">
        <v>12.9198606271777</v>
      </c>
      <c r="R43" s="342">
        <v>1.3347274516153413E-2</v>
      </c>
      <c r="S43" s="342">
        <v>3.7364392702492345E-2</v>
      </c>
    </row>
    <row r="44" spans="2:19" ht="15">
      <c r="B44" s="66" t="s">
        <v>457</v>
      </c>
      <c r="C44" s="66" t="s">
        <v>458</v>
      </c>
      <c r="D44" s="66" t="s">
        <v>459</v>
      </c>
      <c r="E44" s="66">
        <v>0</v>
      </c>
      <c r="F44" s="66">
        <v>70</v>
      </c>
      <c r="G44" s="66">
        <v>5028</v>
      </c>
      <c r="H44" s="66">
        <v>98023</v>
      </c>
      <c r="I44" s="217">
        <v>103051</v>
      </c>
      <c r="J44" s="221">
        <v>4.8791375144346005E-2</v>
      </c>
      <c r="K44" s="219">
        <v>0.52122563970279556</v>
      </c>
      <c r="L44" s="66">
        <v>11618</v>
      </c>
      <c r="M44" s="66">
        <v>186091</v>
      </c>
      <c r="N44" s="248">
        <v>0.43277672577035636</v>
      </c>
      <c r="O44" s="248">
        <v>0.52674766646425675</v>
      </c>
      <c r="P44" s="248">
        <v>0.19649967247157824</v>
      </c>
      <c r="Q44" s="248">
        <v>19.495425616547333</v>
      </c>
      <c r="R44" s="249">
        <v>1.8465259068197529E-2</v>
      </c>
      <c r="S44" s="249">
        <v>3.5485678697819212E-2</v>
      </c>
    </row>
    <row r="45" spans="2:19" ht="15">
      <c r="B45" s="337" t="s">
        <v>457</v>
      </c>
      <c r="C45" s="337"/>
      <c r="D45" s="337" t="s">
        <v>526</v>
      </c>
      <c r="E45" s="337">
        <v>70</v>
      </c>
      <c r="F45" s="337" t="s">
        <v>82</v>
      </c>
      <c r="G45" s="337">
        <v>6590</v>
      </c>
      <c r="H45" s="337">
        <v>88068</v>
      </c>
      <c r="I45" s="338">
        <v>94658</v>
      </c>
      <c r="J45" s="339">
        <v>6.9619049631304275E-2</v>
      </c>
      <c r="K45" s="340">
        <v>0.47877436029720449</v>
      </c>
      <c r="L45" s="337">
        <v>11618</v>
      </c>
      <c r="M45" s="337">
        <v>186091</v>
      </c>
      <c r="N45" s="269">
        <v>0.56722327422964369</v>
      </c>
      <c r="O45" s="269">
        <v>0.47325233353574325</v>
      </c>
      <c r="P45" s="269">
        <v>-0.18112428697573382</v>
      </c>
      <c r="Q45" s="269">
        <v>13.363884673748103</v>
      </c>
      <c r="R45" s="342">
        <v>1.7020419629621687E-2</v>
      </c>
      <c r="S45" s="342">
        <v>3.5485678697819212E-2</v>
      </c>
    </row>
    <row r="46" spans="2:19" ht="15">
      <c r="B46" s="66" t="s">
        <v>262</v>
      </c>
      <c r="C46" s="66" t="s">
        <v>513</v>
      </c>
      <c r="D46" s="66" t="s">
        <v>436</v>
      </c>
      <c r="E46" s="66">
        <v>0</v>
      </c>
      <c r="F46" s="66">
        <v>2</v>
      </c>
      <c r="G46" s="66">
        <v>1249</v>
      </c>
      <c r="H46" s="66">
        <v>13980</v>
      </c>
      <c r="I46" s="217">
        <v>15229</v>
      </c>
      <c r="J46" s="221">
        <v>8.2014577450916018E-2</v>
      </c>
      <c r="K46" s="219">
        <v>7.7027348274484223E-2</v>
      </c>
      <c r="L46" s="66">
        <v>11618</v>
      </c>
      <c r="M46" s="66">
        <v>186091</v>
      </c>
      <c r="N46" s="248">
        <v>0.10750559476674126</v>
      </c>
      <c r="O46" s="248">
        <v>7.5124535845365978E-2</v>
      </c>
      <c r="P46" s="248">
        <v>-0.35839567615002038</v>
      </c>
      <c r="Q46" s="248">
        <v>11.192954363490793</v>
      </c>
      <c r="R46" s="249">
        <v>1.1605231506579945E-2</v>
      </c>
      <c r="S46" s="249">
        <v>3.4978566511590245E-2</v>
      </c>
    </row>
    <row r="47" spans="2:19" ht="15">
      <c r="B47" s="66" t="s">
        <v>262</v>
      </c>
      <c r="C47" s="66"/>
      <c r="D47" s="66" t="s">
        <v>460</v>
      </c>
      <c r="E47" s="66">
        <v>2</v>
      </c>
      <c r="F47" s="66">
        <v>6</v>
      </c>
      <c r="G47" s="66">
        <v>3664</v>
      </c>
      <c r="H47" s="66">
        <v>52776</v>
      </c>
      <c r="I47" s="217">
        <v>56440</v>
      </c>
      <c r="J47" s="221">
        <v>6.4918497519489721E-2</v>
      </c>
      <c r="K47" s="219">
        <v>0.28547005953193838</v>
      </c>
      <c r="L47" s="66">
        <v>11618</v>
      </c>
      <c r="M47" s="66">
        <v>186091</v>
      </c>
      <c r="N47" s="248">
        <v>0.31537269753830266</v>
      </c>
      <c r="O47" s="248">
        <v>0.28360318338877216</v>
      </c>
      <c r="P47" s="248">
        <v>-0.10617908670355812</v>
      </c>
      <c r="Q47" s="248">
        <v>14.403930131004367</v>
      </c>
      <c r="R47" s="249">
        <v>3.3732579974129154E-3</v>
      </c>
      <c r="S47" s="249">
        <v>3.4978566511590245E-2</v>
      </c>
    </row>
    <row r="48" spans="2:19" ht="15">
      <c r="B48" s="68" t="s">
        <v>262</v>
      </c>
      <c r="C48" s="68"/>
      <c r="D48" s="68" t="s">
        <v>461</v>
      </c>
      <c r="E48" s="68">
        <v>6</v>
      </c>
      <c r="F48" s="68">
        <v>17</v>
      </c>
      <c r="G48" s="68">
        <v>4377</v>
      </c>
      <c r="H48" s="68">
        <v>70639</v>
      </c>
      <c r="I48" s="216">
        <v>75016</v>
      </c>
      <c r="J48" s="220">
        <v>5.8347552522128615E-2</v>
      </c>
      <c r="K48" s="218">
        <v>0.37942632859404479</v>
      </c>
      <c r="L48" s="68">
        <v>11618</v>
      </c>
      <c r="M48" s="68">
        <v>186091</v>
      </c>
      <c r="N48" s="215">
        <v>0.37674298502323977</v>
      </c>
      <c r="O48" s="215">
        <v>0.37959385461951412</v>
      </c>
      <c r="P48" s="215">
        <v>7.5386598891105392E-3</v>
      </c>
      <c r="Q48" s="215">
        <v>16.138679460817912</v>
      </c>
      <c r="R48" s="327">
        <v>2.1491736274518135E-5</v>
      </c>
      <c r="S48" s="327">
        <v>3.4978566511590245E-2</v>
      </c>
    </row>
    <row r="49" spans="2:19" ht="15">
      <c r="B49" s="68" t="s">
        <v>262</v>
      </c>
      <c r="C49" s="68"/>
      <c r="D49" s="68" t="s">
        <v>527</v>
      </c>
      <c r="E49" s="68">
        <v>17</v>
      </c>
      <c r="F49" s="68">
        <v>35</v>
      </c>
      <c r="G49" s="68">
        <v>1761</v>
      </c>
      <c r="H49" s="68">
        <v>34134</v>
      </c>
      <c r="I49" s="216">
        <v>35895</v>
      </c>
      <c r="J49" s="220">
        <v>4.9059757626410364E-2</v>
      </c>
      <c r="K49" s="218">
        <v>0.18155470919381514</v>
      </c>
      <c r="L49" s="68">
        <v>11618</v>
      </c>
      <c r="M49" s="68">
        <v>186091</v>
      </c>
      <c r="N49" s="215">
        <v>0.15157514202100189</v>
      </c>
      <c r="O49" s="215">
        <v>0.18342638816493007</v>
      </c>
      <c r="P49" s="215">
        <v>0.19073194367025234</v>
      </c>
      <c r="Q49" s="215">
        <v>19.383304940374789</v>
      </c>
      <c r="R49" s="327">
        <v>6.0750500853510511E-3</v>
      </c>
      <c r="S49" s="327">
        <v>3.4978566511590245E-2</v>
      </c>
    </row>
    <row r="50" spans="2:19" ht="15">
      <c r="B50" s="337" t="s">
        <v>262</v>
      </c>
      <c r="C50" s="337"/>
      <c r="D50" s="337" t="s">
        <v>528</v>
      </c>
      <c r="E50" s="337">
        <v>35</v>
      </c>
      <c r="F50" s="337" t="s">
        <v>82</v>
      </c>
      <c r="G50" s="337">
        <v>567</v>
      </c>
      <c r="H50" s="337">
        <v>14562</v>
      </c>
      <c r="I50" s="338">
        <v>15129</v>
      </c>
      <c r="J50" s="339">
        <v>3.7477691850089236E-2</v>
      </c>
      <c r="K50" s="340">
        <v>7.6521554405717493E-2</v>
      </c>
      <c r="L50" s="337">
        <v>11618</v>
      </c>
      <c r="M50" s="337">
        <v>186091</v>
      </c>
      <c r="N50" s="269">
        <v>4.8803580650714412E-2</v>
      </c>
      <c r="O50" s="269">
        <v>7.8252037981417694E-2</v>
      </c>
      <c r="P50" s="269">
        <v>0.47213118941466031</v>
      </c>
      <c r="Q50" s="269">
        <v>25.682539682539684</v>
      </c>
      <c r="R50" s="342">
        <v>1.3903535185971812E-2</v>
      </c>
      <c r="S50" s="342">
        <v>3.4978566511590245E-2</v>
      </c>
    </row>
    <row r="51" spans="2:19" ht="15">
      <c r="B51" s="66" t="s">
        <v>128</v>
      </c>
      <c r="C51" s="66" t="s">
        <v>464</v>
      </c>
      <c r="D51" s="66" t="s">
        <v>428</v>
      </c>
      <c r="E51" s="66">
        <v>0</v>
      </c>
      <c r="F51" s="66">
        <v>0</v>
      </c>
      <c r="G51" s="66">
        <v>4859</v>
      </c>
      <c r="H51" s="66">
        <v>92806</v>
      </c>
      <c r="I51" s="217">
        <v>97665</v>
      </c>
      <c r="J51" s="221">
        <v>4.9751702247478623E-2</v>
      </c>
      <c r="K51" s="219">
        <v>0.49398358193101982</v>
      </c>
      <c r="L51" s="66">
        <v>11618</v>
      </c>
      <c r="M51" s="66">
        <v>186091</v>
      </c>
      <c r="N51" s="248">
        <v>0.4182303322430711</v>
      </c>
      <c r="O51" s="248">
        <v>0.49871299525500967</v>
      </c>
      <c r="P51" s="248">
        <v>0.17599845563850328</v>
      </c>
      <c r="Q51" s="248">
        <v>19.099814776703024</v>
      </c>
      <c r="R51" s="249">
        <v>1.4164824395775278E-2</v>
      </c>
      <c r="S51" s="249">
        <v>2.6148355591790504E-2</v>
      </c>
    </row>
    <row r="52" spans="2:19" ht="15">
      <c r="B52" s="337" t="s">
        <v>128</v>
      </c>
      <c r="C52" s="337"/>
      <c r="D52" s="337" t="s">
        <v>586</v>
      </c>
      <c r="E52" s="337">
        <v>1</v>
      </c>
      <c r="F52" s="337" t="s">
        <v>82</v>
      </c>
      <c r="G52" s="337">
        <v>6759</v>
      </c>
      <c r="H52" s="337">
        <v>93285</v>
      </c>
      <c r="I52" s="338">
        <v>100044</v>
      </c>
      <c r="J52" s="339">
        <v>6.7560273479668947E-2</v>
      </c>
      <c r="K52" s="340">
        <v>0.50601641806898012</v>
      </c>
      <c r="L52" s="337">
        <v>11618</v>
      </c>
      <c r="M52" s="337">
        <v>186091</v>
      </c>
      <c r="N52" s="269">
        <v>0.58176966775692895</v>
      </c>
      <c r="O52" s="269">
        <v>0.50128700474499033</v>
      </c>
      <c r="P52" s="269">
        <v>-0.14889580870649885</v>
      </c>
      <c r="Q52" s="269">
        <v>13.801597869507324</v>
      </c>
      <c r="R52" s="342">
        <v>1.1983531196015224E-2</v>
      </c>
      <c r="S52" s="342">
        <v>2.6148355591790504E-2</v>
      </c>
    </row>
    <row r="53" spans="2:19" ht="15">
      <c r="B53" s="68" t="s">
        <v>166</v>
      </c>
      <c r="C53" s="68" t="s">
        <v>508</v>
      </c>
      <c r="D53" s="68" t="s">
        <v>529</v>
      </c>
      <c r="E53" s="68">
        <v>0</v>
      </c>
      <c r="F53" s="68">
        <v>23223</v>
      </c>
      <c r="G53" s="68">
        <v>2177</v>
      </c>
      <c r="H53" s="68">
        <v>34169</v>
      </c>
      <c r="I53" s="216">
        <v>36346</v>
      </c>
      <c r="J53" s="220">
        <v>5.989654982666593E-2</v>
      </c>
      <c r="K53" s="218">
        <v>0.18383583954195307</v>
      </c>
      <c r="L53" s="68">
        <v>11618</v>
      </c>
      <c r="M53" s="68">
        <v>186091</v>
      </c>
      <c r="N53" s="215">
        <v>0.18738164916508865</v>
      </c>
      <c r="O53" s="215">
        <v>0.18361446819029401</v>
      </c>
      <c r="P53" s="215">
        <v>-2.0309163803213362E-2</v>
      </c>
      <c r="Q53" s="215">
        <v>15.695452457510335</v>
      </c>
      <c r="R53" s="327">
        <v>7.6508295493453389E-5</v>
      </c>
      <c r="S53" s="327">
        <v>2.3085329990475939E-2</v>
      </c>
    </row>
    <row r="54" spans="2:19" ht="15">
      <c r="B54" s="66" t="s">
        <v>166</v>
      </c>
      <c r="C54" s="66"/>
      <c r="D54" s="66" t="s">
        <v>530</v>
      </c>
      <c r="E54" s="66">
        <v>23223</v>
      </c>
      <c r="F54" s="66">
        <v>100594</v>
      </c>
      <c r="G54" s="66">
        <v>4878</v>
      </c>
      <c r="H54" s="66">
        <v>65179</v>
      </c>
      <c r="I54" s="217">
        <v>70057</v>
      </c>
      <c r="J54" s="220">
        <v>6.9629016372382488E-2</v>
      </c>
      <c r="K54" s="218">
        <v>0.35434401064190302</v>
      </c>
      <c r="L54" s="68">
        <v>11618</v>
      </c>
      <c r="M54" s="68">
        <v>186091</v>
      </c>
      <c r="N54" s="248">
        <v>0.41986572559820967</v>
      </c>
      <c r="O54" s="215">
        <v>0.35025337066274026</v>
      </c>
      <c r="P54" s="215">
        <v>-0.1812781504437363</v>
      </c>
      <c r="Q54" s="248">
        <v>13.361828618286182</v>
      </c>
      <c r="R54" s="249">
        <v>1.2619198950734793E-2</v>
      </c>
      <c r="S54" s="249">
        <v>2.3085329990475939E-2</v>
      </c>
    </row>
    <row r="55" spans="2:19" ht="15">
      <c r="B55" s="66" t="s">
        <v>166</v>
      </c>
      <c r="C55" s="66"/>
      <c r="D55" s="66" t="s">
        <v>531</v>
      </c>
      <c r="E55" s="66">
        <v>100594</v>
      </c>
      <c r="F55" s="66">
        <v>202105</v>
      </c>
      <c r="G55" s="66">
        <v>1922</v>
      </c>
      <c r="H55" s="66">
        <v>34631</v>
      </c>
      <c r="I55" s="217">
        <v>36553</v>
      </c>
      <c r="J55" s="220">
        <v>5.2581183486991492E-2</v>
      </c>
      <c r="K55" s="218">
        <v>0.18488283285030019</v>
      </c>
      <c r="L55" s="68">
        <v>11618</v>
      </c>
      <c r="M55" s="68">
        <v>186091</v>
      </c>
      <c r="N55" s="248">
        <v>0.16543294887243931</v>
      </c>
      <c r="O55" s="215">
        <v>0.18609712452509794</v>
      </c>
      <c r="P55" s="215">
        <v>0.11770274233356814</v>
      </c>
      <c r="Q55" s="248">
        <v>18.018210197710719</v>
      </c>
      <c r="R55" s="249">
        <v>2.4322301423804708E-3</v>
      </c>
      <c r="S55" s="249">
        <v>2.3085329990475939E-2</v>
      </c>
    </row>
    <row r="56" spans="2:19" ht="15">
      <c r="B56" s="68" t="s">
        <v>166</v>
      </c>
      <c r="C56" s="68"/>
      <c r="D56" s="68" t="s">
        <v>532</v>
      </c>
      <c r="E56" s="68">
        <v>202105</v>
      </c>
      <c r="F56" s="68">
        <v>338884</v>
      </c>
      <c r="G56" s="68">
        <v>1602</v>
      </c>
      <c r="H56" s="68">
        <v>30699</v>
      </c>
      <c r="I56" s="216">
        <v>32301</v>
      </c>
      <c r="J56" s="220">
        <v>4.9595987740317635E-2</v>
      </c>
      <c r="K56" s="218">
        <v>0.16337647755033913</v>
      </c>
      <c r="L56" s="68">
        <v>11618</v>
      </c>
      <c r="M56" s="68">
        <v>186091</v>
      </c>
      <c r="N56" s="215">
        <v>0.13788948183852642</v>
      </c>
      <c r="O56" s="215">
        <v>0.16496767710421245</v>
      </c>
      <c r="P56" s="215">
        <v>0.17929705031431664</v>
      </c>
      <c r="Q56" s="215">
        <v>19.162921348314608</v>
      </c>
      <c r="R56" s="327">
        <v>4.855040538972598E-3</v>
      </c>
      <c r="S56" s="327">
        <v>2.3085329990475939E-2</v>
      </c>
    </row>
    <row r="57" spans="2:19" ht="15">
      <c r="B57" s="332" t="s">
        <v>166</v>
      </c>
      <c r="C57" s="332"/>
      <c r="D57" s="332" t="s">
        <v>533</v>
      </c>
      <c r="E57" s="332">
        <v>338884</v>
      </c>
      <c r="F57" s="332" t="s">
        <v>82</v>
      </c>
      <c r="G57" s="332">
        <v>1039</v>
      </c>
      <c r="H57" s="332">
        <v>21413</v>
      </c>
      <c r="I57" s="333">
        <v>22452</v>
      </c>
      <c r="J57" s="334">
        <v>4.6276500979868164E-2</v>
      </c>
      <c r="K57" s="335">
        <v>0.1135608394155046</v>
      </c>
      <c r="L57" s="332">
        <v>11618</v>
      </c>
      <c r="M57" s="332">
        <v>186091</v>
      </c>
      <c r="N57" s="336">
        <v>8.9430194525735932E-2</v>
      </c>
      <c r="O57" s="336">
        <v>0.11506735951765534</v>
      </c>
      <c r="P57" s="336">
        <v>0.25205932029474537</v>
      </c>
      <c r="Q57" s="336">
        <v>20.609239653512994</v>
      </c>
      <c r="R57" s="341">
        <v>6.4620863821474479E-3</v>
      </c>
      <c r="S57" s="341">
        <v>2.3085329990475939E-2</v>
      </c>
    </row>
    <row r="58" spans="2:19" ht="15">
      <c r="B58" s="68" t="s">
        <v>173</v>
      </c>
      <c r="C58" s="68" t="s">
        <v>458</v>
      </c>
      <c r="D58" s="68" t="s">
        <v>534</v>
      </c>
      <c r="E58" s="68">
        <v>0</v>
      </c>
      <c r="F58" s="68">
        <v>12901</v>
      </c>
      <c r="G58" s="68">
        <v>2720</v>
      </c>
      <c r="H58" s="68">
        <v>37204</v>
      </c>
      <c r="I58" s="216">
        <v>39924</v>
      </c>
      <c r="J58" s="220">
        <v>6.8129445947299874E-2</v>
      </c>
      <c r="K58" s="218">
        <v>0.20193314416642641</v>
      </c>
      <c r="L58" s="68">
        <v>11618</v>
      </c>
      <c r="M58" s="68">
        <v>186091</v>
      </c>
      <c r="N58" s="215">
        <v>0.23411946978825959</v>
      </c>
      <c r="O58" s="215">
        <v>0.19992369324685236</v>
      </c>
      <c r="P58" s="215">
        <v>-0.1578957797399293</v>
      </c>
      <c r="Q58" s="215">
        <v>13.677941176470588</v>
      </c>
      <c r="R58" s="327">
        <v>5.399368800817878E-3</v>
      </c>
      <c r="S58" s="327">
        <v>2.3085329990475939E-2</v>
      </c>
    </row>
    <row r="59" spans="2:19" ht="15">
      <c r="B59" s="68" t="s">
        <v>173</v>
      </c>
      <c r="C59" s="68"/>
      <c r="D59" s="68" t="s">
        <v>535</v>
      </c>
      <c r="E59" s="68">
        <v>12901</v>
      </c>
      <c r="F59" s="68">
        <v>32440</v>
      </c>
      <c r="G59" s="68">
        <v>5112</v>
      </c>
      <c r="H59" s="68">
        <v>77693</v>
      </c>
      <c r="I59" s="216">
        <v>82805</v>
      </c>
      <c r="J59" s="220">
        <v>6.1735402451542784E-2</v>
      </c>
      <c r="K59" s="218">
        <v>0.4188226130322848</v>
      </c>
      <c r="L59" s="68">
        <v>11618</v>
      </c>
      <c r="M59" s="68">
        <v>186091</v>
      </c>
      <c r="N59" s="215">
        <v>0.44000688586675846</v>
      </c>
      <c r="O59" s="215">
        <v>0.41750004030286259</v>
      </c>
      <c r="P59" s="215">
        <v>-5.2505735662321799E-2</v>
      </c>
      <c r="Q59" s="215">
        <v>15.198161189358373</v>
      </c>
      <c r="R59" s="327">
        <v>1.1817384837706168E-3</v>
      </c>
      <c r="S59" s="327">
        <v>2.3085329990475939E-2</v>
      </c>
    </row>
    <row r="60" spans="2:19" ht="15">
      <c r="B60" s="66" t="s">
        <v>173</v>
      </c>
      <c r="C60" s="66"/>
      <c r="D60" s="66" t="s">
        <v>536</v>
      </c>
      <c r="E60" s="66">
        <v>32440</v>
      </c>
      <c r="F60" s="66">
        <v>58351</v>
      </c>
      <c r="G60" s="66">
        <v>2570</v>
      </c>
      <c r="H60" s="66">
        <v>44591</v>
      </c>
      <c r="I60" s="217">
        <v>47161</v>
      </c>
      <c r="J60" s="221">
        <v>5.4494179512732978E-2</v>
      </c>
      <c r="K60" s="219">
        <v>0.23853744644907415</v>
      </c>
      <c r="L60" s="66">
        <v>11618</v>
      </c>
      <c r="M60" s="66">
        <v>186091</v>
      </c>
      <c r="N60" s="248">
        <v>0.22120846961611293</v>
      </c>
      <c r="O60" s="248">
        <v>0.2396193260286634</v>
      </c>
      <c r="P60" s="248">
        <v>7.9945964221580415E-2</v>
      </c>
      <c r="Q60" s="248">
        <v>17.350583657587549</v>
      </c>
      <c r="R60" s="249">
        <v>1.4718736680464143E-3</v>
      </c>
      <c r="S60" s="249">
        <v>2.3085329990475939E-2</v>
      </c>
    </row>
    <row r="61" spans="2:19" ht="15">
      <c r="B61" s="68" t="s">
        <v>173</v>
      </c>
      <c r="C61" s="68"/>
      <c r="D61" s="68" t="s">
        <v>537</v>
      </c>
      <c r="E61" s="68">
        <v>58351</v>
      </c>
      <c r="F61" s="66">
        <v>90001</v>
      </c>
      <c r="G61" s="66">
        <v>833</v>
      </c>
      <c r="H61" s="66">
        <v>17043</v>
      </c>
      <c r="I61" s="217">
        <v>17876</v>
      </c>
      <c r="J61" s="221">
        <v>4.6598791675990153E-2</v>
      </c>
      <c r="K61" s="219">
        <v>9.0415711980739374E-2</v>
      </c>
      <c r="L61" s="66">
        <v>11618</v>
      </c>
      <c r="M61" s="66">
        <v>186091</v>
      </c>
      <c r="N61" s="248">
        <v>7.1699087622654506E-2</v>
      </c>
      <c r="O61" s="248">
        <v>9.1584224922215476E-2</v>
      </c>
      <c r="P61" s="248">
        <v>0.24478101724614984</v>
      </c>
      <c r="Q61" s="248">
        <v>20.459783913565428</v>
      </c>
      <c r="R61" s="249">
        <v>4.8675041362658917E-3</v>
      </c>
      <c r="S61" s="249">
        <v>2.3085329990475939E-2</v>
      </c>
    </row>
    <row r="62" spans="2:19" ht="15">
      <c r="B62" s="345" t="s">
        <v>173</v>
      </c>
      <c r="C62" s="332"/>
      <c r="D62" s="332" t="s">
        <v>538</v>
      </c>
      <c r="E62" s="332">
        <v>90001</v>
      </c>
      <c r="F62" s="337" t="s">
        <v>82</v>
      </c>
      <c r="G62" s="337">
        <v>383</v>
      </c>
      <c r="H62" s="337">
        <v>9560</v>
      </c>
      <c r="I62" s="338">
        <v>9943</v>
      </c>
      <c r="J62" s="339">
        <v>3.8519561500553155E-2</v>
      </c>
      <c r="K62" s="340">
        <v>5.0291084371475246E-2</v>
      </c>
      <c r="L62" s="337">
        <v>11618</v>
      </c>
      <c r="M62" s="337">
        <v>186091</v>
      </c>
      <c r="N62" s="269">
        <v>3.2966087106214494E-2</v>
      </c>
      <c r="O62" s="269">
        <v>5.1372715499406203E-2</v>
      </c>
      <c r="P62" s="269">
        <v>0.44362783505255698</v>
      </c>
      <c r="Q62" s="269">
        <v>24.960835509138381</v>
      </c>
      <c r="R62" s="342">
        <v>8.1656927046885631E-3</v>
      </c>
      <c r="S62" s="342">
        <v>2.3085329990475939E-2</v>
      </c>
    </row>
    <row r="63" spans="2:19" ht="15">
      <c r="B63" s="213"/>
      <c r="C63" s="68"/>
      <c r="D63" s="68"/>
      <c r="E63" s="213"/>
      <c r="F63" s="68"/>
      <c r="G63" s="68"/>
      <c r="H63" s="68"/>
      <c r="I63" s="65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2:19" ht="15">
      <c r="B64" s="213"/>
      <c r="C64" s="68"/>
      <c r="D64" s="68"/>
      <c r="E64" s="68"/>
      <c r="F64" s="68"/>
      <c r="G64" s="68"/>
      <c r="H64" s="68"/>
      <c r="I64" s="65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2:19" ht="15">
      <c r="B65" s="213"/>
      <c r="C65" s="68"/>
      <c r="D65" s="68"/>
      <c r="E65" s="68"/>
      <c r="F65" s="68"/>
      <c r="G65" s="68"/>
      <c r="H65" s="68"/>
      <c r="I65" s="65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2:19" ht="15">
      <c r="B66" s="214"/>
      <c r="C66" s="66"/>
      <c r="D66" s="66"/>
      <c r="E66" s="66"/>
      <c r="F66" s="66"/>
      <c r="G66" s="66"/>
      <c r="H66" s="66"/>
      <c r="I66" s="67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2:19" ht="15">
      <c r="B67" s="214"/>
      <c r="C67" s="66"/>
      <c r="D67" s="66"/>
      <c r="E67" s="66"/>
      <c r="F67" s="66"/>
      <c r="G67" s="66"/>
      <c r="H67" s="66"/>
      <c r="I67" s="67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spans="2:19" ht="15">
      <c r="B68" s="214"/>
      <c r="C68" s="66"/>
      <c r="D68" s="66"/>
      <c r="E68" s="66"/>
      <c r="F68" s="66"/>
      <c r="G68" s="66"/>
      <c r="H68" s="66"/>
      <c r="I68" s="67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2:19" ht="15" hidden="1">
      <c r="B69" s="213"/>
      <c r="C69" s="68"/>
      <c r="D69" s="68"/>
      <c r="E69" s="68"/>
      <c r="F69" s="68"/>
      <c r="G69" s="68"/>
      <c r="H69" s="68"/>
      <c r="I69" s="65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2:19" ht="15" hidden="1">
      <c r="B70" s="213"/>
      <c r="C70" s="68"/>
      <c r="D70" s="68"/>
      <c r="E70" s="68"/>
      <c r="F70" s="68"/>
      <c r="G70" s="68"/>
      <c r="H70" s="68"/>
      <c r="I70" s="65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2:19" ht="15" hidden="1">
      <c r="B71" s="213"/>
      <c r="C71" s="68"/>
      <c r="D71" s="68"/>
      <c r="E71" s="213"/>
      <c r="F71" s="68"/>
      <c r="G71" s="68"/>
      <c r="H71" s="68"/>
      <c r="I71" s="65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2:19" ht="15" hidden="1">
      <c r="B72" s="213"/>
      <c r="C72" s="68"/>
      <c r="D72" s="68"/>
      <c r="E72" s="213"/>
      <c r="F72" s="68"/>
      <c r="G72" s="68"/>
      <c r="H72" s="68"/>
      <c r="I72" s="65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2:19" ht="15">
      <c r="B73" s="213"/>
      <c r="C73" s="68"/>
      <c r="D73" s="68"/>
      <c r="E73" s="68"/>
      <c r="F73" s="68"/>
      <c r="G73" s="68"/>
      <c r="H73" s="68"/>
      <c r="I73" s="65"/>
      <c r="J73" s="68"/>
      <c r="K73" s="68"/>
      <c r="L73" s="68"/>
      <c r="M73" s="68"/>
      <c r="N73" s="68"/>
      <c r="O73" s="68"/>
      <c r="P73" s="68"/>
      <c r="Q73" s="68"/>
      <c r="R73" s="68"/>
      <c r="S73" s="68"/>
    </row>
    <row r="74" spans="2:19" ht="15">
      <c r="B74" s="213"/>
      <c r="C74" s="68"/>
      <c r="D74" s="68"/>
      <c r="E74" s="68"/>
      <c r="F74" s="68"/>
      <c r="G74" s="68"/>
      <c r="H74" s="68"/>
      <c r="I74" s="65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2:19" ht="15" hidden="1">
      <c r="B75" s="214"/>
      <c r="C75" s="66"/>
      <c r="D75" s="66"/>
      <c r="E75" s="66"/>
      <c r="F75" s="66"/>
      <c r="G75" s="66"/>
      <c r="H75" s="66"/>
      <c r="I75" s="67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2:19" ht="15" hidden="1">
      <c r="B76" s="214"/>
      <c r="C76" s="66"/>
      <c r="D76" s="66"/>
      <c r="E76" s="66"/>
      <c r="F76" s="66"/>
      <c r="G76" s="66"/>
      <c r="H76" s="66"/>
      <c r="I76" s="67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2:19" ht="15" hidden="1">
      <c r="B77" s="214"/>
      <c r="C77" s="66"/>
      <c r="D77" s="66"/>
      <c r="E77" s="66"/>
      <c r="F77" s="66"/>
      <c r="G77" s="66"/>
      <c r="H77" s="66"/>
      <c r="I77" s="67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2:19" ht="15" hidden="1">
      <c r="B78" s="213"/>
      <c r="C78" s="68"/>
      <c r="D78" s="68"/>
      <c r="E78" s="68"/>
      <c r="F78" s="68"/>
      <c r="G78" s="68"/>
      <c r="H78" s="68"/>
      <c r="I78" s="65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2:19" ht="15" hidden="1">
      <c r="B79" s="213"/>
      <c r="C79" s="68"/>
      <c r="D79" s="68"/>
      <c r="E79" s="68"/>
      <c r="F79" s="68"/>
      <c r="G79" s="68"/>
      <c r="H79" s="68"/>
      <c r="I79" s="65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2:19" ht="15" hidden="1">
      <c r="B80" s="214"/>
      <c r="C80" s="66"/>
      <c r="D80" s="66"/>
      <c r="E80" s="66"/>
      <c r="F80" s="66"/>
      <c r="G80" s="66"/>
      <c r="H80" s="66"/>
      <c r="I80" s="67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2:19" ht="15" hidden="1">
      <c r="B81" s="214"/>
      <c r="C81" s="66"/>
      <c r="D81" s="66"/>
      <c r="E81" s="66"/>
      <c r="F81" s="66"/>
      <c r="G81" s="66"/>
      <c r="H81" s="66"/>
      <c r="I81" s="67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2:19" ht="15" hidden="1">
      <c r="B82" s="213"/>
      <c r="C82" s="68"/>
      <c r="D82" s="68"/>
      <c r="E82" s="68"/>
      <c r="F82" s="68"/>
      <c r="G82" s="68"/>
      <c r="H82" s="68"/>
      <c r="I82" s="65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2:19" ht="15" hidden="1">
      <c r="B83" s="213"/>
      <c r="C83" s="68"/>
      <c r="D83" s="68"/>
      <c r="E83" s="68"/>
      <c r="F83" s="68"/>
      <c r="G83" s="68"/>
      <c r="H83" s="68"/>
      <c r="I83" s="65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2:19" ht="15" hidden="1">
      <c r="B84" s="213"/>
      <c r="C84" s="68"/>
      <c r="D84" s="68"/>
      <c r="E84" s="213"/>
      <c r="F84" s="68"/>
      <c r="G84" s="68"/>
      <c r="H84" s="68"/>
      <c r="I84" s="65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2:19" ht="15">
      <c r="B85" s="213"/>
      <c r="C85" s="68"/>
      <c r="D85" s="68"/>
      <c r="E85" s="213"/>
      <c r="F85" s="68"/>
      <c r="G85" s="68"/>
      <c r="H85" s="68"/>
      <c r="I85" s="65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2:19" ht="15">
      <c r="B86" s="213"/>
      <c r="C86" s="68"/>
      <c r="D86" s="68"/>
      <c r="E86" s="213"/>
      <c r="F86" s="68"/>
      <c r="G86" s="68"/>
      <c r="H86" s="68"/>
      <c r="I86" s="65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2:19" ht="15" hidden="1">
      <c r="B87" s="213"/>
      <c r="C87" s="68"/>
      <c r="D87" s="68"/>
      <c r="E87" s="68"/>
      <c r="F87" s="68"/>
      <c r="G87" s="68"/>
      <c r="H87" s="68"/>
      <c r="I87" s="65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2:19" ht="15" hidden="1">
      <c r="B88" s="213"/>
      <c r="C88" s="68"/>
      <c r="D88" s="68"/>
      <c r="E88" s="68"/>
      <c r="F88" s="68"/>
      <c r="G88" s="68"/>
      <c r="H88" s="68"/>
      <c r="I88" s="65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2:19" ht="15">
      <c r="B89" s="213"/>
      <c r="C89" s="68"/>
      <c r="D89" s="68"/>
      <c r="E89" s="213"/>
      <c r="F89" s="68"/>
      <c r="G89" s="68"/>
      <c r="H89" s="68"/>
      <c r="I89" s="65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2:19" ht="15">
      <c r="B90" s="213"/>
      <c r="C90" s="68"/>
      <c r="D90" s="68"/>
      <c r="E90" s="213"/>
      <c r="F90" s="68"/>
      <c r="G90" s="68"/>
      <c r="H90" s="68"/>
      <c r="I90" s="65"/>
      <c r="J90" s="68"/>
      <c r="K90" s="68"/>
      <c r="L90" s="68"/>
      <c r="M90" s="68"/>
      <c r="N90" s="68"/>
      <c r="O90" s="68"/>
      <c r="P90" s="68"/>
      <c r="Q90" s="68"/>
      <c r="R90" s="68"/>
      <c r="S90" s="6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defaultRowHeight="15"/>
  <cols>
    <col min="1" max="1" width="1.375" style="4" customWidth="1"/>
    <col min="2" max="2" width="6.125" style="4" customWidth="1"/>
    <col min="3" max="3" width="32.625" style="4" customWidth="1"/>
    <col min="4" max="4" width="9" style="4"/>
    <col min="5" max="5" width="0" style="4" hidden="1" customWidth="1"/>
    <col min="6" max="6" width="57.875" style="4" bestFit="1" customWidth="1"/>
    <col min="7" max="7" width="9" style="74"/>
    <col min="8" max="8" width="35.625" style="4" customWidth="1"/>
    <col min="9" max="16384" width="9" style="4"/>
  </cols>
  <sheetData>
    <row r="1" spans="2:11" ht="9" customHeight="1" thickBot="1"/>
    <row r="2" spans="2:11">
      <c r="B2" s="69" t="s">
        <v>76</v>
      </c>
      <c r="C2" s="71" t="s">
        <v>74</v>
      </c>
      <c r="D2" s="52" t="s">
        <v>34</v>
      </c>
      <c r="E2" s="53" t="s">
        <v>54</v>
      </c>
      <c r="F2" s="54" t="s">
        <v>75</v>
      </c>
    </row>
    <row r="3" spans="2:11">
      <c r="B3" s="70">
        <v>1</v>
      </c>
      <c r="C3" s="222" t="s">
        <v>124</v>
      </c>
      <c r="D3" s="223">
        <v>0.48464553250569037</v>
      </c>
      <c r="E3" s="224" t="s">
        <v>467</v>
      </c>
      <c r="F3" s="225" t="s">
        <v>427</v>
      </c>
      <c r="I3" s="4" t="s">
        <v>77</v>
      </c>
      <c r="J3" s="4" t="s">
        <v>78</v>
      </c>
      <c r="K3" s="4" t="str">
        <f t="shared" ref="K3:K18" si="0">I3&amp;C3&amp;J3</f>
        <v>"grade",</v>
      </c>
    </row>
    <row r="4" spans="2:11">
      <c r="B4" s="70">
        <v>2</v>
      </c>
      <c r="C4" s="222" t="s">
        <v>130</v>
      </c>
      <c r="D4" s="223">
        <v>8.14548430084506E-2</v>
      </c>
      <c r="E4" s="224" t="s">
        <v>467</v>
      </c>
      <c r="F4" s="226" t="s">
        <v>433</v>
      </c>
      <c r="G4" s="4"/>
      <c r="I4" s="4" t="s">
        <v>77</v>
      </c>
      <c r="J4" s="4" t="s">
        <v>78</v>
      </c>
      <c r="K4" s="4" t="str">
        <f t="shared" si="0"/>
        <v>"verification_status",</v>
      </c>
    </row>
    <row r="5" spans="2:11">
      <c r="B5" s="70">
        <v>3</v>
      </c>
      <c r="C5" s="222" t="s">
        <v>256</v>
      </c>
      <c r="D5" s="223">
        <v>7.2134160396851416E-2</v>
      </c>
      <c r="E5" s="224" t="s">
        <v>467</v>
      </c>
      <c r="F5" s="225" t="s">
        <v>435</v>
      </c>
      <c r="I5" s="4" t="s">
        <v>77</v>
      </c>
      <c r="J5" s="4" t="s">
        <v>78</v>
      </c>
      <c r="K5" s="4" t="str">
        <f t="shared" si="0"/>
        <v>"acc_open_past_24mths",</v>
      </c>
    </row>
    <row r="6" spans="2:11">
      <c r="B6" s="70">
        <v>4</v>
      </c>
      <c r="C6" s="222" t="s">
        <v>119</v>
      </c>
      <c r="D6" s="223">
        <v>6.5548848785436778E-2</v>
      </c>
      <c r="E6" s="224" t="s">
        <v>467</v>
      </c>
      <c r="F6" s="225" t="s">
        <v>439</v>
      </c>
      <c r="I6" s="4" t="s">
        <v>77</v>
      </c>
      <c r="J6" s="4" t="s">
        <v>78</v>
      </c>
      <c r="K6" s="4" t="str">
        <f t="shared" si="0"/>
        <v>"inq_last_12m",</v>
      </c>
    </row>
    <row r="7" spans="2:11">
      <c r="B7" s="70">
        <v>5</v>
      </c>
      <c r="C7" s="222" t="s">
        <v>140</v>
      </c>
      <c r="D7" s="223">
        <v>6.4638585911086968E-2</v>
      </c>
      <c r="E7" s="224" t="s">
        <v>467</v>
      </c>
      <c r="F7" s="226" t="s">
        <v>443</v>
      </c>
      <c r="I7" s="4" t="s">
        <v>77</v>
      </c>
      <c r="J7" s="4" t="s">
        <v>78</v>
      </c>
      <c r="K7" s="4" t="str">
        <f t="shared" si="0"/>
        <v>"inq_last_6mths",</v>
      </c>
    </row>
    <row r="8" spans="2:11">
      <c r="B8" s="70">
        <v>6</v>
      </c>
      <c r="C8" s="222" t="s">
        <v>280</v>
      </c>
      <c r="D8" s="223">
        <v>6.1374577278630653E-2</v>
      </c>
      <c r="E8" s="224" t="s">
        <v>467</v>
      </c>
      <c r="F8" s="225" t="s">
        <v>510</v>
      </c>
      <c r="I8" s="4" t="s">
        <v>77</v>
      </c>
      <c r="J8" s="4" t="s">
        <v>78</v>
      </c>
      <c r="K8" s="4" t="str">
        <f t="shared" si="0"/>
        <v>"num_tl_op_past_12m",</v>
      </c>
    </row>
    <row r="9" spans="2:11">
      <c r="B9" s="70">
        <v>7</v>
      </c>
      <c r="C9" s="222" t="s">
        <v>167</v>
      </c>
      <c r="D9" s="223">
        <v>4.5933456825179853E-2</v>
      </c>
      <c r="E9" s="224" t="s">
        <v>467</v>
      </c>
      <c r="F9" s="225" t="s">
        <v>444</v>
      </c>
      <c r="I9" s="4" t="s">
        <v>77</v>
      </c>
      <c r="J9" s="4" t="s">
        <v>78</v>
      </c>
      <c r="K9" s="4" t="str">
        <f t="shared" si="0"/>
        <v>"open_il_12m",</v>
      </c>
    </row>
    <row r="10" spans="2:11">
      <c r="B10" s="70">
        <v>8</v>
      </c>
      <c r="C10" s="222" t="s">
        <v>445</v>
      </c>
      <c r="D10" s="223">
        <v>4.6376012022244603E-2</v>
      </c>
      <c r="E10" s="224" t="s">
        <v>467</v>
      </c>
      <c r="F10" s="225" t="s">
        <v>511</v>
      </c>
      <c r="I10" s="4" t="s">
        <v>77</v>
      </c>
      <c r="J10" s="4" t="s">
        <v>78</v>
      </c>
      <c r="K10" s="4" t="str">
        <f t="shared" si="0"/>
        <v>"mths_since_rcnt_il",</v>
      </c>
    </row>
    <row r="11" spans="2:11">
      <c r="B11" s="70">
        <v>9</v>
      </c>
      <c r="C11" s="222" t="s">
        <v>263</v>
      </c>
      <c r="D11" s="223">
        <v>4.5331189312486114E-2</v>
      </c>
      <c r="E11" s="224" t="s">
        <v>467</v>
      </c>
      <c r="F11" s="225" t="s">
        <v>512</v>
      </c>
      <c r="G11" s="4"/>
      <c r="I11" s="4" t="s">
        <v>77</v>
      </c>
      <c r="J11" s="4" t="s">
        <v>78</v>
      </c>
      <c r="K11" s="4" t="str">
        <f t="shared" si="0"/>
        <v>"mo_sin_rcnt_tl",</v>
      </c>
    </row>
    <row r="12" spans="2:11">
      <c r="B12" s="70">
        <v>10</v>
      </c>
      <c r="C12" s="222" t="s">
        <v>455</v>
      </c>
      <c r="D12" s="223">
        <v>4.0423046988124905E-2</v>
      </c>
      <c r="E12" s="224" t="s">
        <v>467</v>
      </c>
      <c r="F12" s="225" t="s">
        <v>456</v>
      </c>
      <c r="I12" s="4" t="s">
        <v>77</v>
      </c>
      <c r="J12" s="4" t="s">
        <v>78</v>
      </c>
      <c r="K12" s="4" t="str">
        <f t="shared" si="0"/>
        <v>"dti",</v>
      </c>
    </row>
    <row r="13" spans="2:11">
      <c r="B13" s="70">
        <v>11</v>
      </c>
      <c r="C13" s="222" t="s">
        <v>172</v>
      </c>
      <c r="D13" s="223">
        <v>3.7364392702492345E-2</v>
      </c>
      <c r="E13" s="224" t="s">
        <v>467</v>
      </c>
      <c r="F13" s="226" t="s">
        <v>451</v>
      </c>
      <c r="I13" s="4" t="s">
        <v>77</v>
      </c>
      <c r="J13" s="4" t="s">
        <v>78</v>
      </c>
      <c r="K13" s="4" t="str">
        <f t="shared" si="0"/>
        <v>"all_util",</v>
      </c>
    </row>
    <row r="14" spans="2:11">
      <c r="B14" s="70">
        <v>12</v>
      </c>
      <c r="C14" s="222" t="s">
        <v>457</v>
      </c>
      <c r="D14" s="223">
        <v>3.5485678697819212E-2</v>
      </c>
      <c r="E14" s="224" t="s">
        <v>467</v>
      </c>
      <c r="F14" s="226" t="s">
        <v>458</v>
      </c>
      <c r="I14" s="4" t="s">
        <v>77</v>
      </c>
      <c r="J14" s="4" t="s">
        <v>78</v>
      </c>
      <c r="K14" s="4" t="str">
        <f t="shared" si="0"/>
        <v>"il_util",</v>
      </c>
    </row>
    <row r="15" spans="2:11">
      <c r="B15" s="70">
        <v>13</v>
      </c>
      <c r="C15" s="222" t="s">
        <v>262</v>
      </c>
      <c r="D15" s="223">
        <v>3.4978566511590245E-2</v>
      </c>
      <c r="E15" s="224" t="s">
        <v>467</v>
      </c>
      <c r="F15" s="226" t="s">
        <v>513</v>
      </c>
      <c r="I15" s="4" t="s">
        <v>77</v>
      </c>
      <c r="J15" s="4" t="s">
        <v>78</v>
      </c>
      <c r="K15" s="4" t="str">
        <f t="shared" si="0"/>
        <v>"mo_sin_rcnt_rev_tl_op",</v>
      </c>
    </row>
    <row r="16" spans="2:11">
      <c r="B16" s="70">
        <v>14</v>
      </c>
      <c r="C16" s="222" t="s">
        <v>462</v>
      </c>
      <c r="D16" s="223">
        <v>3.4687825667245112E-2</v>
      </c>
      <c r="E16" s="224" t="s">
        <v>467</v>
      </c>
      <c r="F16" s="225" t="s">
        <v>463</v>
      </c>
      <c r="I16" s="4" t="s">
        <v>77</v>
      </c>
      <c r="J16" s="4" t="s">
        <v>78</v>
      </c>
      <c r="K16" s="4" t="str">
        <f t="shared" si="0"/>
        <v>"inq_fi",</v>
      </c>
    </row>
    <row r="17" spans="2:11">
      <c r="B17" s="70">
        <v>15</v>
      </c>
      <c r="C17" s="222" t="s">
        <v>128</v>
      </c>
      <c r="D17" s="223">
        <v>2.6728363411736553E-2</v>
      </c>
      <c r="E17" s="224" t="s">
        <v>467</v>
      </c>
      <c r="F17" s="226" t="s">
        <v>464</v>
      </c>
      <c r="I17" s="4" t="s">
        <v>77</v>
      </c>
      <c r="J17" s="4" t="s">
        <v>78</v>
      </c>
      <c r="K17" s="4" t="str">
        <f t="shared" si="0"/>
        <v>"home_ownership",</v>
      </c>
    </row>
    <row r="18" spans="2:11">
      <c r="B18" s="70">
        <v>16</v>
      </c>
      <c r="C18" s="222" t="s">
        <v>465</v>
      </c>
      <c r="D18" s="223">
        <v>2.3085329990475939E-2</v>
      </c>
      <c r="E18" s="224" t="s">
        <v>467</v>
      </c>
      <c r="F18" s="226" t="s">
        <v>466</v>
      </c>
      <c r="I18" s="4" t="s">
        <v>77</v>
      </c>
      <c r="J18" s="4" t="s">
        <v>78</v>
      </c>
      <c r="K18" s="4" t="str">
        <f t="shared" si="0"/>
        <v>"mort_acc",</v>
      </c>
    </row>
    <row r="19" spans="2:11">
      <c r="B19" s="70">
        <v>17</v>
      </c>
      <c r="C19" s="222" t="s">
        <v>166</v>
      </c>
      <c r="D19" s="223">
        <v>2.3085329990475939E-2</v>
      </c>
      <c r="E19" s="224"/>
      <c r="F19" s="226" t="s">
        <v>508</v>
      </c>
    </row>
    <row r="20" spans="2:11">
      <c r="B20" s="70">
        <v>18</v>
      </c>
      <c r="C20" s="222" t="s">
        <v>173</v>
      </c>
      <c r="D20" s="223">
        <v>2.3085329990475939E-2</v>
      </c>
      <c r="E20" s="224"/>
      <c r="F20" s="226" t="s">
        <v>458</v>
      </c>
    </row>
  </sheetData>
  <autoFilter ref="C2:F18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H32" sqref="H32"/>
    </sheetView>
  </sheetViews>
  <sheetFormatPr defaultRowHeight="13.5"/>
  <cols>
    <col min="1" max="1" width="0.5" customWidth="1"/>
    <col min="2" max="2" width="17.625" customWidth="1"/>
    <col min="3" max="3" width="22.5" customWidth="1"/>
    <col min="4" max="4" width="20.125" customWidth="1"/>
    <col min="5" max="5" width="14.125" bestFit="1" customWidth="1"/>
    <col min="6" max="6" width="21.5" customWidth="1"/>
    <col min="7" max="7" width="20.5" customWidth="1"/>
    <col min="8" max="8" width="21.625" customWidth="1"/>
    <col min="9" max="9" width="28.75" bestFit="1" customWidth="1"/>
    <col min="10" max="10" width="20.875" customWidth="1"/>
  </cols>
  <sheetData>
    <row r="1" spans="2:10" ht="5.25" customHeight="1" thickBot="1"/>
    <row r="2" spans="2:10" ht="15">
      <c r="B2" s="115"/>
      <c r="C2" s="104" t="s">
        <v>36</v>
      </c>
      <c r="D2" s="104" t="s">
        <v>37</v>
      </c>
      <c r="E2" s="104" t="s">
        <v>38</v>
      </c>
      <c r="F2" s="104" t="s">
        <v>39</v>
      </c>
      <c r="G2" s="104" t="s">
        <v>40</v>
      </c>
      <c r="H2" s="104" t="s">
        <v>41</v>
      </c>
      <c r="I2" s="104" t="s">
        <v>42</v>
      </c>
      <c r="J2" s="105" t="s">
        <v>43</v>
      </c>
    </row>
    <row r="3" spans="2:10" ht="15">
      <c r="B3" s="116" t="s">
        <v>52</v>
      </c>
      <c r="C3" s="50" t="s">
        <v>55</v>
      </c>
      <c r="D3" s="56"/>
      <c r="E3" s="50" t="s">
        <v>55</v>
      </c>
      <c r="F3" s="47">
        <v>0.66100000000000003</v>
      </c>
      <c r="G3" s="47"/>
      <c r="H3" s="50">
        <v>0.66100000000000003</v>
      </c>
      <c r="I3" s="50"/>
      <c r="J3" s="106"/>
    </row>
    <row r="4" spans="2:10" ht="50.25" customHeight="1">
      <c r="B4" s="116" t="s">
        <v>51</v>
      </c>
      <c r="C4" s="50" t="s">
        <v>539</v>
      </c>
      <c r="D4" s="57" t="s">
        <v>118</v>
      </c>
      <c r="E4" s="51" t="s">
        <v>552</v>
      </c>
      <c r="F4" s="51" t="s">
        <v>544</v>
      </c>
      <c r="G4" s="51" t="s">
        <v>553</v>
      </c>
      <c r="H4" s="51" t="s">
        <v>551</v>
      </c>
      <c r="I4" s="47" t="s">
        <v>557</v>
      </c>
      <c r="J4" s="262"/>
    </row>
    <row r="5" spans="2:10" ht="35.25" customHeight="1">
      <c r="B5" s="107" t="s">
        <v>44</v>
      </c>
      <c r="C5" s="48" t="s">
        <v>482</v>
      </c>
      <c r="D5" s="58" t="s">
        <v>481</v>
      </c>
      <c r="E5" s="48" t="s">
        <v>546</v>
      </c>
      <c r="F5" s="99" t="s">
        <v>545</v>
      </c>
      <c r="G5" s="99" t="s">
        <v>554</v>
      </c>
      <c r="H5" s="261" t="s">
        <v>550</v>
      </c>
      <c r="I5" s="99" t="s">
        <v>556</v>
      </c>
      <c r="J5" s="117"/>
    </row>
    <row r="6" spans="2:10" ht="15">
      <c r="B6" s="107" t="s">
        <v>45</v>
      </c>
      <c r="C6" s="100">
        <v>0.64500000000000002</v>
      </c>
      <c r="D6" s="101">
        <v>0.63479081472200005</v>
      </c>
      <c r="E6" s="102">
        <v>0.64900000000000002</v>
      </c>
      <c r="F6" s="102">
        <v>0.64945171203499996</v>
      </c>
      <c r="G6" s="102">
        <v>0.64924956069899997</v>
      </c>
      <c r="H6" s="102">
        <v>0.64914272279999996</v>
      </c>
      <c r="I6" s="102">
        <v>0.64851466859200002</v>
      </c>
      <c r="J6" s="118"/>
    </row>
    <row r="7" spans="2:10" ht="15">
      <c r="B7" s="107" t="s">
        <v>46</v>
      </c>
      <c r="C7" s="100">
        <v>0.113</v>
      </c>
      <c r="D7" s="103">
        <v>0.61145510835899997</v>
      </c>
      <c r="E7" s="102">
        <v>0.64600000000000002</v>
      </c>
      <c r="F7" s="102">
        <v>0.647068081367</v>
      </c>
      <c r="G7" s="102">
        <v>0.64644408824400001</v>
      </c>
      <c r="H7" s="102">
        <v>0.646708706425</v>
      </c>
      <c r="I7" s="102">
        <v>0.64670067467500003</v>
      </c>
      <c r="J7" s="118"/>
    </row>
    <row r="8" spans="2:10" ht="15">
      <c r="B8" s="107" t="s">
        <v>47</v>
      </c>
      <c r="C8" s="100">
        <v>0.65180000000000005</v>
      </c>
      <c r="D8" s="101">
        <v>0.74387947269300003</v>
      </c>
      <c r="E8" s="102">
        <v>0.65900000000000003</v>
      </c>
      <c r="F8" s="102">
        <v>0.66122979601700005</v>
      </c>
      <c r="G8" s="102">
        <v>0.65882820770499995</v>
      </c>
      <c r="H8" s="102">
        <v>0.66112257753199999</v>
      </c>
      <c r="I8" s="102">
        <v>0.65838850617800004</v>
      </c>
      <c r="J8" s="118"/>
    </row>
    <row r="9" spans="2:10" ht="15">
      <c r="B9" s="107" t="s">
        <v>48</v>
      </c>
      <c r="C9" s="100">
        <v>0.64</v>
      </c>
      <c r="D9" s="101">
        <v>0.65</v>
      </c>
      <c r="E9" s="102">
        <v>0.65</v>
      </c>
      <c r="F9" s="102">
        <v>0.65</v>
      </c>
      <c r="G9" s="102">
        <v>0.65</v>
      </c>
      <c r="H9" s="102">
        <v>0.65</v>
      </c>
      <c r="I9" s="102">
        <v>0.65</v>
      </c>
      <c r="J9" s="118"/>
    </row>
    <row r="10" spans="2:10" ht="15">
      <c r="B10" s="107" t="s">
        <v>49</v>
      </c>
      <c r="C10" s="100">
        <v>0.70299999999999996</v>
      </c>
      <c r="D10" s="108">
        <v>0.68313887444200005</v>
      </c>
      <c r="E10" s="109">
        <v>0.70399999999999996</v>
      </c>
      <c r="F10" s="109">
        <v>0.70462362831500003</v>
      </c>
      <c r="G10" s="109">
        <v>0.70494675326199996</v>
      </c>
      <c r="H10" s="109">
        <v>0.70461951973699999</v>
      </c>
      <c r="I10" s="109">
        <v>0.70366335258799995</v>
      </c>
      <c r="J10" s="119"/>
    </row>
    <row r="11" spans="2:10" ht="15">
      <c r="B11" s="107" t="s">
        <v>50</v>
      </c>
      <c r="C11" s="100">
        <v>0.29499999999999998</v>
      </c>
      <c r="D11" s="108">
        <v>0.29099999999999998</v>
      </c>
      <c r="E11" s="109">
        <v>0.29899999999999999</v>
      </c>
      <c r="F11" s="109">
        <v>0.29799999999999999</v>
      </c>
      <c r="G11" s="109">
        <v>0.29925144149900001</v>
      </c>
      <c r="H11" s="109">
        <v>0.298737988924</v>
      </c>
      <c r="I11" s="110">
        <v>0.29710469785600002</v>
      </c>
      <c r="J11" s="119"/>
    </row>
    <row r="12" spans="2:10" s="98" customFormat="1" ht="51" customHeight="1" thickBot="1">
      <c r="B12" s="111" t="s">
        <v>117</v>
      </c>
      <c r="C12" s="260" t="s">
        <v>547</v>
      </c>
      <c r="D12" s="112" t="s">
        <v>116</v>
      </c>
      <c r="E12" s="112" t="s">
        <v>542</v>
      </c>
      <c r="F12" s="112" t="s">
        <v>543</v>
      </c>
      <c r="G12" s="112" t="s">
        <v>548</v>
      </c>
      <c r="H12" s="112" t="s">
        <v>549</v>
      </c>
      <c r="I12" s="113" t="s">
        <v>572</v>
      </c>
      <c r="J12" s="1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B1" workbookViewId="0">
      <selection activeCell="N34" sqref="N34"/>
    </sheetView>
  </sheetViews>
  <sheetFormatPr defaultRowHeight="15"/>
  <cols>
    <col min="1" max="2" width="2" style="1" customWidth="1"/>
    <col min="3" max="3" width="31.25" style="4" bestFit="1" customWidth="1"/>
    <col min="4" max="4" width="8.75" style="1" bestFit="1" customWidth="1"/>
    <col min="5" max="5" width="9" style="1"/>
    <col min="6" max="6" width="10.25" style="1" bestFit="1" customWidth="1"/>
    <col min="7" max="7" width="9.75" style="1" customWidth="1"/>
    <col min="8" max="11" width="9" style="1" hidden="1" customWidth="1"/>
    <col min="12" max="12" width="11.75" style="1" bestFit="1" customWidth="1"/>
    <col min="13" max="13" width="10.25" style="1" bestFit="1" customWidth="1"/>
    <col min="14" max="16384" width="9" style="1"/>
  </cols>
  <sheetData>
    <row r="2" spans="3:13" ht="15.75" thickBot="1">
      <c r="F2" s="228"/>
      <c r="G2" s="228"/>
      <c r="H2" s="228"/>
      <c r="I2" s="228"/>
      <c r="J2" s="228"/>
      <c r="K2" s="228"/>
    </row>
    <row r="3" spans="3:13">
      <c r="C3" s="229"/>
      <c r="D3" s="230" t="s">
        <v>468</v>
      </c>
      <c r="E3" s="230" t="s">
        <v>469</v>
      </c>
      <c r="F3" s="230" t="s">
        <v>470</v>
      </c>
      <c r="G3" s="230" t="s">
        <v>471</v>
      </c>
      <c r="H3" s="230" t="s">
        <v>472</v>
      </c>
      <c r="I3" s="230" t="s">
        <v>473</v>
      </c>
      <c r="J3" s="230" t="s">
        <v>474</v>
      </c>
      <c r="K3" s="231" t="s">
        <v>475</v>
      </c>
      <c r="L3" s="232" t="s">
        <v>567</v>
      </c>
      <c r="M3" s="232" t="s">
        <v>476</v>
      </c>
    </row>
    <row r="4" spans="3:13">
      <c r="C4" s="116" t="s">
        <v>124</v>
      </c>
      <c r="D4" s="50" t="s">
        <v>477</v>
      </c>
      <c r="E4" s="50" t="s">
        <v>477</v>
      </c>
      <c r="F4" s="50" t="s">
        <v>205</v>
      </c>
      <c r="G4" s="50" t="s">
        <v>566</v>
      </c>
      <c r="H4" s="50"/>
      <c r="I4" s="50"/>
      <c r="J4" s="50"/>
      <c r="K4" s="50"/>
      <c r="L4" s="50" t="s">
        <v>566</v>
      </c>
      <c r="M4" s="50" t="s">
        <v>566</v>
      </c>
    </row>
    <row r="5" spans="3:13">
      <c r="C5" s="233" t="s">
        <v>130</v>
      </c>
      <c r="D5" s="56" t="s">
        <v>477</v>
      </c>
      <c r="E5" s="56" t="s">
        <v>477</v>
      </c>
      <c r="F5" s="56" t="s">
        <v>205</v>
      </c>
      <c r="G5" s="56" t="s">
        <v>566</v>
      </c>
      <c r="H5" s="56"/>
      <c r="I5" s="56"/>
      <c r="J5" s="56"/>
      <c r="K5" s="56"/>
      <c r="L5" s="50" t="s">
        <v>566</v>
      </c>
      <c r="M5" s="50" t="s">
        <v>566</v>
      </c>
    </row>
    <row r="6" spans="3:13">
      <c r="C6" s="234" t="s">
        <v>256</v>
      </c>
      <c r="D6" s="56" t="s">
        <v>477</v>
      </c>
      <c r="E6" s="56" t="s">
        <v>477</v>
      </c>
      <c r="F6" s="56" t="s">
        <v>205</v>
      </c>
      <c r="G6" s="56" t="s">
        <v>566</v>
      </c>
      <c r="H6" s="56"/>
      <c r="I6" s="56"/>
      <c r="J6" s="56"/>
      <c r="K6" s="56"/>
      <c r="L6" s="50" t="s">
        <v>566</v>
      </c>
      <c r="M6" s="50" t="s">
        <v>566</v>
      </c>
    </row>
    <row r="7" spans="3:13">
      <c r="C7" s="234" t="s">
        <v>119</v>
      </c>
      <c r="D7" s="56" t="s">
        <v>477</v>
      </c>
      <c r="E7" s="56" t="s">
        <v>477</v>
      </c>
      <c r="F7" s="56" t="s">
        <v>205</v>
      </c>
      <c r="G7" s="56" t="s">
        <v>566</v>
      </c>
      <c r="H7" s="56"/>
      <c r="I7" s="56"/>
      <c r="J7" s="56"/>
      <c r="K7" s="56"/>
      <c r="L7" s="50" t="s">
        <v>566</v>
      </c>
      <c r="M7" s="50" t="s">
        <v>566</v>
      </c>
    </row>
    <row r="8" spans="3:13">
      <c r="C8" s="234" t="s">
        <v>140</v>
      </c>
      <c r="D8" s="56" t="s">
        <v>477</v>
      </c>
      <c r="E8" s="56" t="s">
        <v>477</v>
      </c>
      <c r="F8" s="56" t="s">
        <v>205</v>
      </c>
      <c r="G8" s="56" t="s">
        <v>566</v>
      </c>
      <c r="H8" s="56"/>
      <c r="I8" s="56"/>
      <c r="J8" s="56"/>
      <c r="K8" s="56"/>
      <c r="L8" s="50" t="s">
        <v>566</v>
      </c>
      <c r="M8" s="50" t="s">
        <v>566</v>
      </c>
    </row>
    <row r="9" spans="3:13">
      <c r="C9" s="234" t="s">
        <v>167</v>
      </c>
      <c r="D9" s="56" t="s">
        <v>477</v>
      </c>
      <c r="E9" s="56"/>
      <c r="F9" s="56"/>
      <c r="G9" s="56"/>
      <c r="H9" s="56"/>
      <c r="I9" s="56"/>
      <c r="J9" s="56"/>
      <c r="K9" s="56"/>
      <c r="L9" s="50"/>
      <c r="M9" s="50" t="s">
        <v>566</v>
      </c>
    </row>
    <row r="10" spans="3:13">
      <c r="C10" s="234" t="s">
        <v>445</v>
      </c>
      <c r="D10" s="56" t="s">
        <v>477</v>
      </c>
      <c r="E10" s="56" t="s">
        <v>477</v>
      </c>
      <c r="F10" s="56" t="s">
        <v>205</v>
      </c>
      <c r="G10" s="56" t="s">
        <v>566</v>
      </c>
      <c r="H10" s="56"/>
      <c r="I10" s="56"/>
      <c r="J10" s="56"/>
      <c r="K10" s="56"/>
      <c r="L10" s="50" t="s">
        <v>566</v>
      </c>
      <c r="M10" s="50" t="s">
        <v>566</v>
      </c>
    </row>
    <row r="11" spans="3:13">
      <c r="C11" s="234" t="s">
        <v>263</v>
      </c>
      <c r="D11" s="56" t="s">
        <v>477</v>
      </c>
      <c r="E11" s="56" t="s">
        <v>477</v>
      </c>
      <c r="F11" s="56" t="s">
        <v>205</v>
      </c>
      <c r="G11" s="56"/>
      <c r="H11" s="56"/>
      <c r="I11" s="56"/>
      <c r="J11" s="56"/>
      <c r="K11" s="56"/>
      <c r="L11" s="50"/>
      <c r="M11" s="50" t="s">
        <v>566</v>
      </c>
    </row>
    <row r="12" spans="3:13">
      <c r="C12" s="234" t="s">
        <v>455</v>
      </c>
      <c r="D12" s="56" t="s">
        <v>477</v>
      </c>
      <c r="E12" s="56" t="s">
        <v>477</v>
      </c>
      <c r="F12" s="56" t="s">
        <v>205</v>
      </c>
      <c r="G12" s="56" t="s">
        <v>566</v>
      </c>
      <c r="H12" s="56"/>
      <c r="I12" s="56"/>
      <c r="J12" s="56"/>
      <c r="K12" s="56"/>
      <c r="L12" s="50" t="s">
        <v>566</v>
      </c>
      <c r="M12" s="50" t="s">
        <v>566</v>
      </c>
    </row>
    <row r="13" spans="3:13">
      <c r="C13" s="235" t="s">
        <v>172</v>
      </c>
      <c r="D13" s="56" t="s">
        <v>477</v>
      </c>
      <c r="E13" s="56" t="s">
        <v>477</v>
      </c>
      <c r="F13" s="56" t="s">
        <v>205</v>
      </c>
      <c r="G13" s="56" t="s">
        <v>566</v>
      </c>
      <c r="H13" s="56"/>
      <c r="I13" s="56"/>
      <c r="J13" s="56"/>
      <c r="K13" s="56"/>
      <c r="L13" s="50" t="s">
        <v>566</v>
      </c>
      <c r="M13" s="50" t="s">
        <v>566</v>
      </c>
    </row>
    <row r="14" spans="3:13">
      <c r="C14" s="235" t="s">
        <v>457</v>
      </c>
      <c r="D14" s="56" t="s">
        <v>477</v>
      </c>
      <c r="E14" s="56" t="s">
        <v>477</v>
      </c>
      <c r="F14" s="56"/>
      <c r="G14" s="56" t="s">
        <v>205</v>
      </c>
      <c r="H14" s="56"/>
      <c r="I14" s="56"/>
      <c r="J14" s="56"/>
      <c r="K14" s="56"/>
      <c r="L14" s="50" t="s">
        <v>570</v>
      </c>
      <c r="M14" s="50" t="s">
        <v>566</v>
      </c>
    </row>
    <row r="15" spans="3:13">
      <c r="C15" s="235" t="s">
        <v>262</v>
      </c>
      <c r="D15" s="56" t="s">
        <v>477</v>
      </c>
      <c r="E15" s="56" t="s">
        <v>541</v>
      </c>
      <c r="F15" s="56" t="s">
        <v>205</v>
      </c>
      <c r="G15" s="56" t="s">
        <v>566</v>
      </c>
      <c r="H15" s="56"/>
      <c r="I15" s="56"/>
      <c r="J15" s="56"/>
      <c r="K15" s="56"/>
      <c r="L15" s="50" t="s">
        <v>205</v>
      </c>
      <c r="M15" s="50" t="s">
        <v>566</v>
      </c>
    </row>
    <row r="16" spans="3:13">
      <c r="C16" s="235" t="s">
        <v>462</v>
      </c>
      <c r="D16" s="56" t="s">
        <v>477</v>
      </c>
      <c r="E16" s="56"/>
      <c r="F16" s="56"/>
      <c r="G16" s="56"/>
      <c r="H16" s="56"/>
      <c r="I16" s="56"/>
      <c r="J16" s="56"/>
      <c r="K16" s="56"/>
      <c r="L16" s="50" t="s">
        <v>570</v>
      </c>
      <c r="M16" s="50" t="s">
        <v>566</v>
      </c>
    </row>
    <row r="17" spans="3:13">
      <c r="C17" s="235" t="s">
        <v>128</v>
      </c>
      <c r="D17" s="56" t="s">
        <v>477</v>
      </c>
      <c r="E17" s="56" t="s">
        <v>205</v>
      </c>
      <c r="F17" s="56" t="s">
        <v>205</v>
      </c>
      <c r="G17" s="56" t="s">
        <v>566</v>
      </c>
      <c r="H17" s="56"/>
      <c r="I17" s="56"/>
      <c r="J17" s="56"/>
      <c r="K17" s="56"/>
      <c r="L17" s="50" t="s">
        <v>205</v>
      </c>
      <c r="M17" s="50" t="s">
        <v>566</v>
      </c>
    </row>
    <row r="18" spans="3:13">
      <c r="C18" s="235" t="s">
        <v>465</v>
      </c>
      <c r="D18" s="56" t="s">
        <v>477</v>
      </c>
      <c r="E18" s="56" t="s">
        <v>477</v>
      </c>
      <c r="F18" s="56" t="s">
        <v>205</v>
      </c>
      <c r="G18" s="56" t="s">
        <v>566</v>
      </c>
      <c r="H18" s="56"/>
      <c r="I18" s="56"/>
      <c r="J18" s="56"/>
      <c r="K18" s="56"/>
      <c r="L18" s="50"/>
      <c r="M18" s="50" t="s">
        <v>566</v>
      </c>
    </row>
    <row r="19" spans="3:13">
      <c r="C19" s="235" t="s">
        <v>166</v>
      </c>
      <c r="D19" s="56" t="s">
        <v>477</v>
      </c>
      <c r="E19" s="56" t="s">
        <v>477</v>
      </c>
      <c r="F19" s="56" t="s">
        <v>205</v>
      </c>
      <c r="G19" s="56"/>
      <c r="H19" s="56"/>
      <c r="I19" s="56"/>
      <c r="J19" s="56"/>
      <c r="K19" s="56"/>
      <c r="L19" s="50" t="s">
        <v>205</v>
      </c>
      <c r="M19" s="50" t="s">
        <v>566</v>
      </c>
    </row>
    <row r="20" spans="3:13">
      <c r="C20" s="235" t="s">
        <v>173</v>
      </c>
      <c r="D20" s="56" t="s">
        <v>566</v>
      </c>
      <c r="E20" s="56" t="s">
        <v>566</v>
      </c>
      <c r="F20" s="56" t="s">
        <v>566</v>
      </c>
      <c r="G20" s="56" t="s">
        <v>566</v>
      </c>
      <c r="H20" s="56"/>
      <c r="I20" s="56"/>
      <c r="J20" s="56"/>
      <c r="K20" s="56"/>
      <c r="L20" s="50" t="s">
        <v>205</v>
      </c>
      <c r="M20" s="50" t="s">
        <v>566</v>
      </c>
    </row>
    <row r="21" spans="3:13" s="4" customFormat="1">
      <c r="C21" s="236" t="s">
        <v>478</v>
      </c>
      <c r="D21" s="237">
        <v>17</v>
      </c>
      <c r="E21" s="237">
        <v>15</v>
      </c>
      <c r="F21" s="237">
        <v>14</v>
      </c>
      <c r="G21" s="237">
        <v>13</v>
      </c>
      <c r="H21" s="237"/>
      <c r="I21" s="237"/>
      <c r="J21" s="227"/>
      <c r="K21" s="238"/>
      <c r="L21" s="237">
        <v>14</v>
      </c>
      <c r="M21" s="237">
        <v>17</v>
      </c>
    </row>
    <row r="22" spans="3:13">
      <c r="C22" s="239" t="s">
        <v>479</v>
      </c>
      <c r="D22" s="240">
        <v>29.8</v>
      </c>
      <c r="E22" s="240">
        <v>29.9</v>
      </c>
      <c r="F22" s="240">
        <v>29.9</v>
      </c>
      <c r="G22" s="240">
        <v>29.7</v>
      </c>
      <c r="H22" s="240"/>
      <c r="I22" s="240"/>
      <c r="J22" s="241"/>
      <c r="K22" s="242"/>
      <c r="L22" s="240">
        <v>29.7</v>
      </c>
      <c r="M22" s="240">
        <v>29.8</v>
      </c>
    </row>
    <row r="23" spans="3:13">
      <c r="C23" s="239" t="s">
        <v>480</v>
      </c>
      <c r="D23" s="240">
        <v>70.3</v>
      </c>
      <c r="E23" s="240">
        <v>70.5</v>
      </c>
      <c r="F23" s="240">
        <v>70.5</v>
      </c>
      <c r="G23" s="240">
        <v>70.5</v>
      </c>
      <c r="H23" s="240"/>
      <c r="I23" s="240"/>
      <c r="J23" s="241"/>
      <c r="K23" s="242"/>
      <c r="L23" s="240">
        <v>0.29699999999999999</v>
      </c>
      <c r="M23" s="240">
        <v>70.3</v>
      </c>
    </row>
    <row r="24" spans="3:13">
      <c r="C24" s="239" t="s">
        <v>573</v>
      </c>
      <c r="D24" s="240">
        <v>29.5</v>
      </c>
      <c r="E24" s="240">
        <v>29.7</v>
      </c>
      <c r="F24" s="240">
        <v>26.5</v>
      </c>
      <c r="G24" s="240">
        <v>29.7</v>
      </c>
      <c r="H24" s="240"/>
      <c r="I24" s="240"/>
      <c r="J24" s="241"/>
      <c r="K24" s="242"/>
      <c r="L24" s="240">
        <v>26.6</v>
      </c>
      <c r="M24" s="240">
        <v>29.5</v>
      </c>
    </row>
    <row r="25" spans="3:13">
      <c r="G25" s="1" t="s">
        <v>585</v>
      </c>
    </row>
    <row r="27" spans="3:13" ht="13.5">
      <c r="C27" s="69" t="s">
        <v>555</v>
      </c>
      <c r="D27" s="266"/>
      <c r="E27" s="266"/>
      <c r="F27" s="266"/>
      <c r="G27" s="266"/>
      <c r="H27" s="266"/>
      <c r="I27" s="266"/>
      <c r="J27" s="266"/>
    </row>
    <row r="28" spans="3:13">
      <c r="C28" s="271" t="s">
        <v>568</v>
      </c>
      <c r="D28" s="408" t="s">
        <v>558</v>
      </c>
      <c r="E28" s="408" t="s">
        <v>559</v>
      </c>
      <c r="F28" s="408" t="s">
        <v>560</v>
      </c>
      <c r="G28" s="409" t="s">
        <v>561</v>
      </c>
      <c r="H28" s="263" t="s">
        <v>562</v>
      </c>
      <c r="I28" s="263" t="s">
        <v>563</v>
      </c>
      <c r="J28" s="267" t="s">
        <v>565</v>
      </c>
    </row>
    <row r="29" spans="3:13">
      <c r="C29" s="272" t="s">
        <v>569</v>
      </c>
      <c r="D29" s="248">
        <v>-2.7586864623446292</v>
      </c>
      <c r="E29" s="248">
        <v>1.05317323781831E-2</v>
      </c>
      <c r="F29" s="248">
        <v>-261.94042568527061</v>
      </c>
      <c r="G29" s="410">
        <v>68612.786608180773</v>
      </c>
      <c r="H29" s="264">
        <v>0</v>
      </c>
      <c r="I29" s="264">
        <v>-2.779328278500683</v>
      </c>
      <c r="J29" s="268">
        <v>-2.7380446461885759</v>
      </c>
    </row>
    <row r="30" spans="3:13">
      <c r="C30" s="272" t="s">
        <v>124</v>
      </c>
      <c r="D30" s="248">
        <v>-0.83719334659565647</v>
      </c>
      <c r="E30" s="248">
        <v>1.578038180390311E-2</v>
      </c>
      <c r="F30" s="248">
        <v>-53.052794095804799</v>
      </c>
      <c r="G30" s="410">
        <v>2814.5989613718612</v>
      </c>
      <c r="H30" s="264">
        <v>0</v>
      </c>
      <c r="I30" s="264">
        <v>-0.86812232659359778</v>
      </c>
      <c r="J30" s="268">
        <v>-0.80626436659771517</v>
      </c>
    </row>
    <row r="31" spans="3:13">
      <c r="C31" s="272" t="s">
        <v>130</v>
      </c>
      <c r="D31" s="248">
        <v>-0.37461287368050961</v>
      </c>
      <c r="E31" s="248">
        <v>3.6075760047052777E-2</v>
      </c>
      <c r="F31" s="248">
        <v>-10.38406046586158</v>
      </c>
      <c r="G31" s="410">
        <v>107.8287117586695</v>
      </c>
      <c r="H31" s="264">
        <v>2.9304029027385649E-25</v>
      </c>
      <c r="I31" s="264">
        <v>-0.44532006408764202</v>
      </c>
      <c r="J31" s="268">
        <v>-0.30390568327337708</v>
      </c>
    </row>
    <row r="32" spans="3:13">
      <c r="C32" s="272" t="s">
        <v>256</v>
      </c>
      <c r="D32" s="248">
        <v>-0.2252906718624747</v>
      </c>
      <c r="E32" s="248">
        <v>4.7371278486324747E-2</v>
      </c>
      <c r="F32" s="248">
        <v>-4.7558495160208114</v>
      </c>
      <c r="G32" s="410">
        <v>22.618104619035389</v>
      </c>
      <c r="H32" s="264">
        <v>1.9761363739012542E-6</v>
      </c>
      <c r="I32" s="264">
        <v>-0.31813667159728831</v>
      </c>
      <c r="J32" s="268">
        <v>-0.13244467212766109</v>
      </c>
    </row>
    <row r="33" spans="1:10">
      <c r="C33" s="272" t="s">
        <v>119</v>
      </c>
      <c r="D33" s="248">
        <v>-0.16117174047268271</v>
      </c>
      <c r="E33" s="248">
        <v>5.68512530284963E-2</v>
      </c>
      <c r="F33" s="248">
        <v>-2.8349725271999979</v>
      </c>
      <c r="G33" s="410">
        <v>8.0370692299787461</v>
      </c>
      <c r="H33" s="264">
        <v>4.5829626603798874E-3</v>
      </c>
      <c r="I33" s="264">
        <v>-0.27259814888450912</v>
      </c>
      <c r="J33" s="268">
        <v>-4.9745332060856282E-2</v>
      </c>
    </row>
    <row r="34" spans="1:10">
      <c r="C34" s="272" t="s">
        <v>140</v>
      </c>
      <c r="D34" s="248">
        <v>-0.34260039958078881</v>
      </c>
      <c r="E34" s="248">
        <v>4.3622690580398707E-2</v>
      </c>
      <c r="F34" s="248">
        <v>-7.8537200484999854</v>
      </c>
      <c r="G34" s="410">
        <v>61.680918600210603</v>
      </c>
      <c r="H34" s="264">
        <v>4.0387524159644069E-15</v>
      </c>
      <c r="I34" s="264">
        <v>-0.42809930202710489</v>
      </c>
      <c r="J34" s="268">
        <v>-0.25710149713447272</v>
      </c>
    </row>
    <row r="35" spans="1:10">
      <c r="C35" s="272" t="s">
        <v>445</v>
      </c>
      <c r="D35" s="248">
        <v>-0.2811359248333356</v>
      </c>
      <c r="E35" s="248">
        <v>5.172537447217853E-2</v>
      </c>
      <c r="F35" s="248">
        <v>-5.4351646112209373</v>
      </c>
      <c r="G35" s="410">
        <v>29.541014351068441</v>
      </c>
      <c r="H35" s="264">
        <v>5.4745868151310833E-8</v>
      </c>
      <c r="I35" s="264">
        <v>-0.38251579588565299</v>
      </c>
      <c r="J35" s="268">
        <v>-0.17975605378101819</v>
      </c>
    </row>
    <row r="36" spans="1:10">
      <c r="C36" s="272" t="s">
        <v>455</v>
      </c>
      <c r="D36" s="248">
        <v>-0.32951139171955363</v>
      </c>
      <c r="E36" s="248">
        <v>4.7333988066689613E-2</v>
      </c>
      <c r="F36" s="248">
        <v>-6.9614119827659513</v>
      </c>
      <c r="G36" s="410">
        <v>48.461256793797382</v>
      </c>
      <c r="H36" s="264">
        <v>3.3687900849020259E-12</v>
      </c>
      <c r="I36" s="264">
        <v>-0.42228430357491398</v>
      </c>
      <c r="J36" s="268">
        <v>-0.2367384798641933</v>
      </c>
    </row>
    <row r="37" spans="1:10">
      <c r="C37" s="272" t="s">
        <v>172</v>
      </c>
      <c r="D37" s="248">
        <v>-0.12909140311668851</v>
      </c>
      <c r="E37" s="248">
        <v>6.4785704922660045E-2</v>
      </c>
      <c r="F37" s="248">
        <v>-1.9925908542755739</v>
      </c>
      <c r="G37" s="410">
        <v>3.9704183125426629</v>
      </c>
      <c r="H37" s="264">
        <v>4.6306267476192133E-2</v>
      </c>
      <c r="I37" s="264">
        <v>-0.25606905147814141</v>
      </c>
      <c r="J37" s="268">
        <v>-2.1137547552354812E-3</v>
      </c>
    </row>
    <row r="38" spans="1:10">
      <c r="C38" s="272" t="s">
        <v>457</v>
      </c>
      <c r="D38" s="248">
        <v>-0.15867943933405729</v>
      </c>
      <c r="E38" s="248">
        <v>6.2779043052583902E-2</v>
      </c>
      <c r="F38" s="248">
        <v>-2.527586143693636</v>
      </c>
      <c r="G38" s="410">
        <v>6.3886917137920634</v>
      </c>
      <c r="H38" s="264">
        <v>1.148496450927982E-2</v>
      </c>
      <c r="I38" s="264">
        <v>-0.28172410270101123</v>
      </c>
      <c r="J38" s="268">
        <v>-3.5634775967103322E-2</v>
      </c>
    </row>
    <row r="39" spans="1:10">
      <c r="C39" s="272" t="s">
        <v>262</v>
      </c>
      <c r="D39" s="248">
        <v>-0.25840483421359839</v>
      </c>
      <c r="E39" s="248">
        <v>6.0896149272089889E-2</v>
      </c>
      <c r="F39" s="248">
        <v>-4.2433690356843519</v>
      </c>
      <c r="G39" s="410">
        <v>18.006180773004751</v>
      </c>
      <c r="H39" s="264">
        <v>2.201888956375363E-5</v>
      </c>
      <c r="I39" s="264">
        <v>-0.37775909358406973</v>
      </c>
      <c r="J39" s="268">
        <v>-0.13905057484312719</v>
      </c>
    </row>
    <row r="40" spans="1:10">
      <c r="C40" s="272" t="s">
        <v>462</v>
      </c>
      <c r="D40" s="248">
        <v>-0.1936725875062873</v>
      </c>
      <c r="E40" s="248">
        <v>6.0767102127797672E-2</v>
      </c>
      <c r="F40" s="248">
        <v>-3.1871289023949121</v>
      </c>
      <c r="G40" s="410">
        <v>10.157790640480989</v>
      </c>
      <c r="H40" s="264">
        <v>1.4369271971776689E-3</v>
      </c>
      <c r="I40" s="264">
        <v>-0.31277391912163799</v>
      </c>
      <c r="J40" s="268">
        <v>-7.4571255890936577E-2</v>
      </c>
    </row>
    <row r="41" spans="1:10">
      <c r="C41" s="272" t="s">
        <v>128</v>
      </c>
      <c r="D41" s="248">
        <v>-0.43265342461873502</v>
      </c>
      <c r="E41" s="248">
        <v>6.633159918173008E-2</v>
      </c>
      <c r="F41" s="248">
        <v>-6.5225839563039214</v>
      </c>
      <c r="G41" s="410">
        <v>42.544101467033308</v>
      </c>
      <c r="H41" s="264">
        <v>6.9106357084926289E-11</v>
      </c>
      <c r="I41" s="264">
        <v>-0.56266097005187243</v>
      </c>
      <c r="J41" s="268">
        <v>-0.30264587918559749</v>
      </c>
    </row>
    <row r="42" spans="1:10">
      <c r="C42" s="273" t="s">
        <v>166</v>
      </c>
      <c r="D42" s="248">
        <v>-0.45119139074743819</v>
      </c>
      <c r="E42" s="248">
        <v>7.0782164018485638E-2</v>
      </c>
      <c r="F42" s="248">
        <v>-6.3743655905971446</v>
      </c>
      <c r="G42" s="410">
        <v>40.632536682588878</v>
      </c>
      <c r="H42" s="264">
        <v>1.837218586951513E-10</v>
      </c>
      <c r="I42" s="264">
        <v>-0.58992188297147696</v>
      </c>
      <c r="J42" s="268">
        <v>-0.31246089852339942</v>
      </c>
    </row>
    <row r="43" spans="1:10">
      <c r="C43" s="274" t="s">
        <v>173</v>
      </c>
      <c r="D43" s="269">
        <v>-0.27440962371136768</v>
      </c>
      <c r="E43" s="269">
        <v>7.7746761982049203E-2</v>
      </c>
      <c r="F43" s="269">
        <v>-3.5295312205378488</v>
      </c>
      <c r="G43" s="411">
        <v>12.4575906367514</v>
      </c>
      <c r="H43" s="269">
        <v>4.1629658290031821E-4</v>
      </c>
      <c r="I43" s="269">
        <v>-0.4267904771107921</v>
      </c>
      <c r="J43" s="270">
        <v>-0.1220287703119434</v>
      </c>
    </row>
    <row r="44" spans="1:10">
      <c r="A44" s="275"/>
      <c r="B44" s="276"/>
      <c r="C44" s="214"/>
    </row>
    <row r="45" spans="1:10">
      <c r="A45" s="276"/>
      <c r="B45" s="276"/>
      <c r="C45" s="214"/>
    </row>
    <row r="46" spans="1:10" ht="13.5">
      <c r="C46" s="277" t="s">
        <v>571</v>
      </c>
      <c r="D46" s="266"/>
      <c r="E46" s="266"/>
      <c r="F46" s="266"/>
      <c r="G46" s="266"/>
      <c r="H46" s="266"/>
      <c r="I46" s="266"/>
      <c r="J46" s="266"/>
    </row>
    <row r="47" spans="1:10">
      <c r="A47" s="59"/>
      <c r="B47" s="276"/>
      <c r="C47" s="412" t="s">
        <v>568</v>
      </c>
      <c r="D47" s="408" t="s">
        <v>558</v>
      </c>
      <c r="E47" s="408" t="s">
        <v>559</v>
      </c>
      <c r="F47" s="408" t="s">
        <v>560</v>
      </c>
      <c r="G47" s="409" t="s">
        <v>561</v>
      </c>
      <c r="H47" s="263" t="s">
        <v>562</v>
      </c>
      <c r="I47" s="263" t="s">
        <v>563</v>
      </c>
      <c r="J47" s="267" t="s">
        <v>564</v>
      </c>
    </row>
    <row r="48" spans="1:10">
      <c r="A48" s="59"/>
      <c r="B48" s="276"/>
      <c r="C48" s="273" t="s">
        <v>569</v>
      </c>
      <c r="D48" s="248">
        <v>-2.7596259523939302</v>
      </c>
      <c r="E48" s="248">
        <v>1.064101017919513E-2</v>
      </c>
      <c r="F48" s="248">
        <v>-259.33871934352982</v>
      </c>
      <c r="G48" s="410">
        <v>67256.571350742102</v>
      </c>
      <c r="H48" s="264">
        <v>0</v>
      </c>
      <c r="I48" s="264">
        <v>-2.780481949104276</v>
      </c>
      <c r="J48" s="268">
        <v>-2.7387699556835829</v>
      </c>
    </row>
    <row r="49" spans="1:10">
      <c r="A49" s="59"/>
      <c r="B49" s="276"/>
      <c r="C49" s="273" t="s">
        <v>124</v>
      </c>
      <c r="D49" s="248">
        <v>-0.83697234169742118</v>
      </c>
      <c r="E49" s="248">
        <v>1.581531984329973E-2</v>
      </c>
      <c r="F49" s="248">
        <v>-52.921619669425183</v>
      </c>
      <c r="G49" s="410">
        <v>2800.6978284352899</v>
      </c>
      <c r="H49" s="264">
        <v>0</v>
      </c>
      <c r="I49" s="264">
        <v>-0.86796979899427029</v>
      </c>
      <c r="J49" s="268">
        <v>-0.80597488440057208</v>
      </c>
    </row>
    <row r="50" spans="1:10">
      <c r="A50" s="59"/>
      <c r="B50" s="276"/>
      <c r="C50" s="273" t="s">
        <v>256</v>
      </c>
      <c r="D50" s="248">
        <v>-0.241366289897883</v>
      </c>
      <c r="E50" s="248">
        <v>4.8629095046226582E-2</v>
      </c>
      <c r="F50" s="248">
        <v>-4.963413151497913</v>
      </c>
      <c r="G50" s="410">
        <v>24.635470112462439</v>
      </c>
      <c r="H50" s="264">
        <v>6.9265021541575404E-7</v>
      </c>
      <c r="I50" s="264">
        <v>-0.33667756478926231</v>
      </c>
      <c r="J50" s="268">
        <v>-0.14605501500650381</v>
      </c>
    </row>
    <row r="51" spans="1:10">
      <c r="A51" s="59"/>
      <c r="B51" s="276"/>
      <c r="C51" s="273" t="s">
        <v>130</v>
      </c>
      <c r="D51" s="248">
        <v>-0.37618425427713492</v>
      </c>
      <c r="E51" s="248">
        <v>3.6090697572852909E-2</v>
      </c>
      <c r="F51" s="248">
        <v>-10.4233023902563</v>
      </c>
      <c r="G51" s="410">
        <v>108.6452327187227</v>
      </c>
      <c r="H51" s="264">
        <v>1.940943495839704E-25</v>
      </c>
      <c r="I51" s="264">
        <v>-0.44692072169685382</v>
      </c>
      <c r="J51" s="268">
        <v>-0.30544778685741608</v>
      </c>
    </row>
    <row r="52" spans="1:10">
      <c r="A52" s="59"/>
      <c r="B52" s="276"/>
      <c r="C52" s="273" t="s">
        <v>166</v>
      </c>
      <c r="D52" s="248">
        <v>-0.43476640832342872</v>
      </c>
      <c r="E52" s="248">
        <v>7.594709586697225E-2</v>
      </c>
      <c r="F52" s="248">
        <v>-5.7245955669583308</v>
      </c>
      <c r="G52" s="410">
        <v>32.770994405238973</v>
      </c>
      <c r="H52" s="264">
        <v>1.036804317195942E-8</v>
      </c>
      <c r="I52" s="264">
        <v>-0.58361998095310508</v>
      </c>
      <c r="J52" s="268">
        <v>-0.28591283569375231</v>
      </c>
    </row>
    <row r="53" spans="1:10">
      <c r="A53" s="59"/>
      <c r="B53" s="276"/>
      <c r="C53" s="273" t="s">
        <v>140</v>
      </c>
      <c r="D53" s="248">
        <v>-0.33804697227301839</v>
      </c>
      <c r="E53" s="248">
        <v>4.3728923453552532E-2</v>
      </c>
      <c r="F53" s="248">
        <v>-7.7305121090410811</v>
      </c>
      <c r="G53" s="410">
        <v>59.760817468030787</v>
      </c>
      <c r="H53" s="264">
        <v>1.071148004518833E-14</v>
      </c>
      <c r="I53" s="264">
        <v>-0.42375408732469022</v>
      </c>
      <c r="J53" s="268">
        <v>-0.25233985722134661</v>
      </c>
    </row>
    <row r="54" spans="1:10">
      <c r="A54" s="59"/>
      <c r="B54" s="276"/>
      <c r="C54" s="273" t="s">
        <v>445</v>
      </c>
      <c r="D54" s="248">
        <v>-0.3423640877447825</v>
      </c>
      <c r="E54" s="248">
        <v>7.057184919053533E-2</v>
      </c>
      <c r="F54" s="248">
        <v>-4.851284069664116</v>
      </c>
      <c r="G54" s="410">
        <v>23.534957124576831</v>
      </c>
      <c r="H54" s="264">
        <v>1.226647081718252E-6</v>
      </c>
      <c r="I54" s="264">
        <v>-0.4806823704806239</v>
      </c>
      <c r="J54" s="268">
        <v>-0.20404580500894109</v>
      </c>
    </row>
    <row r="55" spans="1:10">
      <c r="A55" s="59"/>
      <c r="B55" s="276"/>
      <c r="C55" s="273" t="s">
        <v>455</v>
      </c>
      <c r="D55" s="248">
        <v>-0.33506349815415731</v>
      </c>
      <c r="E55" s="248">
        <v>4.7474783196821052E-2</v>
      </c>
      <c r="F55" s="248">
        <v>-7.0577151825012114</v>
      </c>
      <c r="G55" s="410">
        <v>49.811343597308102</v>
      </c>
      <c r="H55" s="264">
        <v>1.6926253668026781E-12</v>
      </c>
      <c r="I55" s="264">
        <v>-0.42811236339377379</v>
      </c>
      <c r="J55" s="268">
        <v>-0.2420146329145407</v>
      </c>
    </row>
    <row r="56" spans="1:10">
      <c r="A56" s="59"/>
      <c r="B56" s="276"/>
      <c r="C56" s="273" t="s">
        <v>128</v>
      </c>
      <c r="D56" s="248">
        <v>-0.4204333405606045</v>
      </c>
      <c r="E56" s="248">
        <v>6.9600562538718699E-2</v>
      </c>
      <c r="F56" s="248">
        <v>-6.040660092750227</v>
      </c>
      <c r="G56" s="410">
        <v>36.489574356145177</v>
      </c>
      <c r="H56" s="264">
        <v>1.534850102508335E-9</v>
      </c>
      <c r="I56" s="264">
        <v>-0.55684793644022079</v>
      </c>
      <c r="J56" s="268">
        <v>-0.2840187446809882</v>
      </c>
    </row>
    <row r="57" spans="1:10">
      <c r="A57" s="59"/>
      <c r="B57" s="276"/>
      <c r="C57" s="273" t="s">
        <v>462</v>
      </c>
      <c r="D57" s="248">
        <v>-0.19973204742966491</v>
      </c>
      <c r="E57" s="248">
        <v>6.0841942874771758E-2</v>
      </c>
      <c r="F57" s="248">
        <v>-3.2828019289384689</v>
      </c>
      <c r="G57" s="410">
        <v>10.776788504642131</v>
      </c>
      <c r="H57" s="264">
        <v>1.0278085450981119E-3</v>
      </c>
      <c r="I57" s="264">
        <v>-0.31898006421366087</v>
      </c>
      <c r="J57" s="268">
        <v>-8.048403064566885E-2</v>
      </c>
    </row>
    <row r="58" spans="1:10">
      <c r="A58" s="59"/>
      <c r="B58" s="276"/>
      <c r="C58" s="273" t="s">
        <v>173</v>
      </c>
      <c r="D58" s="248">
        <v>-0.27113107039446088</v>
      </c>
      <c r="E58" s="248">
        <v>7.8514102406755021E-2</v>
      </c>
      <c r="F58" s="248">
        <v>-3.4532786096161749</v>
      </c>
      <c r="G58" s="410">
        <v>11.92513315563262</v>
      </c>
      <c r="H58" s="264">
        <v>5.5381668755971624E-4</v>
      </c>
      <c r="I58" s="264">
        <v>-0.42501588339019042</v>
      </c>
      <c r="J58" s="268">
        <v>-0.1172462573987315</v>
      </c>
    </row>
    <row r="59" spans="1:10">
      <c r="A59" s="59"/>
      <c r="B59" s="276"/>
      <c r="C59" s="273" t="s">
        <v>262</v>
      </c>
      <c r="D59" s="248">
        <v>-0.2052903759030042</v>
      </c>
      <c r="E59" s="248">
        <v>7.9478955604088061E-2</v>
      </c>
      <c r="F59" s="248">
        <v>-2.5829526110738801</v>
      </c>
      <c r="G59" s="410">
        <v>6.6716441910533728</v>
      </c>
      <c r="H59" s="264">
        <v>9.7958777292302176E-3</v>
      </c>
      <c r="I59" s="264">
        <v>-0.36106626641587469</v>
      </c>
      <c r="J59" s="268">
        <v>-4.9514485390133728E-2</v>
      </c>
    </row>
    <row r="60" spans="1:10">
      <c r="A60" s="59"/>
      <c r="B60" s="276"/>
      <c r="C60" s="273" t="s">
        <v>457</v>
      </c>
      <c r="D60" s="248">
        <v>-0.1690210307156523</v>
      </c>
      <c r="E60" s="248">
        <v>6.3251574891633314E-2</v>
      </c>
      <c r="F60" s="248">
        <v>-2.672202723888379</v>
      </c>
      <c r="G60" s="410">
        <v>7.1406673975564718</v>
      </c>
      <c r="H60" s="264">
        <v>7.5355109138051258E-3</v>
      </c>
      <c r="I60" s="264">
        <v>-0.29299183946869162</v>
      </c>
      <c r="J60" s="268">
        <v>-4.505022196261306E-2</v>
      </c>
    </row>
    <row r="61" spans="1:10">
      <c r="A61" s="59"/>
      <c r="B61" s="276"/>
      <c r="C61" s="273" t="s">
        <v>119</v>
      </c>
      <c r="D61" s="248">
        <v>-0.17051480709597999</v>
      </c>
      <c r="E61" s="248">
        <v>5.7279806706690972E-2</v>
      </c>
      <c r="F61" s="248">
        <v>-2.9768746945869462</v>
      </c>
      <c r="G61" s="410">
        <v>8.8617829472721219</v>
      </c>
      <c r="H61" s="264">
        <v>2.9120300194473629E-3</v>
      </c>
      <c r="I61" s="264">
        <v>-0.28278116528251013</v>
      </c>
      <c r="J61" s="268">
        <v>-5.8248448909449822E-2</v>
      </c>
    </row>
    <row r="62" spans="1:10">
      <c r="A62" s="59"/>
      <c r="B62" s="276"/>
      <c r="C62" s="273" t="s">
        <v>172</v>
      </c>
      <c r="D62" s="278">
        <v>-0.13675177539599931</v>
      </c>
      <c r="E62" s="278">
        <v>6.4976434581373047E-2</v>
      </c>
      <c r="F62" s="278">
        <v>-2.104636492861709</v>
      </c>
      <c r="G62" s="413">
        <v>4.4294947670852363</v>
      </c>
      <c r="H62" s="278">
        <v>3.5322962478406723E-2</v>
      </c>
      <c r="I62" s="278">
        <v>-0.26410324701931331</v>
      </c>
      <c r="J62" s="279">
        <v>-9.4003037726851646E-3</v>
      </c>
    </row>
    <row r="63" spans="1:10">
      <c r="A63" s="59"/>
      <c r="B63" s="276"/>
      <c r="C63" s="273" t="s">
        <v>167</v>
      </c>
      <c r="D63" s="248">
        <v>0.1219138693180819</v>
      </c>
      <c r="E63" s="248">
        <v>7.1009527034318856E-2</v>
      </c>
      <c r="F63" s="248">
        <v>1.716866375678872</v>
      </c>
      <c r="G63" s="410">
        <v>2.947630151936707</v>
      </c>
      <c r="H63" s="264">
        <v>8.600358975922949E-2</v>
      </c>
      <c r="I63" s="264">
        <v>-1.7262246228406341E-2</v>
      </c>
      <c r="J63" s="268">
        <v>0.26108998486457019</v>
      </c>
    </row>
    <row r="64" spans="1:10">
      <c r="A64" s="59"/>
      <c r="B64" s="276"/>
      <c r="C64" s="273" t="s">
        <v>263</v>
      </c>
      <c r="D64" s="248">
        <v>-5.8065316145102297E-2</v>
      </c>
      <c r="E64" s="248">
        <v>7.3795377888610403E-2</v>
      </c>
      <c r="F64" s="248">
        <v>-0.78684218180640431</v>
      </c>
      <c r="G64" s="410">
        <v>0.6191206190698626</v>
      </c>
      <c r="H64" s="264">
        <v>0.43137425719402511</v>
      </c>
      <c r="I64" s="264">
        <v>-0.20270159903230209</v>
      </c>
      <c r="J64" s="268">
        <v>8.6570966742097549E-2</v>
      </c>
    </row>
    <row r="65" spans="1:10">
      <c r="A65" s="59"/>
      <c r="B65" s="276"/>
      <c r="C65" s="274" t="s">
        <v>465</v>
      </c>
      <c r="D65" s="269">
        <v>-4.847793538710253E-2</v>
      </c>
      <c r="E65" s="269">
        <v>8.0615173438062196E-2</v>
      </c>
      <c r="F65" s="269">
        <v>-0.60135001042141067</v>
      </c>
      <c r="G65" s="411">
        <v>0.36162183503383072</v>
      </c>
      <c r="H65" s="269">
        <v>0.54760688668848823</v>
      </c>
      <c r="I65" s="269">
        <v>-0.20648077193315439</v>
      </c>
      <c r="J65" s="270">
        <v>0.1095249011589494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01.好坏定义说明</vt:lpstr>
      <vt:lpstr>02.样本数</vt:lpstr>
      <vt:lpstr>03.输入变量</vt:lpstr>
      <vt:lpstr>04.变量分析</vt:lpstr>
      <vt:lpstr>04_02.数据字典</vt:lpstr>
      <vt:lpstr>05.最优分箱结果</vt:lpstr>
      <vt:lpstr>0.5.IV选入模型变量_02</vt:lpstr>
      <vt:lpstr>06_初步模型结果_01</vt:lpstr>
      <vt:lpstr>06_初步模型结果_02</vt:lpstr>
      <vt:lpstr>06_参数估计值03</vt:lpstr>
      <vt:lpstr>07.初步评分卡结果_02</vt:lpstr>
      <vt:lpstr>08.初步模型结果_02</vt:lpstr>
      <vt:lpstr>09.模型变量</vt:lpstr>
      <vt:lpstr>10.最终模型结果_01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2018-03-14T01:47:01Z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e19059dd-6b1f-4f1c-ad37-d2c42a964390</vt:lpwstr>
  </property>
</Properties>
</file>